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codeName="ThisWorkbook" hidePivotFieldList="1"/>
  <mc:AlternateContent xmlns:mc="http://schemas.openxmlformats.org/markup-compatibility/2006">
    <mc:Choice Requires="x15">
      <x15ac:absPath xmlns:x15ac="http://schemas.microsoft.com/office/spreadsheetml/2010/11/ac" url="E:\Información planes de mejoramiento INVIAS - CGR\CORTES - PLAN DE MEJORAMIENTO CGR\2021\Corte 31 de diciembre de 2021 y antes de PM convenio 1234\Plan publicado en página web\"/>
    </mc:Choice>
  </mc:AlternateContent>
  <xr:revisionPtr revIDLastSave="0" documentId="13_ncr:1_{BC901967-B5A2-489E-92FB-81FA31633389}" xr6:coauthVersionLast="46" xr6:coauthVersionMax="47" xr10:uidLastSave="{00000000-0000-0000-0000-000000000000}"/>
  <bookViews>
    <workbookView xWindow="-120" yWindow="-120" windowWidth="29040" windowHeight="15840" tabRatio="805" firstSheet="1" activeTab="2" xr2:uid="{00000000-000D-0000-FFFF-FFFF00000000}"/>
  </bookViews>
  <sheets>
    <sheet name="SIGLAS DEPENDENCIAS" sheetId="199" state="hidden" r:id="rId1"/>
    <sheet name="PLAN DE MEJORAMIENTO CGR-INVIAS" sheetId="37" r:id="rId2"/>
    <sheet name="HALLAZGOS CGR CONSOLIDADOS" sheetId="40" r:id="rId3"/>
  </sheets>
  <definedNames>
    <definedName name="_xlnm._FilterDatabase" localSheetId="1" hidden="1">'PLAN DE MEJORAMIENTO CGR-INVIAS'!$A$1:$AC$490</definedName>
    <definedName name="_xlnm.Print_Area" localSheetId="2">'HALLAZGOS CGR CONSOLIDADOS'!$B$1:$K$46</definedName>
    <definedName name="_xlnm.Print_Area" localSheetId="1">'PLAN DE MEJORAMIENTO CGR-INVIAS'!$F$271:$M$421</definedName>
  </definedNames>
  <calcPr calcId="191029"/>
  <pivotCaches>
    <pivotCache cacheId="0" r:id="rId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N474" i="37" l="1"/>
  <c r="A3" i="37" l="1"/>
  <c r="A4" i="37"/>
  <c r="AF4" i="37" s="1"/>
  <c r="AG4" i="37" s="1"/>
  <c r="A5" i="37"/>
  <c r="AF5" i="37" s="1"/>
  <c r="AG5" i="37" s="1"/>
  <c r="A6" i="37"/>
  <c r="AF6" i="37" s="1"/>
  <c r="AG6" i="37" s="1"/>
  <c r="A7" i="37"/>
  <c r="A8" i="37"/>
  <c r="AF8" i="37" s="1"/>
  <c r="AG8" i="37" s="1"/>
  <c r="A9" i="37"/>
  <c r="AF9" i="37" s="1"/>
  <c r="AG9" i="37" s="1"/>
  <c r="A10" i="37"/>
  <c r="AF10" i="37" s="1"/>
  <c r="AG10" i="37" s="1"/>
  <c r="A11" i="37"/>
  <c r="AF11" i="37" s="1"/>
  <c r="AG11" i="37" s="1"/>
  <c r="A12" i="37"/>
  <c r="AF12" i="37" s="1"/>
  <c r="AG12" i="37" s="1"/>
  <c r="A13" i="37"/>
  <c r="AF13" i="37" s="1"/>
  <c r="AG13" i="37" s="1"/>
  <c r="A14" i="37"/>
  <c r="AF14" i="37" s="1"/>
  <c r="AG14" i="37" s="1"/>
  <c r="A15" i="37"/>
  <c r="AF15" i="37" s="1"/>
  <c r="AG15" i="37" s="1"/>
  <c r="A16" i="37"/>
  <c r="AF16" i="37" s="1"/>
  <c r="AG16" i="37" s="1"/>
  <c r="A17" i="37"/>
  <c r="AF17" i="37" s="1"/>
  <c r="AG17" i="37" s="1"/>
  <c r="A18" i="37"/>
  <c r="AF18" i="37" s="1"/>
  <c r="AG18" i="37" s="1"/>
  <c r="A19" i="37"/>
  <c r="AF19" i="37" s="1"/>
  <c r="AG19" i="37" s="1"/>
  <c r="A20" i="37"/>
  <c r="AF20" i="37" s="1"/>
  <c r="AG20" i="37" s="1"/>
  <c r="A21" i="37"/>
  <c r="AF21" i="37" s="1"/>
  <c r="AG21" i="37" s="1"/>
  <c r="A22" i="37"/>
  <c r="AF22" i="37" s="1"/>
  <c r="AG22" i="37" s="1"/>
  <c r="A23" i="37"/>
  <c r="AF23" i="37" s="1"/>
  <c r="AG23" i="37" s="1"/>
  <c r="A24" i="37"/>
  <c r="AF24" i="37" s="1"/>
  <c r="AG24" i="37" s="1"/>
  <c r="A25" i="37"/>
  <c r="AF25" i="37" s="1"/>
  <c r="AG25" i="37" s="1"/>
  <c r="A26" i="37"/>
  <c r="AF26" i="37" s="1"/>
  <c r="AG26" i="37" s="1"/>
  <c r="A27" i="37"/>
  <c r="AF27" i="37" s="1"/>
  <c r="AG27" i="37" s="1"/>
  <c r="A28" i="37"/>
  <c r="AF28" i="37" s="1"/>
  <c r="AG28" i="37" s="1"/>
  <c r="A29" i="37"/>
  <c r="AF29" i="37" s="1"/>
  <c r="AG29" i="37" s="1"/>
  <c r="A30" i="37"/>
  <c r="AF30" i="37" s="1"/>
  <c r="AG30" i="37" s="1"/>
  <c r="A31" i="37"/>
  <c r="AF31" i="37" s="1"/>
  <c r="AG31" i="37" s="1"/>
  <c r="A32" i="37"/>
  <c r="AF32" i="37" s="1"/>
  <c r="AG32" i="37" s="1"/>
  <c r="A33" i="37"/>
  <c r="AF33" i="37" s="1"/>
  <c r="AG33" i="37" s="1"/>
  <c r="A34" i="37"/>
  <c r="AF34" i="37" s="1"/>
  <c r="AG34" i="37" s="1"/>
  <c r="A35" i="37"/>
  <c r="AF35" i="37" s="1"/>
  <c r="AG35" i="37" s="1"/>
  <c r="A36" i="37"/>
  <c r="AF36" i="37" s="1"/>
  <c r="AG36" i="37" s="1"/>
  <c r="A37" i="37"/>
  <c r="AF37" i="37" s="1"/>
  <c r="AG37" i="37" s="1"/>
  <c r="A38" i="37"/>
  <c r="AF38" i="37" s="1"/>
  <c r="AG38" i="37" s="1"/>
  <c r="A39" i="37"/>
  <c r="AF39" i="37" s="1"/>
  <c r="AG39" i="37" s="1"/>
  <c r="A40" i="37"/>
  <c r="AF40" i="37" s="1"/>
  <c r="AG40" i="37" s="1"/>
  <c r="A41" i="37"/>
  <c r="AF41" i="37" s="1"/>
  <c r="AG41" i="37" s="1"/>
  <c r="A42" i="37"/>
  <c r="AF42" i="37" s="1"/>
  <c r="AG42" i="37" s="1"/>
  <c r="A43" i="37"/>
  <c r="AF43" i="37" s="1"/>
  <c r="AG43" i="37" s="1"/>
  <c r="A44" i="37"/>
  <c r="AF44" i="37" s="1"/>
  <c r="AG44" i="37" s="1"/>
  <c r="A45" i="37"/>
  <c r="AF45" i="37" s="1"/>
  <c r="AG45" i="37" s="1"/>
  <c r="A46" i="37"/>
  <c r="AF46" i="37" s="1"/>
  <c r="AG46" i="37" s="1"/>
  <c r="A47" i="37"/>
  <c r="AF47" i="37" s="1"/>
  <c r="AG47" i="37" s="1"/>
  <c r="A48" i="37"/>
  <c r="AF48" i="37" s="1"/>
  <c r="AG48" i="37" s="1"/>
  <c r="A49" i="37"/>
  <c r="AF49" i="37" s="1"/>
  <c r="AG49" i="37" s="1"/>
  <c r="A50" i="37"/>
  <c r="AF50" i="37" s="1"/>
  <c r="AG50" i="37" s="1"/>
  <c r="A51" i="37"/>
  <c r="AF51" i="37" s="1"/>
  <c r="AG51" i="37" s="1"/>
  <c r="A52" i="37"/>
  <c r="AF52" i="37" s="1"/>
  <c r="AG52" i="37" s="1"/>
  <c r="A53" i="37"/>
  <c r="AF53" i="37" s="1"/>
  <c r="AG53" i="37" s="1"/>
  <c r="A54" i="37"/>
  <c r="AF54" i="37" s="1"/>
  <c r="AG54" i="37" s="1"/>
  <c r="A55" i="37"/>
  <c r="AF55" i="37" s="1"/>
  <c r="AG55" i="37" s="1"/>
  <c r="A56" i="37"/>
  <c r="AF56" i="37" s="1"/>
  <c r="AG56" i="37" s="1"/>
  <c r="A57" i="37"/>
  <c r="AF57" i="37" s="1"/>
  <c r="AG57" i="37" s="1"/>
  <c r="A58" i="37"/>
  <c r="AF58" i="37" s="1"/>
  <c r="AG58" i="37" s="1"/>
  <c r="A59" i="37"/>
  <c r="AF59" i="37" s="1"/>
  <c r="AG59" i="37" s="1"/>
  <c r="A60" i="37"/>
  <c r="AF60" i="37" s="1"/>
  <c r="AG60" i="37" s="1"/>
  <c r="A61" i="37"/>
  <c r="AF61" i="37" s="1"/>
  <c r="AG61" i="37" s="1"/>
  <c r="A62" i="37"/>
  <c r="AF62" i="37" s="1"/>
  <c r="AG62" i="37" s="1"/>
  <c r="A63" i="37"/>
  <c r="AF63" i="37" s="1"/>
  <c r="AG63" i="37" s="1"/>
  <c r="A64" i="37"/>
  <c r="AF64" i="37" s="1"/>
  <c r="AG64" i="37" s="1"/>
  <c r="A65" i="37"/>
  <c r="AF65" i="37" s="1"/>
  <c r="AG65" i="37" s="1"/>
  <c r="A66" i="37"/>
  <c r="AF66" i="37" s="1"/>
  <c r="AG66" i="37" s="1"/>
  <c r="A67" i="37"/>
  <c r="AF67" i="37" s="1"/>
  <c r="AG67" i="37" s="1"/>
  <c r="A68" i="37"/>
  <c r="A69" i="37"/>
  <c r="A70" i="37"/>
  <c r="A71" i="37"/>
  <c r="A72" i="37"/>
  <c r="AF72" i="37" s="1"/>
  <c r="AG72" i="37" s="1"/>
  <c r="A73" i="37"/>
  <c r="A74" i="37"/>
  <c r="A75" i="37"/>
  <c r="AF75" i="37" s="1"/>
  <c r="AG75" i="37" s="1"/>
  <c r="A76" i="37"/>
  <c r="AF76" i="37" s="1"/>
  <c r="AG76" i="37" s="1"/>
  <c r="A77" i="37"/>
  <c r="AF77" i="37" s="1"/>
  <c r="AG77" i="37" s="1"/>
  <c r="A78" i="37"/>
  <c r="AF78" i="37" s="1"/>
  <c r="AG78" i="37" s="1"/>
  <c r="A79" i="37"/>
  <c r="A80" i="37"/>
  <c r="AF80" i="37" s="1"/>
  <c r="AG80" i="37" s="1"/>
  <c r="A81" i="37"/>
  <c r="AF81" i="37" s="1"/>
  <c r="AG81" i="37" s="1"/>
  <c r="A82" i="37"/>
  <c r="AF82" i="37" s="1"/>
  <c r="AG82" i="37" s="1"/>
  <c r="A83" i="37"/>
  <c r="AF83" i="37" s="1"/>
  <c r="AG83" i="37" s="1"/>
  <c r="A84" i="37"/>
  <c r="AF84" i="37" s="1"/>
  <c r="AG84" i="37" s="1"/>
  <c r="A85" i="37"/>
  <c r="AF85" i="37" s="1"/>
  <c r="AG85" i="37" s="1"/>
  <c r="A86" i="37"/>
  <c r="AF86" i="37" s="1"/>
  <c r="AG86" i="37" s="1"/>
  <c r="A87" i="37"/>
  <c r="AF87" i="37" s="1"/>
  <c r="AG87" i="37" s="1"/>
  <c r="A88" i="37"/>
  <c r="AF88" i="37" s="1"/>
  <c r="AG88" i="37" s="1"/>
  <c r="A89" i="37"/>
  <c r="A90" i="37"/>
  <c r="A91" i="37"/>
  <c r="AF91" i="37" s="1"/>
  <c r="AG91" i="37" s="1"/>
  <c r="A92" i="37"/>
  <c r="AF92" i="37" s="1"/>
  <c r="AG92" i="37" s="1"/>
  <c r="A93" i="37"/>
  <c r="AF93" i="37" s="1"/>
  <c r="AG93" i="37" s="1"/>
  <c r="A94" i="37"/>
  <c r="AF94" i="37" s="1"/>
  <c r="AG94" i="37" s="1"/>
  <c r="A95" i="37"/>
  <c r="AF95" i="37" s="1"/>
  <c r="AG95" i="37" s="1"/>
  <c r="A96" i="37"/>
  <c r="AF96" i="37" s="1"/>
  <c r="AG96" i="37" s="1"/>
  <c r="A97" i="37"/>
  <c r="AF97" i="37" s="1"/>
  <c r="AG97" i="37" s="1"/>
  <c r="A98" i="37"/>
  <c r="AF98" i="37" s="1"/>
  <c r="A99" i="37"/>
  <c r="A100" i="37"/>
  <c r="AF100" i="37" s="1"/>
  <c r="AG100" i="37" s="1"/>
  <c r="A101" i="37"/>
  <c r="A102" i="37"/>
  <c r="AF102" i="37" s="1"/>
  <c r="A103" i="37"/>
  <c r="A104" i="37"/>
  <c r="AF104" i="37" s="1"/>
  <c r="AG104" i="37" s="1"/>
  <c r="A105" i="37"/>
  <c r="A106" i="37"/>
  <c r="A107" i="37"/>
  <c r="AF107" i="37" s="1"/>
  <c r="AG107" i="37" s="1"/>
  <c r="A108" i="37"/>
  <c r="A109" i="37"/>
  <c r="A110" i="37"/>
  <c r="AF110" i="37" s="1"/>
  <c r="AG110" i="37" s="1"/>
  <c r="A111" i="37"/>
  <c r="A112" i="37"/>
  <c r="A113" i="37"/>
  <c r="AF113" i="37" s="1"/>
  <c r="AG113" i="37" s="1"/>
  <c r="A114" i="37"/>
  <c r="AF114" i="37" s="1"/>
  <c r="AG114" i="37" s="1"/>
  <c r="A115" i="37"/>
  <c r="A116" i="37"/>
  <c r="AF116" i="37" s="1"/>
  <c r="AG116" i="37" s="1"/>
  <c r="A117" i="37"/>
  <c r="A118" i="37"/>
  <c r="AF118" i="37" s="1"/>
  <c r="AG118" i="37" s="1"/>
  <c r="A119" i="37"/>
  <c r="AF119" i="37" s="1"/>
  <c r="AG119" i="37" s="1"/>
  <c r="A120" i="37"/>
  <c r="A121" i="37"/>
  <c r="A122" i="37"/>
  <c r="A123" i="37"/>
  <c r="AF123" i="37" s="1"/>
  <c r="A124" i="37"/>
  <c r="A125" i="37"/>
  <c r="AF125" i="37" s="1"/>
  <c r="A126" i="37"/>
  <c r="AF126" i="37" s="1"/>
  <c r="A127" i="37"/>
  <c r="A128" i="37"/>
  <c r="AF128" i="37" s="1"/>
  <c r="AG128" i="37" s="1"/>
  <c r="A129" i="37"/>
  <c r="AF129" i="37" s="1"/>
  <c r="AG129" i="37" s="1"/>
  <c r="A130" i="37"/>
  <c r="AF130" i="37" s="1"/>
  <c r="AG130" i="37" s="1"/>
  <c r="A131" i="37"/>
  <c r="A132" i="37"/>
  <c r="A133" i="37"/>
  <c r="AF133" i="37" s="1"/>
  <c r="AG133" i="37" s="1"/>
  <c r="A134" i="37"/>
  <c r="AF134" i="37" s="1"/>
  <c r="AG134" i="37" s="1"/>
  <c r="A135" i="37"/>
  <c r="AF135" i="37" s="1"/>
  <c r="A136" i="37"/>
  <c r="A137" i="37"/>
  <c r="AF137" i="37" s="1"/>
  <c r="AG137" i="37" s="1"/>
  <c r="A138" i="37"/>
  <c r="AF138" i="37" s="1"/>
  <c r="AG138" i="37" s="1"/>
  <c r="A139" i="37"/>
  <c r="AF139" i="37" s="1"/>
  <c r="AG139" i="37" s="1"/>
  <c r="A140" i="37"/>
  <c r="AF140" i="37" s="1"/>
  <c r="A141" i="37"/>
  <c r="A142" i="37"/>
  <c r="A143" i="37"/>
  <c r="AF143" i="37" s="1"/>
  <c r="AG143" i="37" s="1"/>
  <c r="A144" i="37"/>
  <c r="AF144" i="37" s="1"/>
  <c r="AG144" i="37" s="1"/>
  <c r="A145" i="37"/>
  <c r="AF145" i="37" s="1"/>
  <c r="A146" i="37"/>
  <c r="A147" i="37"/>
  <c r="AF147" i="37" s="1"/>
  <c r="AG147" i="37" s="1"/>
  <c r="A148" i="37"/>
  <c r="AF148" i="37" s="1"/>
  <c r="AG148" i="37" s="1"/>
  <c r="A149" i="37"/>
  <c r="A150" i="37"/>
  <c r="AF150" i="37" s="1"/>
  <c r="AG150" i="37" s="1"/>
  <c r="A151" i="37"/>
  <c r="A152" i="37"/>
  <c r="AF152" i="37" s="1"/>
  <c r="AG152" i="37" s="1"/>
  <c r="A153" i="37"/>
  <c r="AF153" i="37" s="1"/>
  <c r="AG153" i="37" s="1"/>
  <c r="A154" i="37"/>
  <c r="AF154" i="37" s="1"/>
  <c r="AG154" i="37" s="1"/>
  <c r="A155" i="37"/>
  <c r="AF155" i="37" s="1"/>
  <c r="AG155" i="37" s="1"/>
  <c r="A156" i="37"/>
  <c r="AF156" i="37" s="1"/>
  <c r="AG156" i="37" s="1"/>
  <c r="A157" i="37"/>
  <c r="AF157" i="37" s="1"/>
  <c r="AG157" i="37" s="1"/>
  <c r="A158" i="37"/>
  <c r="AF158" i="37" s="1"/>
  <c r="AG158" i="37" s="1"/>
  <c r="A159" i="37"/>
  <c r="A160" i="37"/>
  <c r="AF160" i="37" s="1"/>
  <c r="AG160" i="37" s="1"/>
  <c r="A161" i="37"/>
  <c r="AF161" i="37" s="1"/>
  <c r="AG161" i="37" s="1"/>
  <c r="A162" i="37"/>
  <c r="AF162" i="37" s="1"/>
  <c r="AG162" i="37" s="1"/>
  <c r="A163" i="37"/>
  <c r="AF163" i="37" s="1"/>
  <c r="AG163" i="37" s="1"/>
  <c r="A164" i="37"/>
  <c r="AF164" i="37" s="1"/>
  <c r="AG164" i="37" s="1"/>
  <c r="A165" i="37"/>
  <c r="AF165" i="37" s="1"/>
  <c r="AG165" i="37" s="1"/>
  <c r="A166" i="37"/>
  <c r="AF166" i="37" s="1"/>
  <c r="AG166" i="37" s="1"/>
  <c r="A167" i="37"/>
  <c r="AF167" i="37" s="1"/>
  <c r="AG167" i="37" s="1"/>
  <c r="A168" i="37"/>
  <c r="AF168" i="37" s="1"/>
  <c r="AG168" i="37" s="1"/>
  <c r="A169" i="37"/>
  <c r="AF169" i="37" s="1"/>
  <c r="AG169" i="37" s="1"/>
  <c r="A170" i="37"/>
  <c r="AF170" i="37" s="1"/>
  <c r="AG170" i="37" s="1"/>
  <c r="A171" i="37"/>
  <c r="AF171" i="37" s="1"/>
  <c r="AG171" i="37" s="1"/>
  <c r="A172" i="37"/>
  <c r="AF172" i="37" s="1"/>
  <c r="AG172" i="37" s="1"/>
  <c r="A173" i="37"/>
  <c r="AF173" i="37" s="1"/>
  <c r="AG173" i="37" s="1"/>
  <c r="A174" i="37"/>
  <c r="AF174" i="37" s="1"/>
  <c r="AG174" i="37" s="1"/>
  <c r="A175" i="37"/>
  <c r="AF175" i="37" s="1"/>
  <c r="AG175" i="37" s="1"/>
  <c r="A176" i="37"/>
  <c r="AF176" i="37" s="1"/>
  <c r="AG176" i="37" s="1"/>
  <c r="A177" i="37"/>
  <c r="AF177" i="37" s="1"/>
  <c r="AG177" i="37" s="1"/>
  <c r="A178" i="37"/>
  <c r="AF178" i="37" s="1"/>
  <c r="AG178" i="37" s="1"/>
  <c r="A179" i="37"/>
  <c r="AF179" i="37" s="1"/>
  <c r="AG179" i="37" s="1"/>
  <c r="A180" i="37"/>
  <c r="AF180" i="37" s="1"/>
  <c r="AG180" i="37" s="1"/>
  <c r="A181" i="37"/>
  <c r="AF181" i="37" s="1"/>
  <c r="AG181" i="37" s="1"/>
  <c r="A182" i="37"/>
  <c r="AF182" i="37" s="1"/>
  <c r="AG182" i="37" s="1"/>
  <c r="A183" i="37"/>
  <c r="AF183" i="37" s="1"/>
  <c r="AG183" i="37" s="1"/>
  <c r="A184" i="37"/>
  <c r="AF184" i="37" s="1"/>
  <c r="AG184" i="37" s="1"/>
  <c r="A185" i="37"/>
  <c r="AF185" i="37" s="1"/>
  <c r="AG185" i="37" s="1"/>
  <c r="A186" i="37"/>
  <c r="AF186" i="37" s="1"/>
  <c r="AG186" i="37" s="1"/>
  <c r="A187" i="37"/>
  <c r="AF187" i="37" s="1"/>
  <c r="AG187" i="37" s="1"/>
  <c r="A188" i="37"/>
  <c r="AF188" i="37" s="1"/>
  <c r="AG188" i="37" s="1"/>
  <c r="A189" i="37"/>
  <c r="AF189" i="37" s="1"/>
  <c r="AG189" i="37" s="1"/>
  <c r="A190" i="37"/>
  <c r="AF190" i="37" s="1"/>
  <c r="AG190" i="37" s="1"/>
  <c r="A191" i="37"/>
  <c r="AF191" i="37" s="1"/>
  <c r="AG191" i="37" s="1"/>
  <c r="A192" i="37"/>
  <c r="AF192" i="37" s="1"/>
  <c r="AG192" i="37" s="1"/>
  <c r="A193" i="37"/>
  <c r="AF193" i="37" s="1"/>
  <c r="AG193" i="37" s="1"/>
  <c r="A194" i="37"/>
  <c r="AF194" i="37" s="1"/>
  <c r="AG194" i="37" s="1"/>
  <c r="A195" i="37"/>
  <c r="AF195" i="37" s="1"/>
  <c r="AG195" i="37" s="1"/>
  <c r="A196" i="37"/>
  <c r="A197" i="37"/>
  <c r="AF197" i="37" s="1"/>
  <c r="AG197" i="37" s="1"/>
  <c r="A198" i="37"/>
  <c r="AF198" i="37" s="1"/>
  <c r="AG198" i="37" s="1"/>
  <c r="A199" i="37"/>
  <c r="AF199" i="37" s="1"/>
  <c r="AG199" i="37" s="1"/>
  <c r="A200" i="37"/>
  <c r="AF200" i="37" s="1"/>
  <c r="AG200" i="37" s="1"/>
  <c r="A201" i="37"/>
  <c r="AF201" i="37" s="1"/>
  <c r="AG201" i="37" s="1"/>
  <c r="A202" i="37"/>
  <c r="AF202" i="37" s="1"/>
  <c r="AG202" i="37" s="1"/>
  <c r="A203" i="37"/>
  <c r="AF203" i="37" s="1"/>
  <c r="AG203" i="37" s="1"/>
  <c r="A204" i="37"/>
  <c r="AF204" i="37" s="1"/>
  <c r="AG204" i="37" s="1"/>
  <c r="A205" i="37"/>
  <c r="AF205" i="37" s="1"/>
  <c r="AG205" i="37" s="1"/>
  <c r="A206" i="37"/>
  <c r="A207" i="37"/>
  <c r="AF207" i="37" s="1"/>
  <c r="AG207" i="37" s="1"/>
  <c r="A208" i="37"/>
  <c r="A209" i="37"/>
  <c r="AF209" i="37" s="1"/>
  <c r="AG209" i="37" s="1"/>
  <c r="A210" i="37"/>
  <c r="A211" i="37"/>
  <c r="AF211" i="37" s="1"/>
  <c r="AG211" i="37" s="1"/>
  <c r="A212" i="37"/>
  <c r="A213" i="37"/>
  <c r="AF213" i="37" s="1"/>
  <c r="AG213" i="37" s="1"/>
  <c r="A214" i="37"/>
  <c r="A215" i="37"/>
  <c r="AF215" i="37" s="1"/>
  <c r="AG215" i="37" s="1"/>
  <c r="A216" i="37"/>
  <c r="A217" i="37"/>
  <c r="AF217" i="37" s="1"/>
  <c r="AG217" i="37" s="1"/>
  <c r="A218" i="37"/>
  <c r="A219" i="37"/>
  <c r="AF219" i="37" s="1"/>
  <c r="AG219" i="37" s="1"/>
  <c r="A220" i="37"/>
  <c r="A221" i="37"/>
  <c r="AF221" i="37" s="1"/>
  <c r="AG221" i="37" s="1"/>
  <c r="A222" i="37"/>
  <c r="A223" i="37"/>
  <c r="AF223" i="37" s="1"/>
  <c r="AG223" i="37" s="1"/>
  <c r="A224" i="37"/>
  <c r="A225" i="37"/>
  <c r="AF225" i="37" s="1"/>
  <c r="AG225" i="37" s="1"/>
  <c r="A226" i="37"/>
  <c r="A227" i="37"/>
  <c r="AF227" i="37" s="1"/>
  <c r="AG227" i="37" s="1"/>
  <c r="A228" i="37"/>
  <c r="A229" i="37"/>
  <c r="AF229" i="37" s="1"/>
  <c r="AG229" i="37" s="1"/>
  <c r="A230" i="37"/>
  <c r="A231" i="37"/>
  <c r="AF231" i="37" s="1"/>
  <c r="AG231" i="37" s="1"/>
  <c r="A232" i="37"/>
  <c r="A233" i="37"/>
  <c r="AF233" i="37" s="1"/>
  <c r="AG233" i="37" s="1"/>
  <c r="A234" i="37"/>
  <c r="AF234" i="37" s="1"/>
  <c r="AG234" i="37" s="1"/>
  <c r="A235" i="37"/>
  <c r="AF235" i="37" s="1"/>
  <c r="AG235" i="37" s="1"/>
  <c r="A236" i="37"/>
  <c r="AF236" i="37" s="1"/>
  <c r="AG236" i="37" s="1"/>
  <c r="A237" i="37"/>
  <c r="AF237" i="37" s="1"/>
  <c r="AG237" i="37" s="1"/>
  <c r="A238" i="37"/>
  <c r="AF238" i="37" s="1"/>
  <c r="AG238" i="37" s="1"/>
  <c r="A239" i="37"/>
  <c r="AF239" i="37" s="1"/>
  <c r="AG239" i="37" s="1"/>
  <c r="A240" i="37"/>
  <c r="AF240" i="37" s="1"/>
  <c r="AG240" i="37" s="1"/>
  <c r="A241" i="37"/>
  <c r="AF241" i="37" s="1"/>
  <c r="AG241" i="37" s="1"/>
  <c r="A242" i="37"/>
  <c r="AF242" i="37" s="1"/>
  <c r="AG242" i="37" s="1"/>
  <c r="A243" i="37"/>
  <c r="AF243" i="37" s="1"/>
  <c r="AG243" i="37" s="1"/>
  <c r="A244" i="37"/>
  <c r="AF244" i="37" s="1"/>
  <c r="AG244" i="37" s="1"/>
  <c r="A245" i="37"/>
  <c r="AF245" i="37" s="1"/>
  <c r="AG245" i="37" s="1"/>
  <c r="A246" i="37"/>
  <c r="AF246" i="37" s="1"/>
  <c r="AG246" i="37" s="1"/>
  <c r="A247" i="37"/>
  <c r="AF247" i="37" s="1"/>
  <c r="AG247" i="37" s="1"/>
  <c r="A248" i="37"/>
  <c r="AF248" i="37" s="1"/>
  <c r="AG248" i="37" s="1"/>
  <c r="A249" i="37"/>
  <c r="AF249" i="37" s="1"/>
  <c r="AG249" i="37" s="1"/>
  <c r="A250" i="37"/>
  <c r="AF250" i="37" s="1"/>
  <c r="AG250" i="37" s="1"/>
  <c r="A251" i="37"/>
  <c r="A252" i="37"/>
  <c r="AF252" i="37" s="1"/>
  <c r="AG252" i="37" s="1"/>
  <c r="A253" i="37"/>
  <c r="AF253" i="37" s="1"/>
  <c r="AG253" i="37" s="1"/>
  <c r="A254" i="37"/>
  <c r="AF254" i="37" s="1"/>
  <c r="AG254" i="37" s="1"/>
  <c r="A255" i="37"/>
  <c r="AF255" i="37" s="1"/>
  <c r="AG255" i="37" s="1"/>
  <c r="A256" i="37"/>
  <c r="A257" i="37"/>
  <c r="AF257" i="37" s="1"/>
  <c r="AG257" i="37" s="1"/>
  <c r="A258" i="37"/>
  <c r="AF258" i="37" s="1"/>
  <c r="AG258" i="37" s="1"/>
  <c r="A259" i="37"/>
  <c r="AF259" i="37" s="1"/>
  <c r="AG259" i="37" s="1"/>
  <c r="A260" i="37"/>
  <c r="A261" i="37"/>
  <c r="AF261" i="37" s="1"/>
  <c r="AG261" i="37" s="1"/>
  <c r="A262" i="37"/>
  <c r="AF262" i="37" s="1"/>
  <c r="AG262" i="37" s="1"/>
  <c r="A263" i="37"/>
  <c r="AF263" i="37" s="1"/>
  <c r="AG263" i="37" s="1"/>
  <c r="A264" i="37"/>
  <c r="AF264" i="37" s="1"/>
  <c r="AG264" i="37" s="1"/>
  <c r="A265" i="37"/>
  <c r="AF265" i="37" s="1"/>
  <c r="AG265" i="37" s="1"/>
  <c r="A266" i="37"/>
  <c r="AF266" i="37" s="1"/>
  <c r="AG266" i="37" s="1"/>
  <c r="A267" i="37"/>
  <c r="A268" i="37"/>
  <c r="AF268" i="37" s="1"/>
  <c r="AG268" i="37" s="1"/>
  <c r="A269" i="37"/>
  <c r="AF269" i="37" s="1"/>
  <c r="AG269" i="37" s="1"/>
  <c r="A270" i="37"/>
  <c r="AF270" i="37" s="1"/>
  <c r="AG270" i="37" s="1"/>
  <c r="A271" i="37"/>
  <c r="AF271" i="37" s="1"/>
  <c r="AG271" i="37" s="1"/>
  <c r="A272" i="37"/>
  <c r="AF272" i="37" s="1"/>
  <c r="AG272" i="37" s="1"/>
  <c r="A273" i="37"/>
  <c r="AF273" i="37" s="1"/>
  <c r="AG273" i="37" s="1"/>
  <c r="A274" i="37"/>
  <c r="AF274" i="37" s="1"/>
  <c r="AG274" i="37" s="1"/>
  <c r="A275" i="37"/>
  <c r="AF275" i="37" s="1"/>
  <c r="AG275" i="37" s="1"/>
  <c r="A276" i="37"/>
  <c r="AF276" i="37" s="1"/>
  <c r="AG276" i="37" s="1"/>
  <c r="A277" i="37"/>
  <c r="AF277" i="37" s="1"/>
  <c r="AG277" i="37" s="1"/>
  <c r="A278" i="37"/>
  <c r="AF278" i="37" s="1"/>
  <c r="AG278" i="37" s="1"/>
  <c r="A279" i="37"/>
  <c r="AF279" i="37" s="1"/>
  <c r="AG279" i="37" s="1"/>
  <c r="A280" i="37"/>
  <c r="AF280" i="37" s="1"/>
  <c r="AG280" i="37" s="1"/>
  <c r="A281" i="37"/>
  <c r="AF281" i="37" s="1"/>
  <c r="AG281" i="37" s="1"/>
  <c r="A282" i="37"/>
  <c r="AF282" i="37" s="1"/>
  <c r="AG282" i="37" s="1"/>
  <c r="A283" i="37"/>
  <c r="AF283" i="37" s="1"/>
  <c r="AG283" i="37" s="1"/>
  <c r="A284" i="37"/>
  <c r="A285" i="37"/>
  <c r="AF285" i="37" s="1"/>
  <c r="AG285" i="37" s="1"/>
  <c r="A286" i="37"/>
  <c r="AF286" i="37" s="1"/>
  <c r="AG286" i="37" s="1"/>
  <c r="A287" i="37"/>
  <c r="AF287" i="37" s="1"/>
  <c r="AG287" i="37" s="1"/>
  <c r="A288" i="37"/>
  <c r="AF288" i="37" s="1"/>
  <c r="AG288" i="37" s="1"/>
  <c r="A289" i="37"/>
  <c r="AF289" i="37" s="1"/>
  <c r="AG289" i="37" s="1"/>
  <c r="A290" i="37"/>
  <c r="AF290" i="37" s="1"/>
  <c r="AG290" i="37" s="1"/>
  <c r="A291" i="37"/>
  <c r="AF291" i="37" s="1"/>
  <c r="AG291" i="37" s="1"/>
  <c r="A292" i="37"/>
  <c r="AF292" i="37" s="1"/>
  <c r="AG292" i="37" s="1"/>
  <c r="A293" i="37"/>
  <c r="AF293" i="37" s="1"/>
  <c r="AG293" i="37" s="1"/>
  <c r="A294" i="37"/>
  <c r="AF294" i="37" s="1"/>
  <c r="AG294" i="37" s="1"/>
  <c r="A295" i="37"/>
  <c r="AF295" i="37" s="1"/>
  <c r="AG295" i="37" s="1"/>
  <c r="A296" i="37"/>
  <c r="AF296" i="37" s="1"/>
  <c r="AG296" i="37" s="1"/>
  <c r="A297" i="37"/>
  <c r="AF297" i="37" s="1"/>
  <c r="AG297" i="37" s="1"/>
  <c r="A298" i="37"/>
  <c r="AF298" i="37" s="1"/>
  <c r="AG298" i="37" s="1"/>
  <c r="A299" i="37"/>
  <c r="AF299" i="37" s="1"/>
  <c r="AG299" i="37" s="1"/>
  <c r="A300" i="37"/>
  <c r="AF300" i="37" s="1"/>
  <c r="AG300" i="37" s="1"/>
  <c r="A301" i="37"/>
  <c r="A302" i="37"/>
  <c r="A303" i="37"/>
  <c r="AF303" i="37" s="1"/>
  <c r="AG303" i="37" s="1"/>
  <c r="A304" i="37"/>
  <c r="A305" i="37"/>
  <c r="AF305" i="37" s="1"/>
  <c r="AG305" i="37" s="1"/>
  <c r="A306" i="37"/>
  <c r="AF306" i="37" s="1"/>
  <c r="AG306" i="37" s="1"/>
  <c r="A307" i="37"/>
  <c r="AF307" i="37" s="1"/>
  <c r="AG307" i="37" s="1"/>
  <c r="A308" i="37"/>
  <c r="AF308" i="37" s="1"/>
  <c r="AG308" i="37" s="1"/>
  <c r="A309" i="37"/>
  <c r="AF309" i="37" s="1"/>
  <c r="AG309" i="37" s="1"/>
  <c r="A310" i="37"/>
  <c r="AF310" i="37" s="1"/>
  <c r="AG310" i="37" s="1"/>
  <c r="A311" i="37"/>
  <c r="AF311" i="37" s="1"/>
  <c r="AG311" i="37" s="1"/>
  <c r="A312" i="37"/>
  <c r="AF312" i="37" s="1"/>
  <c r="AG312" i="37" s="1"/>
  <c r="A313" i="37"/>
  <c r="AF313" i="37" s="1"/>
  <c r="AG313" i="37" s="1"/>
  <c r="A314" i="37"/>
  <c r="AF314" i="37" s="1"/>
  <c r="AG314" i="37" s="1"/>
  <c r="A315" i="37"/>
  <c r="A316" i="37"/>
  <c r="AF316" i="37" s="1"/>
  <c r="AG316" i="37" s="1"/>
  <c r="A317" i="37"/>
  <c r="AF317" i="37" s="1"/>
  <c r="AG317" i="37" s="1"/>
  <c r="A318" i="37"/>
  <c r="AF318" i="37" s="1"/>
  <c r="AG318" i="37" s="1"/>
  <c r="A319" i="37"/>
  <c r="AF319" i="37" s="1"/>
  <c r="AG319" i="37" s="1"/>
  <c r="A320" i="37"/>
  <c r="AF320" i="37" s="1"/>
  <c r="AG320" i="37" s="1"/>
  <c r="A321" i="37"/>
  <c r="AF321" i="37" s="1"/>
  <c r="AG321" i="37" s="1"/>
  <c r="A322" i="37"/>
  <c r="AF322" i="37" s="1"/>
  <c r="AG322" i="37" s="1"/>
  <c r="A323" i="37"/>
  <c r="A324" i="37"/>
  <c r="A325" i="37"/>
  <c r="AF325" i="37" s="1"/>
  <c r="AG325" i="37" s="1"/>
  <c r="A326" i="37"/>
  <c r="AF326" i="37" s="1"/>
  <c r="AG326" i="37" s="1"/>
  <c r="A327" i="37"/>
  <c r="AF327" i="37" s="1"/>
  <c r="AG327" i="37" s="1"/>
  <c r="A328" i="37"/>
  <c r="A329" i="37"/>
  <c r="AF329" i="37" s="1"/>
  <c r="AG329" i="37" s="1"/>
  <c r="A330" i="37"/>
  <c r="AF330" i="37" s="1"/>
  <c r="AG330" i="37" s="1"/>
  <c r="A331" i="37"/>
  <c r="AF331" i="37" s="1"/>
  <c r="AG331" i="37" s="1"/>
  <c r="A332" i="37"/>
  <c r="A333" i="37"/>
  <c r="A334" i="37"/>
  <c r="A335" i="37"/>
  <c r="AF335" i="37" s="1"/>
  <c r="AG335" i="37" s="1"/>
  <c r="A336" i="37"/>
  <c r="A337" i="37"/>
  <c r="A338" i="37"/>
  <c r="AF338" i="37" s="1"/>
  <c r="A339" i="37"/>
  <c r="A340" i="37"/>
  <c r="AF340" i="37" s="1"/>
  <c r="AG340" i="37" s="1"/>
  <c r="A341" i="37"/>
  <c r="AF341" i="37" s="1"/>
  <c r="AG341" i="37" s="1"/>
  <c r="A342" i="37"/>
  <c r="AF342" i="37" s="1"/>
  <c r="AG342" i="37" s="1"/>
  <c r="A343" i="37"/>
  <c r="AF343" i="37" s="1"/>
  <c r="AG343" i="37" s="1"/>
  <c r="A344" i="37"/>
  <c r="AF344" i="37" s="1"/>
  <c r="AG344" i="37" s="1"/>
  <c r="A345" i="37"/>
  <c r="AF345" i="37" s="1"/>
  <c r="AG345" i="37" s="1"/>
  <c r="A346" i="37"/>
  <c r="A347" i="37"/>
  <c r="AF347" i="37" s="1"/>
  <c r="AG347" i="37" s="1"/>
  <c r="A348" i="37"/>
  <c r="A349" i="37"/>
  <c r="AF349" i="37" s="1"/>
  <c r="AG349" i="37" s="1"/>
  <c r="A350" i="37"/>
  <c r="A351" i="37"/>
  <c r="AF351" i="37" s="1"/>
  <c r="AG351" i="37" s="1"/>
  <c r="A352" i="37"/>
  <c r="A353" i="37"/>
  <c r="AF353" i="37" s="1"/>
  <c r="AG353" i="37" s="1"/>
  <c r="A354" i="37"/>
  <c r="AF354" i="37" s="1"/>
  <c r="AG354" i="37" s="1"/>
  <c r="A355" i="37"/>
  <c r="A356" i="37"/>
  <c r="AF356" i="37" s="1"/>
  <c r="AG356" i="37" s="1"/>
  <c r="A357" i="37"/>
  <c r="AF357" i="37" s="1"/>
  <c r="AG357" i="37" s="1"/>
  <c r="A358" i="37"/>
  <c r="AF358" i="37" s="1"/>
  <c r="AG358" i="37" s="1"/>
  <c r="A359" i="37"/>
  <c r="AF359" i="37" s="1"/>
  <c r="AG359" i="37" s="1"/>
  <c r="A360" i="37"/>
  <c r="AF360" i="37" s="1"/>
  <c r="AG360" i="37" s="1"/>
  <c r="A361" i="37"/>
  <c r="AF361" i="37" s="1"/>
  <c r="AG361" i="37" s="1"/>
  <c r="A362" i="37"/>
  <c r="AF362" i="37" s="1"/>
  <c r="AG362" i="37" s="1"/>
  <c r="A363" i="37"/>
  <c r="AF363" i="37" s="1"/>
  <c r="AG363" i="37" s="1"/>
  <c r="A364" i="37"/>
  <c r="AF364" i="37" s="1"/>
  <c r="AG364" i="37" s="1"/>
  <c r="A365" i="37"/>
  <c r="AF365" i="37" s="1"/>
  <c r="AG365" i="37" s="1"/>
  <c r="A366" i="37"/>
  <c r="AF366" i="37" s="1"/>
  <c r="AG366" i="37" s="1"/>
  <c r="A367" i="37"/>
  <c r="AF367" i="37" s="1"/>
  <c r="AG367" i="37" s="1"/>
  <c r="A368" i="37"/>
  <c r="AF368" i="37" s="1"/>
  <c r="AG368" i="37" s="1"/>
  <c r="A369" i="37"/>
  <c r="AF369" i="37" s="1"/>
  <c r="AG369" i="37" s="1"/>
  <c r="A370" i="37"/>
  <c r="AF370" i="37" s="1"/>
  <c r="AG370" i="37" s="1"/>
  <c r="A371" i="37"/>
  <c r="AF371" i="37" s="1"/>
  <c r="AG371" i="37" s="1"/>
  <c r="A372" i="37"/>
  <c r="AF372" i="37" s="1"/>
  <c r="AG372" i="37" s="1"/>
  <c r="A373" i="37"/>
  <c r="AF373" i="37" s="1"/>
  <c r="AG373" i="37" s="1"/>
  <c r="A374" i="37"/>
  <c r="AF374" i="37" s="1"/>
  <c r="AG374" i="37" s="1"/>
  <c r="A375" i="37"/>
  <c r="AF375" i="37" s="1"/>
  <c r="AG375" i="37" s="1"/>
  <c r="A376" i="37"/>
  <c r="AF376" i="37" s="1"/>
  <c r="AG376" i="37" s="1"/>
  <c r="A377" i="37"/>
  <c r="A378" i="37"/>
  <c r="AF378" i="37" s="1"/>
  <c r="AG378" i="37" s="1"/>
  <c r="A379" i="37"/>
  <c r="AF379" i="37" s="1"/>
  <c r="AG379" i="37" s="1"/>
  <c r="A380" i="37"/>
  <c r="AF380" i="37" s="1"/>
  <c r="AG380" i="37" s="1"/>
  <c r="A381" i="37"/>
  <c r="AF381" i="37" s="1"/>
  <c r="AG381" i="37" s="1"/>
  <c r="A382" i="37"/>
  <c r="AF382" i="37" s="1"/>
  <c r="AG382" i="37" s="1"/>
  <c r="A383" i="37"/>
  <c r="AF383" i="37" s="1"/>
  <c r="AG383" i="37" s="1"/>
  <c r="A384" i="37"/>
  <c r="AF384" i="37" s="1"/>
  <c r="AG384" i="37" s="1"/>
  <c r="A385" i="37"/>
  <c r="AF385" i="37" s="1"/>
  <c r="AG385" i="37" s="1"/>
  <c r="A386" i="37"/>
  <c r="AF386" i="37" s="1"/>
  <c r="AG386" i="37" s="1"/>
  <c r="A387" i="37"/>
  <c r="AF387" i="37" s="1"/>
  <c r="AG387" i="37" s="1"/>
  <c r="A388" i="37"/>
  <c r="AF388" i="37" s="1"/>
  <c r="AG388" i="37" s="1"/>
  <c r="A389" i="37"/>
  <c r="AF389" i="37" s="1"/>
  <c r="AG389" i="37" s="1"/>
  <c r="A390" i="37"/>
  <c r="AF390" i="37" s="1"/>
  <c r="AG390" i="37" s="1"/>
  <c r="A391" i="37"/>
  <c r="AF391" i="37" s="1"/>
  <c r="AG391" i="37" s="1"/>
  <c r="A392" i="37"/>
  <c r="AF392" i="37" s="1"/>
  <c r="AG392" i="37" s="1"/>
  <c r="A393" i="37"/>
  <c r="AF393" i="37" s="1"/>
  <c r="AG393" i="37" s="1"/>
  <c r="A394" i="37"/>
  <c r="AF394" i="37" s="1"/>
  <c r="A395" i="37"/>
  <c r="A396" i="37"/>
  <c r="AF396" i="37" s="1"/>
  <c r="AG396" i="37" s="1"/>
  <c r="A397" i="37"/>
  <c r="AF397" i="37" s="1"/>
  <c r="AG397" i="37" s="1"/>
  <c r="A398" i="37"/>
  <c r="AF398" i="37" s="1"/>
  <c r="AG398" i="37" s="1"/>
  <c r="A399" i="37"/>
  <c r="AF399" i="37" s="1"/>
  <c r="AG399" i="37" s="1"/>
  <c r="A400" i="37"/>
  <c r="AF400" i="37" s="1"/>
  <c r="AG400" i="37" s="1"/>
  <c r="A401" i="37"/>
  <c r="AF401" i="37" s="1"/>
  <c r="AG401" i="37" s="1"/>
  <c r="A402" i="37"/>
  <c r="AF402" i="37" s="1"/>
  <c r="A403" i="37"/>
  <c r="A404" i="37"/>
  <c r="AF404" i="37" s="1"/>
  <c r="AG404" i="37" s="1"/>
  <c r="A405" i="37"/>
  <c r="AF405" i="37" s="1"/>
  <c r="AG405" i="37" s="1"/>
  <c r="A406" i="37"/>
  <c r="A407" i="37"/>
  <c r="AF407" i="37" s="1"/>
  <c r="A408" i="37"/>
  <c r="A409" i="37"/>
  <c r="AF409" i="37" s="1"/>
  <c r="AG409" i="37" s="1"/>
  <c r="A410" i="37"/>
  <c r="A411" i="37"/>
  <c r="AF411" i="37" s="1"/>
  <c r="AG411" i="37" s="1"/>
  <c r="A412" i="37"/>
  <c r="AF412" i="37" s="1"/>
  <c r="AG412" i="37" s="1"/>
  <c r="A413" i="37"/>
  <c r="AF413" i="37" s="1"/>
  <c r="AG413" i="37" s="1"/>
  <c r="A414" i="37"/>
  <c r="AF414" i="37" s="1"/>
  <c r="AG414" i="37" s="1"/>
  <c r="A415" i="37"/>
  <c r="AF415" i="37" s="1"/>
  <c r="AG415" i="37" s="1"/>
  <c r="A416" i="37"/>
  <c r="AF416" i="37" s="1"/>
  <c r="AG416" i="37" s="1"/>
  <c r="A417" i="37"/>
  <c r="A418" i="37"/>
  <c r="AF418" i="37" s="1"/>
  <c r="AG418" i="37" s="1"/>
  <c r="A419" i="37"/>
  <c r="AF419" i="37" s="1"/>
  <c r="AG419" i="37" s="1"/>
  <c r="A420" i="37"/>
  <c r="AF420" i="37" s="1"/>
  <c r="AG420" i="37" s="1"/>
  <c r="A421" i="37"/>
  <c r="AF421" i="37" s="1"/>
  <c r="AG421" i="37" s="1"/>
  <c r="A422" i="37"/>
  <c r="AF422" i="37" s="1"/>
  <c r="AG422" i="37" s="1"/>
  <c r="A423" i="37"/>
  <c r="AF423" i="37" s="1"/>
  <c r="AG423" i="37" s="1"/>
  <c r="A424" i="37"/>
  <c r="AF424" i="37" s="1"/>
  <c r="AG424" i="37" s="1"/>
  <c r="A425" i="37"/>
  <c r="A426" i="37"/>
  <c r="AF426" i="37" s="1"/>
  <c r="AG426" i="37" s="1"/>
  <c r="A427" i="37"/>
  <c r="AF427" i="37" s="1"/>
  <c r="AG427" i="37" s="1"/>
  <c r="A428" i="37"/>
  <c r="AF428" i="37" s="1"/>
  <c r="AG428" i="37" s="1"/>
  <c r="A429" i="37"/>
  <c r="AF429" i="37" s="1"/>
  <c r="AG429" i="37" s="1"/>
  <c r="A430" i="37"/>
  <c r="AF430" i="37" s="1"/>
  <c r="AG430" i="37" s="1"/>
  <c r="A431" i="37"/>
  <c r="AF431" i="37" s="1"/>
  <c r="AG431" i="37" s="1"/>
  <c r="A432" i="37"/>
  <c r="AF432" i="37" s="1"/>
  <c r="AG432" i="37" s="1"/>
  <c r="A433" i="37"/>
  <c r="AF433" i="37" s="1"/>
  <c r="AG433" i="37" s="1"/>
  <c r="A434" i="37"/>
  <c r="AF434" i="37" s="1"/>
  <c r="AG434" i="37" s="1"/>
  <c r="A435" i="37"/>
  <c r="AF435" i="37" s="1"/>
  <c r="AG435" i="37" s="1"/>
  <c r="A436" i="37"/>
  <c r="AF436" i="37" s="1"/>
  <c r="AG436" i="37" s="1"/>
  <c r="A437" i="37"/>
  <c r="AF437" i="37" s="1"/>
  <c r="AG437" i="37" s="1"/>
  <c r="A438" i="37"/>
  <c r="AF438" i="37" s="1"/>
  <c r="AG438" i="37" s="1"/>
  <c r="A439" i="37"/>
  <c r="AF439" i="37" s="1"/>
  <c r="AG439" i="37" s="1"/>
  <c r="A440" i="37"/>
  <c r="AF440" i="37" s="1"/>
  <c r="AG440" i="37" s="1"/>
  <c r="A441" i="37"/>
  <c r="AF441" i="37" s="1"/>
  <c r="AG441" i="37" s="1"/>
  <c r="A442" i="37"/>
  <c r="AF442" i="37" s="1"/>
  <c r="AG442" i="37" s="1"/>
  <c r="A443" i="37"/>
  <c r="AF443" i="37" s="1"/>
  <c r="AG443" i="37" s="1"/>
  <c r="A444" i="37"/>
  <c r="AF444" i="37" s="1"/>
  <c r="AG444" i="37" s="1"/>
  <c r="A445" i="37"/>
  <c r="AF445" i="37" s="1"/>
  <c r="AG445" i="37" s="1"/>
  <c r="A446" i="37"/>
  <c r="AF446" i="37" s="1"/>
  <c r="AG446" i="37" s="1"/>
  <c r="A447" i="37"/>
  <c r="AF447" i="37" s="1"/>
  <c r="AG447" i="37" s="1"/>
  <c r="A448" i="37"/>
  <c r="AF448" i="37" s="1"/>
  <c r="AG448" i="37" s="1"/>
  <c r="A449" i="37"/>
  <c r="AF449" i="37" s="1"/>
  <c r="AG449" i="37" s="1"/>
  <c r="A450" i="37"/>
  <c r="AF450" i="37" s="1"/>
  <c r="AG450" i="37" s="1"/>
  <c r="A451" i="37"/>
  <c r="AF451" i="37" s="1"/>
  <c r="AG451" i="37" s="1"/>
  <c r="A452" i="37"/>
  <c r="AF452" i="37" s="1"/>
  <c r="AG452" i="37" s="1"/>
  <c r="A453" i="37"/>
  <c r="AF453" i="37" s="1"/>
  <c r="AG453" i="37" s="1"/>
  <c r="A454" i="37"/>
  <c r="AF454" i="37" s="1"/>
  <c r="AG454" i="37" s="1"/>
  <c r="A455" i="37"/>
  <c r="AF455" i="37" s="1"/>
  <c r="AG455" i="37" s="1"/>
  <c r="A456" i="37"/>
  <c r="AF456" i="37" s="1"/>
  <c r="AG456" i="37" s="1"/>
  <c r="A457" i="37"/>
  <c r="AF457" i="37" s="1"/>
  <c r="AG457" i="37" s="1"/>
  <c r="A458" i="37"/>
  <c r="AF458" i="37" s="1"/>
  <c r="AG458" i="37" s="1"/>
  <c r="A459" i="37"/>
  <c r="A460" i="37"/>
  <c r="AF460" i="37" s="1"/>
  <c r="AG460" i="37" s="1"/>
  <c r="A461" i="37"/>
  <c r="AF461" i="37" s="1"/>
  <c r="AG461" i="37" s="1"/>
  <c r="A462" i="37"/>
  <c r="AF462" i="37" s="1"/>
  <c r="AG462" i="37" s="1"/>
  <c r="A463" i="37"/>
  <c r="AF463" i="37" s="1"/>
  <c r="AG463" i="37" s="1"/>
  <c r="A464" i="37"/>
  <c r="AF464" i="37" s="1"/>
  <c r="AG464" i="37" s="1"/>
  <c r="A465" i="37"/>
  <c r="AF465" i="37" s="1"/>
  <c r="AG465" i="37" s="1"/>
  <c r="A466" i="37"/>
  <c r="AF466" i="37" s="1"/>
  <c r="AG466" i="37" s="1"/>
  <c r="A467" i="37"/>
  <c r="A468" i="37"/>
  <c r="A469" i="37"/>
  <c r="AF469" i="37" s="1"/>
  <c r="AG469" i="37" s="1"/>
  <c r="A470" i="37"/>
  <c r="AF470" i="37" s="1"/>
  <c r="AG470" i="37" s="1"/>
  <c r="A471" i="37"/>
  <c r="A472" i="37"/>
  <c r="AF472" i="37" s="1"/>
  <c r="AG472" i="37" s="1"/>
  <c r="A473" i="37"/>
  <c r="A474" i="37"/>
  <c r="AF474" i="37" s="1"/>
  <c r="AG474" i="37" s="1"/>
  <c r="A475" i="37"/>
  <c r="AF475" i="37" s="1"/>
  <c r="AG475" i="37" s="1"/>
  <c r="A476" i="37"/>
  <c r="A477" i="37"/>
  <c r="AF477" i="37" s="1"/>
  <c r="AG477" i="37" s="1"/>
  <c r="A478" i="37"/>
  <c r="AF478" i="37" s="1"/>
  <c r="AG478" i="37" s="1"/>
  <c r="A479" i="37"/>
  <c r="AF479" i="37" s="1"/>
  <c r="AG479" i="37" s="1"/>
  <c r="A480" i="37"/>
  <c r="AF480" i="37" s="1"/>
  <c r="AG480" i="37" s="1"/>
  <c r="A481" i="37"/>
  <c r="AF481" i="37" s="1"/>
  <c r="AG481" i="37" s="1"/>
  <c r="A482" i="37"/>
  <c r="AF482" i="37" s="1"/>
  <c r="AG482" i="37" s="1"/>
  <c r="A483" i="37"/>
  <c r="AF483" i="37" s="1"/>
  <c r="AG483" i="37" s="1"/>
  <c r="A484" i="37"/>
  <c r="AF484" i="37" s="1"/>
  <c r="AG484" i="37" s="1"/>
  <c r="A485" i="37"/>
  <c r="AF485" i="37" s="1"/>
  <c r="AG485" i="37" s="1"/>
  <c r="A486" i="37"/>
  <c r="AF486" i="37" s="1"/>
  <c r="AG486" i="37" s="1"/>
  <c r="A487" i="37"/>
  <c r="AF487" i="37" s="1"/>
  <c r="AG487" i="37" s="1"/>
  <c r="A488" i="37"/>
  <c r="AF488" i="37" s="1"/>
  <c r="AG488" i="37" s="1"/>
  <c r="A2" i="37"/>
  <c r="B5" i="37"/>
  <c r="B6" i="37"/>
  <c r="B7" i="37"/>
  <c r="B8" i="37"/>
  <c r="B9" i="37"/>
  <c r="B10" i="37"/>
  <c r="B11" i="37"/>
  <c r="B12" i="37"/>
  <c r="B13" i="37"/>
  <c r="B14" i="37"/>
  <c r="B15" i="37"/>
  <c r="B16" i="37"/>
  <c r="B17" i="37"/>
  <c r="B18" i="37"/>
  <c r="B19" i="37"/>
  <c r="B20" i="37"/>
  <c r="B21" i="37"/>
  <c r="B22" i="37"/>
  <c r="B23" i="37"/>
  <c r="B24" i="37"/>
  <c r="B25" i="37"/>
  <c r="B26" i="37"/>
  <c r="B27" i="37"/>
  <c r="B28" i="37"/>
  <c r="B29" i="37"/>
  <c r="B30" i="37"/>
  <c r="B31" i="37"/>
  <c r="B32" i="37"/>
  <c r="B33" i="37"/>
  <c r="B34" i="37"/>
  <c r="B35" i="37"/>
  <c r="B36" i="37"/>
  <c r="B37" i="37"/>
  <c r="B38" i="37"/>
  <c r="B39" i="37"/>
  <c r="B40" i="37"/>
  <c r="B41" i="37"/>
  <c r="B42" i="37"/>
  <c r="B43" i="37"/>
  <c r="B44" i="37"/>
  <c r="B45" i="37"/>
  <c r="B46" i="37"/>
  <c r="B47" i="37"/>
  <c r="B48" i="37"/>
  <c r="B49" i="37"/>
  <c r="B50" i="37"/>
  <c r="B51" i="37"/>
  <c r="B52" i="37"/>
  <c r="B53" i="37"/>
  <c r="B54" i="37"/>
  <c r="B55" i="37"/>
  <c r="B56" i="37"/>
  <c r="B57" i="37"/>
  <c r="B58" i="37"/>
  <c r="B59" i="37"/>
  <c r="B60" i="37"/>
  <c r="B61" i="37"/>
  <c r="B62" i="37"/>
  <c r="B63" i="37"/>
  <c r="B64" i="37"/>
  <c r="B65" i="37"/>
  <c r="B66" i="37"/>
  <c r="B67" i="37"/>
  <c r="B68" i="37"/>
  <c r="B69" i="37"/>
  <c r="B70" i="37"/>
  <c r="B71" i="37"/>
  <c r="B72" i="37"/>
  <c r="B73" i="37"/>
  <c r="B74" i="37"/>
  <c r="B75" i="37"/>
  <c r="B76" i="37"/>
  <c r="B77" i="37"/>
  <c r="B78" i="37"/>
  <c r="B79" i="37"/>
  <c r="B80" i="37"/>
  <c r="B81" i="37"/>
  <c r="B82" i="37"/>
  <c r="B83" i="37"/>
  <c r="B84" i="37"/>
  <c r="B85" i="37"/>
  <c r="B86" i="37"/>
  <c r="B87" i="37"/>
  <c r="B88" i="37"/>
  <c r="B89" i="37"/>
  <c r="B90" i="37"/>
  <c r="B91" i="37"/>
  <c r="B92" i="37"/>
  <c r="B93" i="37"/>
  <c r="B94" i="37"/>
  <c r="B95" i="37"/>
  <c r="B96" i="37"/>
  <c r="B97" i="37"/>
  <c r="B98" i="37"/>
  <c r="B99" i="37"/>
  <c r="B100" i="37"/>
  <c r="B101" i="37"/>
  <c r="B102" i="37"/>
  <c r="B103" i="37"/>
  <c r="B104" i="37"/>
  <c r="B105" i="37"/>
  <c r="B106" i="37"/>
  <c r="B107" i="37"/>
  <c r="B108" i="37"/>
  <c r="B109" i="37"/>
  <c r="B110" i="37"/>
  <c r="B111" i="37"/>
  <c r="B112" i="37"/>
  <c r="B113" i="37"/>
  <c r="B114" i="37"/>
  <c r="B115" i="37"/>
  <c r="B116" i="37"/>
  <c r="B117" i="37"/>
  <c r="B118" i="37"/>
  <c r="B119" i="37"/>
  <c r="B120" i="37"/>
  <c r="B121" i="37"/>
  <c r="B122" i="37"/>
  <c r="B123" i="37"/>
  <c r="B124" i="37"/>
  <c r="B125" i="37"/>
  <c r="B126" i="37"/>
  <c r="B127" i="37"/>
  <c r="B128" i="37"/>
  <c r="B129" i="37"/>
  <c r="B130" i="37"/>
  <c r="B131" i="37"/>
  <c r="B132" i="37"/>
  <c r="B133" i="37"/>
  <c r="B134" i="37"/>
  <c r="B135" i="37"/>
  <c r="B136" i="37"/>
  <c r="B137" i="37"/>
  <c r="B138" i="37"/>
  <c r="B139" i="37"/>
  <c r="B140" i="37"/>
  <c r="B141" i="37"/>
  <c r="B142" i="37"/>
  <c r="B143" i="37"/>
  <c r="B144" i="37"/>
  <c r="B145" i="37"/>
  <c r="B146" i="37"/>
  <c r="B147" i="37"/>
  <c r="B148" i="37"/>
  <c r="B149" i="37"/>
  <c r="B150" i="37"/>
  <c r="B151" i="37"/>
  <c r="B152" i="37"/>
  <c r="B153" i="37"/>
  <c r="B154" i="37"/>
  <c r="B155" i="37"/>
  <c r="B156" i="37"/>
  <c r="B157" i="37"/>
  <c r="B158" i="37"/>
  <c r="B159" i="37"/>
  <c r="B160" i="37"/>
  <c r="B161" i="37"/>
  <c r="B162" i="37"/>
  <c r="B163" i="37"/>
  <c r="B164" i="37"/>
  <c r="B165" i="37"/>
  <c r="B166" i="37"/>
  <c r="B167" i="37"/>
  <c r="B168" i="37"/>
  <c r="B169" i="37"/>
  <c r="B170" i="37"/>
  <c r="B171" i="37"/>
  <c r="B172" i="37"/>
  <c r="B173" i="37"/>
  <c r="B174" i="37"/>
  <c r="B175" i="37"/>
  <c r="B176" i="37"/>
  <c r="B177" i="37"/>
  <c r="B178" i="37"/>
  <c r="B179" i="37"/>
  <c r="B180" i="37"/>
  <c r="B181" i="37"/>
  <c r="B182" i="37"/>
  <c r="B183" i="37"/>
  <c r="B184" i="37"/>
  <c r="B185" i="37"/>
  <c r="B186" i="37"/>
  <c r="B187" i="37"/>
  <c r="B188" i="37"/>
  <c r="B189" i="37"/>
  <c r="B190" i="37"/>
  <c r="B191" i="37"/>
  <c r="B192" i="37"/>
  <c r="B193" i="37"/>
  <c r="B194" i="37"/>
  <c r="B195" i="37"/>
  <c r="B196" i="37"/>
  <c r="B197" i="37"/>
  <c r="B198" i="37"/>
  <c r="B199" i="37"/>
  <c r="B200" i="37"/>
  <c r="B201" i="37"/>
  <c r="B202" i="37"/>
  <c r="B203" i="37"/>
  <c r="B204" i="37"/>
  <c r="B205" i="37"/>
  <c r="B206" i="37"/>
  <c r="B207" i="37"/>
  <c r="B208" i="37"/>
  <c r="B209" i="37"/>
  <c r="B210" i="37"/>
  <c r="B211" i="37"/>
  <c r="B212" i="37"/>
  <c r="B213" i="37"/>
  <c r="B214" i="37"/>
  <c r="B215" i="37"/>
  <c r="B216" i="37"/>
  <c r="B217" i="37"/>
  <c r="B218" i="37"/>
  <c r="B219" i="37"/>
  <c r="B220" i="37"/>
  <c r="B221" i="37"/>
  <c r="B222" i="37"/>
  <c r="B223" i="37"/>
  <c r="B224" i="37"/>
  <c r="B225" i="37"/>
  <c r="B226" i="37"/>
  <c r="B227" i="37"/>
  <c r="B228" i="37"/>
  <c r="B229" i="37"/>
  <c r="B230" i="37"/>
  <c r="B231" i="37"/>
  <c r="B232" i="37"/>
  <c r="B233" i="37"/>
  <c r="B234" i="37"/>
  <c r="B235" i="37"/>
  <c r="B236" i="37"/>
  <c r="B237" i="37"/>
  <c r="B238" i="37"/>
  <c r="B239" i="37"/>
  <c r="B240" i="37"/>
  <c r="B241" i="37"/>
  <c r="B242" i="37"/>
  <c r="B243" i="37"/>
  <c r="B244" i="37"/>
  <c r="B245" i="37"/>
  <c r="B246" i="37"/>
  <c r="B247" i="37"/>
  <c r="B248" i="37"/>
  <c r="B249" i="37"/>
  <c r="B250" i="37"/>
  <c r="B251" i="37"/>
  <c r="B252" i="37"/>
  <c r="B253" i="37"/>
  <c r="B254" i="37"/>
  <c r="B255" i="37"/>
  <c r="B256" i="37"/>
  <c r="B257" i="37"/>
  <c r="B258" i="37"/>
  <c r="B259" i="37"/>
  <c r="B260" i="37"/>
  <c r="B261" i="37"/>
  <c r="B262" i="37"/>
  <c r="B263" i="37"/>
  <c r="B264" i="37"/>
  <c r="B265" i="37"/>
  <c r="B266" i="37"/>
  <c r="B267" i="37"/>
  <c r="B268" i="37"/>
  <c r="B269" i="37"/>
  <c r="B270" i="37"/>
  <c r="B271" i="37"/>
  <c r="B272" i="37"/>
  <c r="B273" i="37"/>
  <c r="B274" i="37"/>
  <c r="B275" i="37"/>
  <c r="B276" i="37"/>
  <c r="B277" i="37"/>
  <c r="B278" i="37"/>
  <c r="B279" i="37"/>
  <c r="B280" i="37"/>
  <c r="B281" i="37"/>
  <c r="B282" i="37"/>
  <c r="B283" i="37"/>
  <c r="B284" i="37"/>
  <c r="B285" i="37"/>
  <c r="B286" i="37"/>
  <c r="B287" i="37"/>
  <c r="B288" i="37"/>
  <c r="B289" i="37"/>
  <c r="B290" i="37"/>
  <c r="B291" i="37"/>
  <c r="B292" i="37"/>
  <c r="B293" i="37"/>
  <c r="B294" i="37"/>
  <c r="B295" i="37"/>
  <c r="B296" i="37"/>
  <c r="B297" i="37"/>
  <c r="B298" i="37"/>
  <c r="B299" i="37"/>
  <c r="B300" i="37"/>
  <c r="B301" i="37"/>
  <c r="B302" i="37"/>
  <c r="B303" i="37"/>
  <c r="B304" i="37"/>
  <c r="B305" i="37"/>
  <c r="B306" i="37"/>
  <c r="B307" i="37"/>
  <c r="B308" i="37"/>
  <c r="B309" i="37"/>
  <c r="B310" i="37"/>
  <c r="B311" i="37"/>
  <c r="B312" i="37"/>
  <c r="B313" i="37"/>
  <c r="B314" i="37"/>
  <c r="B315" i="37"/>
  <c r="B316" i="37"/>
  <c r="B317" i="37"/>
  <c r="B318" i="37"/>
  <c r="B319" i="37"/>
  <c r="B320" i="37"/>
  <c r="B321" i="37"/>
  <c r="B322" i="37"/>
  <c r="B323" i="37"/>
  <c r="B324" i="37"/>
  <c r="B325" i="37"/>
  <c r="B326" i="37"/>
  <c r="B327" i="37"/>
  <c r="B328" i="37"/>
  <c r="B329" i="37"/>
  <c r="B330" i="37"/>
  <c r="B331" i="37"/>
  <c r="B332" i="37"/>
  <c r="B333" i="37"/>
  <c r="B334" i="37"/>
  <c r="B335" i="37"/>
  <c r="B336" i="37"/>
  <c r="B337" i="37"/>
  <c r="B338" i="37"/>
  <c r="B339" i="37"/>
  <c r="B340" i="37"/>
  <c r="B341" i="37"/>
  <c r="B342" i="37"/>
  <c r="B343" i="37"/>
  <c r="B344" i="37"/>
  <c r="B345" i="37"/>
  <c r="B346" i="37"/>
  <c r="B347" i="37"/>
  <c r="B348" i="37"/>
  <c r="B349" i="37"/>
  <c r="B350" i="37"/>
  <c r="B351" i="37"/>
  <c r="B352" i="37"/>
  <c r="B353" i="37"/>
  <c r="B354" i="37"/>
  <c r="B355" i="37"/>
  <c r="B356" i="37"/>
  <c r="B357" i="37"/>
  <c r="B358" i="37"/>
  <c r="B359" i="37"/>
  <c r="B360" i="37"/>
  <c r="B361" i="37"/>
  <c r="B362" i="37"/>
  <c r="B363" i="37"/>
  <c r="B364" i="37"/>
  <c r="B365" i="37"/>
  <c r="B366" i="37"/>
  <c r="B367" i="37"/>
  <c r="B368" i="37"/>
  <c r="B369" i="37"/>
  <c r="B370" i="37"/>
  <c r="B371" i="37"/>
  <c r="B372" i="37"/>
  <c r="B373" i="37"/>
  <c r="B374" i="37"/>
  <c r="B375" i="37"/>
  <c r="B376" i="37"/>
  <c r="B377" i="37"/>
  <c r="B378" i="37"/>
  <c r="B379" i="37"/>
  <c r="B380" i="37"/>
  <c r="B381" i="37"/>
  <c r="B382" i="37"/>
  <c r="B383" i="37"/>
  <c r="B384" i="37"/>
  <c r="B385" i="37"/>
  <c r="B386" i="37"/>
  <c r="B387" i="37"/>
  <c r="B388" i="37"/>
  <c r="B389" i="37"/>
  <c r="B390" i="37"/>
  <c r="B391" i="37"/>
  <c r="B392" i="37"/>
  <c r="B393" i="37"/>
  <c r="B394" i="37"/>
  <c r="B395" i="37"/>
  <c r="B396" i="37"/>
  <c r="B397" i="37"/>
  <c r="B398" i="37"/>
  <c r="B399" i="37"/>
  <c r="B400" i="37"/>
  <c r="B401" i="37"/>
  <c r="B402" i="37"/>
  <c r="B403" i="37"/>
  <c r="B404" i="37"/>
  <c r="B405" i="37"/>
  <c r="B406" i="37"/>
  <c r="B407" i="37"/>
  <c r="B408" i="37"/>
  <c r="B409" i="37"/>
  <c r="B410" i="37"/>
  <c r="B411" i="37"/>
  <c r="B412" i="37"/>
  <c r="B413" i="37"/>
  <c r="B414" i="37"/>
  <c r="B415" i="37"/>
  <c r="B416" i="37"/>
  <c r="B417" i="37"/>
  <c r="B418" i="37"/>
  <c r="B419" i="37"/>
  <c r="B420" i="37"/>
  <c r="B421" i="37"/>
  <c r="B422" i="37"/>
  <c r="B423" i="37"/>
  <c r="B424" i="37"/>
  <c r="B425" i="37"/>
  <c r="B426" i="37"/>
  <c r="B427" i="37"/>
  <c r="B428" i="37"/>
  <c r="B429" i="37"/>
  <c r="B430" i="37"/>
  <c r="B431" i="37"/>
  <c r="B432" i="37"/>
  <c r="B433" i="37"/>
  <c r="B434" i="37"/>
  <c r="B435" i="37"/>
  <c r="B436" i="37"/>
  <c r="B437" i="37"/>
  <c r="B438" i="37"/>
  <c r="B439" i="37"/>
  <c r="B440" i="37"/>
  <c r="B441" i="37"/>
  <c r="B442" i="37"/>
  <c r="B443" i="37"/>
  <c r="B444" i="37"/>
  <c r="B445" i="37"/>
  <c r="B446" i="37"/>
  <c r="B447" i="37"/>
  <c r="B448" i="37"/>
  <c r="B449" i="37"/>
  <c r="B450" i="37"/>
  <c r="B451" i="37"/>
  <c r="B452" i="37"/>
  <c r="B453" i="37"/>
  <c r="B454" i="37"/>
  <c r="B455" i="37"/>
  <c r="B456" i="37"/>
  <c r="B457" i="37"/>
  <c r="B458" i="37"/>
  <c r="B459" i="37"/>
  <c r="B460" i="37"/>
  <c r="B461" i="37"/>
  <c r="B462" i="37"/>
  <c r="B463" i="37"/>
  <c r="B464" i="37"/>
  <c r="B465" i="37"/>
  <c r="B466" i="37"/>
  <c r="B467" i="37"/>
  <c r="B468" i="37"/>
  <c r="B469" i="37"/>
  <c r="B470" i="37"/>
  <c r="B471" i="37"/>
  <c r="B472" i="37"/>
  <c r="B473" i="37"/>
  <c r="B474" i="37"/>
  <c r="B475" i="37"/>
  <c r="B476" i="37"/>
  <c r="B477" i="37"/>
  <c r="B478" i="37"/>
  <c r="B479" i="37"/>
  <c r="B480" i="37"/>
  <c r="B481" i="37"/>
  <c r="B482" i="37"/>
  <c r="B483" i="37"/>
  <c r="B484" i="37"/>
  <c r="B485" i="37"/>
  <c r="B486" i="37"/>
  <c r="B487" i="37"/>
  <c r="B488" i="37"/>
  <c r="B3" i="37"/>
  <c r="B4" i="37"/>
  <c r="B2" i="37"/>
  <c r="M27" i="40"/>
  <c r="AF120" i="37" l="1"/>
  <c r="AG120" i="37" s="1"/>
  <c r="AF108" i="37"/>
  <c r="AG108" i="37" s="1"/>
  <c r="AF68" i="37"/>
  <c r="AG68" i="37" s="1"/>
  <c r="AF323" i="37"/>
  <c r="AG323" i="37" s="1"/>
  <c r="AF315" i="37"/>
  <c r="AG315" i="37" s="1"/>
  <c r="AF151" i="37"/>
  <c r="AG151" i="37" s="1"/>
  <c r="AF149" i="37"/>
  <c r="AG149" i="37" s="1"/>
  <c r="AF425" i="37"/>
  <c r="AG425" i="37" s="1"/>
  <c r="AF350" i="37"/>
  <c r="AG350" i="37" s="1"/>
  <c r="AF348" i="37"/>
  <c r="AG348" i="37" s="1"/>
  <c r="AF346" i="37"/>
  <c r="AG346" i="37" s="1"/>
  <c r="AF328" i="37"/>
  <c r="AG328" i="37" s="1"/>
  <c r="AF304" i="37"/>
  <c r="AG304" i="37" s="1"/>
  <c r="AF228" i="37"/>
  <c r="AG228" i="37" s="1"/>
  <c r="AF220" i="37"/>
  <c r="AG220" i="37" s="1"/>
  <c r="AF210" i="37"/>
  <c r="AG210" i="37" s="1"/>
  <c r="AF117" i="37"/>
  <c r="AG117" i="37" s="1"/>
  <c r="AF115" i="37"/>
  <c r="AG115" i="37" s="1"/>
  <c r="AF111" i="37"/>
  <c r="AG111" i="37" s="1"/>
  <c r="AF105" i="37"/>
  <c r="AG105" i="37" s="1"/>
  <c r="AF101" i="37"/>
  <c r="AG101" i="37" s="1"/>
  <c r="AF89" i="37"/>
  <c r="AG89" i="37" s="1"/>
  <c r="AF79" i="37"/>
  <c r="AG79" i="37" s="1"/>
  <c r="AF73" i="37"/>
  <c r="AG73" i="37" s="1"/>
  <c r="AF7" i="37"/>
  <c r="AG7" i="37" s="1"/>
  <c r="AF352" i="37"/>
  <c r="AG352" i="37" s="1"/>
  <c r="AF467" i="37"/>
  <c r="AG467" i="37" s="1"/>
  <c r="AF332" i="37"/>
  <c r="AG332" i="37" s="1"/>
  <c r="AF267" i="37"/>
  <c r="AG267" i="37" s="1"/>
  <c r="AF260" i="37"/>
  <c r="AG260" i="37" s="1"/>
  <c r="AF232" i="37"/>
  <c r="AG232" i="37" s="1"/>
  <c r="AF224" i="37"/>
  <c r="AG224" i="37" s="1"/>
  <c r="AF216" i="37"/>
  <c r="AG216" i="37" s="1"/>
  <c r="AF206" i="37"/>
  <c r="AG206" i="37" s="1"/>
  <c r="AF377" i="37"/>
  <c r="AG377" i="37" s="1"/>
  <c r="AF355" i="37"/>
  <c r="AG355" i="37" s="1"/>
  <c r="AF476" i="37"/>
  <c r="AG476" i="37" s="1"/>
  <c r="AF417" i="37"/>
  <c r="AG417" i="37" s="1"/>
  <c r="AF410" i="37"/>
  <c r="AG410" i="37" s="1"/>
  <c r="AF256" i="37"/>
  <c r="AG256" i="37" s="1"/>
  <c r="AF251" i="37"/>
  <c r="AG251" i="37" s="1"/>
  <c r="AF230" i="37"/>
  <c r="AG230" i="37" s="1"/>
  <c r="AF226" i="37"/>
  <c r="AG226" i="37" s="1"/>
  <c r="AF222" i="37"/>
  <c r="AG222" i="37" s="1"/>
  <c r="AF218" i="37"/>
  <c r="AG218" i="37" s="1"/>
  <c r="AF214" i="37"/>
  <c r="AG214" i="37" s="1"/>
  <c r="AF208" i="37"/>
  <c r="AG208" i="37" s="1"/>
  <c r="AF196" i="37"/>
  <c r="AG196" i="37" s="1"/>
  <c r="AF471" i="37"/>
  <c r="AG471" i="37" s="1"/>
  <c r="AF336" i="37"/>
  <c r="AF284" i="37"/>
  <c r="AG284" i="37" s="1"/>
  <c r="AF212" i="37"/>
  <c r="AG212" i="37" s="1"/>
  <c r="AF459" i="37"/>
  <c r="AG459" i="37" s="1"/>
  <c r="AF406" i="37"/>
  <c r="AG406" i="37" s="1"/>
  <c r="AF301" i="37"/>
  <c r="AG301" i="37" s="1"/>
  <c r="AF131" i="37"/>
  <c r="AF473" i="37"/>
  <c r="AG473" i="37" s="1"/>
  <c r="AG402" i="37"/>
  <c r="AF403" i="37"/>
  <c r="AG403" i="37" s="1"/>
  <c r="AG338" i="37"/>
  <c r="AF339" i="37"/>
  <c r="AG339" i="37" s="1"/>
  <c r="AF159" i="37"/>
  <c r="AG159" i="37" s="1"/>
  <c r="AG145" i="37"/>
  <c r="AF146" i="37"/>
  <c r="AG146" i="37" s="1"/>
  <c r="AG135" i="37"/>
  <c r="AF136" i="37"/>
  <c r="AG136" i="37" s="1"/>
  <c r="AG125" i="37"/>
  <c r="AG102" i="37"/>
  <c r="AF103" i="37"/>
  <c r="AG103" i="37" s="1"/>
  <c r="AG407" i="37"/>
  <c r="AF408" i="37"/>
  <c r="AG408" i="37" s="1"/>
  <c r="AG394" i="37"/>
  <c r="AF395" i="37"/>
  <c r="AG395" i="37" s="1"/>
  <c r="AG140" i="37"/>
  <c r="AF141" i="37"/>
  <c r="AG126" i="37"/>
  <c r="AF127" i="37"/>
  <c r="AG127" i="37" s="1"/>
  <c r="AG123" i="37"/>
  <c r="AF124" i="37"/>
  <c r="AG124" i="37" s="1"/>
  <c r="AG98" i="37"/>
  <c r="AF99" i="37"/>
  <c r="AG99" i="37" s="1"/>
  <c r="AB20" i="37"/>
  <c r="AB12" i="37"/>
  <c r="AB28" i="37"/>
  <c r="AB33" i="37"/>
  <c r="AB29" i="37"/>
  <c r="AB25" i="37"/>
  <c r="AB21" i="37"/>
  <c r="AB17" i="37"/>
  <c r="AB13" i="37"/>
  <c r="AB9" i="37"/>
  <c r="AF121" i="37" l="1"/>
  <c r="AG121" i="37" s="1"/>
  <c r="AF333" i="37"/>
  <c r="AF334" i="37" s="1"/>
  <c r="AG334" i="37" s="1"/>
  <c r="AF69" i="37"/>
  <c r="AG69" i="37" s="1"/>
  <c r="AF74" i="37"/>
  <c r="AG74" i="37" s="1"/>
  <c r="AF106" i="37"/>
  <c r="AG106" i="37" s="1"/>
  <c r="AF324" i="37"/>
  <c r="AG324" i="37" s="1"/>
  <c r="AF90" i="37"/>
  <c r="AG90" i="37" s="1"/>
  <c r="AF112" i="37"/>
  <c r="AG112" i="37" s="1"/>
  <c r="AF109" i="37"/>
  <c r="AG109" i="37" s="1"/>
  <c r="AF468" i="37"/>
  <c r="AG468" i="37" s="1"/>
  <c r="AF302" i="37"/>
  <c r="AG302" i="37" s="1"/>
  <c r="AG131" i="37"/>
  <c r="AF132" i="37"/>
  <c r="AG132" i="37" s="1"/>
  <c r="AG336" i="37"/>
  <c r="AF337" i="37"/>
  <c r="AG337" i="37" s="1"/>
  <c r="AG333" i="37"/>
  <c r="AG141" i="37"/>
  <c r="AF142" i="37"/>
  <c r="AG142" i="37" s="1"/>
  <c r="AB11" i="37"/>
  <c r="AB15" i="37"/>
  <c r="AB19" i="37"/>
  <c r="AB23" i="37"/>
  <c r="AB27" i="37"/>
  <c r="AB31" i="37"/>
  <c r="AB30" i="37"/>
  <c r="AB24" i="37"/>
  <c r="AB18" i="37"/>
  <c r="AB14" i="37"/>
  <c r="AB8" i="37"/>
  <c r="AB32" i="37"/>
  <c r="AB26" i="37"/>
  <c r="AB22" i="37"/>
  <c r="AB16" i="37"/>
  <c r="AB10" i="37"/>
  <c r="AF122" i="37" l="1"/>
  <c r="AG122" i="37" s="1"/>
  <c r="AF70" i="37"/>
  <c r="AA28" i="37"/>
  <c r="AC28" i="37" s="1"/>
  <c r="AA27" i="37"/>
  <c r="AC27" i="37" s="1"/>
  <c r="AA26" i="37"/>
  <c r="AC26" i="37" s="1"/>
  <c r="AA25" i="37"/>
  <c r="AC25" i="37" s="1"/>
  <c r="AA24" i="37"/>
  <c r="AC24" i="37" s="1"/>
  <c r="AA23" i="37"/>
  <c r="AC23" i="37" s="1"/>
  <c r="AA22" i="37"/>
  <c r="AC22" i="37" s="1"/>
  <c r="AA21" i="37"/>
  <c r="AC21" i="37" s="1"/>
  <c r="AA20" i="37"/>
  <c r="AC20" i="37" s="1"/>
  <c r="AA19" i="37"/>
  <c r="AC19" i="37" s="1"/>
  <c r="AA18" i="37"/>
  <c r="AC18" i="37" s="1"/>
  <c r="AA17" i="37"/>
  <c r="AC17" i="37" s="1"/>
  <c r="AA16" i="37"/>
  <c r="AA15" i="37"/>
  <c r="AC15" i="37" s="1"/>
  <c r="AA14" i="37"/>
  <c r="AA13" i="37"/>
  <c r="AC13" i="37" s="1"/>
  <c r="AA12" i="37"/>
  <c r="AA11" i="37"/>
  <c r="AC11" i="37" s="1"/>
  <c r="AA10" i="37"/>
  <c r="AA9" i="37"/>
  <c r="AC9" i="37" s="1"/>
  <c r="AA8" i="37"/>
  <c r="AG70" i="37" l="1"/>
  <c r="AF71" i="37"/>
  <c r="AG71" i="37" s="1"/>
  <c r="AC10" i="37"/>
  <c r="AC14" i="37"/>
  <c r="AC8" i="37"/>
  <c r="AC12" i="37"/>
  <c r="AC16" i="37"/>
  <c r="S28" i="37" l="1"/>
  <c r="S27" i="37"/>
  <c r="S26" i="37"/>
  <c r="S25" i="37"/>
  <c r="S24" i="37"/>
  <c r="S23" i="37"/>
  <c r="S22" i="37"/>
  <c r="S21" i="37"/>
  <c r="S20" i="37"/>
  <c r="S19" i="37"/>
  <c r="S18" i="37"/>
  <c r="S17" i="37"/>
  <c r="S16" i="37"/>
  <c r="S15" i="37"/>
  <c r="S14" i="37"/>
  <c r="S13" i="37"/>
  <c r="S12" i="37"/>
  <c r="S11" i="37"/>
  <c r="S10" i="37"/>
  <c r="S9" i="37"/>
  <c r="S8" i="37"/>
  <c r="S7" i="37"/>
  <c r="S6" i="37"/>
  <c r="S5" i="37"/>
  <c r="S4" i="37"/>
  <c r="S3" i="37"/>
  <c r="S2" i="37"/>
  <c r="R29" i="37"/>
  <c r="R28" i="37"/>
  <c r="R27" i="37"/>
  <c r="R26" i="37"/>
  <c r="R25" i="37"/>
  <c r="R24" i="37"/>
  <c r="R23" i="37"/>
  <c r="R22" i="37"/>
  <c r="R21" i="37"/>
  <c r="R20" i="37"/>
  <c r="R19" i="37"/>
  <c r="R18" i="37"/>
  <c r="R17" i="37"/>
  <c r="R16" i="37"/>
  <c r="R15" i="37"/>
  <c r="R14" i="37"/>
  <c r="R13" i="37"/>
  <c r="R12" i="37"/>
  <c r="R11" i="37"/>
  <c r="R10" i="37"/>
  <c r="R9" i="37"/>
  <c r="R8" i="37"/>
  <c r="R7" i="37"/>
  <c r="R6" i="37"/>
  <c r="R5" i="37"/>
  <c r="R4" i="37"/>
  <c r="R2" i="37"/>
  <c r="N28" i="37"/>
  <c r="N27" i="37"/>
  <c r="N26" i="37"/>
  <c r="N25" i="37"/>
  <c r="N24" i="37"/>
  <c r="N23" i="37"/>
  <c r="N22" i="37"/>
  <c r="N21" i="37"/>
  <c r="N20" i="37"/>
  <c r="N19" i="37"/>
  <c r="N18" i="37"/>
  <c r="N17" i="37"/>
  <c r="N16" i="37"/>
  <c r="N15" i="37"/>
  <c r="N14" i="37"/>
  <c r="N13" i="37"/>
  <c r="N12" i="37"/>
  <c r="N11" i="37"/>
  <c r="N10" i="37"/>
  <c r="N9" i="37"/>
  <c r="N8" i="37"/>
  <c r="N7" i="37"/>
  <c r="N6" i="37"/>
  <c r="N5" i="37"/>
  <c r="N4" i="37"/>
  <c r="N3" i="37"/>
  <c r="N2" i="37"/>
  <c r="M26" i="40"/>
  <c r="AB56" i="37"/>
  <c r="AB57" i="37"/>
  <c r="AB58" i="37"/>
  <c r="AB59" i="37"/>
  <c r="AB60" i="37"/>
  <c r="AB61" i="37"/>
  <c r="AB62" i="37"/>
  <c r="AB63" i="37"/>
  <c r="AB64" i="37"/>
  <c r="AB65" i="37"/>
  <c r="AB66" i="37"/>
  <c r="AB67" i="37"/>
  <c r="AB68" i="37" s="1"/>
  <c r="AB69" i="37" s="1"/>
  <c r="AB70" i="37" s="1"/>
  <c r="AB71" i="37" s="1"/>
  <c r="AB72" i="37"/>
  <c r="AB73" i="37" s="1"/>
  <c r="AB74" i="37" s="1"/>
  <c r="AB75" i="37"/>
  <c r="AB76" i="37"/>
  <c r="AB77" i="37"/>
  <c r="AB78" i="37"/>
  <c r="AB79" i="37" s="1"/>
  <c r="AB80" i="37"/>
  <c r="AB81" i="37"/>
  <c r="AB82" i="37"/>
  <c r="AB83" i="37"/>
  <c r="AB84" i="37"/>
  <c r="AB85" i="37"/>
  <c r="AB86" i="37"/>
  <c r="AB87" i="37"/>
  <c r="AB88" i="37"/>
  <c r="AB91" i="37"/>
  <c r="AB92" i="37"/>
  <c r="AB93" i="37"/>
  <c r="AB94" i="37"/>
  <c r="AB95" i="37"/>
  <c r="AB96" i="37"/>
  <c r="AB97" i="37"/>
  <c r="AB98" i="37"/>
  <c r="AB99" i="37" s="1"/>
  <c r="AB100" i="37"/>
  <c r="AB102" i="37"/>
  <c r="AB103" i="37" s="1"/>
  <c r="AB104" i="37"/>
  <c r="AB107" i="37"/>
  <c r="AB110" i="37"/>
  <c r="AB113" i="37"/>
  <c r="AB114" i="37"/>
  <c r="AB116" i="37"/>
  <c r="AB118" i="37"/>
  <c r="AB119" i="37"/>
  <c r="AB123" i="37"/>
  <c r="AB125" i="37"/>
  <c r="AB126" i="37"/>
  <c r="AB127" i="37" s="1"/>
  <c r="AB128" i="37"/>
  <c r="AB129" i="37"/>
  <c r="AB130" i="37"/>
  <c r="AB131" i="37" s="1"/>
  <c r="AB132" i="37" s="1"/>
  <c r="AB133" i="37"/>
  <c r="AB134" i="37"/>
  <c r="AB135" i="37"/>
  <c r="AB136" i="37" s="1"/>
  <c r="AB137" i="37"/>
  <c r="AB139" i="37"/>
  <c r="AB140" i="37"/>
  <c r="AB141" i="37" s="1"/>
  <c r="AB142" i="37" s="1"/>
  <c r="AB143" i="37"/>
  <c r="AB144" i="37"/>
  <c r="AB145" i="37"/>
  <c r="AB146" i="37" s="1"/>
  <c r="AB147" i="37"/>
  <c r="AB148" i="37"/>
  <c r="AB149" i="37" s="1"/>
  <c r="AB150" i="37"/>
  <c r="AB151" i="37" s="1"/>
  <c r="AB152" i="37"/>
  <c r="AB153" i="37"/>
  <c r="AB154" i="37"/>
  <c r="AB155" i="37"/>
  <c r="AB156" i="37"/>
  <c r="AB157" i="37"/>
  <c r="AB158" i="37"/>
  <c r="AB159" i="37" s="1"/>
  <c r="AB160" i="37"/>
  <c r="AB161" i="37"/>
  <c r="AB162" i="37"/>
  <c r="AB163" i="37"/>
  <c r="AB164" i="37"/>
  <c r="AB165" i="37"/>
  <c r="AB166" i="37"/>
  <c r="AB167" i="37"/>
  <c r="AB168" i="37"/>
  <c r="AB169" i="37"/>
  <c r="AB170" i="37"/>
  <c r="AB171" i="37"/>
  <c r="AB172" i="37"/>
  <c r="AB173" i="37"/>
  <c r="AB174" i="37"/>
  <c r="AB175" i="37"/>
  <c r="AB176" i="37"/>
  <c r="AB177" i="37"/>
  <c r="AB178" i="37"/>
  <c r="AB179" i="37"/>
  <c r="AB180" i="37"/>
  <c r="AB181" i="37"/>
  <c r="AB182" i="37"/>
  <c r="AB183" i="37"/>
  <c r="AB184" i="37"/>
  <c r="AB185" i="37"/>
  <c r="AB186" i="37"/>
  <c r="AB187" i="37"/>
  <c r="AB188" i="37"/>
  <c r="AB189" i="37"/>
  <c r="AB190" i="37"/>
  <c r="AB191" i="37"/>
  <c r="AB192" i="37"/>
  <c r="AB193" i="37"/>
  <c r="AB194" i="37"/>
  <c r="AB195" i="37"/>
  <c r="AB196" i="37" s="1"/>
  <c r="AB197" i="37"/>
  <c r="AB198" i="37"/>
  <c r="AB199" i="37"/>
  <c r="AB200" i="37"/>
  <c r="AB201" i="37"/>
  <c r="AB202" i="37"/>
  <c r="AB203" i="37"/>
  <c r="AB204" i="37"/>
  <c r="AB205" i="37"/>
  <c r="AB207" i="37"/>
  <c r="AB209" i="37"/>
  <c r="AB211" i="37"/>
  <c r="AB213" i="37"/>
  <c r="AB215" i="37"/>
  <c r="AB217" i="37"/>
  <c r="AB219" i="37"/>
  <c r="AB221" i="37"/>
  <c r="AB223" i="37"/>
  <c r="AB225" i="37"/>
  <c r="AB227" i="37"/>
  <c r="AB229" i="37"/>
  <c r="AB231" i="37"/>
  <c r="AB233" i="37"/>
  <c r="AB234" i="37"/>
  <c r="AB235" i="37"/>
  <c r="AB236" i="37"/>
  <c r="AB237" i="37"/>
  <c r="AB238" i="37"/>
  <c r="AB239" i="37"/>
  <c r="AB240" i="37"/>
  <c r="AB241" i="37"/>
  <c r="AB242" i="37"/>
  <c r="AB243" i="37"/>
  <c r="AB244" i="37"/>
  <c r="AB245" i="37"/>
  <c r="AB246" i="37"/>
  <c r="AB247" i="37"/>
  <c r="AB248" i="37"/>
  <c r="AB249" i="37"/>
  <c r="AB250" i="37"/>
  <c r="AB252" i="37"/>
  <c r="AB253" i="37"/>
  <c r="AB254" i="37"/>
  <c r="AB255" i="37"/>
  <c r="AB257" i="37"/>
  <c r="AB258" i="37"/>
  <c r="AB259" i="37"/>
  <c r="AB261" i="37"/>
  <c r="AB262" i="37"/>
  <c r="AB263" i="37"/>
  <c r="AB264" i="37"/>
  <c r="AB265" i="37"/>
  <c r="AB266" i="37"/>
  <c r="AB267" i="37" s="1"/>
  <c r="AB268" i="37"/>
  <c r="AB269" i="37"/>
  <c r="AB270" i="37"/>
  <c r="AB271" i="37"/>
  <c r="AB272" i="37"/>
  <c r="AB273" i="37"/>
  <c r="AB274" i="37"/>
  <c r="AB275" i="37"/>
  <c r="AB276" i="37"/>
  <c r="AB277" i="37"/>
  <c r="AB278" i="37"/>
  <c r="AB279" i="37"/>
  <c r="AB280" i="37"/>
  <c r="AB281" i="37"/>
  <c r="AB282" i="37"/>
  <c r="AB283" i="37"/>
  <c r="AB285" i="37"/>
  <c r="AB286" i="37"/>
  <c r="AB287" i="37"/>
  <c r="AB288" i="37"/>
  <c r="AB289" i="37"/>
  <c r="AB290" i="37"/>
  <c r="AB291" i="37"/>
  <c r="AB292" i="37" s="1"/>
  <c r="AB293" i="37"/>
  <c r="AB294" i="37"/>
  <c r="AB295" i="37"/>
  <c r="AB296" i="37"/>
  <c r="AB297" i="37"/>
  <c r="AB298" i="37"/>
  <c r="AB299" i="37"/>
  <c r="AB300" i="37"/>
  <c r="AB301" i="37" s="1"/>
  <c r="AB302" i="37" s="1"/>
  <c r="AB303" i="37"/>
  <c r="AB305" i="37"/>
  <c r="AB306" i="37"/>
  <c r="AB307" i="37"/>
  <c r="AB308" i="37"/>
  <c r="AB309" i="37"/>
  <c r="AB310" i="37"/>
  <c r="AB311" i="37"/>
  <c r="AB312" i="37"/>
  <c r="AB313" i="37"/>
  <c r="AB314" i="37"/>
  <c r="AB316" i="37"/>
  <c r="AB317" i="37"/>
  <c r="AB318" i="37"/>
  <c r="AB319" i="37"/>
  <c r="AB320" i="37"/>
  <c r="AB321" i="37"/>
  <c r="AB322" i="37"/>
  <c r="AB325" i="37"/>
  <c r="AB326" i="37"/>
  <c r="AB327" i="37"/>
  <c r="AB329" i="37"/>
  <c r="AB330" i="37"/>
  <c r="AB331" i="37"/>
  <c r="AB332" i="37" s="1"/>
  <c r="AB333" i="37" s="1"/>
  <c r="AB334" i="37" s="1"/>
  <c r="AB335" i="37"/>
  <c r="AB338" i="37"/>
  <c r="AB339" i="37" s="1"/>
  <c r="AB340" i="37"/>
  <c r="AB341" i="37"/>
  <c r="AB342" i="37"/>
  <c r="AB343" i="37"/>
  <c r="AB344" i="37"/>
  <c r="AB345" i="37"/>
  <c r="AB346" i="37" s="1"/>
  <c r="AB347" i="37"/>
  <c r="AB348" i="37" s="1"/>
  <c r="AB349" i="37"/>
  <c r="AB350" i="37" s="1"/>
  <c r="AB351" i="37"/>
  <c r="AB353" i="37"/>
  <c r="AB354" i="37"/>
  <c r="AB356" i="37"/>
  <c r="AB357" i="37"/>
  <c r="AB358" i="37"/>
  <c r="AB359" i="37"/>
  <c r="AB360" i="37"/>
  <c r="AB361" i="37"/>
  <c r="AB362" i="37"/>
  <c r="AB363" i="37"/>
  <c r="AB364" i="37"/>
  <c r="AB365" i="37"/>
  <c r="AB366" i="37"/>
  <c r="AB367" i="37"/>
  <c r="AB368" i="37"/>
  <c r="AB369" i="37"/>
  <c r="AB370" i="37"/>
  <c r="AB371" i="37"/>
  <c r="AB372" i="37"/>
  <c r="AB373" i="37"/>
  <c r="AB374" i="37"/>
  <c r="AB375" i="37"/>
  <c r="AB376" i="37"/>
  <c r="AB377" i="37" s="1"/>
  <c r="AB378" i="37"/>
  <c r="AB379" i="37"/>
  <c r="AB380" i="37"/>
  <c r="AB381" i="37"/>
  <c r="AB382" i="37"/>
  <c r="AB383" i="37"/>
  <c r="AB384" i="37"/>
  <c r="AB385" i="37"/>
  <c r="AB386" i="37"/>
  <c r="AB387" i="37"/>
  <c r="AB388" i="37"/>
  <c r="AB389" i="37"/>
  <c r="AB390" i="37"/>
  <c r="AB391" i="37"/>
  <c r="AB392" i="37"/>
  <c r="AB393" i="37"/>
  <c r="AB394" i="37"/>
  <c r="AB396" i="37"/>
  <c r="AB397" i="37"/>
  <c r="AB398" i="37"/>
  <c r="AB399" i="37"/>
  <c r="AB400" i="37"/>
  <c r="AB401" i="37"/>
  <c r="AB402" i="37"/>
  <c r="AB404" i="37"/>
  <c r="AB405" i="37"/>
  <c r="AB407" i="37"/>
  <c r="AB409" i="37"/>
  <c r="AB411" i="37"/>
  <c r="AB412" i="37"/>
  <c r="AB413" i="37"/>
  <c r="AB414" i="37"/>
  <c r="AB415" i="37"/>
  <c r="AB416" i="37"/>
  <c r="AB418" i="37"/>
  <c r="AB419" i="37"/>
  <c r="AB420" i="37"/>
  <c r="AB421" i="37"/>
  <c r="AB422" i="37"/>
  <c r="AB423" i="37"/>
  <c r="AB424" i="37"/>
  <c r="AB426" i="37"/>
  <c r="AB427" i="37"/>
  <c r="AB428" i="37"/>
  <c r="AB429" i="37"/>
  <c r="AB430" i="37"/>
  <c r="AB431" i="37"/>
  <c r="AB432" i="37"/>
  <c r="AB433" i="37"/>
  <c r="AB434" i="37"/>
  <c r="AB435" i="37"/>
  <c r="AB436" i="37"/>
  <c r="AB437" i="37"/>
  <c r="AB438" i="37"/>
  <c r="AB439" i="37"/>
  <c r="AB440" i="37"/>
  <c r="AB441" i="37"/>
  <c r="AB442" i="37"/>
  <c r="AB443" i="37"/>
  <c r="AB444" i="37"/>
  <c r="AB445" i="37"/>
  <c r="AB446" i="37"/>
  <c r="AB447" i="37"/>
  <c r="AB448" i="37"/>
  <c r="AB449" i="37"/>
  <c r="AB450" i="37"/>
  <c r="AB451" i="37"/>
  <c r="AB452" i="37"/>
  <c r="AB453" i="37"/>
  <c r="AB454" i="37"/>
  <c r="AB455" i="37"/>
  <c r="AB456" i="37"/>
  <c r="AB457" i="37"/>
  <c r="AB458" i="37"/>
  <c r="AB460" i="37"/>
  <c r="AB461" i="37"/>
  <c r="AB462" i="37"/>
  <c r="AB463" i="37"/>
  <c r="AB464" i="37"/>
  <c r="AB465" i="37"/>
  <c r="AB466" i="37"/>
  <c r="AB469" i="37"/>
  <c r="AB470" i="37"/>
  <c r="AB471" i="37" s="1"/>
  <c r="AB472" i="37"/>
  <c r="AB474" i="37"/>
  <c r="AB475" i="37"/>
  <c r="AB477" i="37"/>
  <c r="AB478" i="37"/>
  <c r="AB479" i="37"/>
  <c r="AB480" i="37"/>
  <c r="AB481" i="37"/>
  <c r="AB482" i="37"/>
  <c r="AB483" i="37"/>
  <c r="AB484" i="37"/>
  <c r="AB485" i="37"/>
  <c r="AB486" i="37"/>
  <c r="AB487" i="37"/>
  <c r="AB488" i="37"/>
  <c r="AB43" i="37"/>
  <c r="AB44" i="37"/>
  <c r="AB45" i="37"/>
  <c r="AB46" i="37"/>
  <c r="AB47" i="37"/>
  <c r="AB48" i="37"/>
  <c r="AB49" i="37"/>
  <c r="AB50" i="37"/>
  <c r="AB51" i="37"/>
  <c r="AB52" i="37"/>
  <c r="AB53" i="37"/>
  <c r="AB54" i="37"/>
  <c r="AB55" i="37"/>
  <c r="AB34" i="37"/>
  <c r="AB35" i="37"/>
  <c r="AB36" i="37"/>
  <c r="AB37" i="37"/>
  <c r="AB38" i="37"/>
  <c r="AB39" i="37"/>
  <c r="AB40" i="37"/>
  <c r="AB41" i="37"/>
  <c r="AB42" i="37"/>
  <c r="AA29" i="37"/>
  <c r="N29" i="37"/>
  <c r="AC514" i="37" s="1"/>
  <c r="S29" i="37"/>
  <c r="AC507" i="37" l="1"/>
  <c r="AB226" i="37"/>
  <c r="AB222" i="37"/>
  <c r="AB218" i="37"/>
  <c r="AB214" i="37"/>
  <c r="AB210" i="37"/>
  <c r="AB206" i="37"/>
  <c r="AB89" i="37"/>
  <c r="AB90" i="37" s="1"/>
  <c r="AB256" i="37"/>
  <c r="AB251" i="37"/>
  <c r="AB224" i="37"/>
  <c r="AB220" i="37"/>
  <c r="AB216" i="37"/>
  <c r="AB212" i="37"/>
  <c r="AB208" i="37"/>
  <c r="AB425" i="37"/>
  <c r="AB408" i="37"/>
  <c r="AB395" i="37"/>
  <c r="AB355" i="37"/>
  <c r="AB315" i="37"/>
  <c r="AB476" i="37"/>
  <c r="AB410" i="37"/>
  <c r="AB406" i="37"/>
  <c r="AB323" i="37"/>
  <c r="AB324" i="37" s="1"/>
  <c r="T2" i="37"/>
  <c r="T4" i="37"/>
  <c r="T6" i="37"/>
  <c r="T8" i="37"/>
  <c r="T10" i="37"/>
  <c r="T12" i="37"/>
  <c r="T14" i="37"/>
  <c r="T16" i="37"/>
  <c r="T18" i="37"/>
  <c r="T20" i="37"/>
  <c r="T22" i="37"/>
  <c r="T24" i="37"/>
  <c r="T26" i="37"/>
  <c r="T28" i="37"/>
  <c r="T3" i="37"/>
  <c r="T5" i="37"/>
  <c r="T7" i="37"/>
  <c r="T9" i="37"/>
  <c r="T11" i="37"/>
  <c r="T13" i="37"/>
  <c r="T15" i="37"/>
  <c r="T17" i="37"/>
  <c r="T19" i="37"/>
  <c r="T21" i="37"/>
  <c r="T23" i="37"/>
  <c r="T25" i="37"/>
  <c r="T27" i="37"/>
  <c r="T29" i="37"/>
  <c r="AB108" i="37"/>
  <c r="AB105" i="37"/>
  <c r="AB106" i="37" s="1"/>
  <c r="AB124" i="37"/>
  <c r="AB120" i="37"/>
  <c r="AB121" i="37" s="1"/>
  <c r="AB101" i="37"/>
  <c r="AB138" i="37"/>
  <c r="AB115" i="37"/>
  <c r="AB473" i="37"/>
  <c r="AB467" i="37"/>
  <c r="AB468" i="37" s="1"/>
  <c r="AB459" i="37"/>
  <c r="AB417" i="37"/>
  <c r="AB403" i="37"/>
  <c r="AB352" i="37"/>
  <c r="AB336" i="37"/>
  <c r="AB328" i="37"/>
  <c r="AB304" i="37"/>
  <c r="AB117" i="37"/>
  <c r="AB111" i="37"/>
  <c r="AB284" i="37"/>
  <c r="AB260" i="37"/>
  <c r="AB232" i="37"/>
  <c r="AB230" i="37"/>
  <c r="AB228" i="37"/>
  <c r="AC29" i="37"/>
  <c r="R52" i="37"/>
  <c r="AC516" i="37" l="1"/>
  <c r="O26" i="40" s="1"/>
  <c r="AC509" i="37"/>
  <c r="O27" i="40" s="1"/>
  <c r="AB337" i="37"/>
  <c r="AB122" i="37"/>
  <c r="AB109" i="37"/>
  <c r="AB112" i="37"/>
  <c r="R488" i="37" l="1"/>
  <c r="R487" i="37"/>
  <c r="R486" i="37"/>
  <c r="R485" i="37"/>
  <c r="R484" i="37"/>
  <c r="R483" i="37"/>
  <c r="R482" i="37"/>
  <c r="R481" i="37"/>
  <c r="R480" i="37"/>
  <c r="R479" i="37"/>
  <c r="R478" i="37"/>
  <c r="R477" i="37"/>
  <c r="R476" i="37"/>
  <c r="R475" i="37"/>
  <c r="R474" i="37"/>
  <c r="R473" i="37"/>
  <c r="R472" i="37"/>
  <c r="R471" i="37"/>
  <c r="R470" i="37"/>
  <c r="R469" i="37"/>
  <c r="R468" i="37"/>
  <c r="R467" i="37"/>
  <c r="R466" i="37"/>
  <c r="R465" i="37"/>
  <c r="R464" i="37"/>
  <c r="R463" i="37"/>
  <c r="R462" i="37"/>
  <c r="R461" i="37"/>
  <c r="R460" i="37"/>
  <c r="R459" i="37"/>
  <c r="R458" i="37"/>
  <c r="R457" i="37"/>
  <c r="R456" i="37"/>
  <c r="R455" i="37"/>
  <c r="R454" i="37"/>
  <c r="R453" i="37"/>
  <c r="R452" i="37"/>
  <c r="R451" i="37"/>
  <c r="R450" i="37"/>
  <c r="R449" i="37"/>
  <c r="R448" i="37"/>
  <c r="R447" i="37"/>
  <c r="R446" i="37"/>
  <c r="R445" i="37"/>
  <c r="R444" i="37"/>
  <c r="R443" i="37"/>
  <c r="R442" i="37"/>
  <c r="R441" i="37"/>
  <c r="R440" i="37"/>
  <c r="R439" i="37"/>
  <c r="R438" i="37"/>
  <c r="R437" i="37"/>
  <c r="R436" i="37"/>
  <c r="R435" i="37"/>
  <c r="R434" i="37"/>
  <c r="R433" i="37"/>
  <c r="R432" i="37"/>
  <c r="R431" i="37"/>
  <c r="R430" i="37"/>
  <c r="R429" i="37"/>
  <c r="R428" i="37"/>
  <c r="R427" i="37"/>
  <c r="R426" i="37"/>
  <c r="R425" i="37"/>
  <c r="R424" i="37"/>
  <c r="R423" i="37"/>
  <c r="R422" i="37"/>
  <c r="R421" i="37"/>
  <c r="R420" i="37"/>
  <c r="R419" i="37"/>
  <c r="R418" i="37"/>
  <c r="R417" i="37"/>
  <c r="R416" i="37"/>
  <c r="R415" i="37"/>
  <c r="R414" i="37"/>
  <c r="R413" i="37"/>
  <c r="R412" i="37"/>
  <c r="R411" i="37"/>
  <c r="R410" i="37"/>
  <c r="R409" i="37"/>
  <c r="R408" i="37"/>
  <c r="R407" i="37"/>
  <c r="R406" i="37"/>
  <c r="R405" i="37"/>
  <c r="R404" i="37"/>
  <c r="R403" i="37"/>
  <c r="R402" i="37"/>
  <c r="R401" i="37"/>
  <c r="R400" i="37"/>
  <c r="R399" i="37"/>
  <c r="R398" i="37"/>
  <c r="R397" i="37"/>
  <c r="R396" i="37"/>
  <c r="R395" i="37"/>
  <c r="R394" i="37"/>
  <c r="R393" i="37"/>
  <c r="R392" i="37"/>
  <c r="R391" i="37"/>
  <c r="R390" i="37"/>
  <c r="R389" i="37"/>
  <c r="R388" i="37"/>
  <c r="R387" i="37"/>
  <c r="R386" i="37"/>
  <c r="R385" i="37"/>
  <c r="R384" i="37"/>
  <c r="R383" i="37"/>
  <c r="R382" i="37"/>
  <c r="R381" i="37"/>
  <c r="R380" i="37"/>
  <c r="R379" i="37"/>
  <c r="R378" i="37"/>
  <c r="R377" i="37"/>
  <c r="R376" i="37"/>
  <c r="R375" i="37"/>
  <c r="R374" i="37"/>
  <c r="R373" i="37"/>
  <c r="R372" i="37"/>
  <c r="R371" i="37"/>
  <c r="R370" i="37"/>
  <c r="R369" i="37"/>
  <c r="R368" i="37"/>
  <c r="R367" i="37"/>
  <c r="R366" i="37"/>
  <c r="R365" i="37"/>
  <c r="R364" i="37"/>
  <c r="R363" i="37"/>
  <c r="R362" i="37"/>
  <c r="R361" i="37"/>
  <c r="R360" i="37"/>
  <c r="R359" i="37"/>
  <c r="R358" i="37"/>
  <c r="R357" i="37"/>
  <c r="R356" i="37"/>
  <c r="R355" i="37"/>
  <c r="R354" i="37"/>
  <c r="R353" i="37"/>
  <c r="R352" i="37"/>
  <c r="R351" i="37"/>
  <c r="R350" i="37"/>
  <c r="R349" i="37"/>
  <c r="R348" i="37"/>
  <c r="R347" i="37"/>
  <c r="R346" i="37"/>
  <c r="R345" i="37"/>
  <c r="R344" i="37"/>
  <c r="R343" i="37"/>
  <c r="R342" i="37"/>
  <c r="R341" i="37"/>
  <c r="R340" i="37"/>
  <c r="R339" i="37"/>
  <c r="R338" i="37"/>
  <c r="R337" i="37"/>
  <c r="R336" i="37"/>
  <c r="R335" i="37"/>
  <c r="R334" i="37"/>
  <c r="R333" i="37"/>
  <c r="R332" i="37"/>
  <c r="R331" i="37"/>
  <c r="R330" i="37"/>
  <c r="R329" i="37"/>
  <c r="R328" i="37"/>
  <c r="R327" i="37"/>
  <c r="R326" i="37"/>
  <c r="R325" i="37"/>
  <c r="R324" i="37"/>
  <c r="R323" i="37"/>
  <c r="R322" i="37"/>
  <c r="R321" i="37"/>
  <c r="R320" i="37"/>
  <c r="R319" i="37"/>
  <c r="R318" i="37"/>
  <c r="R317" i="37"/>
  <c r="R316" i="37"/>
  <c r="R315" i="37"/>
  <c r="R314" i="37"/>
  <c r="R313" i="37"/>
  <c r="R312" i="37"/>
  <c r="R311" i="37"/>
  <c r="R310" i="37"/>
  <c r="R309" i="37"/>
  <c r="R308" i="37"/>
  <c r="R307" i="37"/>
  <c r="R306" i="37"/>
  <c r="R305" i="37"/>
  <c r="R304" i="37"/>
  <c r="R303" i="37"/>
  <c r="R302" i="37"/>
  <c r="R301" i="37"/>
  <c r="R300" i="37"/>
  <c r="R299" i="37"/>
  <c r="R298" i="37"/>
  <c r="R297" i="37"/>
  <c r="R296" i="37"/>
  <c r="R295" i="37"/>
  <c r="R294" i="37"/>
  <c r="R293" i="37"/>
  <c r="R292" i="37"/>
  <c r="R291" i="37"/>
  <c r="R290" i="37"/>
  <c r="R289" i="37"/>
  <c r="R288" i="37"/>
  <c r="R287" i="37"/>
  <c r="R286" i="37"/>
  <c r="R285" i="37"/>
  <c r="R284" i="37"/>
  <c r="R283" i="37"/>
  <c r="R282" i="37"/>
  <c r="R281" i="37"/>
  <c r="R280" i="37"/>
  <c r="R279" i="37"/>
  <c r="R278" i="37"/>
  <c r="R277" i="37"/>
  <c r="R276" i="37"/>
  <c r="R275" i="37"/>
  <c r="R274" i="37"/>
  <c r="R273" i="37"/>
  <c r="R272" i="37"/>
  <c r="R271" i="37"/>
  <c r="R270" i="37"/>
  <c r="R269" i="37"/>
  <c r="R268" i="37"/>
  <c r="R267" i="37"/>
  <c r="R266" i="37"/>
  <c r="R265" i="37"/>
  <c r="R264" i="37"/>
  <c r="R263" i="37"/>
  <c r="R262" i="37"/>
  <c r="R261" i="37"/>
  <c r="R260" i="37"/>
  <c r="R259" i="37"/>
  <c r="R258" i="37"/>
  <c r="R257" i="37"/>
  <c r="R256" i="37"/>
  <c r="R255" i="37"/>
  <c r="R254" i="37"/>
  <c r="R253" i="37"/>
  <c r="R252" i="37"/>
  <c r="R251" i="37"/>
  <c r="R250" i="37"/>
  <c r="R249" i="37"/>
  <c r="R248" i="37"/>
  <c r="R247" i="37"/>
  <c r="R246" i="37"/>
  <c r="R245" i="37"/>
  <c r="R244" i="37"/>
  <c r="R243" i="37"/>
  <c r="R242" i="37"/>
  <c r="R241" i="37"/>
  <c r="R240" i="37"/>
  <c r="R239" i="37"/>
  <c r="R238" i="37"/>
  <c r="R237" i="37"/>
  <c r="R236" i="37"/>
  <c r="R235" i="37"/>
  <c r="R234" i="37"/>
  <c r="R233" i="37"/>
  <c r="R232" i="37"/>
  <c r="R231" i="37"/>
  <c r="R230" i="37"/>
  <c r="R229" i="37"/>
  <c r="R228" i="37"/>
  <c r="R227" i="37"/>
  <c r="R226" i="37"/>
  <c r="R225" i="37"/>
  <c r="R224" i="37"/>
  <c r="R223" i="37"/>
  <c r="R222" i="37"/>
  <c r="R221" i="37"/>
  <c r="R220" i="37"/>
  <c r="R219" i="37"/>
  <c r="R218" i="37"/>
  <c r="R217" i="37"/>
  <c r="R216" i="37"/>
  <c r="R215" i="37"/>
  <c r="R214" i="37"/>
  <c r="R213" i="37"/>
  <c r="R212" i="37"/>
  <c r="R211" i="37"/>
  <c r="R210" i="37"/>
  <c r="R209" i="37"/>
  <c r="R208" i="37"/>
  <c r="R207" i="37"/>
  <c r="R206" i="37"/>
  <c r="R205" i="37"/>
  <c r="R204" i="37"/>
  <c r="R203" i="37"/>
  <c r="R202" i="37"/>
  <c r="R201" i="37"/>
  <c r="R200" i="37"/>
  <c r="R199" i="37"/>
  <c r="R198" i="37"/>
  <c r="R197" i="37"/>
  <c r="R196" i="37"/>
  <c r="R195" i="37"/>
  <c r="R194" i="37"/>
  <c r="R193" i="37"/>
  <c r="R192" i="37"/>
  <c r="R191" i="37"/>
  <c r="R190" i="37"/>
  <c r="R189" i="37"/>
  <c r="R188" i="37"/>
  <c r="R187" i="37"/>
  <c r="R186" i="37"/>
  <c r="R185" i="37"/>
  <c r="R184" i="37"/>
  <c r="R183" i="37"/>
  <c r="R182" i="37"/>
  <c r="R181" i="37"/>
  <c r="R180" i="37"/>
  <c r="R179" i="37"/>
  <c r="R178" i="37"/>
  <c r="R177" i="37"/>
  <c r="R176" i="37"/>
  <c r="R175" i="37"/>
  <c r="R174" i="37"/>
  <c r="R173" i="37"/>
  <c r="R172" i="37"/>
  <c r="R171" i="37"/>
  <c r="R170" i="37"/>
  <c r="R169" i="37"/>
  <c r="R168" i="37"/>
  <c r="R167" i="37"/>
  <c r="R166" i="37"/>
  <c r="R165" i="37"/>
  <c r="R164" i="37"/>
  <c r="R163" i="37"/>
  <c r="R162" i="37"/>
  <c r="R161" i="37"/>
  <c r="R160" i="37"/>
  <c r="R159" i="37"/>
  <c r="R158" i="37"/>
  <c r="R157" i="37"/>
  <c r="R156" i="37"/>
  <c r="R155" i="37"/>
  <c r="R154" i="37"/>
  <c r="R153" i="37"/>
  <c r="R152" i="37"/>
  <c r="R151" i="37"/>
  <c r="R150" i="37"/>
  <c r="R149" i="37"/>
  <c r="R148" i="37"/>
  <c r="R147" i="37"/>
  <c r="R146" i="37"/>
  <c r="R145" i="37"/>
  <c r="R144" i="37"/>
  <c r="R143" i="37"/>
  <c r="R142" i="37"/>
  <c r="R141" i="37"/>
  <c r="R140" i="37"/>
  <c r="R139" i="37"/>
  <c r="R138" i="37"/>
  <c r="R137" i="37"/>
  <c r="R136" i="37"/>
  <c r="R135" i="37"/>
  <c r="R134" i="37"/>
  <c r="R133" i="37"/>
  <c r="R132" i="37"/>
  <c r="R131" i="37"/>
  <c r="R130" i="37"/>
  <c r="R129" i="37"/>
  <c r="R128" i="37"/>
  <c r="R127" i="37"/>
  <c r="R126" i="37"/>
  <c r="R125" i="37"/>
  <c r="R124" i="37"/>
  <c r="R123" i="37"/>
  <c r="R122" i="37"/>
  <c r="R119" i="37"/>
  <c r="R118" i="37"/>
  <c r="R117" i="37"/>
  <c r="R116" i="37"/>
  <c r="R115" i="37"/>
  <c r="R114" i="37"/>
  <c r="R113" i="37"/>
  <c r="R112" i="37"/>
  <c r="R111" i="37"/>
  <c r="R110" i="37"/>
  <c r="R109" i="37"/>
  <c r="R108" i="37"/>
  <c r="R107" i="37"/>
  <c r="R106" i="37"/>
  <c r="R105" i="37"/>
  <c r="R104" i="37"/>
  <c r="R103" i="37"/>
  <c r="R102" i="37"/>
  <c r="R101" i="37"/>
  <c r="R100" i="37"/>
  <c r="R99" i="37"/>
  <c r="R98" i="37"/>
  <c r="R97" i="37"/>
  <c r="R96" i="37"/>
  <c r="R95" i="37"/>
  <c r="R94" i="37"/>
  <c r="R93" i="37"/>
  <c r="R92" i="37"/>
  <c r="R91" i="37"/>
  <c r="R90" i="37"/>
  <c r="R89" i="37"/>
  <c r="R88" i="37"/>
  <c r="R87" i="37"/>
  <c r="R86" i="37"/>
  <c r="R85" i="37"/>
  <c r="R84" i="37"/>
  <c r="R83" i="37"/>
  <c r="R82" i="37"/>
  <c r="R81" i="37"/>
  <c r="R80" i="37"/>
  <c r="R79" i="37"/>
  <c r="R78" i="37"/>
  <c r="R77" i="37"/>
  <c r="R76" i="37"/>
  <c r="R75" i="37"/>
  <c r="R74" i="37"/>
  <c r="R73" i="37"/>
  <c r="R72" i="37"/>
  <c r="R71" i="37"/>
  <c r="R70" i="37"/>
  <c r="R69" i="37"/>
  <c r="R68" i="37"/>
  <c r="R67" i="37"/>
  <c r="R66" i="37"/>
  <c r="R65" i="37"/>
  <c r="R64" i="37"/>
  <c r="R63" i="37"/>
  <c r="R62" i="37"/>
  <c r="R61" i="37"/>
  <c r="R60" i="37"/>
  <c r="R59" i="37"/>
  <c r="R58" i="37"/>
  <c r="R57" i="37"/>
  <c r="R56" i="37"/>
  <c r="R55" i="37"/>
  <c r="R54" i="37"/>
  <c r="R53" i="37"/>
  <c r="R51" i="37"/>
  <c r="R50" i="37"/>
  <c r="R49" i="37"/>
  <c r="R48" i="37"/>
  <c r="R47" i="37"/>
  <c r="R46" i="37"/>
  <c r="R45" i="37"/>
  <c r="R44" i="37"/>
  <c r="R43" i="37"/>
  <c r="R42" i="37"/>
  <c r="R41" i="37"/>
  <c r="R40" i="37"/>
  <c r="R39" i="37"/>
  <c r="R38" i="37"/>
  <c r="R37" i="37"/>
  <c r="R36" i="37"/>
  <c r="R35" i="37"/>
  <c r="R34" i="37"/>
  <c r="R33" i="37"/>
  <c r="R32" i="37"/>
  <c r="R31" i="37"/>
  <c r="R30" i="37"/>
  <c r="M25" i="40" l="1"/>
  <c r="M24" i="40"/>
  <c r="M23" i="40"/>
  <c r="AA49" i="37"/>
  <c r="AC49" i="37" s="1"/>
  <c r="AA31" i="37"/>
  <c r="AC31" i="37" s="1"/>
  <c r="AA32" i="37"/>
  <c r="AC32" i="37" s="1"/>
  <c r="AA33" i="37"/>
  <c r="AC33" i="37" s="1"/>
  <c r="AA34" i="37"/>
  <c r="AC34" i="37" s="1"/>
  <c r="AA35" i="37"/>
  <c r="AC35" i="37" s="1"/>
  <c r="AA36" i="37"/>
  <c r="AC36" i="37" s="1"/>
  <c r="AA37" i="37"/>
  <c r="AC37" i="37" s="1"/>
  <c r="AA38" i="37"/>
  <c r="AC38" i="37" s="1"/>
  <c r="AA39" i="37"/>
  <c r="AC39" i="37" s="1"/>
  <c r="AA40" i="37"/>
  <c r="AC40" i="37" s="1"/>
  <c r="AA41" i="37"/>
  <c r="AC41" i="37" s="1"/>
  <c r="AA42" i="37"/>
  <c r="AC42" i="37" s="1"/>
  <c r="AA43" i="37"/>
  <c r="AC43" i="37" s="1"/>
  <c r="AA44" i="37"/>
  <c r="AC44" i="37" s="1"/>
  <c r="AA45" i="37"/>
  <c r="AC45" i="37" s="1"/>
  <c r="AA46" i="37"/>
  <c r="AC46" i="37" s="1"/>
  <c r="AA47" i="37"/>
  <c r="AC47" i="37" s="1"/>
  <c r="AA48" i="37"/>
  <c r="AC48" i="37" s="1"/>
  <c r="AA30" i="37"/>
  <c r="AC30" i="37" s="1"/>
  <c r="S49" i="37"/>
  <c r="S48" i="37"/>
  <c r="S47" i="37"/>
  <c r="S46" i="37"/>
  <c r="S45" i="37"/>
  <c r="S44" i="37"/>
  <c r="S43" i="37"/>
  <c r="S42" i="37"/>
  <c r="S41" i="37"/>
  <c r="S40" i="37"/>
  <c r="S39" i="37"/>
  <c r="S38" i="37"/>
  <c r="S37" i="37"/>
  <c r="S36" i="37"/>
  <c r="S35" i="37"/>
  <c r="S34" i="37"/>
  <c r="S33" i="37"/>
  <c r="S32" i="37"/>
  <c r="S31" i="37"/>
  <c r="S30" i="37"/>
  <c r="N49" i="37" l="1"/>
  <c r="T49" i="37" s="1"/>
  <c r="N48" i="37"/>
  <c r="T48" i="37" s="1"/>
  <c r="N47" i="37"/>
  <c r="T47" i="37" s="1"/>
  <c r="N46" i="37"/>
  <c r="T46" i="37" s="1"/>
  <c r="N45" i="37"/>
  <c r="T45" i="37" s="1"/>
  <c r="N44" i="37"/>
  <c r="T44" i="37" s="1"/>
  <c r="N43" i="37"/>
  <c r="T43" i="37" s="1"/>
  <c r="N42" i="37"/>
  <c r="T42" i="37" s="1"/>
  <c r="N41" i="37"/>
  <c r="T41" i="37" s="1"/>
  <c r="N40" i="37"/>
  <c r="T40" i="37" s="1"/>
  <c r="N39" i="37"/>
  <c r="T39" i="37" s="1"/>
  <c r="N38" i="37"/>
  <c r="N37" i="37"/>
  <c r="AC528" i="37" s="1"/>
  <c r="N36" i="37"/>
  <c r="T36" i="37" s="1"/>
  <c r="N35" i="37"/>
  <c r="T35" i="37" s="1"/>
  <c r="N34" i="37"/>
  <c r="T34" i="37" s="1"/>
  <c r="N33" i="37"/>
  <c r="T33" i="37" s="1"/>
  <c r="N32" i="37"/>
  <c r="T32" i="37" s="1"/>
  <c r="N31" i="37"/>
  <c r="T31" i="37" s="1"/>
  <c r="N30" i="37"/>
  <c r="N52" i="37"/>
  <c r="M22" i="40"/>
  <c r="AC535" i="37" l="1"/>
  <c r="AC521" i="37"/>
  <c r="T37" i="37"/>
  <c r="T30" i="37"/>
  <c r="T38" i="37"/>
  <c r="S51" i="37"/>
  <c r="AA51" i="37"/>
  <c r="AC51" i="37" s="1"/>
  <c r="S52" i="37"/>
  <c r="T52" i="37" s="1"/>
  <c r="AA52" i="37"/>
  <c r="AC52" i="37" s="1"/>
  <c r="S53" i="37"/>
  <c r="AA53" i="37"/>
  <c r="AC53" i="37" s="1"/>
  <c r="S54" i="37"/>
  <c r="AA54" i="37"/>
  <c r="AC54" i="37" s="1"/>
  <c r="S55" i="37"/>
  <c r="AA55" i="37"/>
  <c r="AC55" i="37" s="1"/>
  <c r="S56" i="37"/>
  <c r="AA56" i="37"/>
  <c r="AC56" i="37" s="1"/>
  <c r="S57" i="37"/>
  <c r="AA57" i="37"/>
  <c r="AC57" i="37" s="1"/>
  <c r="S58" i="37"/>
  <c r="AA58" i="37"/>
  <c r="AC58" i="37" s="1"/>
  <c r="S59" i="37"/>
  <c r="AA59" i="37"/>
  <c r="AC59" i="37" s="1"/>
  <c r="S60" i="37"/>
  <c r="AA60" i="37"/>
  <c r="AC60" i="37" s="1"/>
  <c r="S61" i="37"/>
  <c r="AA61" i="37"/>
  <c r="AC61" i="37" s="1"/>
  <c r="S62" i="37"/>
  <c r="AA62" i="37"/>
  <c r="AC62" i="37" s="1"/>
  <c r="S63" i="37"/>
  <c r="AA63" i="37"/>
  <c r="AC63" i="37" s="1"/>
  <c r="S64" i="37"/>
  <c r="AA64" i="37"/>
  <c r="AC64" i="37" s="1"/>
  <c r="S65" i="37"/>
  <c r="AA65" i="37"/>
  <c r="AC65" i="37" s="1"/>
  <c r="S66" i="37"/>
  <c r="AA66" i="37"/>
  <c r="AC66" i="37" s="1"/>
  <c r="AA50" i="37"/>
  <c r="AC50" i="37" s="1"/>
  <c r="S50" i="37"/>
  <c r="AC523" i="37" l="1"/>
  <c r="O22" i="40" s="1"/>
  <c r="AC537" i="37"/>
  <c r="O24" i="40" s="1"/>
  <c r="AC530" i="37"/>
  <c r="O23" i="40" s="1"/>
  <c r="N66" i="37" l="1"/>
  <c r="T66" i="37" s="1"/>
  <c r="N65" i="37"/>
  <c r="T65" i="37" s="1"/>
  <c r="N64" i="37"/>
  <c r="T64" i="37" s="1"/>
  <c r="N63" i="37"/>
  <c r="T63" i="37" s="1"/>
  <c r="N62" i="37"/>
  <c r="T62" i="37" s="1"/>
  <c r="N61" i="37"/>
  <c r="T61" i="37" s="1"/>
  <c r="N60" i="37"/>
  <c r="T60" i="37" s="1"/>
  <c r="N59" i="37"/>
  <c r="T59" i="37" s="1"/>
  <c r="N58" i="37"/>
  <c r="N57" i="37"/>
  <c r="T57" i="37" s="1"/>
  <c r="N56" i="37"/>
  <c r="T56" i="37" s="1"/>
  <c r="N55" i="37"/>
  <c r="T55" i="37" s="1"/>
  <c r="N54" i="37"/>
  <c r="T54" i="37" s="1"/>
  <c r="N53" i="37"/>
  <c r="T53" i="37" s="1"/>
  <c r="N51" i="37"/>
  <c r="T51" i="37" s="1"/>
  <c r="N50" i="37"/>
  <c r="AC542" i="37" l="1"/>
  <c r="T50" i="37"/>
  <c r="T58" i="37"/>
  <c r="AC544" i="37" l="1"/>
  <c r="O21" i="40" s="1"/>
  <c r="M21" i="40" l="1"/>
  <c r="S68" i="37"/>
  <c r="S69" i="37"/>
  <c r="S70" i="37"/>
  <c r="S71" i="37"/>
  <c r="S72" i="37"/>
  <c r="S73" i="37"/>
  <c r="S74" i="37"/>
  <c r="S75" i="37"/>
  <c r="S76" i="37"/>
  <c r="S77" i="37"/>
  <c r="S78" i="37"/>
  <c r="S79" i="37"/>
  <c r="AA78" i="37" l="1"/>
  <c r="AC78" i="37" s="1"/>
  <c r="AA77" i="37"/>
  <c r="AC77" i="37" s="1"/>
  <c r="AA72" i="37"/>
  <c r="AC72" i="37" s="1"/>
  <c r="AA75" i="37"/>
  <c r="AC75" i="37" s="1"/>
  <c r="AA76" i="37"/>
  <c r="AC76" i="37" s="1"/>
  <c r="AA68" i="37" l="1"/>
  <c r="AC68" i="37" s="1"/>
  <c r="AA73" i="37"/>
  <c r="AC73" i="37" s="1"/>
  <c r="AA74" i="37"/>
  <c r="AC74" i="37" s="1"/>
  <c r="AA69" i="37" l="1"/>
  <c r="AC69" i="37" s="1"/>
  <c r="AA70" i="37" l="1"/>
  <c r="AC70" i="37" s="1"/>
  <c r="AA71" i="37"/>
  <c r="AC71" i="37" s="1"/>
  <c r="N74" i="37"/>
  <c r="T74" i="37" s="1"/>
  <c r="N73" i="37"/>
  <c r="T73" i="37" s="1"/>
  <c r="N71" i="37"/>
  <c r="T71" i="37" s="1"/>
  <c r="N70" i="37"/>
  <c r="N69" i="37"/>
  <c r="T69" i="37" s="1"/>
  <c r="N68" i="37"/>
  <c r="T68" i="37" s="1"/>
  <c r="N67" i="37"/>
  <c r="N72" i="37"/>
  <c r="T72" i="37" s="1"/>
  <c r="N75" i="37"/>
  <c r="T75" i="37" s="1"/>
  <c r="AA67" i="37"/>
  <c r="AC67" i="37" s="1"/>
  <c r="S67" i="37"/>
  <c r="N76" i="37"/>
  <c r="T76" i="37" s="1"/>
  <c r="N77" i="37"/>
  <c r="T77" i="37" s="1"/>
  <c r="AC549" i="37" l="1"/>
  <c r="T70" i="37"/>
  <c r="T67" i="37"/>
  <c r="AC551" i="37" l="1"/>
  <c r="O25" i="40" s="1"/>
  <c r="AA79" i="37" l="1"/>
  <c r="AC79" i="37" s="1"/>
  <c r="M20" i="40"/>
  <c r="N78" i="37" l="1"/>
  <c r="N79" i="37"/>
  <c r="T79" i="37" s="1"/>
  <c r="T78" i="37" l="1"/>
  <c r="AC556" i="37"/>
  <c r="AC558" i="37" l="1"/>
  <c r="O20" i="40" s="1"/>
  <c r="S355" i="37" l="1"/>
  <c r="N355" i="37"/>
  <c r="AA355" i="37" l="1"/>
  <c r="AC355" i="37" s="1"/>
  <c r="T355" i="37"/>
  <c r="S488" i="37"/>
  <c r="AA80" i="37" l="1"/>
  <c r="AC80" i="37" s="1"/>
  <c r="AA81" i="37"/>
  <c r="AC81" i="37" s="1"/>
  <c r="AA82" i="37"/>
  <c r="AC82" i="37" s="1"/>
  <c r="AA83" i="37"/>
  <c r="AC83" i="37" s="1"/>
  <c r="AA84" i="37"/>
  <c r="AC84" i="37" s="1"/>
  <c r="AA85" i="37"/>
  <c r="AC85" i="37" s="1"/>
  <c r="AA86" i="37"/>
  <c r="AC86" i="37" s="1"/>
  <c r="AA87" i="37"/>
  <c r="AC87" i="37" s="1"/>
  <c r="AA90" i="37"/>
  <c r="AC90" i="37" s="1"/>
  <c r="AA91" i="37"/>
  <c r="AC91" i="37" s="1"/>
  <c r="AA92" i="37"/>
  <c r="AC92" i="37" s="1"/>
  <c r="AA93" i="37"/>
  <c r="AC93" i="37" s="1"/>
  <c r="AA94" i="37"/>
  <c r="AC94" i="37" s="1"/>
  <c r="AA95" i="37"/>
  <c r="AC95" i="37" s="1"/>
  <c r="AA96" i="37"/>
  <c r="AC96" i="37" s="1"/>
  <c r="AA97" i="37"/>
  <c r="AC97" i="37" s="1"/>
  <c r="AA98" i="37"/>
  <c r="AC98" i="37" s="1"/>
  <c r="AA103" i="37"/>
  <c r="AC103" i="37" s="1"/>
  <c r="AA104" i="37"/>
  <c r="AC104" i="37" s="1"/>
  <c r="AA113" i="37"/>
  <c r="AC113" i="37" s="1"/>
  <c r="AA115" i="37"/>
  <c r="AC115" i="37" s="1"/>
  <c r="AA117" i="37"/>
  <c r="AC117" i="37" s="1"/>
  <c r="AA118" i="37"/>
  <c r="AC118" i="37" s="1"/>
  <c r="AA119" i="37"/>
  <c r="AC119" i="37" s="1"/>
  <c r="AA128" i="37"/>
  <c r="AC128" i="37" s="1"/>
  <c r="AA129" i="37"/>
  <c r="AC129" i="37" s="1"/>
  <c r="AA133" i="37"/>
  <c r="AC133" i="37" s="1"/>
  <c r="AA134" i="37"/>
  <c r="AC134" i="37" s="1"/>
  <c r="AA135" i="37"/>
  <c r="AC135" i="37" s="1"/>
  <c r="AA137" i="37"/>
  <c r="AC137" i="37" s="1"/>
  <c r="AA139" i="37"/>
  <c r="AC139" i="37" s="1"/>
  <c r="AA140" i="37"/>
  <c r="AC140" i="37" s="1"/>
  <c r="AA144" i="37"/>
  <c r="AC144" i="37" s="1"/>
  <c r="AA147" i="37"/>
  <c r="AC147" i="37" s="1"/>
  <c r="AA148" i="37"/>
  <c r="AC148" i="37" s="1"/>
  <c r="AA150" i="37"/>
  <c r="AC150" i="37" s="1"/>
  <c r="AA152" i="37"/>
  <c r="AC152" i="37" s="1"/>
  <c r="AA153" i="37"/>
  <c r="AC153" i="37" s="1"/>
  <c r="AA154" i="37"/>
  <c r="AC154" i="37" s="1"/>
  <c r="AA155" i="37"/>
  <c r="AC155" i="37" s="1"/>
  <c r="AA156" i="37"/>
  <c r="AC156" i="37" s="1"/>
  <c r="AA157" i="37"/>
  <c r="AC157" i="37" s="1"/>
  <c r="AA158" i="37"/>
  <c r="AC158" i="37" s="1"/>
  <c r="AA160" i="37"/>
  <c r="AC160" i="37" s="1"/>
  <c r="AA161" i="37"/>
  <c r="AC161" i="37" s="1"/>
  <c r="AA162" i="37"/>
  <c r="AC162" i="37" s="1"/>
  <c r="AA163" i="37"/>
  <c r="AC163" i="37" s="1"/>
  <c r="AA164" i="37"/>
  <c r="AC164" i="37" s="1"/>
  <c r="AA165" i="37"/>
  <c r="AC165" i="37" s="1"/>
  <c r="AA166" i="37"/>
  <c r="AC166" i="37" s="1"/>
  <c r="AA167" i="37"/>
  <c r="AC167" i="37" s="1"/>
  <c r="AA168" i="37"/>
  <c r="AC168" i="37" s="1"/>
  <c r="AA169" i="37"/>
  <c r="AC169" i="37" s="1"/>
  <c r="AA170" i="37"/>
  <c r="AC170" i="37" s="1"/>
  <c r="AA171" i="37"/>
  <c r="AC171" i="37" s="1"/>
  <c r="AA172" i="37"/>
  <c r="AC172" i="37" s="1"/>
  <c r="AA173" i="37"/>
  <c r="AC173" i="37" s="1"/>
  <c r="AA174" i="37"/>
  <c r="AC174" i="37" s="1"/>
  <c r="AA175" i="37"/>
  <c r="AC175" i="37" s="1"/>
  <c r="AA176" i="37"/>
  <c r="AC176" i="37" s="1"/>
  <c r="AA177" i="37"/>
  <c r="AC177" i="37" s="1"/>
  <c r="AA178" i="37"/>
  <c r="AC178" i="37" s="1"/>
  <c r="AA179" i="37"/>
  <c r="AC179" i="37" s="1"/>
  <c r="AA180" i="37"/>
  <c r="AC180" i="37" s="1"/>
  <c r="AA181" i="37"/>
  <c r="AC181" i="37" s="1"/>
  <c r="AA182" i="37"/>
  <c r="AC182" i="37" s="1"/>
  <c r="AA183" i="37"/>
  <c r="AC183" i="37" s="1"/>
  <c r="AA184" i="37"/>
  <c r="AC184" i="37" s="1"/>
  <c r="AA185" i="37"/>
  <c r="AC185" i="37" s="1"/>
  <c r="AA186" i="37"/>
  <c r="AC186" i="37" s="1"/>
  <c r="AA187" i="37"/>
  <c r="AC187" i="37" s="1"/>
  <c r="AA188" i="37"/>
  <c r="AC188" i="37" s="1"/>
  <c r="AA189" i="37"/>
  <c r="AC189" i="37" s="1"/>
  <c r="AA190" i="37"/>
  <c r="AC190" i="37" s="1"/>
  <c r="AA191" i="37"/>
  <c r="AC191" i="37" s="1"/>
  <c r="AA192" i="37"/>
  <c r="AC192" i="37" s="1"/>
  <c r="AA193" i="37"/>
  <c r="AC193" i="37" s="1"/>
  <c r="AA194" i="37"/>
  <c r="AC194" i="37" s="1"/>
  <c r="AA195" i="37"/>
  <c r="AC195" i="37" s="1"/>
  <c r="AA197" i="37"/>
  <c r="AC197" i="37" s="1"/>
  <c r="AA198" i="37"/>
  <c r="AC198" i="37" s="1"/>
  <c r="AA199" i="37"/>
  <c r="AC199" i="37" s="1"/>
  <c r="AA200" i="37"/>
  <c r="AC200" i="37" s="1"/>
  <c r="AA201" i="37"/>
  <c r="AC201" i="37" s="1"/>
  <c r="AA202" i="37"/>
  <c r="AC202" i="37" s="1"/>
  <c r="AA203" i="37"/>
  <c r="AC203" i="37" s="1"/>
  <c r="AA204" i="37"/>
  <c r="AC204" i="37" s="1"/>
  <c r="AA205" i="37"/>
  <c r="AC205" i="37" s="1"/>
  <c r="AA207" i="37"/>
  <c r="AC207" i="37" s="1"/>
  <c r="AA209" i="37"/>
  <c r="AC209" i="37" s="1"/>
  <c r="AA211" i="37"/>
  <c r="AC211" i="37" s="1"/>
  <c r="AA213" i="37"/>
  <c r="AC213" i="37" s="1"/>
  <c r="AA215" i="37"/>
  <c r="AC215" i="37" s="1"/>
  <c r="AA217" i="37"/>
  <c r="AC217" i="37" s="1"/>
  <c r="AA219" i="37"/>
  <c r="AC219" i="37" s="1"/>
  <c r="AA221" i="37"/>
  <c r="AC221" i="37" s="1"/>
  <c r="AA223" i="37"/>
  <c r="AC223" i="37" s="1"/>
  <c r="AA225" i="37"/>
  <c r="AC225" i="37" s="1"/>
  <c r="AA227" i="37"/>
  <c r="AC227" i="37" s="1"/>
  <c r="AA229" i="37"/>
  <c r="AC229" i="37" s="1"/>
  <c r="AA231" i="37"/>
  <c r="AC231" i="37" s="1"/>
  <c r="AA233" i="37"/>
  <c r="AC233" i="37" s="1"/>
  <c r="AA234" i="37"/>
  <c r="AC234" i="37" s="1"/>
  <c r="AA235" i="37"/>
  <c r="AC235" i="37" s="1"/>
  <c r="AA236" i="37"/>
  <c r="AC236" i="37" s="1"/>
  <c r="AA237" i="37"/>
  <c r="AC237" i="37" s="1"/>
  <c r="AA238" i="37"/>
  <c r="AC238" i="37" s="1"/>
  <c r="AA239" i="37"/>
  <c r="AC239" i="37" s="1"/>
  <c r="AA240" i="37"/>
  <c r="AC240" i="37" s="1"/>
  <c r="AA241" i="37"/>
  <c r="AC241" i="37" s="1"/>
  <c r="AA242" i="37"/>
  <c r="AC242" i="37" s="1"/>
  <c r="AA243" i="37"/>
  <c r="AC243" i="37" s="1"/>
  <c r="AA244" i="37"/>
  <c r="AC244" i="37" s="1"/>
  <c r="AA245" i="37"/>
  <c r="AC245" i="37" s="1"/>
  <c r="AA246" i="37"/>
  <c r="AC246" i="37" s="1"/>
  <c r="AA247" i="37"/>
  <c r="AC247" i="37" s="1"/>
  <c r="AA248" i="37"/>
  <c r="AC248" i="37" s="1"/>
  <c r="AA249" i="37"/>
  <c r="AC249" i="37" s="1"/>
  <c r="AA250" i="37"/>
  <c r="AC250" i="37" s="1"/>
  <c r="AA252" i="37"/>
  <c r="AC252" i="37" s="1"/>
  <c r="AA253" i="37"/>
  <c r="AC253" i="37" s="1"/>
  <c r="AA254" i="37"/>
  <c r="AC254" i="37" s="1"/>
  <c r="AA257" i="37"/>
  <c r="AC257" i="37" s="1"/>
  <c r="AA258" i="37"/>
  <c r="AC258" i="37" s="1"/>
  <c r="AA259" i="37"/>
  <c r="AC259" i="37" s="1"/>
  <c r="AA261" i="37"/>
  <c r="AC261" i="37" s="1"/>
  <c r="AA262" i="37"/>
  <c r="AC262" i="37" s="1"/>
  <c r="AA263" i="37"/>
  <c r="AC263" i="37" s="1"/>
  <c r="AA264" i="37"/>
  <c r="AC264" i="37" s="1"/>
  <c r="AA265" i="37"/>
  <c r="AC265" i="37" s="1"/>
  <c r="AA266" i="37"/>
  <c r="AC266" i="37" s="1"/>
  <c r="AA268" i="37"/>
  <c r="AC268" i="37" s="1"/>
  <c r="AA269" i="37"/>
  <c r="AC269" i="37" s="1"/>
  <c r="AA270" i="37"/>
  <c r="AC270" i="37" s="1"/>
  <c r="AA271" i="37"/>
  <c r="AC271" i="37" s="1"/>
  <c r="AA272" i="37"/>
  <c r="AC272" i="37" s="1"/>
  <c r="AA273" i="37"/>
  <c r="AC273" i="37" s="1"/>
  <c r="AA274" i="37"/>
  <c r="AC274" i="37" s="1"/>
  <c r="AA275" i="37"/>
  <c r="AC275" i="37" s="1"/>
  <c r="AA276" i="37"/>
  <c r="AC276" i="37" s="1"/>
  <c r="AA277" i="37"/>
  <c r="AC277" i="37" s="1"/>
  <c r="AA278" i="37"/>
  <c r="AC278" i="37" s="1"/>
  <c r="AA279" i="37"/>
  <c r="AC279" i="37" s="1"/>
  <c r="AA280" i="37"/>
  <c r="AC280" i="37" s="1"/>
  <c r="AA281" i="37"/>
  <c r="AC281" i="37" s="1"/>
  <c r="AA282" i="37"/>
  <c r="AC282" i="37" s="1"/>
  <c r="AA283" i="37"/>
  <c r="AC283" i="37" s="1"/>
  <c r="AA285" i="37"/>
  <c r="AC285" i="37" s="1"/>
  <c r="AA286" i="37"/>
  <c r="AC286" i="37" s="1"/>
  <c r="AA287" i="37"/>
  <c r="AC287" i="37" s="1"/>
  <c r="AA288" i="37"/>
  <c r="AC288" i="37" s="1"/>
  <c r="AA289" i="37"/>
  <c r="AC289" i="37" s="1"/>
  <c r="AA290" i="37"/>
  <c r="AC290" i="37" s="1"/>
  <c r="AA291" i="37"/>
  <c r="AC291" i="37" s="1"/>
  <c r="AA292" i="37"/>
  <c r="AC292" i="37" s="1"/>
  <c r="AA293" i="37"/>
  <c r="AC293" i="37" s="1"/>
  <c r="AA294" i="37"/>
  <c r="AC294" i="37" s="1"/>
  <c r="AA295" i="37"/>
  <c r="AC295" i="37" s="1"/>
  <c r="AA296" i="37"/>
  <c r="AC296" i="37" s="1"/>
  <c r="AA297" i="37"/>
  <c r="AC297" i="37" s="1"/>
  <c r="AA298" i="37"/>
  <c r="AC298" i="37" s="1"/>
  <c r="AA299" i="37"/>
  <c r="AC299" i="37" s="1"/>
  <c r="AA300" i="37"/>
  <c r="AC300" i="37" s="1"/>
  <c r="AA303" i="37"/>
  <c r="AC303" i="37" s="1"/>
  <c r="AA305" i="37"/>
  <c r="AC305" i="37" s="1"/>
  <c r="AA306" i="37"/>
  <c r="AC306" i="37" s="1"/>
  <c r="AA307" i="37"/>
  <c r="AC307" i="37" s="1"/>
  <c r="AA308" i="37"/>
  <c r="AC308" i="37" s="1"/>
  <c r="AA309" i="37"/>
  <c r="AC309" i="37" s="1"/>
  <c r="AA310" i="37"/>
  <c r="AC310" i="37" s="1"/>
  <c r="AA311" i="37"/>
  <c r="AC311" i="37" s="1"/>
  <c r="AA312" i="37"/>
  <c r="AC312" i="37" s="1"/>
  <c r="AA313" i="37"/>
  <c r="AC313" i="37" s="1"/>
  <c r="AA315" i="37"/>
  <c r="AC315" i="37" s="1"/>
  <c r="AA316" i="37"/>
  <c r="AC316" i="37" s="1"/>
  <c r="AA317" i="37"/>
  <c r="AC317" i="37" s="1"/>
  <c r="AA318" i="37"/>
  <c r="AC318" i="37" s="1"/>
  <c r="AA319" i="37"/>
  <c r="AC319" i="37" s="1"/>
  <c r="AA320" i="37"/>
  <c r="AC320" i="37" s="1"/>
  <c r="AA321" i="37"/>
  <c r="AC321" i="37" s="1"/>
  <c r="AA323" i="37"/>
  <c r="AC323" i="37" s="1"/>
  <c r="AA325" i="37"/>
  <c r="AC325" i="37" s="1"/>
  <c r="AA326" i="37"/>
  <c r="AC326" i="37" s="1"/>
  <c r="AA327" i="37"/>
  <c r="AC327" i="37" s="1"/>
  <c r="AA329" i="37"/>
  <c r="AC329" i="37" s="1"/>
  <c r="AA330" i="37"/>
  <c r="AC330" i="37" s="1"/>
  <c r="AA332" i="37"/>
  <c r="AC332" i="37" s="1"/>
  <c r="AA336" i="37"/>
  <c r="AC336" i="37" s="1"/>
  <c r="AA338" i="37"/>
  <c r="AC338" i="37" s="1"/>
  <c r="AA340" i="37"/>
  <c r="AC340" i="37" s="1"/>
  <c r="AA341" i="37"/>
  <c r="AC341" i="37" s="1"/>
  <c r="AA342" i="37"/>
  <c r="AC342" i="37" s="1"/>
  <c r="AA343" i="37"/>
  <c r="AC343" i="37" s="1"/>
  <c r="AA344" i="37"/>
  <c r="AC344" i="37" s="1"/>
  <c r="AA345" i="37"/>
  <c r="AC345" i="37" s="1"/>
  <c r="AA347" i="37"/>
  <c r="AC347" i="37" s="1"/>
  <c r="AA349" i="37"/>
  <c r="AC349" i="37" s="1"/>
  <c r="AA352" i="37"/>
  <c r="AC352" i="37" s="1"/>
  <c r="AA353" i="37"/>
  <c r="AC353" i="37" s="1"/>
  <c r="AA354" i="37"/>
  <c r="AC354" i="37" s="1"/>
  <c r="AA356" i="37"/>
  <c r="AC356" i="37" s="1"/>
  <c r="AA357" i="37"/>
  <c r="AC357" i="37" s="1"/>
  <c r="AA358" i="37"/>
  <c r="AC358" i="37" s="1"/>
  <c r="AA359" i="37"/>
  <c r="AC359" i="37" s="1"/>
  <c r="AA360" i="37"/>
  <c r="AC360" i="37" s="1"/>
  <c r="AA361" i="37"/>
  <c r="AC361" i="37" s="1"/>
  <c r="AA362" i="37"/>
  <c r="AC362" i="37" s="1"/>
  <c r="AA363" i="37"/>
  <c r="AC363" i="37" s="1"/>
  <c r="AA364" i="37"/>
  <c r="AC364" i="37" s="1"/>
  <c r="AA365" i="37"/>
  <c r="AC365" i="37" s="1"/>
  <c r="AA366" i="37"/>
  <c r="AC366" i="37" s="1"/>
  <c r="AA367" i="37"/>
  <c r="AC367" i="37" s="1"/>
  <c r="AA368" i="37"/>
  <c r="AC368" i="37" s="1"/>
  <c r="AA369" i="37"/>
  <c r="AC369" i="37" s="1"/>
  <c r="AA370" i="37"/>
  <c r="AC370" i="37" s="1"/>
  <c r="AA371" i="37"/>
  <c r="AC371" i="37" s="1"/>
  <c r="AA372" i="37"/>
  <c r="AC372" i="37" s="1"/>
  <c r="AA373" i="37"/>
  <c r="AC373" i="37" s="1"/>
  <c r="AA374" i="37"/>
  <c r="AC374" i="37" s="1"/>
  <c r="AA375" i="37"/>
  <c r="AC375" i="37" s="1"/>
  <c r="AA376" i="37"/>
  <c r="AC376" i="37" s="1"/>
  <c r="AA378" i="37"/>
  <c r="AC378" i="37" s="1"/>
  <c r="AA379" i="37"/>
  <c r="AC379" i="37" s="1"/>
  <c r="AA380" i="37"/>
  <c r="AC380" i="37" s="1"/>
  <c r="AA381" i="37"/>
  <c r="AC381" i="37" s="1"/>
  <c r="AA382" i="37"/>
  <c r="AC382" i="37" s="1"/>
  <c r="AA383" i="37"/>
  <c r="AC383" i="37" s="1"/>
  <c r="AA384" i="37"/>
  <c r="AC384" i="37" s="1"/>
  <c r="AA385" i="37"/>
  <c r="AC385" i="37" s="1"/>
  <c r="AA386" i="37"/>
  <c r="AC386" i="37" s="1"/>
  <c r="AA387" i="37"/>
  <c r="AC387" i="37" s="1"/>
  <c r="AA388" i="37"/>
  <c r="AC388" i="37" s="1"/>
  <c r="AA389" i="37"/>
  <c r="AC389" i="37" s="1"/>
  <c r="AA390" i="37"/>
  <c r="AC390" i="37" s="1"/>
  <c r="AA391" i="37"/>
  <c r="AC391" i="37" s="1"/>
  <c r="AA392" i="37"/>
  <c r="AC392" i="37" s="1"/>
  <c r="AA393" i="37"/>
  <c r="AC393" i="37" s="1"/>
  <c r="AA394" i="37"/>
  <c r="AC394" i="37" s="1"/>
  <c r="AA396" i="37"/>
  <c r="AC396" i="37" s="1"/>
  <c r="AA397" i="37"/>
  <c r="AC397" i="37" s="1"/>
  <c r="AA398" i="37"/>
  <c r="AC398" i="37" s="1"/>
  <c r="AA399" i="37"/>
  <c r="AC399" i="37" s="1"/>
  <c r="AA400" i="37"/>
  <c r="AC400" i="37" s="1"/>
  <c r="AA401" i="37"/>
  <c r="AC401" i="37" s="1"/>
  <c r="AA402" i="37"/>
  <c r="AC402" i="37" s="1"/>
  <c r="AA404" i="37"/>
  <c r="AC404" i="37" s="1"/>
  <c r="AA406" i="37"/>
  <c r="AC406" i="37" s="1"/>
  <c r="AA407" i="37"/>
  <c r="AC407" i="37" s="1"/>
  <c r="AA409" i="37"/>
  <c r="AC409" i="37" s="1"/>
  <c r="AA411" i="37"/>
  <c r="AC411" i="37" s="1"/>
  <c r="AA412" i="37"/>
  <c r="AC412" i="37" s="1"/>
  <c r="AA413" i="37"/>
  <c r="AC413" i="37" s="1"/>
  <c r="AA414" i="37"/>
  <c r="AC414" i="37" s="1"/>
  <c r="AA415" i="37"/>
  <c r="AC415" i="37" s="1"/>
  <c r="AA416" i="37"/>
  <c r="AC416" i="37" s="1"/>
  <c r="AA418" i="37"/>
  <c r="AC418" i="37" s="1"/>
  <c r="AA419" i="37"/>
  <c r="AC419" i="37" s="1"/>
  <c r="AA420" i="37"/>
  <c r="AC420" i="37" s="1"/>
  <c r="AA421" i="37"/>
  <c r="AC421" i="37" s="1"/>
  <c r="AA422" i="37"/>
  <c r="AC422" i="37" s="1"/>
  <c r="AA423" i="37"/>
  <c r="AC423" i="37" s="1"/>
  <c r="AA424" i="37"/>
  <c r="AC424" i="37" s="1"/>
  <c r="AA426" i="37"/>
  <c r="AC426" i="37" s="1"/>
  <c r="AA427" i="37"/>
  <c r="AC427" i="37" s="1"/>
  <c r="AA428" i="37"/>
  <c r="AC428" i="37" s="1"/>
  <c r="AA429" i="37"/>
  <c r="AC429" i="37" s="1"/>
  <c r="AA430" i="37"/>
  <c r="AC430" i="37" s="1"/>
  <c r="AA431" i="37"/>
  <c r="AC431" i="37" s="1"/>
  <c r="AA432" i="37"/>
  <c r="AC432" i="37" s="1"/>
  <c r="AA433" i="37"/>
  <c r="AC433" i="37" s="1"/>
  <c r="AA434" i="37"/>
  <c r="AC434" i="37" s="1"/>
  <c r="AA435" i="37"/>
  <c r="AC435" i="37" s="1"/>
  <c r="AA436" i="37"/>
  <c r="AC436" i="37" s="1"/>
  <c r="AA437" i="37"/>
  <c r="AC437" i="37" s="1"/>
  <c r="AA438" i="37"/>
  <c r="AC438" i="37" s="1"/>
  <c r="AA439" i="37"/>
  <c r="AC439" i="37" s="1"/>
  <c r="AA440" i="37"/>
  <c r="AC440" i="37" s="1"/>
  <c r="AA441" i="37"/>
  <c r="AC441" i="37" s="1"/>
  <c r="AA442" i="37"/>
  <c r="AC442" i="37" s="1"/>
  <c r="AA443" i="37"/>
  <c r="AC443" i="37" s="1"/>
  <c r="AA444" i="37"/>
  <c r="AC444" i="37" s="1"/>
  <c r="AA445" i="37"/>
  <c r="AC445" i="37" s="1"/>
  <c r="AA446" i="37"/>
  <c r="AC446" i="37" s="1"/>
  <c r="AA447" i="37"/>
  <c r="AC447" i="37" s="1"/>
  <c r="AA448" i="37"/>
  <c r="AC448" i="37" s="1"/>
  <c r="AA449" i="37"/>
  <c r="AC449" i="37" s="1"/>
  <c r="AA450" i="37"/>
  <c r="AC450" i="37" s="1"/>
  <c r="AA451" i="37"/>
  <c r="AC451" i="37" s="1"/>
  <c r="AA452" i="37"/>
  <c r="AC452" i="37" s="1"/>
  <c r="AA453" i="37"/>
  <c r="AC453" i="37" s="1"/>
  <c r="AA454" i="37"/>
  <c r="AC454" i="37" s="1"/>
  <c r="AA455" i="37"/>
  <c r="AC455" i="37" s="1"/>
  <c r="AA456" i="37"/>
  <c r="AC456" i="37" s="1"/>
  <c r="AA457" i="37"/>
  <c r="AC457" i="37" s="1"/>
  <c r="AA459" i="37"/>
  <c r="AC459" i="37" s="1"/>
  <c r="AA460" i="37"/>
  <c r="AC460" i="37" s="1"/>
  <c r="AA461" i="37"/>
  <c r="AC461" i="37" s="1"/>
  <c r="AA462" i="37"/>
  <c r="AC462" i="37" s="1"/>
  <c r="AA463" i="37"/>
  <c r="AC463" i="37" s="1"/>
  <c r="AA464" i="37"/>
  <c r="AC464" i="37" s="1"/>
  <c r="AA465" i="37"/>
  <c r="AC465" i="37" s="1"/>
  <c r="AA469" i="37"/>
  <c r="AC469" i="37" s="1"/>
  <c r="AA470" i="37"/>
  <c r="AC470" i="37" s="1"/>
  <c r="AA473" i="37"/>
  <c r="AC473" i="37" s="1"/>
  <c r="AA474" i="37"/>
  <c r="AC474" i="37" s="1"/>
  <c r="AA475" i="37"/>
  <c r="AC475" i="37" s="1"/>
  <c r="AA477" i="37"/>
  <c r="AC477" i="37" s="1"/>
  <c r="AA478" i="37"/>
  <c r="AC478" i="37" s="1"/>
  <c r="AA479" i="37"/>
  <c r="AC479" i="37" s="1"/>
  <c r="AA480" i="37"/>
  <c r="AC480" i="37" s="1"/>
  <c r="AA481" i="37"/>
  <c r="AC481" i="37" s="1"/>
  <c r="AA482" i="37"/>
  <c r="AC482" i="37" s="1"/>
  <c r="AA483" i="37"/>
  <c r="AC483" i="37" s="1"/>
  <c r="AA484" i="37"/>
  <c r="AC484" i="37" s="1"/>
  <c r="AA485" i="37"/>
  <c r="AC485" i="37" s="1"/>
  <c r="AA486" i="37"/>
  <c r="AC486" i="37" s="1"/>
  <c r="AA487" i="37"/>
  <c r="AC487" i="37" s="1"/>
  <c r="AA488" i="37"/>
  <c r="AC488" i="37" s="1"/>
  <c r="AA458" i="37" l="1"/>
  <c r="AC458" i="37" s="1"/>
  <c r="AA405" i="37"/>
  <c r="AC405" i="37" s="1"/>
  <c r="AA149" i="37"/>
  <c r="AC149" i="37" s="1"/>
  <c r="AA136" i="37"/>
  <c r="AC136" i="37" s="1"/>
  <c r="AA350" i="37"/>
  <c r="AC350" i="37" s="1"/>
  <c r="AA328" i="37"/>
  <c r="AC328" i="37" s="1"/>
  <c r="AA232" i="37"/>
  <c r="AC232" i="37" s="1"/>
  <c r="AA88" i="37"/>
  <c r="AC88" i="37" s="1"/>
  <c r="AA339" i="37"/>
  <c r="AC339" i="37" s="1"/>
  <c r="AA304" i="37"/>
  <c r="AC304" i="37" s="1"/>
  <c r="AA267" i="37"/>
  <c r="AC267" i="37" s="1"/>
  <c r="AA212" i="37"/>
  <c r="AC212" i="37" s="1"/>
  <c r="AA216" i="37"/>
  <c r="AC216" i="37" s="1"/>
  <c r="AA159" i="37"/>
  <c r="AC159" i="37" s="1"/>
  <c r="AA151" i="37"/>
  <c r="AC151" i="37" s="1"/>
  <c r="AA141" i="37"/>
  <c r="AC141" i="37" s="1"/>
  <c r="AA99" i="37"/>
  <c r="AC99" i="37" s="1"/>
  <c r="AA314" i="37"/>
  <c r="AC314" i="37" s="1"/>
  <c r="AA284" i="37"/>
  <c r="AC284" i="37" s="1"/>
  <c r="AA228" i="37"/>
  <c r="AC228" i="37" s="1"/>
  <c r="AA102" i="37"/>
  <c r="AC102" i="37" s="1"/>
  <c r="AA408" i="37"/>
  <c r="AC408" i="37" s="1"/>
  <c r="AA403" i="37"/>
  <c r="AC403" i="37" s="1"/>
  <c r="AA324" i="37"/>
  <c r="AC324" i="37" s="1"/>
  <c r="AA410" i="37"/>
  <c r="AC410" i="37" s="1"/>
  <c r="AA351" i="37"/>
  <c r="AC351" i="37" s="1"/>
  <c r="AA322" i="37"/>
  <c r="AC322" i="37" s="1"/>
  <c r="AA260" i="37"/>
  <c r="AC260" i="37" s="1"/>
  <c r="AA220" i="37"/>
  <c r="AC220" i="37" s="1"/>
  <c r="AA114" i="37"/>
  <c r="AC114" i="37" s="1"/>
  <c r="AA348" i="37"/>
  <c r="AC348" i="37" s="1"/>
  <c r="AA337" i="37"/>
  <c r="AC337" i="37" s="1"/>
  <c r="AA301" i="37"/>
  <c r="AC301" i="37" s="1"/>
  <c r="AA251" i="37"/>
  <c r="AC251" i="37" s="1"/>
  <c r="AA224" i="37"/>
  <c r="AC224" i="37" s="1"/>
  <c r="AA208" i="37"/>
  <c r="AC208" i="37" s="1"/>
  <c r="AA196" i="37"/>
  <c r="AC196" i="37" s="1"/>
  <c r="AA130" i="37"/>
  <c r="AC130" i="37" s="1"/>
  <c r="AA125" i="37"/>
  <c r="AC125" i="37" s="1"/>
  <c r="AA476" i="37"/>
  <c r="AC476" i="37" s="1"/>
  <c r="AA471" i="37"/>
  <c r="AC471" i="37" s="1"/>
  <c r="AA425" i="37"/>
  <c r="AC425" i="37" s="1"/>
  <c r="AA417" i="37"/>
  <c r="AC417" i="37" s="1"/>
  <c r="AA377" i="37"/>
  <c r="AC377" i="37" s="1"/>
  <c r="AA138" i="37"/>
  <c r="AC138" i="37" s="1"/>
  <c r="AA472" i="37"/>
  <c r="AC472" i="37" s="1"/>
  <c r="AA466" i="37"/>
  <c r="AC466" i="37" s="1"/>
  <c r="AA395" i="37"/>
  <c r="AC395" i="37" s="1"/>
  <c r="AA346" i="37"/>
  <c r="AC346" i="37" s="1"/>
  <c r="AA335" i="37"/>
  <c r="AC335" i="37" s="1"/>
  <c r="AA331" i="37"/>
  <c r="AC331" i="37" s="1"/>
  <c r="AA255" i="37"/>
  <c r="AC255" i="37" s="1"/>
  <c r="AA256" i="37"/>
  <c r="AC256" i="37" s="1"/>
  <c r="AA123" i="37"/>
  <c r="AC123" i="37" s="1"/>
  <c r="AA124" i="37"/>
  <c r="AC124" i="37" s="1"/>
  <c r="AA89" i="37"/>
  <c r="AC89" i="37" s="1"/>
  <c r="AA230" i="37"/>
  <c r="AC230" i="37" s="1"/>
  <c r="AA226" i="37"/>
  <c r="AC226" i="37" s="1"/>
  <c r="AA222" i="37"/>
  <c r="AC222" i="37" s="1"/>
  <c r="AA218" i="37"/>
  <c r="AC218" i="37" s="1"/>
  <c r="AA214" i="37"/>
  <c r="AC214" i="37" s="1"/>
  <c r="AA210" i="37"/>
  <c r="AC210" i="37" s="1"/>
  <c r="AA206" i="37"/>
  <c r="AC206" i="37" s="1"/>
  <c r="AA109" i="37"/>
  <c r="AC109" i="37" s="1"/>
  <c r="AA107" i="37"/>
  <c r="AC107" i="37" s="1"/>
  <c r="AA143" i="37"/>
  <c r="AC143" i="37" s="1"/>
  <c r="AA126" i="37"/>
  <c r="AC126" i="37" s="1"/>
  <c r="AA127" i="37"/>
  <c r="AC127" i="37" s="1"/>
  <c r="AA468" i="37"/>
  <c r="AC468" i="37" s="1"/>
  <c r="AA467" i="37"/>
  <c r="AC467" i="37" s="1"/>
  <c r="AA100" i="37"/>
  <c r="AC100" i="37" s="1"/>
  <c r="AA101" i="37"/>
  <c r="AC101" i="37" s="1"/>
  <c r="AA145" i="37"/>
  <c r="AC145" i="37" s="1"/>
  <c r="AA146" i="37"/>
  <c r="AC146" i="37" s="1"/>
  <c r="AA110" i="37"/>
  <c r="AC110" i="37" s="1"/>
  <c r="AA116" i="37"/>
  <c r="AC116" i="37" s="1"/>
  <c r="M19" i="40"/>
  <c r="M18" i="40"/>
  <c r="AA108" i="37" l="1"/>
  <c r="AC108" i="37" s="1"/>
  <c r="AA302" i="37"/>
  <c r="AC302" i="37" s="1"/>
  <c r="AA120" i="37"/>
  <c r="AC120" i="37" s="1"/>
  <c r="AA142" i="37"/>
  <c r="AC142" i="37" s="1"/>
  <c r="AA121" i="37"/>
  <c r="AC121" i="37" s="1"/>
  <c r="AA122" i="37"/>
  <c r="AC122" i="37" s="1"/>
  <c r="AA105" i="37"/>
  <c r="AC105" i="37" s="1"/>
  <c r="AA106" i="37"/>
  <c r="AC106" i="37" s="1"/>
  <c r="AA334" i="37"/>
  <c r="AC334" i="37" s="1"/>
  <c r="AA333" i="37"/>
  <c r="AC333" i="37" s="1"/>
  <c r="AA131" i="37"/>
  <c r="AC131" i="37" s="1"/>
  <c r="AA132" i="37"/>
  <c r="AC132" i="37" s="1"/>
  <c r="AA111" i="37"/>
  <c r="AC111" i="37" s="1"/>
  <c r="AA112" i="37"/>
  <c r="AC112" i="37" s="1"/>
  <c r="S80" i="37"/>
  <c r="S81" i="37"/>
  <c r="S82" i="37"/>
  <c r="S83" i="37"/>
  <c r="S84" i="37"/>
  <c r="S85" i="37"/>
  <c r="S86" i="37"/>
  <c r="S87" i="37"/>
  <c r="S88" i="37"/>
  <c r="S89" i="37"/>
  <c r="S90" i="37"/>
  <c r="S91" i="37"/>
  <c r="S92" i="37"/>
  <c r="S93" i="37"/>
  <c r="S94" i="37"/>
  <c r="S95" i="37"/>
  <c r="S96" i="37"/>
  <c r="X96" i="37" s="1"/>
  <c r="AD96" i="37" s="1"/>
  <c r="AE96" i="37" s="1"/>
  <c r="S97" i="37"/>
  <c r="X97" i="37" s="1"/>
  <c r="AD97" i="37" s="1"/>
  <c r="AE97" i="37" s="1"/>
  <c r="S98" i="37"/>
  <c r="S99" i="37"/>
  <c r="S100" i="37"/>
  <c r="X100" i="37" s="1"/>
  <c r="AD100" i="37" s="1"/>
  <c r="S101" i="37"/>
  <c r="X101" i="37" s="1"/>
  <c r="AD101" i="37" s="1"/>
  <c r="AE101" i="37" s="1"/>
  <c r="S102" i="37"/>
  <c r="S103" i="37"/>
  <c r="S104" i="37"/>
  <c r="X104" i="37" s="1"/>
  <c r="AD104" i="37" s="1"/>
  <c r="S105" i="37"/>
  <c r="S106" i="37"/>
  <c r="S107" i="37"/>
  <c r="X107" i="37" s="1"/>
  <c r="AD107" i="37" s="1"/>
  <c r="S108" i="37"/>
  <c r="S109" i="37"/>
  <c r="S110" i="37"/>
  <c r="X110" i="37" s="1"/>
  <c r="AD110" i="37" s="1"/>
  <c r="S111" i="37"/>
  <c r="S112" i="37"/>
  <c r="S113" i="37"/>
  <c r="S114" i="37"/>
  <c r="S115" i="37"/>
  <c r="S116" i="37"/>
  <c r="X116" i="37" s="1"/>
  <c r="AD116" i="37" s="1"/>
  <c r="S117" i="37"/>
  <c r="X117" i="37" s="1"/>
  <c r="S118" i="37"/>
  <c r="S119" i="37"/>
  <c r="X119" i="37" s="1"/>
  <c r="AD119" i="37" s="1"/>
  <c r="S120" i="37"/>
  <c r="X120" i="37" s="1"/>
  <c r="S121" i="37"/>
  <c r="X121" i="37" s="1"/>
  <c r="S122" i="37"/>
  <c r="S123" i="37"/>
  <c r="X123" i="37" s="1"/>
  <c r="AD123" i="37" s="1"/>
  <c r="S124" i="37"/>
  <c r="S125" i="37"/>
  <c r="S126" i="37"/>
  <c r="S127" i="37"/>
  <c r="S128" i="37"/>
  <c r="S129" i="37"/>
  <c r="S130" i="37"/>
  <c r="S131" i="37"/>
  <c r="S132" i="37"/>
  <c r="S133" i="37"/>
  <c r="S134" i="37"/>
  <c r="S135" i="37"/>
  <c r="S136" i="37"/>
  <c r="S137" i="37"/>
  <c r="S138" i="37"/>
  <c r="X138" i="37" s="1"/>
  <c r="S139" i="37"/>
  <c r="S140" i="37"/>
  <c r="S141" i="37"/>
  <c r="S142" i="37"/>
  <c r="S143" i="37"/>
  <c r="S144" i="37"/>
  <c r="S145" i="37"/>
  <c r="S146" i="37"/>
  <c r="S147" i="37"/>
  <c r="X147" i="37" s="1"/>
  <c r="AD147" i="37" s="1"/>
  <c r="AE147" i="37" s="1"/>
  <c r="S148" i="37"/>
  <c r="S149" i="37"/>
  <c r="S150" i="37"/>
  <c r="S151" i="37"/>
  <c r="S152" i="37"/>
  <c r="S153" i="37"/>
  <c r="S154" i="37"/>
  <c r="S155" i="37"/>
  <c r="S156" i="37"/>
  <c r="S157" i="37"/>
  <c r="S158" i="37"/>
  <c r="S159" i="37"/>
  <c r="S160" i="37"/>
  <c r="S161" i="37"/>
  <c r="S162" i="37"/>
  <c r="S163" i="37"/>
  <c r="S164" i="37"/>
  <c r="S165" i="37"/>
  <c r="S166" i="37"/>
  <c r="S167" i="37"/>
  <c r="S168" i="37"/>
  <c r="S169" i="37"/>
  <c r="S170" i="37"/>
  <c r="S171" i="37"/>
  <c r="S172" i="37"/>
  <c r="S173" i="37"/>
  <c r="S174" i="37"/>
  <c r="S175" i="37"/>
  <c r="S176" i="37"/>
  <c r="S177" i="37"/>
  <c r="S178" i="37"/>
  <c r="S179" i="37"/>
  <c r="S180" i="37"/>
  <c r="S181" i="37"/>
  <c r="S182" i="37"/>
  <c r="S183" i="37"/>
  <c r="S184" i="37"/>
  <c r="S185" i="37"/>
  <c r="S186" i="37"/>
  <c r="S187" i="37"/>
  <c r="S188" i="37"/>
  <c r="S189" i="37"/>
  <c r="S190" i="37"/>
  <c r="S191" i="37"/>
  <c r="X191" i="37" s="1"/>
  <c r="AD191" i="37" s="1"/>
  <c r="AE191" i="37" s="1"/>
  <c r="S192" i="37"/>
  <c r="S193" i="37"/>
  <c r="X193" i="37" s="1"/>
  <c r="AD193" i="37" s="1"/>
  <c r="AE193" i="37" s="1"/>
  <c r="S194" i="37"/>
  <c r="S195" i="37"/>
  <c r="X195" i="37" s="1"/>
  <c r="AD195" i="37" s="1"/>
  <c r="S196" i="37"/>
  <c r="S197" i="37"/>
  <c r="S198" i="37"/>
  <c r="S199" i="37"/>
  <c r="S200" i="37"/>
  <c r="S201" i="37"/>
  <c r="S202" i="37"/>
  <c r="S203" i="37"/>
  <c r="S204" i="37"/>
  <c r="X204" i="37" s="1"/>
  <c r="AD204" i="37" s="1"/>
  <c r="AE204" i="37" s="1"/>
  <c r="S205" i="37"/>
  <c r="S206" i="37"/>
  <c r="S207" i="37"/>
  <c r="S208" i="37"/>
  <c r="S209" i="37"/>
  <c r="S210" i="37"/>
  <c r="S211" i="37"/>
  <c r="S212" i="37"/>
  <c r="S213" i="37"/>
  <c r="S214" i="37"/>
  <c r="S215" i="37"/>
  <c r="S216" i="37"/>
  <c r="S217" i="37"/>
  <c r="S218" i="37"/>
  <c r="S219" i="37"/>
  <c r="S220" i="37"/>
  <c r="S221" i="37"/>
  <c r="S222" i="37"/>
  <c r="S223" i="37"/>
  <c r="S224" i="37"/>
  <c r="S225" i="37"/>
  <c r="S226" i="37"/>
  <c r="S227" i="37"/>
  <c r="S228" i="37"/>
  <c r="S229" i="37"/>
  <c r="S230" i="37"/>
  <c r="S231" i="37"/>
  <c r="S232" i="37"/>
  <c r="S233" i="37"/>
  <c r="S234" i="37"/>
  <c r="X234" i="37" s="1"/>
  <c r="AD234" i="37" s="1"/>
  <c r="AE234" i="37" s="1"/>
  <c r="S235" i="37"/>
  <c r="S236" i="37"/>
  <c r="X236" i="37" s="1"/>
  <c r="AD236" i="37" s="1"/>
  <c r="AE236" i="37" s="1"/>
  <c r="S237" i="37"/>
  <c r="S238" i="37"/>
  <c r="X238" i="37" s="1"/>
  <c r="AD238" i="37" s="1"/>
  <c r="AE238" i="37" s="1"/>
  <c r="S239" i="37"/>
  <c r="S240" i="37"/>
  <c r="S241" i="37"/>
  <c r="S242" i="37"/>
  <c r="S243" i="37"/>
  <c r="S244" i="37"/>
  <c r="S245" i="37"/>
  <c r="S246" i="37"/>
  <c r="S247" i="37"/>
  <c r="X247" i="37" s="1"/>
  <c r="AD247" i="37" s="1"/>
  <c r="AE247" i="37" s="1"/>
  <c r="S248" i="37"/>
  <c r="S249" i="37"/>
  <c r="X249" i="37" s="1"/>
  <c r="AD249" i="37" s="1"/>
  <c r="AE249" i="37" s="1"/>
  <c r="S250" i="37"/>
  <c r="S251" i="37"/>
  <c r="X251" i="37" s="1"/>
  <c r="S252" i="37"/>
  <c r="X252" i="37" s="1"/>
  <c r="AD252" i="37" s="1"/>
  <c r="AE252" i="37" s="1"/>
  <c r="S253" i="37"/>
  <c r="X253" i="37" s="1"/>
  <c r="AD253" i="37" s="1"/>
  <c r="AE253" i="37" s="1"/>
  <c r="S254" i="37"/>
  <c r="X254" i="37" s="1"/>
  <c r="AD254" i="37" s="1"/>
  <c r="AE254" i="37" s="1"/>
  <c r="S255" i="37"/>
  <c r="X255" i="37" s="1"/>
  <c r="AD255" i="37" s="1"/>
  <c r="S256" i="37"/>
  <c r="X256" i="37" s="1"/>
  <c r="S257" i="37"/>
  <c r="X257" i="37" s="1"/>
  <c r="AD257" i="37" s="1"/>
  <c r="AE257" i="37" s="1"/>
  <c r="S258" i="37"/>
  <c r="S259" i="37"/>
  <c r="S260" i="37"/>
  <c r="X260" i="37" s="1"/>
  <c r="S261" i="37"/>
  <c r="X261" i="37" s="1"/>
  <c r="AD261" i="37" s="1"/>
  <c r="AE261" i="37" s="1"/>
  <c r="S262" i="37"/>
  <c r="X262" i="37" s="1"/>
  <c r="AD262" i="37" s="1"/>
  <c r="AE262" i="37" s="1"/>
  <c r="S263" i="37"/>
  <c r="S264" i="37"/>
  <c r="S265" i="37"/>
  <c r="S266" i="37"/>
  <c r="X266" i="37" s="1"/>
  <c r="AD266" i="37" s="1"/>
  <c r="S267" i="37"/>
  <c r="S268" i="37"/>
  <c r="X268" i="37" s="1"/>
  <c r="AD268" i="37" s="1"/>
  <c r="AE268" i="37" s="1"/>
  <c r="S269" i="37"/>
  <c r="X269" i="37" s="1"/>
  <c r="AD269" i="37" s="1"/>
  <c r="AE269" i="37" s="1"/>
  <c r="S270" i="37"/>
  <c r="X270" i="37" s="1"/>
  <c r="AD270" i="37" s="1"/>
  <c r="AE270" i="37" s="1"/>
  <c r="S271" i="37"/>
  <c r="X271" i="37" s="1"/>
  <c r="AD271" i="37" s="1"/>
  <c r="AE271" i="37" s="1"/>
  <c r="S272" i="37"/>
  <c r="X272" i="37" s="1"/>
  <c r="AD272" i="37" s="1"/>
  <c r="AE272" i="37" s="1"/>
  <c r="S273" i="37"/>
  <c r="S274" i="37"/>
  <c r="X274" i="37" s="1"/>
  <c r="AD274" i="37" s="1"/>
  <c r="AE274" i="37" s="1"/>
  <c r="S275" i="37"/>
  <c r="S276" i="37"/>
  <c r="S277" i="37"/>
  <c r="S278" i="37"/>
  <c r="X278" i="37" s="1"/>
  <c r="AD278" i="37" s="1"/>
  <c r="AE278" i="37" s="1"/>
  <c r="S279" i="37"/>
  <c r="X279" i="37" s="1"/>
  <c r="AD279" i="37" s="1"/>
  <c r="AE279" i="37" s="1"/>
  <c r="S280" i="37"/>
  <c r="S281" i="37"/>
  <c r="X281" i="37" s="1"/>
  <c r="AD281" i="37" s="1"/>
  <c r="AE281" i="37" s="1"/>
  <c r="S282" i="37"/>
  <c r="X282" i="37" s="1"/>
  <c r="AD282" i="37" s="1"/>
  <c r="AE282" i="37" s="1"/>
  <c r="S283" i="37"/>
  <c r="X283" i="37" s="1"/>
  <c r="AD283" i="37" s="1"/>
  <c r="S284" i="37"/>
  <c r="X284" i="37" s="1"/>
  <c r="S285" i="37"/>
  <c r="X285" i="37" s="1"/>
  <c r="AD285" i="37" s="1"/>
  <c r="AE285" i="37" s="1"/>
  <c r="S286" i="37"/>
  <c r="X286" i="37" s="1"/>
  <c r="AD286" i="37" s="1"/>
  <c r="AE286" i="37" s="1"/>
  <c r="S287" i="37"/>
  <c r="X287" i="37" s="1"/>
  <c r="AD287" i="37" s="1"/>
  <c r="AE287" i="37" s="1"/>
  <c r="S288" i="37"/>
  <c r="X288" i="37" s="1"/>
  <c r="AD288" i="37" s="1"/>
  <c r="AE288" i="37" s="1"/>
  <c r="S289" i="37"/>
  <c r="X289" i="37" s="1"/>
  <c r="AD289" i="37" s="1"/>
  <c r="AE289" i="37" s="1"/>
  <c r="S290" i="37"/>
  <c r="X290" i="37" s="1"/>
  <c r="AD290" i="37" s="1"/>
  <c r="AE290" i="37" s="1"/>
  <c r="S291" i="37"/>
  <c r="X291" i="37" s="1"/>
  <c r="AD291" i="37" s="1"/>
  <c r="AE291" i="37" s="1"/>
  <c r="S292" i="37"/>
  <c r="X292" i="37" s="1"/>
  <c r="AD292" i="37" s="1"/>
  <c r="AE292" i="37" s="1"/>
  <c r="S293" i="37"/>
  <c r="X293" i="37" s="1"/>
  <c r="AD293" i="37" s="1"/>
  <c r="AE293" i="37" s="1"/>
  <c r="S294" i="37"/>
  <c r="S295" i="37"/>
  <c r="S296" i="37"/>
  <c r="S297" i="37"/>
  <c r="S298" i="37"/>
  <c r="S299" i="37"/>
  <c r="S300" i="37"/>
  <c r="X300" i="37" s="1"/>
  <c r="AD300" i="37" s="1"/>
  <c r="S301" i="37"/>
  <c r="S302" i="37"/>
  <c r="S303" i="37"/>
  <c r="X303" i="37" s="1"/>
  <c r="AD303" i="37" s="1"/>
  <c r="S304" i="37"/>
  <c r="S305" i="37"/>
  <c r="X305" i="37" s="1"/>
  <c r="AD305" i="37" s="1"/>
  <c r="AE305" i="37" s="1"/>
  <c r="S306" i="37"/>
  <c r="S307" i="37"/>
  <c r="X307" i="37" s="1"/>
  <c r="AD307" i="37" s="1"/>
  <c r="AE307" i="37" s="1"/>
  <c r="S308" i="37"/>
  <c r="X308" i="37" s="1"/>
  <c r="AD308" i="37" s="1"/>
  <c r="AE308" i="37" s="1"/>
  <c r="S309" i="37"/>
  <c r="X309" i="37" s="1"/>
  <c r="AD309" i="37" s="1"/>
  <c r="AE309" i="37" s="1"/>
  <c r="S310" i="37"/>
  <c r="X310" i="37" s="1"/>
  <c r="AD310" i="37" s="1"/>
  <c r="AE310" i="37" s="1"/>
  <c r="S311" i="37"/>
  <c r="X311" i="37" s="1"/>
  <c r="AD311" i="37" s="1"/>
  <c r="AE311" i="37" s="1"/>
  <c r="S312" i="37"/>
  <c r="X312" i="37" s="1"/>
  <c r="AD312" i="37" s="1"/>
  <c r="AE312" i="37" s="1"/>
  <c r="S313" i="37"/>
  <c r="S314" i="37"/>
  <c r="X314" i="37" s="1"/>
  <c r="AD314" i="37" s="1"/>
  <c r="S315" i="37"/>
  <c r="X315" i="37" s="1"/>
  <c r="S316" i="37"/>
  <c r="S317" i="37"/>
  <c r="X317" i="37" s="1"/>
  <c r="AD317" i="37" s="1"/>
  <c r="AE317" i="37" s="1"/>
  <c r="S318" i="37"/>
  <c r="X318" i="37" s="1"/>
  <c r="AD318" i="37" s="1"/>
  <c r="AE318" i="37" s="1"/>
  <c r="S319" i="37"/>
  <c r="S320" i="37"/>
  <c r="S321" i="37"/>
  <c r="S322" i="37"/>
  <c r="X322" i="37" s="1"/>
  <c r="AD322" i="37" s="1"/>
  <c r="S323" i="37"/>
  <c r="X323" i="37" s="1"/>
  <c r="AD323" i="37" s="1"/>
  <c r="S324" i="37"/>
  <c r="S325" i="37"/>
  <c r="S326" i="37"/>
  <c r="S327" i="37"/>
  <c r="X327" i="37" s="1"/>
  <c r="AD327" i="37" s="1"/>
  <c r="S328" i="37"/>
  <c r="X328" i="37" s="1"/>
  <c r="AD328" i="37" s="1"/>
  <c r="AE328" i="37" s="1"/>
  <c r="S329" i="37"/>
  <c r="S330" i="37"/>
  <c r="X330" i="37" s="1"/>
  <c r="AD330" i="37" s="1"/>
  <c r="AE330" i="37" s="1"/>
  <c r="S331" i="37"/>
  <c r="X331" i="37" s="1"/>
  <c r="AD331" i="37" s="1"/>
  <c r="S332" i="37"/>
  <c r="S333" i="37"/>
  <c r="S334" i="37"/>
  <c r="S335" i="37"/>
  <c r="X335" i="37" s="1"/>
  <c r="AD335" i="37" s="1"/>
  <c r="S336" i="37"/>
  <c r="X336" i="37" s="1"/>
  <c r="AD336" i="37" s="1"/>
  <c r="S337" i="37"/>
  <c r="X337" i="37" s="1"/>
  <c r="S338" i="37"/>
  <c r="S339" i="37"/>
  <c r="S340" i="37"/>
  <c r="S341" i="37"/>
  <c r="X341" i="37" s="1"/>
  <c r="AD341" i="37" s="1"/>
  <c r="AE341" i="37" s="1"/>
  <c r="S342" i="37"/>
  <c r="S343" i="37"/>
  <c r="X343" i="37" s="1"/>
  <c r="AD343" i="37" s="1"/>
  <c r="AE343" i="37" s="1"/>
  <c r="S344" i="37"/>
  <c r="S345" i="37"/>
  <c r="X345" i="37" s="1"/>
  <c r="AD345" i="37" s="1"/>
  <c r="S346" i="37"/>
  <c r="X346" i="37" s="1"/>
  <c r="AD346" i="37" s="1"/>
  <c r="AE346" i="37" s="1"/>
  <c r="S347" i="37"/>
  <c r="X347" i="37" s="1"/>
  <c r="AD347" i="37" s="1"/>
  <c r="S348" i="37"/>
  <c r="X348" i="37" s="1"/>
  <c r="AD348" i="37" s="1"/>
  <c r="AE348" i="37" s="1"/>
  <c r="S349" i="37"/>
  <c r="X349" i="37" s="1"/>
  <c r="AD349" i="37" s="1"/>
  <c r="S350" i="37"/>
  <c r="X350" i="37" s="1"/>
  <c r="AD350" i="37" s="1"/>
  <c r="AE350" i="37" s="1"/>
  <c r="S351" i="37"/>
  <c r="X351" i="37" s="1"/>
  <c r="AD351" i="37" s="1"/>
  <c r="S352" i="37"/>
  <c r="X352" i="37" s="1"/>
  <c r="S353" i="37"/>
  <c r="X353" i="37" s="1"/>
  <c r="AD353" i="37" s="1"/>
  <c r="AE353" i="37" s="1"/>
  <c r="S354" i="37"/>
  <c r="S356" i="37"/>
  <c r="X356" i="37" s="1"/>
  <c r="AD356" i="37" s="1"/>
  <c r="AE356" i="37" s="1"/>
  <c r="S357" i="37"/>
  <c r="X357" i="37" s="1"/>
  <c r="AD357" i="37" s="1"/>
  <c r="AE357" i="37" s="1"/>
  <c r="S358" i="37"/>
  <c r="X358" i="37" s="1"/>
  <c r="AD358" i="37" s="1"/>
  <c r="AE358" i="37" s="1"/>
  <c r="S359" i="37"/>
  <c r="X359" i="37" s="1"/>
  <c r="AD359" i="37" s="1"/>
  <c r="AE359" i="37" s="1"/>
  <c r="S360" i="37"/>
  <c r="X360" i="37" s="1"/>
  <c r="AD360" i="37" s="1"/>
  <c r="AE360" i="37" s="1"/>
  <c r="S361" i="37"/>
  <c r="S362" i="37"/>
  <c r="X362" i="37" s="1"/>
  <c r="AD362" i="37" s="1"/>
  <c r="AE362" i="37" s="1"/>
  <c r="S363" i="37"/>
  <c r="X363" i="37" s="1"/>
  <c r="AD363" i="37" s="1"/>
  <c r="AE363" i="37" s="1"/>
  <c r="S364" i="37"/>
  <c r="X364" i="37" s="1"/>
  <c r="AD364" i="37" s="1"/>
  <c r="AE364" i="37" s="1"/>
  <c r="S365" i="37"/>
  <c r="S366" i="37"/>
  <c r="X366" i="37" s="1"/>
  <c r="AD366" i="37" s="1"/>
  <c r="AE366" i="37" s="1"/>
  <c r="S367" i="37"/>
  <c r="S368" i="37"/>
  <c r="X368" i="37" s="1"/>
  <c r="AD368" i="37" s="1"/>
  <c r="AE368" i="37" s="1"/>
  <c r="S369" i="37"/>
  <c r="X369" i="37" s="1"/>
  <c r="AD369" i="37" s="1"/>
  <c r="AE369" i="37" s="1"/>
  <c r="S370" i="37"/>
  <c r="S371" i="37"/>
  <c r="S372" i="37"/>
  <c r="S373" i="37"/>
  <c r="S374" i="37"/>
  <c r="S375" i="37"/>
  <c r="S376" i="37"/>
  <c r="X376" i="37" s="1"/>
  <c r="AD376" i="37" s="1"/>
  <c r="S377" i="37"/>
  <c r="X377" i="37" s="1"/>
  <c r="S378" i="37"/>
  <c r="S379" i="37"/>
  <c r="X379" i="37" s="1"/>
  <c r="AD379" i="37" s="1"/>
  <c r="AE379" i="37" s="1"/>
  <c r="S380" i="37"/>
  <c r="X380" i="37" s="1"/>
  <c r="AD380" i="37" s="1"/>
  <c r="AE380" i="37" s="1"/>
  <c r="S381" i="37"/>
  <c r="X381" i="37" s="1"/>
  <c r="AD381" i="37" s="1"/>
  <c r="AE381" i="37" s="1"/>
  <c r="S382" i="37"/>
  <c r="X382" i="37" s="1"/>
  <c r="AD382" i="37" s="1"/>
  <c r="AE382" i="37" s="1"/>
  <c r="S383" i="37"/>
  <c r="X383" i="37" s="1"/>
  <c r="AD383" i="37" s="1"/>
  <c r="AE383" i="37" s="1"/>
  <c r="S384" i="37"/>
  <c r="S385" i="37"/>
  <c r="S386" i="37"/>
  <c r="X386" i="37" s="1"/>
  <c r="AD386" i="37" s="1"/>
  <c r="AE386" i="37" s="1"/>
  <c r="S387" i="37"/>
  <c r="X387" i="37" s="1"/>
  <c r="AD387" i="37" s="1"/>
  <c r="AE387" i="37" s="1"/>
  <c r="S388" i="37"/>
  <c r="X388" i="37" s="1"/>
  <c r="AD388" i="37" s="1"/>
  <c r="AE388" i="37" s="1"/>
  <c r="S389" i="37"/>
  <c r="X389" i="37" s="1"/>
  <c r="AD389" i="37" s="1"/>
  <c r="AE389" i="37" s="1"/>
  <c r="S390" i="37"/>
  <c r="X390" i="37" s="1"/>
  <c r="AD390" i="37" s="1"/>
  <c r="AE390" i="37" s="1"/>
  <c r="S391" i="37"/>
  <c r="S392" i="37"/>
  <c r="S393" i="37"/>
  <c r="S394" i="37"/>
  <c r="S395" i="37"/>
  <c r="S396" i="37"/>
  <c r="S397" i="37"/>
  <c r="S398" i="37"/>
  <c r="X398" i="37" s="1"/>
  <c r="AD398" i="37" s="1"/>
  <c r="AE398" i="37" s="1"/>
  <c r="S399" i="37"/>
  <c r="X399" i="37" s="1"/>
  <c r="AD399" i="37" s="1"/>
  <c r="AE399" i="37" s="1"/>
  <c r="S400" i="37"/>
  <c r="S401" i="37"/>
  <c r="S402" i="37"/>
  <c r="X402" i="37" s="1"/>
  <c r="AD402" i="37" s="1"/>
  <c r="S403" i="37"/>
  <c r="S404" i="37"/>
  <c r="S405" i="37"/>
  <c r="S406" i="37"/>
  <c r="S407" i="37"/>
  <c r="S408" i="37"/>
  <c r="S409" i="37"/>
  <c r="S410" i="37"/>
  <c r="S411" i="37"/>
  <c r="S412" i="37"/>
  <c r="S413" i="37"/>
  <c r="S414" i="37"/>
  <c r="S415" i="37"/>
  <c r="X415" i="37" s="1"/>
  <c r="AD415" i="37" s="1"/>
  <c r="AE415" i="37" s="1"/>
  <c r="S416" i="37"/>
  <c r="S417" i="37"/>
  <c r="S418" i="37"/>
  <c r="X418" i="37" s="1"/>
  <c r="AD418" i="37" s="1"/>
  <c r="AE418" i="37" s="1"/>
  <c r="S419" i="37"/>
  <c r="X419" i="37" s="1"/>
  <c r="AD419" i="37" s="1"/>
  <c r="AE419" i="37" s="1"/>
  <c r="S420" i="37"/>
  <c r="X420" i="37" s="1"/>
  <c r="AD420" i="37" s="1"/>
  <c r="AE420" i="37" s="1"/>
  <c r="S421" i="37"/>
  <c r="S422" i="37"/>
  <c r="X422" i="37" s="1"/>
  <c r="AD422" i="37" s="1"/>
  <c r="AE422" i="37" s="1"/>
  <c r="S423" i="37"/>
  <c r="S424" i="37"/>
  <c r="X424" i="37" s="1"/>
  <c r="AD424" i="37" s="1"/>
  <c r="S425" i="37"/>
  <c r="X425" i="37" s="1"/>
  <c r="S426" i="37"/>
  <c r="X426" i="37" s="1"/>
  <c r="AD426" i="37" s="1"/>
  <c r="AE426" i="37" s="1"/>
  <c r="S427" i="37"/>
  <c r="S428" i="37"/>
  <c r="S429" i="37"/>
  <c r="S430" i="37"/>
  <c r="X430" i="37" s="1"/>
  <c r="AD430" i="37" s="1"/>
  <c r="AE430" i="37" s="1"/>
  <c r="S431" i="37"/>
  <c r="S432" i="37"/>
  <c r="S433" i="37"/>
  <c r="S434" i="37"/>
  <c r="X434" i="37" s="1"/>
  <c r="AD434" i="37" s="1"/>
  <c r="AE434" i="37" s="1"/>
  <c r="S435" i="37"/>
  <c r="S436" i="37"/>
  <c r="S437" i="37"/>
  <c r="X437" i="37" s="1"/>
  <c r="AD437" i="37" s="1"/>
  <c r="AE437" i="37" s="1"/>
  <c r="S438" i="37"/>
  <c r="S439" i="37"/>
  <c r="S440" i="37"/>
  <c r="X440" i="37" s="1"/>
  <c r="AD440" i="37" s="1"/>
  <c r="AE440" i="37" s="1"/>
  <c r="S441" i="37"/>
  <c r="X441" i="37" s="1"/>
  <c r="AD441" i="37" s="1"/>
  <c r="AE441" i="37" s="1"/>
  <c r="S442" i="37"/>
  <c r="X442" i="37" s="1"/>
  <c r="AD442" i="37" s="1"/>
  <c r="AE442" i="37" s="1"/>
  <c r="S443" i="37"/>
  <c r="X443" i="37" s="1"/>
  <c r="AD443" i="37" s="1"/>
  <c r="AE443" i="37" s="1"/>
  <c r="S444" i="37"/>
  <c r="S445" i="37"/>
  <c r="X445" i="37" s="1"/>
  <c r="AD445" i="37" s="1"/>
  <c r="AE445" i="37" s="1"/>
  <c r="S446" i="37"/>
  <c r="X446" i="37" s="1"/>
  <c r="AD446" i="37" s="1"/>
  <c r="AE446" i="37" s="1"/>
  <c r="S447" i="37"/>
  <c r="X447" i="37" s="1"/>
  <c r="AD447" i="37" s="1"/>
  <c r="AE447" i="37" s="1"/>
  <c r="S448" i="37"/>
  <c r="X448" i="37" s="1"/>
  <c r="AD448" i="37" s="1"/>
  <c r="AE448" i="37" s="1"/>
  <c r="S449" i="37"/>
  <c r="X449" i="37" s="1"/>
  <c r="AD449" i="37" s="1"/>
  <c r="AE449" i="37" s="1"/>
  <c r="S450" i="37"/>
  <c r="X450" i="37" s="1"/>
  <c r="AD450" i="37" s="1"/>
  <c r="AE450" i="37" s="1"/>
  <c r="S451" i="37"/>
  <c r="X451" i="37" s="1"/>
  <c r="AD451" i="37" s="1"/>
  <c r="AE451" i="37" s="1"/>
  <c r="S452" i="37"/>
  <c r="X452" i="37" s="1"/>
  <c r="AD452" i="37" s="1"/>
  <c r="AE452" i="37" s="1"/>
  <c r="S453" i="37"/>
  <c r="X453" i="37" s="1"/>
  <c r="AD453" i="37" s="1"/>
  <c r="AE453" i="37" s="1"/>
  <c r="S454" i="37"/>
  <c r="X454" i="37" s="1"/>
  <c r="AD454" i="37" s="1"/>
  <c r="AE454" i="37" s="1"/>
  <c r="S455" i="37"/>
  <c r="X455" i="37" s="1"/>
  <c r="AD455" i="37" s="1"/>
  <c r="AE455" i="37" s="1"/>
  <c r="S456" i="37"/>
  <c r="S457" i="37"/>
  <c r="S458" i="37"/>
  <c r="X458" i="37" s="1"/>
  <c r="AD458" i="37" s="1"/>
  <c r="S459" i="37"/>
  <c r="S460" i="37"/>
  <c r="S461" i="37"/>
  <c r="S462" i="37"/>
  <c r="S463" i="37"/>
  <c r="S464" i="37"/>
  <c r="S465" i="37"/>
  <c r="S466" i="37"/>
  <c r="X466" i="37" s="1"/>
  <c r="AD466" i="37" s="1"/>
  <c r="S467" i="37"/>
  <c r="X467" i="37" s="1"/>
  <c r="S468" i="37"/>
  <c r="S469" i="37"/>
  <c r="S470" i="37"/>
  <c r="S471" i="37"/>
  <c r="S472" i="37"/>
  <c r="X472" i="37" s="1"/>
  <c r="AD472" i="37" s="1"/>
  <c r="S473" i="37"/>
  <c r="S474" i="37"/>
  <c r="S475" i="37"/>
  <c r="X475" i="37" s="1"/>
  <c r="AD475" i="37" s="1"/>
  <c r="S476" i="37"/>
  <c r="S477" i="37"/>
  <c r="S478" i="37"/>
  <c r="X478" i="37" s="1"/>
  <c r="AD478" i="37" s="1"/>
  <c r="AE478" i="37" s="1"/>
  <c r="S479" i="37"/>
  <c r="S480" i="37"/>
  <c r="S481" i="37"/>
  <c r="S482" i="37"/>
  <c r="X482" i="37" s="1"/>
  <c r="AD482" i="37" s="1"/>
  <c r="AE482" i="37" s="1"/>
  <c r="S483" i="37"/>
  <c r="S484" i="37"/>
  <c r="S485" i="37"/>
  <c r="X485" i="37" s="1"/>
  <c r="AD485" i="37" s="1"/>
  <c r="AE485" i="37" s="1"/>
  <c r="S486" i="37"/>
  <c r="X486" i="37" s="1"/>
  <c r="AD486" i="37" s="1"/>
  <c r="AE486" i="37" s="1"/>
  <c r="S487" i="37"/>
  <c r="X487" i="37" s="1"/>
  <c r="AD487" i="37" s="1"/>
  <c r="AE487" i="37" s="1"/>
  <c r="X488" i="37"/>
  <c r="AD488" i="37" s="1"/>
  <c r="AE488" i="37" s="1"/>
  <c r="N486" i="37"/>
  <c r="AE349" i="37" l="1"/>
  <c r="AE347" i="37"/>
  <c r="AE345" i="37"/>
  <c r="AE327" i="37"/>
  <c r="Y467" i="37"/>
  <c r="AD467" i="37"/>
  <c r="Y425" i="37"/>
  <c r="AD425" i="37"/>
  <c r="AE425" i="37" s="1"/>
  <c r="AE424" i="37" s="1"/>
  <c r="Y377" i="37"/>
  <c r="AD377" i="37"/>
  <c r="AE377" i="37" s="1"/>
  <c r="AE376" i="37" s="1"/>
  <c r="Y352" i="37"/>
  <c r="AD352" i="37"/>
  <c r="AE352" i="37" s="1"/>
  <c r="AE351" i="37" s="1"/>
  <c r="Y284" i="37"/>
  <c r="AD284" i="37"/>
  <c r="AE284" i="37" s="1"/>
  <c r="AE283" i="37" s="1"/>
  <c r="Y260" i="37"/>
  <c r="AD260" i="37"/>
  <c r="AE260" i="37" s="1"/>
  <c r="Y256" i="37"/>
  <c r="AD256" i="37"/>
  <c r="AE256" i="37" s="1"/>
  <c r="AE255" i="37" s="1"/>
  <c r="AD138" i="37"/>
  <c r="AE138" i="37" s="1"/>
  <c r="Y138" i="37" s="1"/>
  <c r="Y121" i="37"/>
  <c r="AD121" i="37"/>
  <c r="Y117" i="37"/>
  <c r="AD117" i="37"/>
  <c r="AE117" i="37" s="1"/>
  <c r="AE116" i="37" s="1"/>
  <c r="Y337" i="37"/>
  <c r="AD337" i="37"/>
  <c r="AE337" i="37" s="1"/>
  <c r="AE336" i="37" s="1"/>
  <c r="AE335" i="37" s="1"/>
  <c r="Y315" i="37"/>
  <c r="AD315" i="37"/>
  <c r="AE315" i="37" s="1"/>
  <c r="AE314" i="37" s="1"/>
  <c r="Y251" i="37"/>
  <c r="AD251" i="37"/>
  <c r="AE251" i="37" s="1"/>
  <c r="Y120" i="37"/>
  <c r="AD120" i="37"/>
  <c r="AE100" i="37"/>
  <c r="Y350" i="37"/>
  <c r="Y346" i="37"/>
  <c r="Y323" i="37"/>
  <c r="Y348" i="37"/>
  <c r="Y336" i="37"/>
  <c r="Y399" i="37"/>
  <c r="Y486" i="37"/>
  <c r="T304" i="37"/>
  <c r="X304" i="37"/>
  <c r="T486" i="37"/>
  <c r="Y304" i="37" l="1"/>
  <c r="AD304" i="37"/>
  <c r="AE304" i="37" s="1"/>
  <c r="AE303" i="37" s="1"/>
  <c r="N399" i="37"/>
  <c r="T399" i="37" s="1"/>
  <c r="N90" i="37" l="1"/>
  <c r="T90" i="37" s="1"/>
  <c r="N89" i="37"/>
  <c r="T89" i="37" s="1"/>
  <c r="N88" i="37"/>
  <c r="N87" i="37"/>
  <c r="T87" i="37" s="1"/>
  <c r="N86" i="37"/>
  <c r="T86" i="37" s="1"/>
  <c r="N85" i="37"/>
  <c r="T85" i="37" s="1"/>
  <c r="N84" i="37"/>
  <c r="T84" i="37" s="1"/>
  <c r="N83" i="37"/>
  <c r="T83" i="37" s="1"/>
  <c r="N82" i="37"/>
  <c r="T82" i="37" s="1"/>
  <c r="N81" i="37"/>
  <c r="T81" i="37" s="1"/>
  <c r="N80" i="37"/>
  <c r="T80" i="37" s="1"/>
  <c r="AC563" i="37" l="1"/>
  <c r="T88" i="37"/>
  <c r="N95" i="37"/>
  <c r="T95" i="37" s="1"/>
  <c r="N94" i="37"/>
  <c r="T94" i="37" s="1"/>
  <c r="N93" i="37"/>
  <c r="T93" i="37" s="1"/>
  <c r="N92" i="37"/>
  <c r="T92" i="37" s="1"/>
  <c r="N91" i="37"/>
  <c r="AC565" i="37" l="1"/>
  <c r="O19" i="40" s="1"/>
  <c r="T91" i="37"/>
  <c r="AC570" i="37"/>
  <c r="M17" i="40"/>
  <c r="AC572" i="37" l="1"/>
  <c r="O18" i="40" s="1"/>
  <c r="N230" i="37" l="1"/>
  <c r="T230" i="37" s="1"/>
  <c r="N228" i="37"/>
  <c r="T228" i="37" s="1"/>
  <c r="N226" i="37"/>
  <c r="T226" i="37" s="1"/>
  <c r="N224" i="37"/>
  <c r="T224" i="37" s="1"/>
  <c r="N222" i="37"/>
  <c r="T222" i="37" s="1"/>
  <c r="N220" i="37"/>
  <c r="T220" i="37" s="1"/>
  <c r="N218" i="37"/>
  <c r="T218" i="37" s="1"/>
  <c r="N216" i="37"/>
  <c r="T216" i="37" s="1"/>
  <c r="N210" i="37"/>
  <c r="T210" i="37" s="1"/>
  <c r="N206" i="37"/>
  <c r="T206" i="37" s="1"/>
  <c r="N471" i="37" l="1"/>
  <c r="T471" i="37" s="1"/>
  <c r="N410" i="37"/>
  <c r="T410" i="37" s="1"/>
  <c r="N408" i="37"/>
  <c r="T408" i="37" s="1"/>
  <c r="N406" i="37"/>
  <c r="T406" i="37" s="1"/>
  <c r="N339" i="37"/>
  <c r="T339" i="37" s="1"/>
  <c r="X3" i="37" l="1"/>
  <c r="AD3" i="37" s="1"/>
  <c r="X5" i="37"/>
  <c r="AD5" i="37" s="1"/>
  <c r="X7" i="37"/>
  <c r="AD7" i="37" s="1"/>
  <c r="X9" i="37"/>
  <c r="AD9" i="37" s="1"/>
  <c r="AE9" i="37" s="1"/>
  <c r="X11" i="37"/>
  <c r="AD11" i="37" s="1"/>
  <c r="AE11" i="37" s="1"/>
  <c r="X13" i="37"/>
  <c r="AD13" i="37" s="1"/>
  <c r="AE13" i="37" s="1"/>
  <c r="X15" i="37"/>
  <c r="AD15" i="37" s="1"/>
  <c r="AE15" i="37" s="1"/>
  <c r="X17" i="37"/>
  <c r="AD17" i="37" s="1"/>
  <c r="AE17" i="37" s="1"/>
  <c r="X19" i="37"/>
  <c r="AD19" i="37" s="1"/>
  <c r="AE19" i="37" s="1"/>
  <c r="X21" i="37"/>
  <c r="AD21" i="37" s="1"/>
  <c r="AE21" i="37" s="1"/>
  <c r="X23" i="37"/>
  <c r="AD23" i="37" s="1"/>
  <c r="AE23" i="37" s="1"/>
  <c r="X25" i="37"/>
  <c r="AD25" i="37" s="1"/>
  <c r="AE25" i="37" s="1"/>
  <c r="X27" i="37"/>
  <c r="AD27" i="37" s="1"/>
  <c r="AE27" i="37" s="1"/>
  <c r="X2" i="37"/>
  <c r="AD2" i="37" s="1"/>
  <c r="X4" i="37"/>
  <c r="AD4" i="37" s="1"/>
  <c r="X6" i="37"/>
  <c r="AD6" i="37" s="1"/>
  <c r="X8" i="37"/>
  <c r="AD8" i="37" s="1"/>
  <c r="AE8" i="37" s="1"/>
  <c r="X10" i="37"/>
  <c r="AD10" i="37" s="1"/>
  <c r="AE10" i="37" s="1"/>
  <c r="X12" i="37"/>
  <c r="AD12" i="37" s="1"/>
  <c r="AE12" i="37" s="1"/>
  <c r="X14" i="37"/>
  <c r="AD14" i="37" s="1"/>
  <c r="AE14" i="37" s="1"/>
  <c r="X16" i="37"/>
  <c r="AD16" i="37" s="1"/>
  <c r="AE16" i="37" s="1"/>
  <c r="X18" i="37"/>
  <c r="AD18" i="37" s="1"/>
  <c r="AE18" i="37" s="1"/>
  <c r="X20" i="37"/>
  <c r="AD20" i="37" s="1"/>
  <c r="AE20" i="37" s="1"/>
  <c r="X22" i="37"/>
  <c r="AD22" i="37" s="1"/>
  <c r="AE22" i="37" s="1"/>
  <c r="X24" i="37"/>
  <c r="AD24" i="37" s="1"/>
  <c r="AE24" i="37" s="1"/>
  <c r="X26" i="37"/>
  <c r="AD26" i="37" s="1"/>
  <c r="AE26" i="37" s="1"/>
  <c r="X28" i="37"/>
  <c r="AD28" i="37" s="1"/>
  <c r="AE28" i="37" s="1"/>
  <c r="X29" i="37"/>
  <c r="AD29" i="37" s="1"/>
  <c r="AE29" i="37" s="1"/>
  <c r="V28" i="37"/>
  <c r="V27" i="37"/>
  <c r="V26" i="37"/>
  <c r="V25" i="37"/>
  <c r="V24" i="37"/>
  <c r="V23" i="37"/>
  <c r="V22" i="37"/>
  <c r="V21" i="37"/>
  <c r="V20" i="37"/>
  <c r="V19" i="37"/>
  <c r="V18" i="37"/>
  <c r="V17" i="37"/>
  <c r="V16" i="37"/>
  <c r="V15" i="37"/>
  <c r="V14" i="37"/>
  <c r="V13" i="37"/>
  <c r="V12" i="37"/>
  <c r="V11" i="37"/>
  <c r="V10" i="37"/>
  <c r="V9" i="37"/>
  <c r="V8" i="37"/>
  <c r="V7" i="37"/>
  <c r="V6" i="37"/>
  <c r="V5" i="37"/>
  <c r="V4" i="37"/>
  <c r="V3" i="37"/>
  <c r="V2" i="37"/>
  <c r="U28" i="37"/>
  <c r="U27" i="37"/>
  <c r="U26" i="37"/>
  <c r="U25" i="37"/>
  <c r="U24" i="37"/>
  <c r="U23" i="37"/>
  <c r="U22" i="37"/>
  <c r="U21" i="37"/>
  <c r="U20" i="37"/>
  <c r="U19" i="37"/>
  <c r="U18" i="37"/>
  <c r="U17" i="37"/>
  <c r="U16" i="37"/>
  <c r="U15" i="37"/>
  <c r="U14" i="37"/>
  <c r="U13" i="37"/>
  <c r="U12" i="37"/>
  <c r="U11" i="37"/>
  <c r="U10" i="37"/>
  <c r="U9" i="37"/>
  <c r="U8" i="37"/>
  <c r="U7" i="37"/>
  <c r="U6" i="37"/>
  <c r="U5" i="37"/>
  <c r="U4" i="37"/>
  <c r="U3" i="37"/>
  <c r="U2" i="37"/>
  <c r="U29" i="37"/>
  <c r="V29" i="37"/>
  <c r="AC513" i="37" s="1"/>
  <c r="U49" i="37"/>
  <c r="V48" i="37"/>
  <c r="U47" i="37"/>
  <c r="V49" i="37"/>
  <c r="U48" i="37"/>
  <c r="V47" i="37"/>
  <c r="U46" i="37"/>
  <c r="V45" i="37"/>
  <c r="U44" i="37"/>
  <c r="V43" i="37"/>
  <c r="U42" i="37"/>
  <c r="V41" i="37"/>
  <c r="U40" i="37"/>
  <c r="V39" i="37"/>
  <c r="U38" i="37"/>
  <c r="V37" i="37"/>
  <c r="AC527" i="37" s="1"/>
  <c r="U36" i="37"/>
  <c r="V35" i="37"/>
  <c r="U34" i="37"/>
  <c r="V33" i="37"/>
  <c r="V46" i="37"/>
  <c r="U45" i="37"/>
  <c r="V44" i="37"/>
  <c r="U43" i="37"/>
  <c r="V42" i="37"/>
  <c r="U41" i="37"/>
  <c r="V40" i="37"/>
  <c r="U39" i="37"/>
  <c r="V38" i="37"/>
  <c r="U37" i="37"/>
  <c r="V36" i="37"/>
  <c r="U35" i="37"/>
  <c r="V34" i="37"/>
  <c r="U33" i="37"/>
  <c r="V32" i="37"/>
  <c r="U31" i="37"/>
  <c r="V30" i="37"/>
  <c r="U32" i="37"/>
  <c r="V31" i="37"/>
  <c r="U30" i="37"/>
  <c r="X30" i="37"/>
  <c r="AD30" i="37" s="1"/>
  <c r="AE30" i="37" s="1"/>
  <c r="X31" i="37"/>
  <c r="AD31" i="37" s="1"/>
  <c r="AE31" i="37" s="1"/>
  <c r="X35" i="37"/>
  <c r="AD35" i="37" s="1"/>
  <c r="AE35" i="37" s="1"/>
  <c r="X39" i="37"/>
  <c r="AD39" i="37" s="1"/>
  <c r="AE39" i="37" s="1"/>
  <c r="X43" i="37"/>
  <c r="AD43" i="37" s="1"/>
  <c r="AE43" i="37" s="1"/>
  <c r="X47" i="37"/>
  <c r="AD47" i="37" s="1"/>
  <c r="AE47" i="37" s="1"/>
  <c r="X36" i="37"/>
  <c r="AD36" i="37" s="1"/>
  <c r="AE36" i="37" s="1"/>
  <c r="X40" i="37"/>
  <c r="AD40" i="37" s="1"/>
  <c r="AE40" i="37" s="1"/>
  <c r="X44" i="37"/>
  <c r="AD44" i="37" s="1"/>
  <c r="AE44" i="37" s="1"/>
  <c r="X48" i="37"/>
  <c r="AD48" i="37" s="1"/>
  <c r="AE48" i="37" s="1"/>
  <c r="X49" i="37"/>
  <c r="AD49" i="37" s="1"/>
  <c r="AE49" i="37" s="1"/>
  <c r="X32" i="37"/>
  <c r="AD32" i="37" s="1"/>
  <c r="AE32" i="37" s="1"/>
  <c r="X33" i="37"/>
  <c r="AD33" i="37" s="1"/>
  <c r="AE33" i="37" s="1"/>
  <c r="X37" i="37"/>
  <c r="AD37" i="37" s="1"/>
  <c r="AE37" i="37" s="1"/>
  <c r="X41" i="37"/>
  <c r="AD41" i="37" s="1"/>
  <c r="AE41" i="37" s="1"/>
  <c r="X45" i="37"/>
  <c r="AD45" i="37" s="1"/>
  <c r="AE45" i="37" s="1"/>
  <c r="X34" i="37"/>
  <c r="AD34" i="37" s="1"/>
  <c r="AE34" i="37" s="1"/>
  <c r="X38" i="37"/>
  <c r="AD38" i="37" s="1"/>
  <c r="AE38" i="37" s="1"/>
  <c r="X42" i="37"/>
  <c r="AD42" i="37" s="1"/>
  <c r="AE42" i="37" s="1"/>
  <c r="X46" i="37"/>
  <c r="AD46" i="37" s="1"/>
  <c r="AE46" i="37" s="1"/>
  <c r="X51" i="37"/>
  <c r="AD51" i="37" s="1"/>
  <c r="AE51" i="37" s="1"/>
  <c r="X55" i="37"/>
  <c r="AD55" i="37" s="1"/>
  <c r="AE55" i="37" s="1"/>
  <c r="X58" i="37"/>
  <c r="AD58" i="37" s="1"/>
  <c r="AE58" i="37" s="1"/>
  <c r="X59" i="37"/>
  <c r="AD59" i="37" s="1"/>
  <c r="AE59" i="37" s="1"/>
  <c r="X62" i="37"/>
  <c r="AD62" i="37" s="1"/>
  <c r="AE62" i="37" s="1"/>
  <c r="X64" i="37"/>
  <c r="AD64" i="37" s="1"/>
  <c r="AE64" i="37" s="1"/>
  <c r="X66" i="37"/>
  <c r="AD66" i="37" s="1"/>
  <c r="AE66" i="37" s="1"/>
  <c r="X53" i="37"/>
  <c r="AD53" i="37" s="1"/>
  <c r="AE53" i="37" s="1"/>
  <c r="X56" i="37"/>
  <c r="AD56" i="37" s="1"/>
  <c r="AE56" i="37" s="1"/>
  <c r="X57" i="37"/>
  <c r="AD57" i="37" s="1"/>
  <c r="AE57" i="37" s="1"/>
  <c r="X61" i="37"/>
  <c r="AD61" i="37" s="1"/>
  <c r="AE61" i="37" s="1"/>
  <c r="X63" i="37"/>
  <c r="AD63" i="37" s="1"/>
  <c r="AE63" i="37" s="1"/>
  <c r="X65" i="37"/>
  <c r="AD65" i="37" s="1"/>
  <c r="AE65" i="37" s="1"/>
  <c r="X60" i="37"/>
  <c r="AD60" i="37" s="1"/>
  <c r="AE60" i="37" s="1"/>
  <c r="X52" i="37"/>
  <c r="AD52" i="37" s="1"/>
  <c r="AE52" i="37" s="1"/>
  <c r="X54" i="37"/>
  <c r="AD54" i="37" s="1"/>
  <c r="AE54" i="37" s="1"/>
  <c r="U51" i="37"/>
  <c r="V52" i="37"/>
  <c r="U53" i="37"/>
  <c r="V54" i="37"/>
  <c r="U55" i="37"/>
  <c r="V56" i="37"/>
  <c r="U57" i="37"/>
  <c r="V58" i="37"/>
  <c r="U59" i="37"/>
  <c r="V60" i="37"/>
  <c r="U61" i="37"/>
  <c r="V62" i="37"/>
  <c r="U63" i="37"/>
  <c r="V64" i="37"/>
  <c r="U65" i="37"/>
  <c r="V66" i="37"/>
  <c r="V51" i="37"/>
  <c r="U52" i="37"/>
  <c r="V53" i="37"/>
  <c r="U54" i="37"/>
  <c r="V55" i="37"/>
  <c r="U56" i="37"/>
  <c r="V57" i="37"/>
  <c r="U60" i="37"/>
  <c r="V61" i="37"/>
  <c r="U64" i="37"/>
  <c r="V65" i="37"/>
  <c r="U58" i="37"/>
  <c r="V59" i="37"/>
  <c r="U62" i="37"/>
  <c r="V63" i="37"/>
  <c r="U66" i="37"/>
  <c r="U50" i="37"/>
  <c r="V50" i="37"/>
  <c r="X50" i="37"/>
  <c r="AD50" i="37" s="1"/>
  <c r="AE50" i="37" s="1"/>
  <c r="U68" i="37"/>
  <c r="X68" i="37"/>
  <c r="U69" i="37"/>
  <c r="X69" i="37"/>
  <c r="U70" i="37"/>
  <c r="X70" i="37"/>
  <c r="U71" i="37"/>
  <c r="X71" i="37"/>
  <c r="U72" i="37"/>
  <c r="X72" i="37"/>
  <c r="AD72" i="37" s="1"/>
  <c r="U73" i="37"/>
  <c r="X73" i="37"/>
  <c r="U74" i="37"/>
  <c r="X74" i="37"/>
  <c r="U75" i="37"/>
  <c r="X75" i="37"/>
  <c r="AD75" i="37" s="1"/>
  <c r="AE75" i="37" s="1"/>
  <c r="U76" i="37"/>
  <c r="X76" i="37"/>
  <c r="AD76" i="37" s="1"/>
  <c r="AE76" i="37" s="1"/>
  <c r="U77" i="37"/>
  <c r="X77" i="37"/>
  <c r="AD77" i="37" s="1"/>
  <c r="AE77" i="37" s="1"/>
  <c r="U78" i="37"/>
  <c r="X78" i="37"/>
  <c r="AD78" i="37" s="1"/>
  <c r="U79" i="37"/>
  <c r="X79" i="37"/>
  <c r="V68" i="37"/>
  <c r="V69" i="37"/>
  <c r="V70" i="37"/>
  <c r="V71" i="37"/>
  <c r="V72" i="37"/>
  <c r="V73" i="37"/>
  <c r="V74" i="37"/>
  <c r="V75" i="37"/>
  <c r="V76" i="37"/>
  <c r="V77" i="37"/>
  <c r="V78" i="37"/>
  <c r="V79" i="37"/>
  <c r="X67" i="37"/>
  <c r="AD67" i="37" s="1"/>
  <c r="V67" i="37"/>
  <c r="U67" i="37"/>
  <c r="U355" i="37"/>
  <c r="V355" i="37"/>
  <c r="X355" i="37"/>
  <c r="X102" i="37"/>
  <c r="AD102" i="37" s="1"/>
  <c r="X106" i="37"/>
  <c r="AD106" i="37" s="1"/>
  <c r="AE106" i="37" s="1"/>
  <c r="X111" i="37"/>
  <c r="X114" i="37"/>
  <c r="AD114" i="37" s="1"/>
  <c r="X118" i="37"/>
  <c r="AD118" i="37" s="1"/>
  <c r="AE118" i="37" s="1"/>
  <c r="X126" i="37"/>
  <c r="AD126" i="37" s="1"/>
  <c r="X130" i="37"/>
  <c r="AD130" i="37" s="1"/>
  <c r="X133" i="37"/>
  <c r="AD133" i="37" s="1"/>
  <c r="AE133" i="37" s="1"/>
  <c r="X137" i="37"/>
  <c r="AD137" i="37" s="1"/>
  <c r="AE137" i="37" s="1"/>
  <c r="X141" i="37"/>
  <c r="X144" i="37"/>
  <c r="AD144" i="37" s="1"/>
  <c r="AE144" i="37" s="1"/>
  <c r="X148" i="37"/>
  <c r="AD148" i="37" s="1"/>
  <c r="X152" i="37"/>
  <c r="AD152" i="37" s="1"/>
  <c r="AE152" i="37" s="1"/>
  <c r="X156" i="37"/>
  <c r="AD156" i="37" s="1"/>
  <c r="AE156" i="37" s="1"/>
  <c r="X160" i="37"/>
  <c r="AD160" i="37" s="1"/>
  <c r="AE160" i="37" s="1"/>
  <c r="X163" i="37"/>
  <c r="AD163" i="37" s="1"/>
  <c r="AE163" i="37" s="1"/>
  <c r="X167" i="37"/>
  <c r="AD167" i="37" s="1"/>
  <c r="AE167" i="37" s="1"/>
  <c r="X174" i="37"/>
  <c r="AD174" i="37" s="1"/>
  <c r="AE174" i="37" s="1"/>
  <c r="X178" i="37"/>
  <c r="AD178" i="37" s="1"/>
  <c r="AE178" i="37" s="1"/>
  <c r="X180" i="37"/>
  <c r="AD180" i="37" s="1"/>
  <c r="AE180" i="37" s="1"/>
  <c r="X184" i="37"/>
  <c r="AD184" i="37" s="1"/>
  <c r="AE184" i="37" s="1"/>
  <c r="X188" i="37"/>
  <c r="AD188" i="37" s="1"/>
  <c r="AE188" i="37" s="1"/>
  <c r="X192" i="37"/>
  <c r="AD192" i="37" s="1"/>
  <c r="AE192" i="37" s="1"/>
  <c r="X196" i="37"/>
  <c r="AD196" i="37" s="1"/>
  <c r="AE196" i="37" s="1"/>
  <c r="AE195" i="37" s="1"/>
  <c r="X200" i="37"/>
  <c r="AD200" i="37" s="1"/>
  <c r="AE200" i="37" s="1"/>
  <c r="X207" i="37"/>
  <c r="AD207" i="37" s="1"/>
  <c r="X211" i="37"/>
  <c r="AD211" i="37" s="1"/>
  <c r="X215" i="37"/>
  <c r="AD215" i="37" s="1"/>
  <c r="X219" i="37"/>
  <c r="AD219" i="37" s="1"/>
  <c r="X223" i="37"/>
  <c r="AD223" i="37" s="1"/>
  <c r="X227" i="37"/>
  <c r="AD227" i="37" s="1"/>
  <c r="X231" i="37"/>
  <c r="AD231" i="37" s="1"/>
  <c r="X235" i="37"/>
  <c r="AD235" i="37" s="1"/>
  <c r="AE235" i="37" s="1"/>
  <c r="X239" i="37"/>
  <c r="AD239" i="37" s="1"/>
  <c r="AE239" i="37" s="1"/>
  <c r="X243" i="37"/>
  <c r="AD243" i="37" s="1"/>
  <c r="AE243" i="37" s="1"/>
  <c r="X259" i="37"/>
  <c r="AD259" i="37" s="1"/>
  <c r="AE259" i="37" s="1"/>
  <c r="X263" i="37"/>
  <c r="AD263" i="37" s="1"/>
  <c r="AE263" i="37" s="1"/>
  <c r="X267" i="37"/>
  <c r="AD267" i="37" s="1"/>
  <c r="AE267" i="37" s="1"/>
  <c r="AE266" i="37" s="1"/>
  <c r="X296" i="37"/>
  <c r="AD296" i="37" s="1"/>
  <c r="AE296" i="37" s="1"/>
  <c r="X302" i="37"/>
  <c r="X306" i="37"/>
  <c r="AD306" i="37" s="1"/>
  <c r="AE306" i="37" s="1"/>
  <c r="X313" i="37"/>
  <c r="AD313" i="37" s="1"/>
  <c r="AE313" i="37" s="1"/>
  <c r="X339" i="37"/>
  <c r="X370" i="37"/>
  <c r="AD370" i="37" s="1"/>
  <c r="AE370" i="37" s="1"/>
  <c r="X374" i="37"/>
  <c r="AD374" i="37" s="1"/>
  <c r="AE374" i="37" s="1"/>
  <c r="X392" i="37"/>
  <c r="AD392" i="37" s="1"/>
  <c r="AE392" i="37" s="1"/>
  <c r="X396" i="37"/>
  <c r="AD396" i="37" s="1"/>
  <c r="AE396" i="37" s="1"/>
  <c r="X401" i="37"/>
  <c r="AD401" i="37" s="1"/>
  <c r="AE401" i="37" s="1"/>
  <c r="X406" i="37"/>
  <c r="X410" i="37"/>
  <c r="X413" i="37"/>
  <c r="AD413" i="37" s="1"/>
  <c r="AE413" i="37" s="1"/>
  <c r="X417" i="37"/>
  <c r="X421" i="37"/>
  <c r="AD421" i="37" s="1"/>
  <c r="AE421" i="37" s="1"/>
  <c r="X428" i="37"/>
  <c r="AD428" i="37" s="1"/>
  <c r="AE428" i="37" s="1"/>
  <c r="X431" i="37"/>
  <c r="AD431" i="37" s="1"/>
  <c r="AE431" i="37" s="1"/>
  <c r="X435" i="37"/>
  <c r="AD435" i="37" s="1"/>
  <c r="AE435" i="37" s="1"/>
  <c r="X439" i="37"/>
  <c r="AD439" i="37" s="1"/>
  <c r="AE439" i="37" s="1"/>
  <c r="X459" i="37"/>
  <c r="AD459" i="37" s="1"/>
  <c r="AE459" i="37" s="1"/>
  <c r="AE458" i="37" s="1"/>
  <c r="X463" i="37"/>
  <c r="AD463" i="37" s="1"/>
  <c r="AE463" i="37" s="1"/>
  <c r="X471" i="37"/>
  <c r="AD471" i="37" s="1"/>
  <c r="AE471" i="37" s="1"/>
  <c r="X479" i="37"/>
  <c r="AD479" i="37" s="1"/>
  <c r="AE479" i="37" s="1"/>
  <c r="X483" i="37"/>
  <c r="AD483" i="37" s="1"/>
  <c r="AE483" i="37" s="1"/>
  <c r="X103" i="37"/>
  <c r="X108" i="37"/>
  <c r="X112" i="37"/>
  <c r="X115" i="37"/>
  <c r="AD115" i="37" s="1"/>
  <c r="AE115" i="37" s="1"/>
  <c r="X122" i="37"/>
  <c r="X124" i="37"/>
  <c r="AD124" i="37" s="1"/>
  <c r="AE124" i="37" s="1"/>
  <c r="AE123" i="37" s="1"/>
  <c r="X127" i="37"/>
  <c r="AD127" i="37" s="1"/>
  <c r="AE127" i="37" s="1"/>
  <c r="X131" i="37"/>
  <c r="X134" i="37"/>
  <c r="AD134" i="37" s="1"/>
  <c r="AE134" i="37" s="1"/>
  <c r="X139" i="37"/>
  <c r="AD139" i="37" s="1"/>
  <c r="AE139" i="37" s="1"/>
  <c r="X142" i="37"/>
  <c r="X145" i="37"/>
  <c r="AD145" i="37" s="1"/>
  <c r="X149" i="37"/>
  <c r="X153" i="37"/>
  <c r="AD153" i="37" s="1"/>
  <c r="AE153" i="37" s="1"/>
  <c r="X157" i="37"/>
  <c r="AD157" i="37" s="1"/>
  <c r="AE157" i="37" s="1"/>
  <c r="X161" i="37"/>
  <c r="AD161" i="37" s="1"/>
  <c r="AE161" i="37" s="1"/>
  <c r="X164" i="37"/>
  <c r="AD164" i="37" s="1"/>
  <c r="AE164" i="37" s="1"/>
  <c r="X168" i="37"/>
  <c r="AD168" i="37" s="1"/>
  <c r="AE168" i="37" s="1"/>
  <c r="X171" i="37"/>
  <c r="AD171" i="37" s="1"/>
  <c r="AE171" i="37" s="1"/>
  <c r="X175" i="37"/>
  <c r="AD175" i="37" s="1"/>
  <c r="AE175" i="37" s="1"/>
  <c r="X181" i="37"/>
  <c r="AD181" i="37" s="1"/>
  <c r="AE181" i="37" s="1"/>
  <c r="X185" i="37"/>
  <c r="AD185" i="37" s="1"/>
  <c r="AE185" i="37" s="1"/>
  <c r="X189" i="37"/>
  <c r="AD189" i="37" s="1"/>
  <c r="AE189" i="37" s="1"/>
  <c r="X197" i="37"/>
  <c r="AD197" i="37" s="1"/>
  <c r="AE197" i="37" s="1"/>
  <c r="X208" i="37"/>
  <c r="X212" i="37"/>
  <c r="X216" i="37"/>
  <c r="X220" i="37"/>
  <c r="X224" i="37"/>
  <c r="X228" i="37"/>
  <c r="X232" i="37"/>
  <c r="X240" i="37"/>
  <c r="AD240" i="37" s="1"/>
  <c r="AE240" i="37" s="1"/>
  <c r="X244" i="37"/>
  <c r="AD244" i="37" s="1"/>
  <c r="AE244" i="37" s="1"/>
  <c r="X248" i="37"/>
  <c r="AD248" i="37" s="1"/>
  <c r="AE248" i="37" s="1"/>
  <c r="X264" i="37"/>
  <c r="AD264" i="37" s="1"/>
  <c r="AE264" i="37" s="1"/>
  <c r="X275" i="37"/>
  <c r="AD275" i="37" s="1"/>
  <c r="AE275" i="37" s="1"/>
  <c r="X297" i="37"/>
  <c r="AD297" i="37" s="1"/>
  <c r="AE297" i="37" s="1"/>
  <c r="X320" i="37"/>
  <c r="AD320" i="37" s="1"/>
  <c r="AE320" i="37" s="1"/>
  <c r="X324" i="37"/>
  <c r="X332" i="37"/>
  <c r="AD332" i="37" s="1"/>
  <c r="X340" i="37"/>
  <c r="AD340" i="37" s="1"/>
  <c r="AE340" i="37" s="1"/>
  <c r="X342" i="37"/>
  <c r="AD342" i="37" s="1"/>
  <c r="AE342" i="37" s="1"/>
  <c r="X354" i="37"/>
  <c r="AD354" i="37" s="1"/>
  <c r="X365" i="37"/>
  <c r="AD365" i="37" s="1"/>
  <c r="AE365" i="37" s="1"/>
  <c r="X367" i="37"/>
  <c r="AD367" i="37" s="1"/>
  <c r="AE367" i="37" s="1"/>
  <c r="X371" i="37"/>
  <c r="AD371" i="37" s="1"/>
  <c r="AE371" i="37" s="1"/>
  <c r="X375" i="37"/>
  <c r="AD375" i="37" s="1"/>
  <c r="AE375" i="37" s="1"/>
  <c r="X378" i="37"/>
  <c r="AD378" i="37" s="1"/>
  <c r="AE378" i="37" s="1"/>
  <c r="X393" i="37"/>
  <c r="AD393" i="37" s="1"/>
  <c r="AE393" i="37" s="1"/>
  <c r="X397" i="37"/>
  <c r="AD397" i="37" s="1"/>
  <c r="AE397" i="37" s="1"/>
  <c r="X407" i="37"/>
  <c r="AD407" i="37" s="1"/>
  <c r="X411" i="37"/>
  <c r="AD411" i="37" s="1"/>
  <c r="AE411" i="37" s="1"/>
  <c r="X414" i="37"/>
  <c r="AD414" i="37" s="1"/>
  <c r="AE414" i="37" s="1"/>
  <c r="X429" i="37"/>
  <c r="AD429" i="37" s="1"/>
  <c r="AE429" i="37" s="1"/>
  <c r="X432" i="37"/>
  <c r="AD432" i="37" s="1"/>
  <c r="AE432" i="37" s="1"/>
  <c r="X436" i="37"/>
  <c r="AD436" i="37" s="1"/>
  <c r="AE436" i="37" s="1"/>
  <c r="X444" i="37"/>
  <c r="AD444" i="37" s="1"/>
  <c r="AE444" i="37" s="1"/>
  <c r="X456" i="37"/>
  <c r="AD456" i="37" s="1"/>
  <c r="AE456" i="37" s="1"/>
  <c r="X460" i="37"/>
  <c r="AD460" i="37" s="1"/>
  <c r="AE460" i="37" s="1"/>
  <c r="X464" i="37"/>
  <c r="AD464" i="37" s="1"/>
  <c r="AE464" i="37" s="1"/>
  <c r="X468" i="37"/>
  <c r="X476" i="37"/>
  <c r="X480" i="37"/>
  <c r="AD480" i="37" s="1"/>
  <c r="AE480" i="37" s="1"/>
  <c r="X484" i="37"/>
  <c r="AD484" i="37" s="1"/>
  <c r="AE484" i="37" s="1"/>
  <c r="X109" i="37"/>
  <c r="X125" i="37"/>
  <c r="AD125" i="37" s="1"/>
  <c r="AE125" i="37" s="1"/>
  <c r="X128" i="37"/>
  <c r="AD128" i="37" s="1"/>
  <c r="AE128" i="37" s="1"/>
  <c r="X132" i="37"/>
  <c r="X135" i="37"/>
  <c r="AD135" i="37" s="1"/>
  <c r="X146" i="37"/>
  <c r="X150" i="37"/>
  <c r="AD150" i="37" s="1"/>
  <c r="X154" i="37"/>
  <c r="AD154" i="37" s="1"/>
  <c r="AE154" i="37" s="1"/>
  <c r="X158" i="37"/>
  <c r="AD158" i="37" s="1"/>
  <c r="X165" i="37"/>
  <c r="AD165" i="37" s="1"/>
  <c r="AE165" i="37" s="1"/>
  <c r="X169" i="37"/>
  <c r="AD169" i="37" s="1"/>
  <c r="AE169" i="37" s="1"/>
  <c r="X172" i="37"/>
  <c r="AD172" i="37" s="1"/>
  <c r="AE172" i="37" s="1"/>
  <c r="X176" i="37"/>
  <c r="AD176" i="37" s="1"/>
  <c r="AE176" i="37" s="1"/>
  <c r="X179" i="37"/>
  <c r="AD179" i="37" s="1"/>
  <c r="AE179" i="37" s="1"/>
  <c r="X182" i="37"/>
  <c r="AD182" i="37" s="1"/>
  <c r="AE182" i="37" s="1"/>
  <c r="X186" i="37"/>
  <c r="AD186" i="37" s="1"/>
  <c r="AE186" i="37" s="1"/>
  <c r="X190" i="37"/>
  <c r="AD190" i="37" s="1"/>
  <c r="AE190" i="37" s="1"/>
  <c r="X194" i="37"/>
  <c r="AD194" i="37" s="1"/>
  <c r="AE194" i="37" s="1"/>
  <c r="X198" i="37"/>
  <c r="AD198" i="37" s="1"/>
  <c r="AE198" i="37" s="1"/>
  <c r="X201" i="37"/>
  <c r="AD201" i="37" s="1"/>
  <c r="AE201" i="37" s="1"/>
  <c r="X205" i="37"/>
  <c r="AD205" i="37" s="1"/>
  <c r="X209" i="37"/>
  <c r="AD209" i="37" s="1"/>
  <c r="X213" i="37"/>
  <c r="AD213" i="37" s="1"/>
  <c r="X217" i="37"/>
  <c r="AD217" i="37" s="1"/>
  <c r="X221" i="37"/>
  <c r="AD221" i="37" s="1"/>
  <c r="X225" i="37"/>
  <c r="AD225" i="37" s="1"/>
  <c r="X229" i="37"/>
  <c r="AD229" i="37" s="1"/>
  <c r="X233" i="37"/>
  <c r="AD233" i="37" s="1"/>
  <c r="AE233" i="37" s="1"/>
  <c r="X237" i="37"/>
  <c r="AD237" i="37" s="1"/>
  <c r="AE237" i="37" s="1"/>
  <c r="X241" i="37"/>
  <c r="AD241" i="37" s="1"/>
  <c r="AE241" i="37" s="1"/>
  <c r="X245" i="37"/>
  <c r="AD245" i="37" s="1"/>
  <c r="AE245" i="37" s="1"/>
  <c r="X265" i="37"/>
  <c r="AD265" i="37" s="1"/>
  <c r="AE265" i="37" s="1"/>
  <c r="X276" i="37"/>
  <c r="AD276" i="37" s="1"/>
  <c r="AE276" i="37" s="1"/>
  <c r="X280" i="37"/>
  <c r="AD280" i="37" s="1"/>
  <c r="AE280" i="37" s="1"/>
  <c r="X294" i="37"/>
  <c r="AD294" i="37" s="1"/>
  <c r="AE294" i="37" s="1"/>
  <c r="X298" i="37"/>
  <c r="AD298" i="37" s="1"/>
  <c r="AE298" i="37" s="1"/>
  <c r="X319" i="37"/>
  <c r="AD319" i="37" s="1"/>
  <c r="AE319" i="37" s="1"/>
  <c r="X321" i="37"/>
  <c r="AD321" i="37" s="1"/>
  <c r="AE321" i="37" s="1"/>
  <c r="X325" i="37"/>
  <c r="AD325" i="37" s="1"/>
  <c r="AE325" i="37" s="1"/>
  <c r="X329" i="37"/>
  <c r="AD329" i="37" s="1"/>
  <c r="AE329" i="37" s="1"/>
  <c r="X333" i="37"/>
  <c r="AD333" i="37" s="1"/>
  <c r="X372" i="37"/>
  <c r="AD372" i="37" s="1"/>
  <c r="AE372" i="37" s="1"/>
  <c r="X384" i="37"/>
  <c r="AD384" i="37" s="1"/>
  <c r="AE384" i="37" s="1"/>
  <c r="X394" i="37"/>
  <c r="AD394" i="37" s="1"/>
  <c r="X403" i="37"/>
  <c r="AD403" i="37" s="1"/>
  <c r="AE403" i="37" s="1"/>
  <c r="AE402" i="37" s="1"/>
  <c r="X408" i="37"/>
  <c r="X412" i="37"/>
  <c r="AD412" i="37" s="1"/>
  <c r="AE412" i="37" s="1"/>
  <c r="X433" i="37"/>
  <c r="AD433" i="37" s="1"/>
  <c r="AE433" i="37" s="1"/>
  <c r="X457" i="37"/>
  <c r="AD457" i="37" s="1"/>
  <c r="AE457" i="37" s="1"/>
  <c r="X461" i="37"/>
  <c r="AD461" i="37" s="1"/>
  <c r="AE461" i="37" s="1"/>
  <c r="X465" i="37"/>
  <c r="AD465" i="37" s="1"/>
  <c r="AE465" i="37" s="1"/>
  <c r="X469" i="37"/>
  <c r="AD469" i="37" s="1"/>
  <c r="AE469" i="37" s="1"/>
  <c r="X473" i="37"/>
  <c r="X477" i="37"/>
  <c r="AD477" i="37" s="1"/>
  <c r="AE477" i="37" s="1"/>
  <c r="X481" i="37"/>
  <c r="AD481" i="37" s="1"/>
  <c r="AE481" i="37" s="1"/>
  <c r="X129" i="37"/>
  <c r="AD129" i="37" s="1"/>
  <c r="AE129" i="37" s="1"/>
  <c r="X140" i="37"/>
  <c r="AD140" i="37" s="1"/>
  <c r="X151" i="37"/>
  <c r="X162" i="37"/>
  <c r="AD162" i="37" s="1"/>
  <c r="AE162" i="37" s="1"/>
  <c r="X177" i="37"/>
  <c r="AD177" i="37" s="1"/>
  <c r="AE177" i="37" s="1"/>
  <c r="X214" i="37"/>
  <c r="X230" i="37"/>
  <c r="X242" i="37"/>
  <c r="AD242" i="37" s="1"/>
  <c r="AE242" i="37" s="1"/>
  <c r="X250" i="37"/>
  <c r="AD250" i="37" s="1"/>
  <c r="AE250" i="37" s="1"/>
  <c r="X258" i="37"/>
  <c r="AD258" i="37" s="1"/>
  <c r="AE258" i="37" s="1"/>
  <c r="X277" i="37"/>
  <c r="AD277" i="37" s="1"/>
  <c r="AE277" i="37" s="1"/>
  <c r="X301" i="37"/>
  <c r="X326" i="37"/>
  <c r="AD326" i="37" s="1"/>
  <c r="AE326" i="37" s="1"/>
  <c r="X373" i="37"/>
  <c r="AD373" i="37" s="1"/>
  <c r="AE373" i="37" s="1"/>
  <c r="X385" i="37"/>
  <c r="AD385" i="37" s="1"/>
  <c r="AE385" i="37" s="1"/>
  <c r="X391" i="37"/>
  <c r="AD391" i="37" s="1"/>
  <c r="AE391" i="37" s="1"/>
  <c r="X400" i="37"/>
  <c r="AD400" i="37" s="1"/>
  <c r="AE400" i="37" s="1"/>
  <c r="X404" i="37"/>
  <c r="AD404" i="37" s="1"/>
  <c r="AE404" i="37" s="1"/>
  <c r="X423" i="37"/>
  <c r="AD423" i="37" s="1"/>
  <c r="AE423" i="37" s="1"/>
  <c r="X427" i="37"/>
  <c r="AD427" i="37" s="1"/>
  <c r="AE427" i="37" s="1"/>
  <c r="X113" i="37"/>
  <c r="AD113" i="37" s="1"/>
  <c r="AE113" i="37" s="1"/>
  <c r="X155" i="37"/>
  <c r="AD155" i="37" s="1"/>
  <c r="AE155" i="37" s="1"/>
  <c r="X166" i="37"/>
  <c r="AD166" i="37" s="1"/>
  <c r="AE166" i="37" s="1"/>
  <c r="X202" i="37"/>
  <c r="AD202" i="37" s="1"/>
  <c r="AE202" i="37" s="1"/>
  <c r="X203" i="37"/>
  <c r="AD203" i="37" s="1"/>
  <c r="AE203" i="37" s="1"/>
  <c r="X218" i="37"/>
  <c r="X246" i="37"/>
  <c r="AD246" i="37" s="1"/>
  <c r="AE246" i="37" s="1"/>
  <c r="X295" i="37"/>
  <c r="AD295" i="37" s="1"/>
  <c r="AE295" i="37" s="1"/>
  <c r="X316" i="37"/>
  <c r="AD316" i="37" s="1"/>
  <c r="AE316" i="37" s="1"/>
  <c r="X334" i="37"/>
  <c r="X338" i="37"/>
  <c r="AD338" i="37" s="1"/>
  <c r="X361" i="37"/>
  <c r="AD361" i="37" s="1"/>
  <c r="AE361" i="37" s="1"/>
  <c r="X395" i="37"/>
  <c r="AD395" i="37" s="1"/>
  <c r="AE395" i="37" s="1"/>
  <c r="X438" i="37"/>
  <c r="AD438" i="37" s="1"/>
  <c r="AE438" i="37" s="1"/>
  <c r="X470" i="37"/>
  <c r="AD470" i="37" s="1"/>
  <c r="X136" i="37"/>
  <c r="X143" i="37"/>
  <c r="AD143" i="37" s="1"/>
  <c r="AE143" i="37" s="1"/>
  <c r="X159" i="37"/>
  <c r="X170" i="37"/>
  <c r="AD170" i="37" s="1"/>
  <c r="AE170" i="37" s="1"/>
  <c r="X183" i="37"/>
  <c r="AD183" i="37" s="1"/>
  <c r="AE183" i="37" s="1"/>
  <c r="X206" i="37"/>
  <c r="X222" i="37"/>
  <c r="X273" i="37"/>
  <c r="AD273" i="37" s="1"/>
  <c r="AE273" i="37" s="1"/>
  <c r="X299" i="37"/>
  <c r="AD299" i="37" s="1"/>
  <c r="AE299" i="37" s="1"/>
  <c r="X344" i="37"/>
  <c r="AD344" i="37" s="1"/>
  <c r="AE344" i="37" s="1"/>
  <c r="X405" i="37"/>
  <c r="AD405" i="37" s="1"/>
  <c r="X416" i="37"/>
  <c r="AD416" i="37" s="1"/>
  <c r="X462" i="37"/>
  <c r="AD462" i="37" s="1"/>
  <c r="AE462" i="37" s="1"/>
  <c r="X105" i="37"/>
  <c r="AD105" i="37" s="1"/>
  <c r="X173" i="37"/>
  <c r="AD173" i="37" s="1"/>
  <c r="AE173" i="37" s="1"/>
  <c r="X187" i="37"/>
  <c r="AD187" i="37" s="1"/>
  <c r="AE187" i="37" s="1"/>
  <c r="X199" i="37"/>
  <c r="AD199" i="37" s="1"/>
  <c r="AE199" i="37" s="1"/>
  <c r="X210" i="37"/>
  <c r="X226" i="37"/>
  <c r="X409" i="37"/>
  <c r="AD409" i="37" s="1"/>
  <c r="X474" i="37"/>
  <c r="AD474" i="37" s="1"/>
  <c r="AE474" i="37" s="1"/>
  <c r="X80" i="37"/>
  <c r="AD80" i="37" s="1"/>
  <c r="AE80" i="37" s="1"/>
  <c r="X85" i="37"/>
  <c r="AD85" i="37" s="1"/>
  <c r="AE85" i="37" s="1"/>
  <c r="X89" i="37"/>
  <c r="X93" i="37"/>
  <c r="AD93" i="37" s="1"/>
  <c r="AE93" i="37" s="1"/>
  <c r="X99" i="37"/>
  <c r="X83" i="37"/>
  <c r="AD83" i="37" s="1"/>
  <c r="AE83" i="37" s="1"/>
  <c r="X86" i="37"/>
  <c r="AD86" i="37" s="1"/>
  <c r="AE86" i="37" s="1"/>
  <c r="X90" i="37"/>
  <c r="X94" i="37"/>
  <c r="AD94" i="37" s="1"/>
  <c r="AE94" i="37" s="1"/>
  <c r="X81" i="37"/>
  <c r="AD81" i="37" s="1"/>
  <c r="AE81" i="37" s="1"/>
  <c r="X87" i="37"/>
  <c r="AD87" i="37" s="1"/>
  <c r="AE87" i="37" s="1"/>
  <c r="X91" i="37"/>
  <c r="AD91" i="37" s="1"/>
  <c r="AE91" i="37" s="1"/>
  <c r="X95" i="37"/>
  <c r="AD95" i="37" s="1"/>
  <c r="AE95" i="37" s="1"/>
  <c r="X82" i="37"/>
  <c r="AD82" i="37" s="1"/>
  <c r="AE82" i="37" s="1"/>
  <c r="X84" i="37"/>
  <c r="AD84" i="37" s="1"/>
  <c r="AE84" i="37" s="1"/>
  <c r="X88" i="37"/>
  <c r="AD88" i="37" s="1"/>
  <c r="X92" i="37"/>
  <c r="AD92" i="37" s="1"/>
  <c r="AE92" i="37" s="1"/>
  <c r="X98" i="37"/>
  <c r="AD98" i="37" s="1"/>
  <c r="U82" i="37"/>
  <c r="V82" i="37"/>
  <c r="V85" i="37"/>
  <c r="V87" i="37"/>
  <c r="V89" i="37"/>
  <c r="V91" i="37"/>
  <c r="V93" i="37"/>
  <c r="V95" i="37"/>
  <c r="U81" i="37"/>
  <c r="V86" i="37"/>
  <c r="U87" i="37"/>
  <c r="U88" i="37"/>
  <c r="V92" i="37"/>
  <c r="U93" i="37"/>
  <c r="U94" i="37"/>
  <c r="U80" i="37"/>
  <c r="V81" i="37"/>
  <c r="U83" i="37"/>
  <c r="V88" i="37"/>
  <c r="U89" i="37"/>
  <c r="U90" i="37"/>
  <c r="V94" i="37"/>
  <c r="U95" i="37"/>
  <c r="V80" i="37"/>
  <c r="V83" i="37"/>
  <c r="U84" i="37"/>
  <c r="V90" i="37"/>
  <c r="V84" i="37"/>
  <c r="U91" i="37"/>
  <c r="U86" i="37"/>
  <c r="U92" i="37"/>
  <c r="U85" i="37"/>
  <c r="U206" i="37"/>
  <c r="U210" i="37"/>
  <c r="U216" i="37"/>
  <c r="U218" i="37"/>
  <c r="U220" i="37"/>
  <c r="U222" i="37"/>
  <c r="U224" i="37"/>
  <c r="U226" i="37"/>
  <c r="U228" i="37"/>
  <c r="U230" i="37"/>
  <c r="U304" i="37"/>
  <c r="V206" i="37"/>
  <c r="V210" i="37"/>
  <c r="V216" i="37"/>
  <c r="V218" i="37"/>
  <c r="V220" i="37"/>
  <c r="V222" i="37"/>
  <c r="V224" i="37"/>
  <c r="V226" i="37"/>
  <c r="V228" i="37"/>
  <c r="V230" i="37"/>
  <c r="V304" i="37"/>
  <c r="U339" i="37"/>
  <c r="U399" i="37"/>
  <c r="U406" i="37"/>
  <c r="U408" i="37"/>
  <c r="U410" i="37"/>
  <c r="V399" i="37"/>
  <c r="V408" i="37"/>
  <c r="U486" i="37"/>
  <c r="V471" i="37"/>
  <c r="V406" i="37"/>
  <c r="V486" i="37"/>
  <c r="V410" i="37"/>
  <c r="V339" i="37"/>
  <c r="U471" i="37"/>
  <c r="AE105" i="37" l="1"/>
  <c r="AE104" i="37" s="1"/>
  <c r="AC548" i="37"/>
  <c r="AC550" i="37" s="1"/>
  <c r="AC541" i="37"/>
  <c r="AC543" i="37" s="1"/>
  <c r="N21" i="40" s="1"/>
  <c r="AC534" i="37"/>
  <c r="AC536" i="37" s="1"/>
  <c r="N24" i="40" s="1"/>
  <c r="AC529" i="37"/>
  <c r="N23" i="40" s="1"/>
  <c r="AC520" i="37"/>
  <c r="AC522" i="37" s="1"/>
  <c r="N22" i="40" s="1"/>
  <c r="AC515" i="37"/>
  <c r="N26" i="40" s="1"/>
  <c r="AC506" i="37"/>
  <c r="AC508" i="37" s="1"/>
  <c r="N27" i="40" s="1"/>
  <c r="Y210" i="37"/>
  <c r="AD210" i="37"/>
  <c r="AE210" i="37" s="1"/>
  <c r="AE209" i="37" s="1"/>
  <c r="Y222" i="37"/>
  <c r="AD222" i="37"/>
  <c r="AE222" i="37" s="1"/>
  <c r="AE221" i="37" s="1"/>
  <c r="Y159" i="37"/>
  <c r="AD159" i="37"/>
  <c r="AE159" i="37" s="1"/>
  <c r="AE158" i="37" s="1"/>
  <c r="Y218" i="37"/>
  <c r="AD218" i="37"/>
  <c r="AE218" i="37" s="1"/>
  <c r="AE217" i="37" s="1"/>
  <c r="Y214" i="37"/>
  <c r="AD214" i="37"/>
  <c r="AE214" i="37" s="1"/>
  <c r="AE213" i="37" s="1"/>
  <c r="Y109" i="37"/>
  <c r="AD109" i="37"/>
  <c r="AE109" i="37" s="1"/>
  <c r="Y232" i="37"/>
  <c r="AD232" i="37"/>
  <c r="AE232" i="37" s="1"/>
  <c r="AE231" i="37" s="1"/>
  <c r="Y224" i="37"/>
  <c r="AD224" i="37"/>
  <c r="AE224" i="37" s="1"/>
  <c r="AE223" i="37" s="1"/>
  <c r="Y216" i="37"/>
  <c r="AD216" i="37"/>
  <c r="AE216" i="37" s="1"/>
  <c r="AE215" i="37" s="1"/>
  <c r="Y208" i="37"/>
  <c r="AD208" i="37"/>
  <c r="AE208" i="37" s="1"/>
  <c r="AE207" i="37" s="1"/>
  <c r="Y149" i="37"/>
  <c r="AD149" i="37"/>
  <c r="AE149" i="37" s="1"/>
  <c r="AE148" i="37" s="1"/>
  <c r="Y122" i="37"/>
  <c r="AD122" i="37"/>
  <c r="AE122" i="37" s="1"/>
  <c r="AE121" i="37" s="1"/>
  <c r="AE120" i="37" s="1"/>
  <c r="AE119" i="37" s="1"/>
  <c r="Y112" i="37"/>
  <c r="AD112" i="37"/>
  <c r="AE112" i="37" s="1"/>
  <c r="Y111" i="37"/>
  <c r="AD111" i="37"/>
  <c r="Y226" i="37"/>
  <c r="AD226" i="37"/>
  <c r="AE226" i="37" s="1"/>
  <c r="AE225" i="37" s="1"/>
  <c r="Y206" i="37"/>
  <c r="AD206" i="37"/>
  <c r="AE206" i="37" s="1"/>
  <c r="AE205" i="37" s="1"/>
  <c r="Y230" i="37"/>
  <c r="AD230" i="37"/>
  <c r="AE230" i="37" s="1"/>
  <c r="AE229" i="37" s="1"/>
  <c r="Y151" i="37"/>
  <c r="AD151" i="37"/>
  <c r="AE151" i="37" s="1"/>
  <c r="AE150" i="37" s="1"/>
  <c r="Y132" i="37"/>
  <c r="AD132" i="37"/>
  <c r="AE132" i="37" s="1"/>
  <c r="Y228" i="37"/>
  <c r="AD228" i="37"/>
  <c r="AE228" i="37" s="1"/>
  <c r="AE227" i="37" s="1"/>
  <c r="Y220" i="37"/>
  <c r="AD220" i="37"/>
  <c r="AE220" i="37" s="1"/>
  <c r="AE219" i="37" s="1"/>
  <c r="Y212" i="37"/>
  <c r="AD212" i="37"/>
  <c r="AE212" i="37" s="1"/>
  <c r="AE211" i="37" s="1"/>
  <c r="Y108" i="37"/>
  <c r="AD108" i="37"/>
  <c r="AE470" i="37"/>
  <c r="AE114" i="37"/>
  <c r="Y355" i="37"/>
  <c r="AD355" i="37"/>
  <c r="AE355" i="37" s="1"/>
  <c r="AE354" i="37" s="1"/>
  <c r="Y99" i="37"/>
  <c r="AD99" i="37"/>
  <c r="AE99" i="37" s="1"/>
  <c r="AE98" i="37" s="1"/>
  <c r="Y89" i="37"/>
  <c r="AD89" i="37"/>
  <c r="Y136" i="37"/>
  <c r="AD136" i="37"/>
  <c r="AE136" i="37" s="1"/>
  <c r="AE135" i="37" s="1"/>
  <c r="Y334" i="37"/>
  <c r="AD334" i="37"/>
  <c r="AE334" i="37" s="1"/>
  <c r="AE333" i="37" s="1"/>
  <c r="AE332" i="37" s="1"/>
  <c r="AE331" i="37" s="1"/>
  <c r="Y301" i="37"/>
  <c r="AD301" i="37"/>
  <c r="Y473" i="37"/>
  <c r="AD473" i="37"/>
  <c r="AE473" i="37" s="1"/>
  <c r="AE472" i="37" s="1"/>
  <c r="Y468" i="37"/>
  <c r="AD468" i="37"/>
  <c r="AE468" i="37" s="1"/>
  <c r="AE467" i="37" s="1"/>
  <c r="AE466" i="37" s="1"/>
  <c r="Y324" i="37"/>
  <c r="AD324" i="37"/>
  <c r="AE324" i="37" s="1"/>
  <c r="AE323" i="37" s="1"/>
  <c r="AE322" i="37" s="1"/>
  <c r="Y142" i="37"/>
  <c r="AD142" i="37"/>
  <c r="AE142" i="37" s="1"/>
  <c r="Y103" i="37"/>
  <c r="AD103" i="37"/>
  <c r="AE103" i="37" s="1"/>
  <c r="AE102" i="37" s="1"/>
  <c r="Y406" i="37"/>
  <c r="AD406" i="37"/>
  <c r="AE406" i="37" s="1"/>
  <c r="AE405" i="37" s="1"/>
  <c r="Y339" i="37"/>
  <c r="AD339" i="37"/>
  <c r="AE339" i="37" s="1"/>
  <c r="AE338" i="37" s="1"/>
  <c r="Y90" i="37"/>
  <c r="AD90" i="37"/>
  <c r="AE90" i="37" s="1"/>
  <c r="Y408" i="37"/>
  <c r="AD408" i="37"/>
  <c r="AE408" i="37" s="1"/>
  <c r="AE407" i="37" s="1"/>
  <c r="AE394" i="37"/>
  <c r="Y146" i="37"/>
  <c r="AD146" i="37"/>
  <c r="AE146" i="37" s="1"/>
  <c r="AE145" i="37" s="1"/>
  <c r="Y476" i="37"/>
  <c r="AD476" i="37"/>
  <c r="AE476" i="37" s="1"/>
  <c r="AE475" i="37" s="1"/>
  <c r="Y131" i="37"/>
  <c r="AD131" i="37"/>
  <c r="Y417" i="37"/>
  <c r="AD417" i="37"/>
  <c r="AE417" i="37" s="1"/>
  <c r="AE416" i="37" s="1"/>
  <c r="Y410" i="37"/>
  <c r="AD410" i="37"/>
  <c r="AE410" i="37" s="1"/>
  <c r="AE409" i="37" s="1"/>
  <c r="Y302" i="37"/>
  <c r="AD302" i="37"/>
  <c r="AE302" i="37" s="1"/>
  <c r="Y141" i="37"/>
  <c r="AD141" i="37"/>
  <c r="AE126" i="37"/>
  <c r="Y79" i="37"/>
  <c r="AD79" i="37"/>
  <c r="AE79" i="37" s="1"/>
  <c r="AE78" i="37" s="1"/>
  <c r="Y78" i="37" s="1"/>
  <c r="Y74" i="37"/>
  <c r="AD74" i="37"/>
  <c r="AE74" i="37" s="1"/>
  <c r="Y73" i="37"/>
  <c r="AD73" i="37"/>
  <c r="Y71" i="37"/>
  <c r="AD71" i="37"/>
  <c r="AE71" i="37" s="1"/>
  <c r="Y70" i="37"/>
  <c r="AD70" i="37"/>
  <c r="Y69" i="37"/>
  <c r="AD69" i="37"/>
  <c r="Y68" i="37"/>
  <c r="AD68" i="37"/>
  <c r="Y403" i="37"/>
  <c r="Y328" i="37"/>
  <c r="Y333" i="37"/>
  <c r="Y105" i="37"/>
  <c r="Y395" i="37"/>
  <c r="Y332" i="37"/>
  <c r="Y124" i="37"/>
  <c r="Y115" i="37"/>
  <c r="Y471" i="37"/>
  <c r="Y459" i="37"/>
  <c r="Y267" i="37"/>
  <c r="Y196" i="37"/>
  <c r="Y106" i="37"/>
  <c r="Y63" i="37"/>
  <c r="Y29" i="37"/>
  <c r="Y26" i="37"/>
  <c r="Y22" i="37"/>
  <c r="Y18" i="37"/>
  <c r="Y14" i="37"/>
  <c r="Y10" i="37"/>
  <c r="Y25" i="37"/>
  <c r="Y21" i="37"/>
  <c r="Y17" i="37"/>
  <c r="Y13" i="37"/>
  <c r="Y9" i="37"/>
  <c r="Y28" i="37"/>
  <c r="Y24" i="37"/>
  <c r="Y20" i="37"/>
  <c r="Y16" i="37"/>
  <c r="Y12" i="37"/>
  <c r="Y8" i="37"/>
  <c r="Y27" i="37"/>
  <c r="Y23" i="37"/>
  <c r="Y19" i="37"/>
  <c r="Y15" i="37"/>
  <c r="Y11" i="37"/>
  <c r="Y52" i="37"/>
  <c r="Y60" i="37"/>
  <c r="Y57" i="37"/>
  <c r="Y64" i="37"/>
  <c r="Y59" i="37"/>
  <c r="Y65" i="37"/>
  <c r="Y61" i="37"/>
  <c r="Y56" i="37"/>
  <c r="Y66" i="37"/>
  <c r="Y62" i="37"/>
  <c r="Y58" i="37"/>
  <c r="Y54" i="37"/>
  <c r="Y53" i="37"/>
  <c r="Y55" i="37"/>
  <c r="Y46" i="37"/>
  <c r="Y45" i="37"/>
  <c r="Y48" i="37"/>
  <c r="Y47" i="37"/>
  <c r="Y50" i="37"/>
  <c r="Y51" i="37"/>
  <c r="Y49" i="37"/>
  <c r="Y44" i="37"/>
  <c r="Y43" i="37"/>
  <c r="Y38" i="37"/>
  <c r="Y37" i="37"/>
  <c r="Y32" i="37"/>
  <c r="Y40" i="37"/>
  <c r="Y39" i="37"/>
  <c r="Y31" i="37"/>
  <c r="Y42" i="37"/>
  <c r="Y34" i="37"/>
  <c r="Y41" i="37"/>
  <c r="Y33" i="37"/>
  <c r="Y36" i="37"/>
  <c r="Y35" i="37"/>
  <c r="Y30" i="37"/>
  <c r="Y77" i="37"/>
  <c r="Y75" i="37"/>
  <c r="Y76" i="37"/>
  <c r="AC557" i="37"/>
  <c r="N20" i="40" s="1"/>
  <c r="AC555" i="37"/>
  <c r="Y143" i="37"/>
  <c r="Y80" i="37"/>
  <c r="AC562" i="37"/>
  <c r="AC564" i="37" s="1"/>
  <c r="N19" i="40" s="1"/>
  <c r="AC569" i="37"/>
  <c r="AC571" i="37" s="1"/>
  <c r="N18" i="40" s="1"/>
  <c r="Y484" i="37"/>
  <c r="AE131" i="37" l="1"/>
  <c r="AE130" i="37" s="1"/>
  <c r="AE111" i="37"/>
  <c r="AE110" i="37" s="1"/>
  <c r="AE108" i="37"/>
  <c r="AE107" i="37" s="1"/>
  <c r="AE70" i="37"/>
  <c r="AE69" i="37" s="1"/>
  <c r="AE68" i="37" s="1"/>
  <c r="AE67" i="37" s="1"/>
  <c r="Y67" i="37" s="1"/>
  <c r="AE73" i="37"/>
  <c r="AE72" i="37" s="1"/>
  <c r="Y72" i="37" s="1"/>
  <c r="AE141" i="37"/>
  <c r="AE140" i="37" s="1"/>
  <c r="AE301" i="37"/>
  <c r="AE300" i="37" s="1"/>
  <c r="AE89" i="37"/>
  <c r="AE88" i="37" s="1"/>
  <c r="Y127" i="37"/>
  <c r="Y101" i="37"/>
  <c r="N25" i="40"/>
  <c r="Y82" i="37"/>
  <c r="Y81" i="37"/>
  <c r="N97" i="37"/>
  <c r="N98" i="37"/>
  <c r="N99" i="37"/>
  <c r="N100" i="37"/>
  <c r="N101" i="37"/>
  <c r="N102" i="37"/>
  <c r="N103" i="37"/>
  <c r="N96" i="37"/>
  <c r="T103" i="37" l="1"/>
  <c r="U103" i="37" s="1"/>
  <c r="V103" i="37"/>
  <c r="T101" i="37"/>
  <c r="U101" i="37" s="1"/>
  <c r="V101" i="37"/>
  <c r="T96" i="37"/>
  <c r="V96" i="37"/>
  <c r="T99" i="37"/>
  <c r="U99" i="37" s="1"/>
  <c r="V99" i="37"/>
  <c r="T102" i="37"/>
  <c r="U102" i="37" s="1"/>
  <c r="V102" i="37"/>
  <c r="T98" i="37"/>
  <c r="U98" i="37" s="1"/>
  <c r="V98" i="37"/>
  <c r="T100" i="37"/>
  <c r="U100" i="37" s="1"/>
  <c r="V100" i="37"/>
  <c r="T97" i="37"/>
  <c r="U97" i="37" s="1"/>
  <c r="V97" i="37"/>
  <c r="AC577" i="37"/>
  <c r="U96" i="37" l="1"/>
  <c r="AC579" i="37"/>
  <c r="O17" i="40" s="1"/>
  <c r="M16" i="40" l="1"/>
  <c r="Y455" i="37" l="1"/>
  <c r="Y487" i="37"/>
  <c r="Y448" i="37"/>
  <c r="Y440" i="37"/>
  <c r="Y422" i="37"/>
  <c r="Y418" i="37"/>
  <c r="Y390" i="37"/>
  <c r="Y386" i="37"/>
  <c r="Y382" i="37"/>
  <c r="Y380" i="37"/>
  <c r="Y362" i="37"/>
  <c r="Y330" i="37"/>
  <c r="Y309" i="37"/>
  <c r="Y305" i="37"/>
  <c r="Y291" i="37"/>
  <c r="Y272" i="37"/>
  <c r="Y269" i="37"/>
  <c r="Y261" i="37"/>
  <c r="Y257" i="37"/>
  <c r="Y451" i="37"/>
  <c r="Y447" i="37"/>
  <c r="Y443" i="37"/>
  <c r="Y389" i="37"/>
  <c r="Y381" i="37"/>
  <c r="Y379" i="37"/>
  <c r="Y369" i="37"/>
  <c r="Y364" i="37"/>
  <c r="Y341" i="37"/>
  <c r="Y312" i="37"/>
  <c r="Y290" i="37"/>
  <c r="Y283" i="37"/>
  <c r="Y279" i="37"/>
  <c r="Y485" i="37"/>
  <c r="Y454" i="37"/>
  <c r="Y450" i="37"/>
  <c r="Y446" i="37"/>
  <c r="Y442" i="37"/>
  <c r="Y434" i="37"/>
  <c r="Y420" i="37"/>
  <c r="Y398" i="37"/>
  <c r="Y388" i="37"/>
  <c r="Y366" i="37"/>
  <c r="Y360" i="37"/>
  <c r="Y356" i="37"/>
  <c r="Y343" i="37"/>
  <c r="Y318" i="37"/>
  <c r="Y307" i="37"/>
  <c r="Y289" i="37"/>
  <c r="Y282" i="37"/>
  <c r="Y278" i="37"/>
  <c r="Y274" i="37"/>
  <c r="Y271" i="37"/>
  <c r="Y247" i="37"/>
  <c r="Y204" i="37"/>
  <c r="Y193" i="37"/>
  <c r="Y478" i="37"/>
  <c r="Y453" i="37"/>
  <c r="Y445" i="37"/>
  <c r="Y441" i="37"/>
  <c r="Y437" i="37"/>
  <c r="Y426" i="37"/>
  <c r="Y419" i="37"/>
  <c r="Y415" i="37"/>
  <c r="Y387" i="37"/>
  <c r="Y383" i="37"/>
  <c r="Y310" i="37"/>
  <c r="Y292" i="37"/>
  <c r="Y288" i="37"/>
  <c r="Y285" i="37"/>
  <c r="Y270" i="37"/>
  <c r="Y254" i="37"/>
  <c r="Y363" i="37"/>
  <c r="Y449" i="37"/>
  <c r="Y430" i="37"/>
  <c r="Y293" i="37"/>
  <c r="Y353" i="37"/>
  <c r="Y287" i="37"/>
  <c r="Y253" i="37"/>
  <c r="Y311" i="37"/>
  <c r="Y308" i="37"/>
  <c r="Y286" i="37"/>
  <c r="Y252" i="37"/>
  <c r="Y236" i="37"/>
  <c r="Y488" i="37"/>
  <c r="Y482" i="37"/>
  <c r="Y452" i="37"/>
  <c r="Y357" i="37"/>
  <c r="Y317" i="37"/>
  <c r="Y268" i="37"/>
  <c r="Y262" i="37"/>
  <c r="Y424" i="37" l="1"/>
  <c r="Y376" i="37"/>
  <c r="Y255" i="37"/>
  <c r="Y303" i="37"/>
  <c r="Y351" i="37"/>
  <c r="Y345" i="37"/>
  <c r="Y349" i="37"/>
  <c r="Y347" i="37"/>
  <c r="Y327" i="37"/>
  <c r="Y314" i="37"/>
  <c r="N104" i="37" l="1"/>
  <c r="N105" i="37"/>
  <c r="N106" i="37"/>
  <c r="N107" i="37"/>
  <c r="N108" i="37"/>
  <c r="N109" i="37"/>
  <c r="N110" i="37"/>
  <c r="N111" i="37"/>
  <c r="N112" i="37"/>
  <c r="N113" i="37"/>
  <c r="N114" i="37"/>
  <c r="N115" i="37"/>
  <c r="N116" i="37"/>
  <c r="N117" i="37"/>
  <c r="N118" i="37"/>
  <c r="N119" i="37"/>
  <c r="N123" i="37"/>
  <c r="N124" i="37"/>
  <c r="N125" i="37"/>
  <c r="N126" i="37"/>
  <c r="N127" i="37"/>
  <c r="N128" i="37"/>
  <c r="N129" i="37"/>
  <c r="N130" i="37"/>
  <c r="N131" i="37"/>
  <c r="N132" i="37"/>
  <c r="N133" i="37"/>
  <c r="N134" i="37"/>
  <c r="N135" i="37"/>
  <c r="N136" i="37"/>
  <c r="N137" i="37"/>
  <c r="N138" i="37"/>
  <c r="N139" i="37"/>
  <c r="N140" i="37"/>
  <c r="N141" i="37"/>
  <c r="N142" i="37"/>
  <c r="N143" i="37"/>
  <c r="N144" i="37"/>
  <c r="N145" i="37"/>
  <c r="N146" i="37"/>
  <c r="N147" i="37"/>
  <c r="N148" i="37"/>
  <c r="N149" i="37"/>
  <c r="N150" i="37"/>
  <c r="N151" i="37"/>
  <c r="N152" i="37"/>
  <c r="N153" i="37"/>
  <c r="N154" i="37"/>
  <c r="N155" i="37"/>
  <c r="N156" i="37"/>
  <c r="N157" i="37"/>
  <c r="N158" i="37"/>
  <c r="N159" i="37"/>
  <c r="N160" i="37"/>
  <c r="N161" i="37"/>
  <c r="N162" i="37"/>
  <c r="N163" i="37"/>
  <c r="N164" i="37"/>
  <c r="N165" i="37"/>
  <c r="N166" i="37"/>
  <c r="N167" i="37"/>
  <c r="N168" i="37"/>
  <c r="L121" i="37"/>
  <c r="M121" i="37" s="1"/>
  <c r="R121" i="37" s="1"/>
  <c r="M120" i="37"/>
  <c r="R120" i="37" s="1"/>
  <c r="T156" i="37" l="1"/>
  <c r="U156" i="37" s="1"/>
  <c r="V156" i="37"/>
  <c r="T150" i="37"/>
  <c r="U150" i="37" s="1"/>
  <c r="V150" i="37"/>
  <c r="T148" i="37"/>
  <c r="U148" i="37" s="1"/>
  <c r="V148" i="37"/>
  <c r="T126" i="37"/>
  <c r="U126" i="37" s="1"/>
  <c r="V126" i="37"/>
  <c r="T113" i="37"/>
  <c r="U113" i="37" s="1"/>
  <c r="V113" i="37"/>
  <c r="T127" i="37"/>
  <c r="U127" i="37" s="1"/>
  <c r="V127" i="37"/>
  <c r="T167" i="37"/>
  <c r="U167" i="37" s="1"/>
  <c r="V167" i="37"/>
  <c r="T152" i="37"/>
  <c r="U152" i="37" s="1"/>
  <c r="V152" i="37"/>
  <c r="T141" i="37"/>
  <c r="U141" i="37" s="1"/>
  <c r="V141" i="37"/>
  <c r="T137" i="37"/>
  <c r="U137" i="37" s="1"/>
  <c r="V137" i="37"/>
  <c r="T115" i="37"/>
  <c r="U115" i="37" s="1"/>
  <c r="V115" i="37"/>
  <c r="T112" i="37"/>
  <c r="U112" i="37" s="1"/>
  <c r="V112" i="37"/>
  <c r="T166" i="37"/>
  <c r="U166" i="37" s="1"/>
  <c r="V166" i="37"/>
  <c r="T159" i="37"/>
  <c r="U159" i="37" s="1"/>
  <c r="V159" i="37"/>
  <c r="T151" i="37"/>
  <c r="U151" i="37" s="1"/>
  <c r="V151" i="37"/>
  <c r="T129" i="37"/>
  <c r="U129" i="37" s="1"/>
  <c r="V129" i="37"/>
  <c r="T114" i="37"/>
  <c r="U114" i="37" s="1"/>
  <c r="V114" i="37"/>
  <c r="T146" i="37"/>
  <c r="U146" i="37" s="1"/>
  <c r="V146" i="37"/>
  <c r="T163" i="37"/>
  <c r="U163" i="37" s="1"/>
  <c r="V163" i="37"/>
  <c r="T160" i="37"/>
  <c r="U160" i="37" s="1"/>
  <c r="V160" i="37"/>
  <c r="T144" i="37"/>
  <c r="U144" i="37" s="1"/>
  <c r="V144" i="37"/>
  <c r="T133" i="37"/>
  <c r="U133" i="37" s="1"/>
  <c r="V133" i="37"/>
  <c r="T130" i="37"/>
  <c r="U130" i="37" s="1"/>
  <c r="V130" i="37"/>
  <c r="T123" i="37"/>
  <c r="U123" i="37" s="1"/>
  <c r="V123" i="37"/>
  <c r="T108" i="37"/>
  <c r="U108" i="37" s="1"/>
  <c r="V108" i="37"/>
  <c r="T162" i="37"/>
  <c r="U162" i="37" s="1"/>
  <c r="V162" i="37"/>
  <c r="T155" i="37"/>
  <c r="U155" i="37" s="1"/>
  <c r="V155" i="37"/>
  <c r="T147" i="37"/>
  <c r="U147" i="37" s="1"/>
  <c r="V147" i="37"/>
  <c r="T143" i="37"/>
  <c r="U143" i="37" s="1"/>
  <c r="V143" i="37"/>
  <c r="T140" i="37"/>
  <c r="U140" i="37" s="1"/>
  <c r="V140" i="37"/>
  <c r="T136" i="37"/>
  <c r="U136" i="37" s="1"/>
  <c r="V136" i="37"/>
  <c r="T118" i="37"/>
  <c r="U118" i="37" s="1"/>
  <c r="V118" i="37"/>
  <c r="T111" i="37"/>
  <c r="U111" i="37" s="1"/>
  <c r="V111" i="37"/>
  <c r="T107" i="37"/>
  <c r="U107" i="37" s="1"/>
  <c r="V107" i="37"/>
  <c r="T106" i="37"/>
  <c r="U106" i="37" s="1"/>
  <c r="V106" i="37"/>
  <c r="T165" i="37"/>
  <c r="U165" i="37" s="1"/>
  <c r="V165" i="37"/>
  <c r="T158" i="37"/>
  <c r="U158" i="37" s="1"/>
  <c r="V158" i="37"/>
  <c r="T154" i="37"/>
  <c r="U154" i="37" s="1"/>
  <c r="V154" i="37"/>
  <c r="T138" i="37"/>
  <c r="U138" i="37" s="1"/>
  <c r="V138" i="37"/>
  <c r="T135" i="37"/>
  <c r="U135" i="37" s="1"/>
  <c r="V135" i="37"/>
  <c r="T132" i="37"/>
  <c r="U132" i="37" s="1"/>
  <c r="V132" i="37"/>
  <c r="T128" i="37"/>
  <c r="U128" i="37" s="1"/>
  <c r="V128" i="37"/>
  <c r="T125" i="37"/>
  <c r="U125" i="37" s="1"/>
  <c r="V125" i="37"/>
  <c r="T117" i="37"/>
  <c r="U117" i="37" s="1"/>
  <c r="V117" i="37"/>
  <c r="T110" i="37"/>
  <c r="U110" i="37" s="1"/>
  <c r="V110" i="37"/>
  <c r="T105" i="37"/>
  <c r="U105" i="37" s="1"/>
  <c r="V105" i="37"/>
  <c r="T168" i="37"/>
  <c r="U168" i="37" s="1"/>
  <c r="V168" i="37"/>
  <c r="T164" i="37"/>
  <c r="U164" i="37" s="1"/>
  <c r="V164" i="37"/>
  <c r="T161" i="37"/>
  <c r="U161" i="37" s="1"/>
  <c r="V161" i="37"/>
  <c r="T157" i="37"/>
  <c r="U157" i="37" s="1"/>
  <c r="V157" i="37"/>
  <c r="T153" i="37"/>
  <c r="U153" i="37" s="1"/>
  <c r="V153" i="37"/>
  <c r="T149" i="37"/>
  <c r="U149" i="37" s="1"/>
  <c r="V149" i="37"/>
  <c r="T145" i="37"/>
  <c r="U145" i="37" s="1"/>
  <c r="V145" i="37"/>
  <c r="T142" i="37"/>
  <c r="U142" i="37" s="1"/>
  <c r="V142" i="37"/>
  <c r="T139" i="37"/>
  <c r="U139" i="37" s="1"/>
  <c r="V139" i="37"/>
  <c r="T134" i="37"/>
  <c r="U134" i="37" s="1"/>
  <c r="V134" i="37"/>
  <c r="T131" i="37"/>
  <c r="U131" i="37" s="1"/>
  <c r="V131" i="37"/>
  <c r="T124" i="37"/>
  <c r="U124" i="37" s="1"/>
  <c r="V124" i="37"/>
  <c r="T119" i="37"/>
  <c r="U119" i="37" s="1"/>
  <c r="V119" i="37"/>
  <c r="T116" i="37"/>
  <c r="U116" i="37" s="1"/>
  <c r="V116" i="37"/>
  <c r="T109" i="37"/>
  <c r="U109" i="37" s="1"/>
  <c r="V109" i="37"/>
  <c r="T104" i="37"/>
  <c r="U104" i="37" s="1"/>
  <c r="V104" i="37"/>
  <c r="N120" i="37"/>
  <c r="T120" i="37" s="1"/>
  <c r="U120" i="37" s="1"/>
  <c r="L122" i="37"/>
  <c r="N122" i="37" s="1"/>
  <c r="N121" i="37"/>
  <c r="T121" i="37" s="1"/>
  <c r="U121" i="37" s="1"/>
  <c r="T122" i="37" l="1"/>
  <c r="U122" i="37" s="1"/>
  <c r="V122" i="37"/>
  <c r="V121" i="37"/>
  <c r="V120" i="37"/>
  <c r="AC584" i="37"/>
  <c r="AC586" i="37" l="1"/>
  <c r="O16" i="40" s="1"/>
  <c r="N169" i="37" l="1"/>
  <c r="N170" i="37"/>
  <c r="N171" i="37"/>
  <c r="N172" i="37"/>
  <c r="N173" i="37"/>
  <c r="N174" i="37"/>
  <c r="N175" i="37"/>
  <c r="N176" i="37"/>
  <c r="N177" i="37"/>
  <c r="N178" i="37"/>
  <c r="N179" i="37"/>
  <c r="N180" i="37"/>
  <c r="N181" i="37"/>
  <c r="N182" i="37"/>
  <c r="N183" i="37"/>
  <c r="N184" i="37"/>
  <c r="N185" i="37"/>
  <c r="N186" i="37"/>
  <c r="N187" i="37"/>
  <c r="N188" i="37"/>
  <c r="N189" i="37"/>
  <c r="N190" i="37"/>
  <c r="N191" i="37"/>
  <c r="N192" i="37"/>
  <c r="N193" i="37"/>
  <c r="N194" i="37"/>
  <c r="N195" i="37"/>
  <c r="N196" i="37"/>
  <c r="N197" i="37"/>
  <c r="N198" i="37"/>
  <c r="N199" i="37"/>
  <c r="N200" i="37"/>
  <c r="N320" i="37"/>
  <c r="N321" i="37"/>
  <c r="N322" i="37"/>
  <c r="N323" i="37"/>
  <c r="N324" i="37"/>
  <c r="N325" i="37"/>
  <c r="N326" i="37"/>
  <c r="N327" i="37"/>
  <c r="N328" i="37"/>
  <c r="N329" i="37"/>
  <c r="N330" i="37"/>
  <c r="N331" i="37"/>
  <c r="N332" i="37"/>
  <c r="N333" i="37"/>
  <c r="N334" i="37"/>
  <c r="N335" i="37"/>
  <c r="N336" i="37"/>
  <c r="N337" i="37"/>
  <c r="N338" i="37"/>
  <c r="N340" i="37"/>
  <c r="N341" i="37"/>
  <c r="N342" i="37"/>
  <c r="N343" i="37"/>
  <c r="N344" i="37"/>
  <c r="N345" i="37"/>
  <c r="N346" i="37"/>
  <c r="N347" i="37"/>
  <c r="N348" i="37"/>
  <c r="N349" i="37"/>
  <c r="N350" i="37"/>
  <c r="N351" i="37"/>
  <c r="N352" i="37"/>
  <c r="N313" i="37"/>
  <c r="N314" i="37"/>
  <c r="N315" i="37"/>
  <c r="N316" i="37"/>
  <c r="N317" i="37"/>
  <c r="N318" i="37"/>
  <c r="N319" i="37"/>
  <c r="N413" i="37"/>
  <c r="N414" i="37"/>
  <c r="N415" i="37"/>
  <c r="N416" i="37"/>
  <c r="N417" i="37"/>
  <c r="N418" i="37"/>
  <c r="N419" i="37"/>
  <c r="N420" i="37"/>
  <c r="N421" i="37"/>
  <c r="N422" i="37"/>
  <c r="N423" i="37"/>
  <c r="N424" i="37"/>
  <c r="N425" i="37"/>
  <c r="N426" i="37"/>
  <c r="N427" i="37"/>
  <c r="N428" i="37"/>
  <c r="N429" i="37"/>
  <c r="N430" i="37"/>
  <c r="N431" i="37"/>
  <c r="N432" i="37"/>
  <c r="N433" i="37"/>
  <c r="N434" i="37"/>
  <c r="N435" i="37"/>
  <c r="N436" i="37"/>
  <c r="N437" i="37"/>
  <c r="N438" i="37"/>
  <c r="N439" i="37"/>
  <c r="N440" i="37"/>
  <c r="N441" i="37"/>
  <c r="N442" i="37"/>
  <c r="N443" i="37"/>
  <c r="N444" i="37"/>
  <c r="N445" i="37"/>
  <c r="N446" i="37"/>
  <c r="N447" i="37"/>
  <c r="N448" i="37"/>
  <c r="N449" i="37"/>
  <c r="N450" i="37"/>
  <c r="N451" i="37"/>
  <c r="N452" i="37"/>
  <c r="N453" i="37"/>
  <c r="N454" i="37"/>
  <c r="N455" i="37"/>
  <c r="N456" i="37"/>
  <c r="N457" i="37"/>
  <c r="N458" i="37"/>
  <c r="N459" i="37"/>
  <c r="N460" i="37"/>
  <c r="N461" i="37"/>
  <c r="N462" i="37"/>
  <c r="N463" i="37"/>
  <c r="N464" i="37"/>
  <c r="N465" i="37"/>
  <c r="N466" i="37"/>
  <c r="N467" i="37"/>
  <c r="N468" i="37"/>
  <c r="N469" i="37"/>
  <c r="N470" i="37"/>
  <c r="N472" i="37"/>
  <c r="N473" i="37"/>
  <c r="N475" i="37"/>
  <c r="N476" i="37"/>
  <c r="N477" i="37"/>
  <c r="N478" i="37"/>
  <c r="N479" i="37"/>
  <c r="N480" i="37"/>
  <c r="N481" i="37"/>
  <c r="N482" i="37"/>
  <c r="N483" i="37"/>
  <c r="N484" i="37"/>
  <c r="N485" i="37"/>
  <c r="N487" i="37"/>
  <c r="N488" i="37"/>
  <c r="M7" i="40"/>
  <c r="M8" i="40"/>
  <c r="M9" i="40"/>
  <c r="M10" i="40"/>
  <c r="M11" i="40"/>
  <c r="M12" i="40"/>
  <c r="M13" i="40"/>
  <c r="M14" i="40"/>
  <c r="M15" i="40"/>
  <c r="M6" i="40"/>
  <c r="N245" i="37"/>
  <c r="N244" i="37"/>
  <c r="N243" i="37"/>
  <c r="N242" i="37"/>
  <c r="N241" i="37"/>
  <c r="N240" i="37"/>
  <c r="N239" i="37"/>
  <c r="N238" i="37"/>
  <c r="N237" i="37"/>
  <c r="N236" i="37"/>
  <c r="N235" i="37"/>
  <c r="N234" i="37"/>
  <c r="N233" i="37"/>
  <c r="N232" i="37"/>
  <c r="N231" i="37"/>
  <c r="N229" i="37"/>
  <c r="N227" i="37"/>
  <c r="N225" i="37"/>
  <c r="N223" i="37"/>
  <c r="N221" i="37"/>
  <c r="N219" i="37"/>
  <c r="N217" i="37"/>
  <c r="N215" i="37"/>
  <c r="N214" i="37"/>
  <c r="N213" i="37"/>
  <c r="N212" i="37"/>
  <c r="N211" i="37"/>
  <c r="N209" i="37"/>
  <c r="N208" i="37"/>
  <c r="N207" i="37"/>
  <c r="N205" i="37"/>
  <c r="N204" i="37"/>
  <c r="N203" i="37"/>
  <c r="N202" i="37"/>
  <c r="N201" i="37"/>
  <c r="M5" i="40"/>
  <c r="N412" i="37"/>
  <c r="N411" i="37"/>
  <c r="N409" i="37"/>
  <c r="N407" i="37"/>
  <c r="N405" i="37"/>
  <c r="N404" i="37"/>
  <c r="N403" i="37"/>
  <c r="N402" i="37"/>
  <c r="N401" i="37"/>
  <c r="N400" i="37"/>
  <c r="N398" i="37"/>
  <c r="N397" i="37"/>
  <c r="N396" i="37"/>
  <c r="N395" i="37"/>
  <c r="N394" i="37"/>
  <c r="N393" i="37"/>
  <c r="N392" i="37"/>
  <c r="N391" i="37"/>
  <c r="N390" i="37"/>
  <c r="N389" i="37"/>
  <c r="N388" i="37"/>
  <c r="N387" i="37"/>
  <c r="N386" i="37"/>
  <c r="N385" i="37"/>
  <c r="N384" i="37"/>
  <c r="N383" i="37"/>
  <c r="N382" i="37"/>
  <c r="N381" i="37"/>
  <c r="N380" i="37"/>
  <c r="N379" i="37"/>
  <c r="N378" i="37"/>
  <c r="N377" i="37"/>
  <c r="N376" i="37"/>
  <c r="N375" i="37"/>
  <c r="N374" i="37"/>
  <c r="N373" i="37"/>
  <c r="N372" i="37"/>
  <c r="N371" i="37"/>
  <c r="N370" i="37"/>
  <c r="N369" i="37"/>
  <c r="N368" i="37"/>
  <c r="N367" i="37"/>
  <c r="N366" i="37"/>
  <c r="N365" i="37"/>
  <c r="N364" i="37"/>
  <c r="N363" i="37"/>
  <c r="N362" i="37"/>
  <c r="N361" i="37"/>
  <c r="N360" i="37"/>
  <c r="N359" i="37"/>
  <c r="N358" i="37"/>
  <c r="N357" i="37"/>
  <c r="N356" i="37"/>
  <c r="N354" i="37"/>
  <c r="N353" i="37"/>
  <c r="N312" i="37"/>
  <c r="N311" i="37"/>
  <c r="N310" i="37"/>
  <c r="N309" i="37"/>
  <c r="N308" i="37"/>
  <c r="N307" i="37"/>
  <c r="N306" i="37"/>
  <c r="N305" i="37"/>
  <c r="N303" i="37"/>
  <c r="N302" i="37"/>
  <c r="N301" i="37"/>
  <c r="N300" i="37"/>
  <c r="N299" i="37"/>
  <c r="N298" i="37"/>
  <c r="N297" i="37"/>
  <c r="N296" i="37"/>
  <c r="N295" i="37"/>
  <c r="N294" i="37"/>
  <c r="N293" i="37"/>
  <c r="N292" i="37"/>
  <c r="N291" i="37"/>
  <c r="N290" i="37"/>
  <c r="N289" i="37"/>
  <c r="N288" i="37"/>
  <c r="N287" i="37"/>
  <c r="N286" i="37"/>
  <c r="N285" i="37"/>
  <c r="N284" i="37"/>
  <c r="N283" i="37"/>
  <c r="N282" i="37"/>
  <c r="N281" i="37"/>
  <c r="N280" i="37"/>
  <c r="N279" i="37"/>
  <c r="N278" i="37"/>
  <c r="N277" i="37"/>
  <c r="N276" i="37"/>
  <c r="N275" i="37"/>
  <c r="N274" i="37"/>
  <c r="N273" i="37"/>
  <c r="N272" i="37"/>
  <c r="N271" i="37"/>
  <c r="N270" i="37"/>
  <c r="N269" i="37"/>
  <c r="N268" i="37"/>
  <c r="N267" i="37"/>
  <c r="N266" i="37"/>
  <c r="N265" i="37"/>
  <c r="N264" i="37"/>
  <c r="N263" i="37"/>
  <c r="N262" i="37"/>
  <c r="N261" i="37"/>
  <c r="N260" i="37"/>
  <c r="N259" i="37"/>
  <c r="N258" i="37"/>
  <c r="N257" i="37"/>
  <c r="N256" i="37"/>
  <c r="N255" i="37"/>
  <c r="N254" i="37"/>
  <c r="N253" i="37"/>
  <c r="N252" i="37"/>
  <c r="N251" i="37"/>
  <c r="N250" i="37"/>
  <c r="N249" i="37"/>
  <c r="N248" i="37"/>
  <c r="N247" i="37"/>
  <c r="N246" i="37"/>
  <c r="AC500" i="37" l="1"/>
  <c r="T201" i="37"/>
  <c r="U201" i="37" s="1"/>
  <c r="V201" i="37"/>
  <c r="T246" i="37"/>
  <c r="U246" i="37" s="1"/>
  <c r="V246" i="37"/>
  <c r="T202" i="37"/>
  <c r="U202" i="37" s="1"/>
  <c r="V202" i="37"/>
  <c r="T407" i="37"/>
  <c r="U407" i="37" s="1"/>
  <c r="V407" i="37"/>
  <c r="T208" i="37"/>
  <c r="U208" i="37" s="1"/>
  <c r="V208" i="37"/>
  <c r="T237" i="37"/>
  <c r="U237" i="37" s="1"/>
  <c r="V237" i="37"/>
  <c r="T480" i="37"/>
  <c r="U480" i="37" s="1"/>
  <c r="V480" i="37"/>
  <c r="T439" i="37"/>
  <c r="U439" i="37" s="1"/>
  <c r="V439" i="37"/>
  <c r="T338" i="37"/>
  <c r="U338" i="37" s="1"/>
  <c r="V338" i="37"/>
  <c r="T199" i="37"/>
  <c r="U199" i="37" s="1"/>
  <c r="V199" i="37"/>
  <c r="T197" i="37"/>
  <c r="U197" i="37" s="1"/>
  <c r="V197" i="37"/>
  <c r="T250" i="37"/>
  <c r="U250" i="37" s="1"/>
  <c r="V250" i="37"/>
  <c r="T365" i="37"/>
  <c r="U365" i="37" s="1"/>
  <c r="V365" i="37"/>
  <c r="T401" i="37"/>
  <c r="U401" i="37" s="1"/>
  <c r="V401" i="37"/>
  <c r="T405" i="37"/>
  <c r="U405" i="37" s="1"/>
  <c r="V405" i="37"/>
  <c r="T409" i="37"/>
  <c r="U409" i="37" s="1"/>
  <c r="V409" i="37"/>
  <c r="T212" i="37"/>
  <c r="U212" i="37" s="1"/>
  <c r="V212" i="37"/>
  <c r="T214" i="37"/>
  <c r="U214" i="37" s="1"/>
  <c r="V214" i="37"/>
  <c r="T232" i="37"/>
  <c r="U232" i="37" s="1"/>
  <c r="V232" i="37"/>
  <c r="T481" i="37"/>
  <c r="U481" i="37" s="1"/>
  <c r="V481" i="37"/>
  <c r="T479" i="37"/>
  <c r="U479" i="37" s="1"/>
  <c r="V479" i="37"/>
  <c r="T477" i="37"/>
  <c r="U477" i="37" s="1"/>
  <c r="V477" i="37"/>
  <c r="T470" i="37"/>
  <c r="U470" i="37" s="1"/>
  <c r="V470" i="37"/>
  <c r="T200" i="37"/>
  <c r="U200" i="37" s="1"/>
  <c r="V200" i="37"/>
  <c r="T194" i="37"/>
  <c r="U194" i="37" s="1"/>
  <c r="V194" i="37"/>
  <c r="T412" i="37"/>
  <c r="U412" i="37" s="1"/>
  <c r="V412" i="37"/>
  <c r="T475" i="37"/>
  <c r="U475" i="37" s="1"/>
  <c r="V475" i="37"/>
  <c r="T462" i="37"/>
  <c r="U462" i="37" s="1"/>
  <c r="V462" i="37"/>
  <c r="T400" i="37"/>
  <c r="U400" i="37" s="1"/>
  <c r="V400" i="37"/>
  <c r="T252" i="37"/>
  <c r="U252" i="37" s="1"/>
  <c r="V252" i="37"/>
  <c r="T264" i="37"/>
  <c r="U264" i="37" s="1"/>
  <c r="V264" i="37"/>
  <c r="T275" i="37"/>
  <c r="U275" i="37" s="1"/>
  <c r="V275" i="37"/>
  <c r="T286" i="37"/>
  <c r="U286" i="37" s="1"/>
  <c r="V286" i="37"/>
  <c r="T297" i="37"/>
  <c r="U297" i="37" s="1"/>
  <c r="V297" i="37"/>
  <c r="T354" i="37"/>
  <c r="U354" i="37" s="1"/>
  <c r="V354" i="37"/>
  <c r="T375" i="37"/>
  <c r="U375" i="37" s="1"/>
  <c r="V375" i="37"/>
  <c r="T387" i="37"/>
  <c r="U387" i="37" s="1"/>
  <c r="V387" i="37"/>
  <c r="T217" i="37"/>
  <c r="U217" i="37" s="1"/>
  <c r="V217" i="37"/>
  <c r="T236" i="37"/>
  <c r="U236" i="37" s="1"/>
  <c r="V236" i="37"/>
  <c r="T240" i="37"/>
  <c r="U240" i="37" s="1"/>
  <c r="V240" i="37"/>
  <c r="T244" i="37"/>
  <c r="U244" i="37" s="1"/>
  <c r="V244" i="37"/>
  <c r="T485" i="37"/>
  <c r="U485" i="37" s="1"/>
  <c r="V485" i="37"/>
  <c r="T478" i="37"/>
  <c r="U478" i="37" s="1"/>
  <c r="V478" i="37"/>
  <c r="T469" i="37"/>
  <c r="U469" i="37" s="1"/>
  <c r="V469" i="37"/>
  <c r="T461" i="37"/>
  <c r="U461" i="37" s="1"/>
  <c r="V461" i="37"/>
  <c r="T453" i="37"/>
  <c r="U453" i="37" s="1"/>
  <c r="V453" i="37"/>
  <c r="T445" i="37"/>
  <c r="U445" i="37" s="1"/>
  <c r="V445" i="37"/>
  <c r="T437" i="37"/>
  <c r="U437" i="37" s="1"/>
  <c r="V437" i="37"/>
  <c r="T430" i="37"/>
  <c r="U430" i="37" s="1"/>
  <c r="V430" i="37"/>
  <c r="T426" i="37"/>
  <c r="U426" i="37" s="1"/>
  <c r="V426" i="37"/>
  <c r="T419" i="37"/>
  <c r="U419" i="37" s="1"/>
  <c r="V419" i="37"/>
  <c r="T415" i="37"/>
  <c r="U415" i="37" s="1"/>
  <c r="V415" i="37"/>
  <c r="T318" i="37"/>
  <c r="U318" i="37" s="1"/>
  <c r="V318" i="37"/>
  <c r="T314" i="37"/>
  <c r="U314" i="37" s="1"/>
  <c r="V314" i="37"/>
  <c r="T346" i="37"/>
  <c r="U346" i="37" s="1"/>
  <c r="V346" i="37"/>
  <c r="T340" i="37"/>
  <c r="U340" i="37" s="1"/>
  <c r="V340" i="37"/>
  <c r="T335" i="37"/>
  <c r="U335" i="37" s="1"/>
  <c r="V335" i="37"/>
  <c r="T327" i="37"/>
  <c r="U327" i="37" s="1"/>
  <c r="V327" i="37"/>
  <c r="T198" i="37"/>
  <c r="U198" i="37" s="1"/>
  <c r="V198" i="37"/>
  <c r="T190" i="37"/>
  <c r="U190" i="37" s="1"/>
  <c r="V190" i="37"/>
  <c r="T186" i="37"/>
  <c r="U186" i="37" s="1"/>
  <c r="V186" i="37"/>
  <c r="T179" i="37"/>
  <c r="U179" i="37" s="1"/>
  <c r="V179" i="37"/>
  <c r="T176" i="37"/>
  <c r="U176" i="37" s="1"/>
  <c r="V176" i="37"/>
  <c r="T169" i="37"/>
  <c r="V169" i="37"/>
  <c r="T249" i="37"/>
  <c r="U249" i="37" s="1"/>
  <c r="V249" i="37"/>
  <c r="T253" i="37"/>
  <c r="U253" i="37" s="1"/>
  <c r="V253" i="37"/>
  <c r="T257" i="37"/>
  <c r="U257" i="37" s="1"/>
  <c r="V257" i="37"/>
  <c r="T261" i="37"/>
  <c r="U261" i="37" s="1"/>
  <c r="V261" i="37"/>
  <c r="T265" i="37"/>
  <c r="U265" i="37" s="1"/>
  <c r="V265" i="37"/>
  <c r="T269" i="37"/>
  <c r="U269" i="37" s="1"/>
  <c r="V269" i="37"/>
  <c r="T272" i="37"/>
  <c r="U272" i="37" s="1"/>
  <c r="V272" i="37"/>
  <c r="T276" i="37"/>
  <c r="U276" i="37" s="1"/>
  <c r="V276" i="37"/>
  <c r="T280" i="37"/>
  <c r="U280" i="37" s="1"/>
  <c r="V280" i="37"/>
  <c r="T284" i="37"/>
  <c r="U284" i="37" s="1"/>
  <c r="V284" i="37"/>
  <c r="T287" i="37"/>
  <c r="U287" i="37" s="1"/>
  <c r="V287" i="37"/>
  <c r="T291" i="37"/>
  <c r="U291" i="37" s="1"/>
  <c r="V291" i="37"/>
  <c r="T294" i="37"/>
  <c r="U294" i="37" s="1"/>
  <c r="V294" i="37"/>
  <c r="T298" i="37"/>
  <c r="U298" i="37" s="1"/>
  <c r="V298" i="37"/>
  <c r="T302" i="37"/>
  <c r="U302" i="37" s="1"/>
  <c r="V302" i="37"/>
  <c r="T308" i="37"/>
  <c r="U308" i="37" s="1"/>
  <c r="V308" i="37"/>
  <c r="T312" i="37"/>
  <c r="U312" i="37" s="1"/>
  <c r="V312" i="37"/>
  <c r="T356" i="37"/>
  <c r="U356" i="37" s="1"/>
  <c r="V356" i="37"/>
  <c r="T360" i="37"/>
  <c r="U360" i="37" s="1"/>
  <c r="V360" i="37"/>
  <c r="T363" i="37"/>
  <c r="U363" i="37" s="1"/>
  <c r="V363" i="37"/>
  <c r="T366" i="37"/>
  <c r="U366" i="37" s="1"/>
  <c r="V366" i="37"/>
  <c r="T368" i="37"/>
  <c r="U368" i="37" s="1"/>
  <c r="V368" i="37"/>
  <c r="T372" i="37"/>
  <c r="U372" i="37" s="1"/>
  <c r="V372" i="37"/>
  <c r="T376" i="37"/>
  <c r="U376" i="37" s="1"/>
  <c r="V376" i="37"/>
  <c r="T384" i="37"/>
  <c r="U384" i="37" s="1"/>
  <c r="V384" i="37"/>
  <c r="T388" i="37"/>
  <c r="U388" i="37" s="1"/>
  <c r="V388" i="37"/>
  <c r="T394" i="37"/>
  <c r="U394" i="37" s="1"/>
  <c r="V394" i="37"/>
  <c r="T398" i="37"/>
  <c r="U398" i="37" s="1"/>
  <c r="V398" i="37"/>
  <c r="T402" i="37"/>
  <c r="U402" i="37" s="1"/>
  <c r="V402" i="37"/>
  <c r="T411" i="37"/>
  <c r="U411" i="37" s="1"/>
  <c r="V411" i="37"/>
  <c r="T203" i="37"/>
  <c r="U203" i="37" s="1"/>
  <c r="V203" i="37"/>
  <c r="T213" i="37"/>
  <c r="U213" i="37" s="1"/>
  <c r="V213" i="37"/>
  <c r="T219" i="37"/>
  <c r="U219" i="37" s="1"/>
  <c r="V219" i="37"/>
  <c r="T227" i="37"/>
  <c r="U227" i="37" s="1"/>
  <c r="V227" i="37"/>
  <c r="T233" i="37"/>
  <c r="U233" i="37" s="1"/>
  <c r="V233" i="37"/>
  <c r="T241" i="37"/>
  <c r="U241" i="37" s="1"/>
  <c r="V241" i="37"/>
  <c r="T245" i="37"/>
  <c r="U245" i="37" s="1"/>
  <c r="V245" i="37"/>
  <c r="T473" i="37"/>
  <c r="U473" i="37" s="1"/>
  <c r="V473" i="37"/>
  <c r="T468" i="37"/>
  <c r="U468" i="37" s="1"/>
  <c r="V468" i="37"/>
  <c r="T464" i="37"/>
  <c r="U464" i="37" s="1"/>
  <c r="V464" i="37"/>
  <c r="T460" i="37"/>
  <c r="U460" i="37" s="1"/>
  <c r="V460" i="37"/>
  <c r="T456" i="37"/>
  <c r="U456" i="37" s="1"/>
  <c r="V456" i="37"/>
  <c r="T452" i="37"/>
  <c r="U452" i="37" s="1"/>
  <c r="V452" i="37"/>
  <c r="T448" i="37"/>
  <c r="U448" i="37" s="1"/>
  <c r="V448" i="37"/>
  <c r="T444" i="37"/>
  <c r="U444" i="37" s="1"/>
  <c r="V444" i="37"/>
  <c r="T440" i="37"/>
  <c r="U440" i="37" s="1"/>
  <c r="V440" i="37"/>
  <c r="T436" i="37"/>
  <c r="U436" i="37" s="1"/>
  <c r="V436" i="37"/>
  <c r="T432" i="37"/>
  <c r="U432" i="37" s="1"/>
  <c r="V432" i="37"/>
  <c r="T429" i="37"/>
  <c r="U429" i="37" s="1"/>
  <c r="V429" i="37"/>
  <c r="T425" i="37"/>
  <c r="U425" i="37" s="1"/>
  <c r="V425" i="37"/>
  <c r="T422" i="37"/>
  <c r="U422" i="37" s="1"/>
  <c r="V422" i="37"/>
  <c r="T418" i="37"/>
  <c r="U418" i="37" s="1"/>
  <c r="V418" i="37"/>
  <c r="T414" i="37"/>
  <c r="U414" i="37" s="1"/>
  <c r="V414" i="37"/>
  <c r="T317" i="37"/>
  <c r="U317" i="37" s="1"/>
  <c r="V317" i="37"/>
  <c r="T313" i="37"/>
  <c r="U313" i="37" s="1"/>
  <c r="V313" i="37"/>
  <c r="T349" i="37"/>
  <c r="U349" i="37" s="1"/>
  <c r="V349" i="37"/>
  <c r="T345" i="37"/>
  <c r="U345" i="37" s="1"/>
  <c r="V345" i="37"/>
  <c r="T334" i="37"/>
  <c r="U334" i="37" s="1"/>
  <c r="V334" i="37"/>
  <c r="T330" i="37"/>
  <c r="U330" i="37" s="1"/>
  <c r="V330" i="37"/>
  <c r="T326" i="37"/>
  <c r="U326" i="37" s="1"/>
  <c r="V326" i="37"/>
  <c r="T322" i="37"/>
  <c r="U322" i="37" s="1"/>
  <c r="V322" i="37"/>
  <c r="T193" i="37"/>
  <c r="U193" i="37" s="1"/>
  <c r="V193" i="37"/>
  <c r="T189" i="37"/>
  <c r="U189" i="37" s="1"/>
  <c r="V189" i="37"/>
  <c r="T185" i="37"/>
  <c r="U185" i="37" s="1"/>
  <c r="V185" i="37"/>
  <c r="T181" i="37"/>
  <c r="U181" i="37" s="1"/>
  <c r="V181" i="37"/>
  <c r="T175" i="37"/>
  <c r="U175" i="37" s="1"/>
  <c r="V175" i="37"/>
  <c r="T171" i="37"/>
  <c r="U171" i="37" s="1"/>
  <c r="V171" i="37"/>
  <c r="T256" i="37"/>
  <c r="U256" i="37" s="1"/>
  <c r="V256" i="37"/>
  <c r="T268" i="37"/>
  <c r="U268" i="37" s="1"/>
  <c r="V268" i="37"/>
  <c r="T283" i="37"/>
  <c r="U283" i="37" s="1"/>
  <c r="V283" i="37"/>
  <c r="T307" i="37"/>
  <c r="U307" i="37" s="1"/>
  <c r="V307" i="37"/>
  <c r="T359" i="37"/>
  <c r="U359" i="37" s="1"/>
  <c r="V359" i="37"/>
  <c r="T367" i="37"/>
  <c r="U367" i="37" s="1"/>
  <c r="V367" i="37"/>
  <c r="T378" i="37"/>
  <c r="U378" i="37" s="1"/>
  <c r="V378" i="37"/>
  <c r="T207" i="37"/>
  <c r="U207" i="37" s="1"/>
  <c r="V207" i="37"/>
  <c r="T482" i="37"/>
  <c r="U482" i="37" s="1"/>
  <c r="V482" i="37"/>
  <c r="T474" i="37"/>
  <c r="U474" i="37" s="1"/>
  <c r="V474" i="37"/>
  <c r="T465" i="37"/>
  <c r="U465" i="37" s="1"/>
  <c r="V465" i="37"/>
  <c r="T457" i="37"/>
  <c r="U457" i="37" s="1"/>
  <c r="V457" i="37"/>
  <c r="T449" i="37"/>
  <c r="U449" i="37" s="1"/>
  <c r="V449" i="37"/>
  <c r="T441" i="37"/>
  <c r="U441" i="37" s="1"/>
  <c r="V441" i="37"/>
  <c r="T433" i="37"/>
  <c r="U433" i="37" s="1"/>
  <c r="V433" i="37"/>
  <c r="T350" i="37"/>
  <c r="U350" i="37" s="1"/>
  <c r="V350" i="37"/>
  <c r="T342" i="37"/>
  <c r="U342" i="37" s="1"/>
  <c r="V342" i="37"/>
  <c r="T331" i="37"/>
  <c r="U331" i="37" s="1"/>
  <c r="V331" i="37"/>
  <c r="T323" i="37"/>
  <c r="U323" i="37" s="1"/>
  <c r="V323" i="37"/>
  <c r="T182" i="37"/>
  <c r="U182" i="37" s="1"/>
  <c r="V182" i="37"/>
  <c r="T172" i="37"/>
  <c r="U172" i="37" s="1"/>
  <c r="V172" i="37"/>
  <c r="T254" i="37"/>
  <c r="U254" i="37" s="1"/>
  <c r="V254" i="37"/>
  <c r="T258" i="37"/>
  <c r="U258" i="37" s="1"/>
  <c r="V258" i="37"/>
  <c r="T262" i="37"/>
  <c r="U262" i="37" s="1"/>
  <c r="V262" i="37"/>
  <c r="T266" i="37"/>
  <c r="U266" i="37" s="1"/>
  <c r="V266" i="37"/>
  <c r="T270" i="37"/>
  <c r="U270" i="37" s="1"/>
  <c r="V270" i="37"/>
  <c r="T273" i="37"/>
  <c r="U273" i="37" s="1"/>
  <c r="V273" i="37"/>
  <c r="T277" i="37"/>
  <c r="U277" i="37" s="1"/>
  <c r="V277" i="37"/>
  <c r="T281" i="37"/>
  <c r="U281" i="37" s="1"/>
  <c r="V281" i="37"/>
  <c r="T285" i="37"/>
  <c r="U285" i="37" s="1"/>
  <c r="V285" i="37"/>
  <c r="T288" i="37"/>
  <c r="U288" i="37" s="1"/>
  <c r="V288" i="37"/>
  <c r="T292" i="37"/>
  <c r="U292" i="37" s="1"/>
  <c r="V292" i="37"/>
  <c r="T295" i="37"/>
  <c r="U295" i="37" s="1"/>
  <c r="V295" i="37"/>
  <c r="T299" i="37"/>
  <c r="U299" i="37" s="1"/>
  <c r="V299" i="37"/>
  <c r="T309" i="37"/>
  <c r="U309" i="37" s="1"/>
  <c r="V309" i="37"/>
  <c r="T357" i="37"/>
  <c r="U357" i="37" s="1"/>
  <c r="V357" i="37"/>
  <c r="T361" i="37"/>
  <c r="U361" i="37" s="1"/>
  <c r="V361" i="37"/>
  <c r="T364" i="37"/>
  <c r="U364" i="37" s="1"/>
  <c r="V364" i="37"/>
  <c r="T369" i="37"/>
  <c r="U369" i="37" s="1"/>
  <c r="V369" i="37"/>
  <c r="T373" i="37"/>
  <c r="U373" i="37" s="1"/>
  <c r="V373" i="37"/>
  <c r="T377" i="37"/>
  <c r="U377" i="37" s="1"/>
  <c r="V377" i="37"/>
  <c r="T379" i="37"/>
  <c r="U379" i="37" s="1"/>
  <c r="V379" i="37"/>
  <c r="T381" i="37"/>
  <c r="U381" i="37" s="1"/>
  <c r="V381" i="37"/>
  <c r="T385" i="37"/>
  <c r="U385" i="37" s="1"/>
  <c r="V385" i="37"/>
  <c r="T389" i="37"/>
  <c r="U389" i="37" s="1"/>
  <c r="V389" i="37"/>
  <c r="T391" i="37"/>
  <c r="U391" i="37" s="1"/>
  <c r="V391" i="37"/>
  <c r="T395" i="37"/>
  <c r="U395" i="37" s="1"/>
  <c r="V395" i="37"/>
  <c r="T403" i="37"/>
  <c r="U403" i="37" s="1"/>
  <c r="V403" i="37"/>
  <c r="T209" i="37"/>
  <c r="U209" i="37" s="1"/>
  <c r="V209" i="37"/>
  <c r="T221" i="37"/>
  <c r="U221" i="37" s="1"/>
  <c r="V221" i="37"/>
  <c r="T229" i="37"/>
  <c r="U229" i="37" s="1"/>
  <c r="V229" i="37"/>
  <c r="T234" i="37"/>
  <c r="U234" i="37" s="1"/>
  <c r="V234" i="37"/>
  <c r="T238" i="37"/>
  <c r="U238" i="37" s="1"/>
  <c r="V238" i="37"/>
  <c r="T242" i="37"/>
  <c r="U242" i="37" s="1"/>
  <c r="V242" i="37"/>
  <c r="T488" i="37"/>
  <c r="V488" i="37"/>
  <c r="T484" i="37"/>
  <c r="U484" i="37" s="1"/>
  <c r="V484" i="37"/>
  <c r="T476" i="37"/>
  <c r="U476" i="37" s="1"/>
  <c r="V476" i="37"/>
  <c r="T472" i="37"/>
  <c r="U472" i="37" s="1"/>
  <c r="V472" i="37"/>
  <c r="T467" i="37"/>
  <c r="U467" i="37" s="1"/>
  <c r="V467" i="37"/>
  <c r="T463" i="37"/>
  <c r="U463" i="37" s="1"/>
  <c r="V463" i="37"/>
  <c r="T459" i="37"/>
  <c r="U459" i="37" s="1"/>
  <c r="V459" i="37"/>
  <c r="T455" i="37"/>
  <c r="U455" i="37" s="1"/>
  <c r="V455" i="37"/>
  <c r="T451" i="37"/>
  <c r="U451" i="37" s="1"/>
  <c r="V451" i="37"/>
  <c r="T447" i="37"/>
  <c r="U447" i="37" s="1"/>
  <c r="V447" i="37"/>
  <c r="T443" i="37"/>
  <c r="U443" i="37" s="1"/>
  <c r="V443" i="37"/>
  <c r="T435" i="37"/>
  <c r="U435" i="37" s="1"/>
  <c r="V435" i="37"/>
  <c r="T431" i="37"/>
  <c r="U431" i="37" s="1"/>
  <c r="V431" i="37"/>
  <c r="T428" i="37"/>
  <c r="U428" i="37" s="1"/>
  <c r="V428" i="37"/>
  <c r="T424" i="37"/>
  <c r="U424" i="37" s="1"/>
  <c r="V424" i="37"/>
  <c r="T421" i="37"/>
  <c r="U421" i="37" s="1"/>
  <c r="V421" i="37"/>
  <c r="T417" i="37"/>
  <c r="U417" i="37" s="1"/>
  <c r="V417" i="37"/>
  <c r="T413" i="37"/>
  <c r="U413" i="37" s="1"/>
  <c r="V413" i="37"/>
  <c r="T316" i="37"/>
  <c r="U316" i="37" s="1"/>
  <c r="V316" i="37"/>
  <c r="T352" i="37"/>
  <c r="U352" i="37" s="1"/>
  <c r="V352" i="37"/>
  <c r="T348" i="37"/>
  <c r="U348" i="37" s="1"/>
  <c r="V348" i="37"/>
  <c r="T344" i="37"/>
  <c r="U344" i="37" s="1"/>
  <c r="V344" i="37"/>
  <c r="T341" i="37"/>
  <c r="U341" i="37" s="1"/>
  <c r="V341" i="37"/>
  <c r="T337" i="37"/>
  <c r="U337" i="37" s="1"/>
  <c r="V337" i="37"/>
  <c r="T333" i="37"/>
  <c r="U333" i="37" s="1"/>
  <c r="V333" i="37"/>
  <c r="T329" i="37"/>
  <c r="U329" i="37" s="1"/>
  <c r="V329" i="37"/>
  <c r="T325" i="37"/>
  <c r="U325" i="37" s="1"/>
  <c r="V325" i="37"/>
  <c r="T321" i="37"/>
  <c r="U321" i="37" s="1"/>
  <c r="V321" i="37"/>
  <c r="T196" i="37"/>
  <c r="U196" i="37" s="1"/>
  <c r="V196" i="37"/>
  <c r="T192" i="37"/>
  <c r="U192" i="37" s="1"/>
  <c r="V192" i="37"/>
  <c r="T188" i="37"/>
  <c r="U188" i="37" s="1"/>
  <c r="V188" i="37"/>
  <c r="T184" i="37"/>
  <c r="U184" i="37" s="1"/>
  <c r="V184" i="37"/>
  <c r="T180" i="37"/>
  <c r="U180" i="37" s="1"/>
  <c r="V180" i="37"/>
  <c r="T178" i="37"/>
  <c r="U178" i="37" s="1"/>
  <c r="V178" i="37"/>
  <c r="T174" i="37"/>
  <c r="U174" i="37" s="1"/>
  <c r="V174" i="37"/>
  <c r="T248" i="37"/>
  <c r="U248" i="37" s="1"/>
  <c r="V248" i="37"/>
  <c r="T260" i="37"/>
  <c r="U260" i="37" s="1"/>
  <c r="V260" i="37"/>
  <c r="T279" i="37"/>
  <c r="U279" i="37" s="1"/>
  <c r="V279" i="37"/>
  <c r="T290" i="37"/>
  <c r="U290" i="37" s="1"/>
  <c r="V290" i="37"/>
  <c r="T301" i="37"/>
  <c r="U301" i="37" s="1"/>
  <c r="V301" i="37"/>
  <c r="T305" i="37"/>
  <c r="U305" i="37" s="1"/>
  <c r="V305" i="37"/>
  <c r="T311" i="37"/>
  <c r="U311" i="37" s="1"/>
  <c r="V311" i="37"/>
  <c r="T371" i="37"/>
  <c r="U371" i="37" s="1"/>
  <c r="V371" i="37"/>
  <c r="T383" i="37"/>
  <c r="U383" i="37" s="1"/>
  <c r="V383" i="37"/>
  <c r="T393" i="37"/>
  <c r="U393" i="37" s="1"/>
  <c r="V393" i="37"/>
  <c r="T397" i="37"/>
  <c r="U397" i="37" s="1"/>
  <c r="V397" i="37"/>
  <c r="T225" i="37"/>
  <c r="U225" i="37" s="1"/>
  <c r="V225" i="37"/>
  <c r="T247" i="37"/>
  <c r="U247" i="37" s="1"/>
  <c r="V247" i="37"/>
  <c r="T251" i="37"/>
  <c r="U251" i="37" s="1"/>
  <c r="V251" i="37"/>
  <c r="T255" i="37"/>
  <c r="U255" i="37" s="1"/>
  <c r="V255" i="37"/>
  <c r="T259" i="37"/>
  <c r="U259" i="37" s="1"/>
  <c r="V259" i="37"/>
  <c r="T263" i="37"/>
  <c r="U263" i="37" s="1"/>
  <c r="V263" i="37"/>
  <c r="T267" i="37"/>
  <c r="U267" i="37" s="1"/>
  <c r="V267" i="37"/>
  <c r="T271" i="37"/>
  <c r="U271" i="37" s="1"/>
  <c r="V271" i="37"/>
  <c r="T274" i="37"/>
  <c r="U274" i="37" s="1"/>
  <c r="V274" i="37"/>
  <c r="T278" i="37"/>
  <c r="U278" i="37" s="1"/>
  <c r="V278" i="37"/>
  <c r="T282" i="37"/>
  <c r="U282" i="37" s="1"/>
  <c r="V282" i="37"/>
  <c r="T289" i="37"/>
  <c r="U289" i="37" s="1"/>
  <c r="V289" i="37"/>
  <c r="T293" i="37"/>
  <c r="U293" i="37" s="1"/>
  <c r="V293" i="37"/>
  <c r="T296" i="37"/>
  <c r="U296" i="37" s="1"/>
  <c r="V296" i="37"/>
  <c r="T300" i="37"/>
  <c r="U300" i="37" s="1"/>
  <c r="V300" i="37"/>
  <c r="T303" i="37"/>
  <c r="U303" i="37" s="1"/>
  <c r="V303" i="37"/>
  <c r="T306" i="37"/>
  <c r="U306" i="37" s="1"/>
  <c r="V306" i="37"/>
  <c r="T310" i="37"/>
  <c r="U310" i="37" s="1"/>
  <c r="V310" i="37"/>
  <c r="T353" i="37"/>
  <c r="U353" i="37" s="1"/>
  <c r="V353" i="37"/>
  <c r="T358" i="37"/>
  <c r="U358" i="37" s="1"/>
  <c r="V358" i="37"/>
  <c r="T362" i="37"/>
  <c r="U362" i="37" s="1"/>
  <c r="V362" i="37"/>
  <c r="T370" i="37"/>
  <c r="U370" i="37" s="1"/>
  <c r="V370" i="37"/>
  <c r="T374" i="37"/>
  <c r="U374" i="37" s="1"/>
  <c r="V374" i="37"/>
  <c r="T380" i="37"/>
  <c r="U380" i="37" s="1"/>
  <c r="V380" i="37"/>
  <c r="T382" i="37"/>
  <c r="U382" i="37" s="1"/>
  <c r="V382" i="37"/>
  <c r="T386" i="37"/>
  <c r="U386" i="37" s="1"/>
  <c r="V386" i="37"/>
  <c r="T390" i="37"/>
  <c r="U390" i="37" s="1"/>
  <c r="V390" i="37"/>
  <c r="T392" i="37"/>
  <c r="U392" i="37" s="1"/>
  <c r="V392" i="37"/>
  <c r="T396" i="37"/>
  <c r="U396" i="37" s="1"/>
  <c r="V396" i="37"/>
  <c r="T404" i="37"/>
  <c r="U404" i="37" s="1"/>
  <c r="V404" i="37"/>
  <c r="T204" i="37"/>
  <c r="U204" i="37" s="1"/>
  <c r="V204" i="37"/>
  <c r="T205" i="37"/>
  <c r="U205" i="37" s="1"/>
  <c r="V205" i="37"/>
  <c r="T211" i="37"/>
  <c r="U211" i="37" s="1"/>
  <c r="V211" i="37"/>
  <c r="T215" i="37"/>
  <c r="U215" i="37" s="1"/>
  <c r="V215" i="37"/>
  <c r="T223" i="37"/>
  <c r="U223" i="37" s="1"/>
  <c r="V223" i="37"/>
  <c r="T231" i="37"/>
  <c r="U231" i="37" s="1"/>
  <c r="V231" i="37"/>
  <c r="T235" i="37"/>
  <c r="U235" i="37" s="1"/>
  <c r="V235" i="37"/>
  <c r="T239" i="37"/>
  <c r="U239" i="37" s="1"/>
  <c r="V239" i="37"/>
  <c r="T243" i="37"/>
  <c r="U243" i="37" s="1"/>
  <c r="V243" i="37"/>
  <c r="T487" i="37"/>
  <c r="U487" i="37" s="1"/>
  <c r="V487" i="37"/>
  <c r="T483" i="37"/>
  <c r="U483" i="37" s="1"/>
  <c r="V483" i="37"/>
  <c r="T466" i="37"/>
  <c r="U466" i="37" s="1"/>
  <c r="V466" i="37"/>
  <c r="T458" i="37"/>
  <c r="U458" i="37" s="1"/>
  <c r="V458" i="37"/>
  <c r="T454" i="37"/>
  <c r="U454" i="37" s="1"/>
  <c r="V454" i="37"/>
  <c r="T450" i="37"/>
  <c r="U450" i="37" s="1"/>
  <c r="V450" i="37"/>
  <c r="T446" i="37"/>
  <c r="U446" i="37" s="1"/>
  <c r="V446" i="37"/>
  <c r="T442" i="37"/>
  <c r="U442" i="37" s="1"/>
  <c r="V442" i="37"/>
  <c r="T438" i="37"/>
  <c r="U438" i="37" s="1"/>
  <c r="V438" i="37"/>
  <c r="T434" i="37"/>
  <c r="U434" i="37" s="1"/>
  <c r="V434" i="37"/>
  <c r="T427" i="37"/>
  <c r="U427" i="37" s="1"/>
  <c r="V427" i="37"/>
  <c r="T423" i="37"/>
  <c r="U423" i="37" s="1"/>
  <c r="V423" i="37"/>
  <c r="T420" i="37"/>
  <c r="U420" i="37" s="1"/>
  <c r="V420" i="37"/>
  <c r="T416" i="37"/>
  <c r="U416" i="37" s="1"/>
  <c r="V416" i="37"/>
  <c r="T319" i="37"/>
  <c r="U319" i="37" s="1"/>
  <c r="V319" i="37"/>
  <c r="T315" i="37"/>
  <c r="U315" i="37" s="1"/>
  <c r="V315" i="37"/>
  <c r="T351" i="37"/>
  <c r="U351" i="37" s="1"/>
  <c r="V351" i="37"/>
  <c r="T347" i="37"/>
  <c r="U347" i="37" s="1"/>
  <c r="V347" i="37"/>
  <c r="T343" i="37"/>
  <c r="U343" i="37" s="1"/>
  <c r="V343" i="37"/>
  <c r="T336" i="37"/>
  <c r="U336" i="37" s="1"/>
  <c r="V336" i="37"/>
  <c r="T332" i="37"/>
  <c r="U332" i="37" s="1"/>
  <c r="V332" i="37"/>
  <c r="T328" i="37"/>
  <c r="U328" i="37" s="1"/>
  <c r="V328" i="37"/>
  <c r="T324" i="37"/>
  <c r="U324" i="37" s="1"/>
  <c r="V324" i="37"/>
  <c r="T320" i="37"/>
  <c r="U320" i="37" s="1"/>
  <c r="V320" i="37"/>
  <c r="T195" i="37"/>
  <c r="U195" i="37" s="1"/>
  <c r="V195" i="37"/>
  <c r="T191" i="37"/>
  <c r="U191" i="37" s="1"/>
  <c r="V191" i="37"/>
  <c r="T187" i="37"/>
  <c r="U187" i="37" s="1"/>
  <c r="V187" i="37"/>
  <c r="T183" i="37"/>
  <c r="U183" i="37" s="1"/>
  <c r="V183" i="37"/>
  <c r="T177" i="37"/>
  <c r="U177" i="37" s="1"/>
  <c r="V177" i="37"/>
  <c r="T173" i="37"/>
  <c r="U173" i="37" s="1"/>
  <c r="V173" i="37"/>
  <c r="T170" i="37"/>
  <c r="U170" i="37" s="1"/>
  <c r="V170" i="37"/>
  <c r="Y97" i="37"/>
  <c r="Y96" i="37"/>
  <c r="Y137" i="37"/>
  <c r="Y155" i="37"/>
  <c r="Y113" i="37"/>
  <c r="Y128" i="37"/>
  <c r="Y133" i="37"/>
  <c r="Y147" i="37"/>
  <c r="Y153" i="37"/>
  <c r="Y157" i="37"/>
  <c r="Y161" i="37"/>
  <c r="Y162" i="37"/>
  <c r="Y164" i="37"/>
  <c r="Y166" i="37"/>
  <c r="Y168" i="37"/>
  <c r="Y170" i="37"/>
  <c r="Y171" i="37"/>
  <c r="Y173" i="37"/>
  <c r="Y175" i="37"/>
  <c r="Y177" i="37"/>
  <c r="Y181" i="37"/>
  <c r="Y183" i="37"/>
  <c r="Y185" i="37"/>
  <c r="Y187" i="37"/>
  <c r="Y189" i="37"/>
  <c r="Y191" i="37"/>
  <c r="Y197" i="37"/>
  <c r="Y199" i="37"/>
  <c r="Y202" i="37"/>
  <c r="Y203" i="37"/>
  <c r="Y205" i="37"/>
  <c r="Y211" i="37"/>
  <c r="Y213" i="37"/>
  <c r="Y215" i="37"/>
  <c r="Y219" i="37"/>
  <c r="Y223" i="37"/>
  <c r="Y129" i="37"/>
  <c r="Y229" i="37"/>
  <c r="Y234" i="37"/>
  <c r="Y238" i="37"/>
  <c r="Y242" i="37"/>
  <c r="Y245" i="37"/>
  <c r="Y249" i="37"/>
  <c r="Y259" i="37"/>
  <c r="Y263" i="37"/>
  <c r="Y265" i="37"/>
  <c r="Y276" i="37"/>
  <c r="Y280" i="37"/>
  <c r="Y294" i="37"/>
  <c r="Y296" i="37"/>
  <c r="Y298" i="37"/>
  <c r="Y316" i="37"/>
  <c r="Y320" i="37"/>
  <c r="Y322" i="37"/>
  <c r="Y326" i="37"/>
  <c r="Y338" i="37"/>
  <c r="Y358" i="37"/>
  <c r="Y169" i="37"/>
  <c r="Y178" i="37"/>
  <c r="Y180" i="37"/>
  <c r="Y184" i="37"/>
  <c r="Y188" i="37"/>
  <c r="Y192" i="37"/>
  <c r="Y194" i="37"/>
  <c r="Y217" i="37"/>
  <c r="Y225" i="37"/>
  <c r="Y227" i="37"/>
  <c r="Y237" i="37"/>
  <c r="Y371" i="37"/>
  <c r="Y373" i="37"/>
  <c r="Y375" i="37"/>
  <c r="Y378" i="37"/>
  <c r="Y385" i="37"/>
  <c r="Y391" i="37"/>
  <c r="Y393" i="37"/>
  <c r="Y397" i="37"/>
  <c r="Y400" i="37"/>
  <c r="Y405" i="37"/>
  <c r="Y409" i="37"/>
  <c r="Y412" i="37"/>
  <c r="Y413" i="37"/>
  <c r="Y421" i="37"/>
  <c r="Y428" i="37"/>
  <c r="Y431" i="37"/>
  <c r="Y433" i="37"/>
  <c r="Y435" i="37"/>
  <c r="Y439" i="37"/>
  <c r="Y457" i="37"/>
  <c r="Y458" i="37"/>
  <c r="Y461" i="37"/>
  <c r="Y463" i="37"/>
  <c r="Y465" i="37"/>
  <c r="Y469" i="37"/>
  <c r="Y474" i="37"/>
  <c r="Y481" i="37"/>
  <c r="Y483" i="37"/>
  <c r="Y176" i="37"/>
  <c r="Y186" i="37"/>
  <c r="Y190" i="37"/>
  <c r="Y209" i="37"/>
  <c r="Y221" i="37"/>
  <c r="Y233" i="37"/>
  <c r="Y240" i="37"/>
  <c r="Y241" i="37"/>
  <c r="Y319" i="37"/>
  <c r="Y321" i="37"/>
  <c r="Y335" i="37"/>
  <c r="Y340" i="37"/>
  <c r="Y342" i="37"/>
  <c r="Y361" i="37"/>
  <c r="Y370" i="37"/>
  <c r="Y396" i="37"/>
  <c r="Y160" i="37"/>
  <c r="Y174" i="37"/>
  <c r="Y158" i="37"/>
  <c r="Y179" i="37"/>
  <c r="Y182" i="37"/>
  <c r="Y281" i="37"/>
  <c r="Y392" i="37"/>
  <c r="Y167" i="37"/>
  <c r="Y368" i="37"/>
  <c r="Y432" i="37"/>
  <c r="Y423" i="37"/>
  <c r="Y438" i="37"/>
  <c r="Y462" i="37"/>
  <c r="Y470" i="37"/>
  <c r="Y325" i="37"/>
  <c r="Y344" i="37"/>
  <c r="Y436" i="37"/>
  <c r="Y144" i="37"/>
  <c r="Y456" i="37"/>
  <c r="Y460" i="37"/>
  <c r="Y464" i="37"/>
  <c r="Y372" i="37"/>
  <c r="Y277" i="37"/>
  <c r="Y374" i="37"/>
  <c r="Y480" i="37"/>
  <c r="Y429" i="37"/>
  <c r="Y365" i="37"/>
  <c r="Y264" i="37"/>
  <c r="Y200" i="37"/>
  <c r="Y198" i="37"/>
  <c r="Y231" i="37"/>
  <c r="Y201" i="37"/>
  <c r="Y235" i="37"/>
  <c r="Y139" i="37"/>
  <c r="Y258" i="37"/>
  <c r="Y244" i="37"/>
  <c r="Y329" i="37"/>
  <c r="Y295" i="37"/>
  <c r="Y246" i="37"/>
  <c r="Y152" i="37"/>
  <c r="Y472" i="37"/>
  <c r="Y248" i="37"/>
  <c r="Y297" i="37"/>
  <c r="Y479" i="37"/>
  <c r="Y427" i="37"/>
  <c r="Y407" i="37"/>
  <c r="Y404" i="37"/>
  <c r="Y195" i="37"/>
  <c r="Y163" i="37"/>
  <c r="Y165" i="37"/>
  <c r="Y156" i="37"/>
  <c r="Y354" i="37"/>
  <c r="Y299" i="37"/>
  <c r="Y444" i="37"/>
  <c r="Y154" i="37"/>
  <c r="Y306" i="37"/>
  <c r="Y239" i="37"/>
  <c r="Y477" i="37"/>
  <c r="Y367" i="37"/>
  <c r="Y313" i="37"/>
  <c r="Y275" i="37"/>
  <c r="Y172" i="37"/>
  <c r="Y359" i="37"/>
  <c r="Y414" i="37"/>
  <c r="Y384" i="37"/>
  <c r="Y273" i="37"/>
  <c r="Y243" i="37"/>
  <c r="Y207" i="37"/>
  <c r="Y118" i="37"/>
  <c r="Y402" i="37"/>
  <c r="Y411" i="37"/>
  <c r="Y401" i="37"/>
  <c r="Y134" i="37"/>
  <c r="AC654" i="37"/>
  <c r="AC612" i="37"/>
  <c r="AC619" i="37"/>
  <c r="AC626" i="37"/>
  <c r="AC661" i="37"/>
  <c r="AC598" i="37"/>
  <c r="AC591" i="37"/>
  <c r="AC633" i="37"/>
  <c r="AC640" i="37"/>
  <c r="AC605" i="37"/>
  <c r="AC647" i="37"/>
  <c r="T489" i="37" l="1"/>
  <c r="AC502" i="37" s="1"/>
  <c r="V489" i="37"/>
  <c r="AC499" i="37" s="1"/>
  <c r="U488" i="37"/>
  <c r="U169" i="37"/>
  <c r="Y148" i="37"/>
  <c r="Y116" i="37"/>
  <c r="Y114" i="37"/>
  <c r="Y110" i="37"/>
  <c r="Y394" i="37"/>
  <c r="Y119" i="37"/>
  <c r="Y266" i="37"/>
  <c r="Y416" i="37"/>
  <c r="Y250" i="37"/>
  <c r="Y102" i="37"/>
  <c r="Y300" i="37"/>
  <c r="Y150" i="37"/>
  <c r="Y98" i="37"/>
  <c r="Y475" i="37"/>
  <c r="Y100" i="37"/>
  <c r="Y331" i="37"/>
  <c r="Y135" i="37"/>
  <c r="Y126" i="37"/>
  <c r="Y123" i="37"/>
  <c r="Y104" i="37"/>
  <c r="Y130" i="37"/>
  <c r="Y466" i="37"/>
  <c r="Y140" i="37"/>
  <c r="Y145" i="37"/>
  <c r="Y125" i="37"/>
  <c r="Y107" i="37"/>
  <c r="AC576" i="37"/>
  <c r="AC578" i="37" s="1"/>
  <c r="N17" i="40" s="1"/>
  <c r="AC583" i="37"/>
  <c r="AC585" i="37" s="1"/>
  <c r="N16" i="40" s="1"/>
  <c r="AC593" i="37"/>
  <c r="O15" i="40" s="1"/>
  <c r="AC614" i="37"/>
  <c r="O12" i="40" s="1"/>
  <c r="AC663" i="37"/>
  <c r="O5" i="40" s="1"/>
  <c r="AC649" i="37"/>
  <c r="O8" i="40" s="1"/>
  <c r="AC621" i="37"/>
  <c r="O11" i="40" s="1"/>
  <c r="AC607" i="37"/>
  <c r="O13" i="40" s="1"/>
  <c r="AC656" i="37"/>
  <c r="O6" i="40" s="1"/>
  <c r="AC635" i="37"/>
  <c r="O7" i="40" s="1"/>
  <c r="AC600" i="37"/>
  <c r="O14" i="40" s="1"/>
  <c r="AC642" i="37"/>
  <c r="O9" i="40" s="1"/>
  <c r="AC628" i="37"/>
  <c r="O10" i="40" s="1"/>
  <c r="AC590" i="37"/>
  <c r="AC592" i="37" s="1"/>
  <c r="AC660" i="37"/>
  <c r="AC639" i="37"/>
  <c r="AC641" i="37" s="1"/>
  <c r="N9" i="40" s="1"/>
  <c r="AC618" i="37"/>
  <c r="AC653" i="37"/>
  <c r="AC655" i="37" s="1"/>
  <c r="N6" i="40" s="1"/>
  <c r="AC632" i="37"/>
  <c r="AC634" i="37" s="1"/>
  <c r="N7" i="40" s="1"/>
  <c r="AC597" i="37"/>
  <c r="AC646" i="37"/>
  <c r="AC648" i="37" s="1"/>
  <c r="N8" i="40" s="1"/>
  <c r="AC611" i="37"/>
  <c r="AC625" i="37"/>
  <c r="AC627" i="37" s="1"/>
  <c r="N10" i="40" s="1"/>
  <c r="AC604" i="37"/>
  <c r="U489" i="37" l="1"/>
  <c r="AC501" i="37" s="1"/>
  <c r="N28" i="40" s="1"/>
  <c r="AC662" i="37"/>
  <c r="N5" i="40" s="1"/>
  <c r="Y95" i="37"/>
  <c r="Y94" i="37"/>
  <c r="Y93" i="37"/>
  <c r="Y92" i="37"/>
  <c r="Y91" i="37"/>
  <c r="Y88" i="37"/>
  <c r="Y87" i="37"/>
  <c r="Y86" i="37"/>
  <c r="Y85" i="37"/>
  <c r="Y84" i="37"/>
  <c r="Y83" i="37"/>
  <c r="AC599" i="37"/>
  <c r="N14" i="40" s="1"/>
  <c r="N15" i="40"/>
  <c r="AC613" i="37"/>
  <c r="N12" i="40" s="1"/>
  <c r="AC606" i="37"/>
  <c r="N13" i="40" s="1"/>
  <c r="O28" i="40"/>
  <c r="K5" i="40"/>
  <c r="AC620" i="37"/>
  <c r="N11" i="40" s="1"/>
  <c r="K4" i="40" l="1"/>
  <c r="AF2" i="37" l="1"/>
  <c r="AG2" i="37" l="1"/>
  <c r="AA2" i="37" s="1"/>
  <c r="AF3" i="37"/>
  <c r="AG3" i="37" s="1"/>
  <c r="AB2" i="37"/>
  <c r="AC2" i="37" l="1"/>
  <c r="AA3" i="37"/>
  <c r="AB3" i="37"/>
  <c r="AA4" i="37"/>
  <c r="AB4" i="37"/>
  <c r="AB5" i="37"/>
  <c r="AA5" i="37"/>
  <c r="AA7" i="37"/>
  <c r="AB6" i="37"/>
  <c r="AE4" i="37" l="1"/>
  <c r="Y4" i="37" s="1"/>
  <c r="AB7" i="37"/>
  <c r="AC7" i="37" s="1"/>
  <c r="AE5" i="37"/>
  <c r="Y5" i="37" s="1"/>
  <c r="AE3" i="37"/>
  <c r="AE2" i="37" s="1"/>
  <c r="AC5" i="37"/>
  <c r="AC4" i="37"/>
  <c r="AC3" i="37"/>
  <c r="AA6" i="37"/>
  <c r="AC6" i="37" s="1"/>
  <c r="Y3" i="37" l="1"/>
  <c r="AE7" i="37"/>
  <c r="AE6" i="37" s="1"/>
  <c r="Y6" i="37" s="1"/>
  <c r="Y2" i="37"/>
  <c r="Y7"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laquijano</author>
    <author xml:space="preserve">CONTRALORIA </author>
    <author>jmzambrano</author>
    <author>WILLIAM ART.</author>
  </authors>
  <commentList>
    <comment ref="A1" authorId="0" shapeId="0" xr:uid="{00000000-0006-0000-0200-000001000000}">
      <text>
        <r>
          <rPr>
            <b/>
            <sz val="8"/>
            <color indexed="8"/>
            <rFont val="Tahoma"/>
            <family val="2"/>
          </rPr>
          <t xml:space="preserve">
Liste consecutivamente los hallazgos definidos  en el informe partiendo de uno.  
Nota: cuando una acción correctiva soluciona varios hallazgos de una misma naturaleza se debe agrupar.</t>
        </r>
        <r>
          <rPr>
            <sz val="8"/>
            <color indexed="8"/>
            <rFont val="Tahoma"/>
            <family val="2"/>
          </rPr>
          <t xml:space="preserve">
</t>
        </r>
      </text>
    </comment>
    <comment ref="E1" authorId="0" shapeId="0" xr:uid="{00000000-0006-0000-0200-000002000000}">
      <text>
        <r>
          <rPr>
            <b/>
            <sz val="8"/>
            <color indexed="8"/>
            <rFont val="Tahoma"/>
            <family val="2"/>
          </rPr>
          <t xml:space="preserve">Seleccione el numero del código correspondiente a la naturaleza del hallazgo y su origen en las diferentes áreas de la administración, según la clasificación establecida por la CGR. </t>
        </r>
        <r>
          <rPr>
            <sz val="8"/>
            <color indexed="8"/>
            <rFont val="Tahoma"/>
            <family val="2"/>
          </rPr>
          <t xml:space="preserve">
</t>
        </r>
      </text>
    </comment>
    <comment ref="F1" authorId="1" shapeId="0" xr:uid="{00000000-0006-0000-0200-000003000000}">
      <text>
        <r>
          <rPr>
            <b/>
            <sz val="8"/>
            <color indexed="8"/>
            <rFont val="Tahoma"/>
            <family val="2"/>
          </rPr>
          <t xml:space="preserve">DESCRIBA BREVEMENTE EL HALLAZGO ( NO MAS DE 50 PALABRAS).
</t>
        </r>
      </text>
    </comment>
    <comment ref="G1" authorId="1" shapeId="0" xr:uid="{00000000-0006-0000-0200-000004000000}">
      <text>
        <r>
          <rPr>
            <b/>
            <sz val="8"/>
            <color indexed="8"/>
            <rFont val="Tahoma"/>
            <family val="2"/>
          </rPr>
          <t>RELACIONE EL FACTOR GENERADOR DE LA FALLA ADMINISTRATIVA.</t>
        </r>
      </text>
    </comment>
    <comment ref="H1" authorId="0" shapeId="0" xr:uid="{00000000-0006-0000-0200-000005000000}">
      <text>
        <r>
          <rPr>
            <b/>
            <sz val="8"/>
            <color indexed="8"/>
            <rFont val="Tahoma"/>
            <family val="2"/>
          </rPr>
          <t>Registre la acción (correctiva y/o preventiva) que adopta la entidad para subsanar o corregir la causa que genera el  hallazgo.</t>
        </r>
        <r>
          <rPr>
            <sz val="8"/>
            <color indexed="8"/>
            <rFont val="Tahoma"/>
            <family val="2"/>
          </rPr>
          <t xml:space="preserve">
</t>
        </r>
      </text>
    </comment>
    <comment ref="I1" authorId="0" shapeId="0" xr:uid="{00000000-0006-0000-0200-000006000000}">
      <text>
        <r>
          <rPr>
            <b/>
            <sz val="8"/>
            <color indexed="8"/>
            <rFont val="Tahoma"/>
            <family val="2"/>
          </rPr>
          <t>Relacione y cuantifique las actividades a desarrollar para el cumplimiento de las metas parciales y finales que permitan medir el avance y cumplimiento del propósito  de mejoramiento. 
Se deben incluir tantas filas como metas sean necesarias.</t>
        </r>
      </text>
    </comment>
    <comment ref="J1" authorId="0" shapeId="0" xr:uid="{00000000-0006-0000-0200-000007000000}">
      <text>
        <r>
          <rPr>
            <b/>
            <sz val="8"/>
            <color indexed="8"/>
            <rFont val="Tahoma"/>
            <family val="2"/>
          </rPr>
          <t xml:space="preserve">Relacione el nombre de la unidad de medida que se  utiliza para medir el grado de avance de la actividad .
(unidades o porcentaje) 
</t>
        </r>
      </text>
    </comment>
    <comment ref="K1" authorId="0" shapeId="0" xr:uid="{00000000-0006-0000-0200-000008000000}">
      <text>
        <r>
          <rPr>
            <b/>
            <sz val="8"/>
            <color indexed="8"/>
            <rFont val="Tahoma"/>
            <family val="2"/>
          </rPr>
          <t xml:space="preserve">Relacione la cantidad, Volumen o tamaño de la actividad, establecido en unidades o porcentajes. 
</t>
        </r>
      </text>
    </comment>
    <comment ref="L1" authorId="0" shapeId="0" xr:uid="{00000000-0006-0000-0200-000009000000}">
      <text>
        <r>
          <rPr>
            <b/>
            <sz val="8"/>
            <color indexed="8"/>
            <rFont val="Tahoma"/>
            <family val="2"/>
          </rPr>
          <t xml:space="preserve">Fecha programada para la iniciación de cada actividad para el cumplimiento de la meta final. </t>
        </r>
        <r>
          <rPr>
            <sz val="8"/>
            <color indexed="8"/>
            <rFont val="Tahoma"/>
            <family val="2"/>
          </rPr>
          <t xml:space="preserve">
</t>
        </r>
      </text>
    </comment>
    <comment ref="M1" authorId="0" shapeId="0" xr:uid="{00000000-0006-0000-0200-00000A000000}">
      <text>
        <r>
          <rPr>
            <b/>
            <sz val="8"/>
            <color indexed="8"/>
            <rFont val="Tahoma"/>
            <family val="2"/>
          </rPr>
          <t>Fecha programada para la terminación de cada actividad para el cumplimiento de la meta final.</t>
        </r>
      </text>
    </comment>
    <comment ref="N1" authorId="0" shapeId="0" xr:uid="{00000000-0006-0000-0200-00000B000000}">
      <text>
        <r>
          <rPr>
            <b/>
            <sz val="8"/>
            <color indexed="8"/>
            <rFont val="Tahoma"/>
            <family val="2"/>
          </rPr>
          <t xml:space="preserve">La hoja calcula automáticamente el plazo de duración de la actividad  de mejoramiento teniendo en cuenta las fechas de inicio y terminación de la meta.
</t>
        </r>
      </text>
    </comment>
    <comment ref="O1" authorId="2" shapeId="0" xr:uid="{00000000-0006-0000-0200-00000C000000}">
      <text>
        <r>
          <rPr>
            <b/>
            <sz val="8"/>
            <color indexed="8"/>
            <rFont val="Tahoma"/>
            <family val="2"/>
          </rPr>
          <t xml:space="preserve">Relacione el Nombre de la Dependencia (s) responsable por el cumplimiento de la meta.
</t>
        </r>
      </text>
    </comment>
    <comment ref="P1" authorId="0" shapeId="0" xr:uid="{00000000-0006-0000-0200-00000D000000}">
      <text>
        <r>
          <rPr>
            <sz val="8"/>
            <color indexed="8"/>
            <rFont val="Tahoma"/>
            <family val="2"/>
          </rPr>
          <t>Registre el avance físico de la ejecución de la actividad.</t>
        </r>
        <r>
          <rPr>
            <sz val="8"/>
            <color indexed="8"/>
            <rFont val="Tahoma"/>
            <family val="2"/>
          </rPr>
          <t xml:space="preserve">
</t>
        </r>
      </text>
    </comment>
    <comment ref="S1" authorId="0" shapeId="0" xr:uid="{00000000-0006-0000-0200-00000F000000}">
      <text>
        <r>
          <rPr>
            <sz val="8"/>
            <color indexed="8"/>
            <rFont val="Tahoma"/>
            <family val="2"/>
          </rPr>
          <t>Calcula el avance porcentual de la actividad dividiendo la ejecución informada en la columna N sobre la columna J</t>
        </r>
        <r>
          <rPr>
            <sz val="8"/>
            <color indexed="8"/>
            <rFont val="Tahoma"/>
            <family val="2"/>
          </rPr>
          <t xml:space="preserve">
</t>
        </r>
      </text>
    </comment>
    <comment ref="K69" authorId="3" shapeId="0" xr:uid="{9B3173C0-926F-4876-BFDB-6EBE9E802CED}">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70" authorId="3" shapeId="0" xr:uid="{23F9FCC3-53A7-4498-ABFB-773844F61003}">
      <text>
        <r>
          <rPr>
            <b/>
            <sz val="9"/>
            <color indexed="81"/>
            <rFont val="Tahoma"/>
            <family val="2"/>
          </rPr>
          <t xml:space="preserve">
Se debe incluir en un documento el acta y el cronograma, dado que la dependencia estableció como cantidad 1.</t>
        </r>
      </text>
    </comment>
    <comment ref="K74" authorId="3" shapeId="0" xr:uid="{5A171F9C-8526-4464-94E3-46AE73C46EAA}">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75" authorId="3" shapeId="0" xr:uid="{083AE4C5-E11A-4C87-BFB8-0AEA2E864514}">
      <text>
        <r>
          <rPr>
            <b/>
            <sz val="9"/>
            <color indexed="81"/>
            <rFont val="Tahoma"/>
            <family val="2"/>
          </rPr>
          <t xml:space="preserve">
El acta debe incluir la revisión jurídica aleatoria de al menos dos semestres, teniendo en cuenta la actividad. La dependencia formuló erróneamente el plazo de ejecución. Así lo aprobó el Director General.</t>
        </r>
      </text>
    </comment>
    <comment ref="K76" authorId="3" shapeId="0" xr:uid="{485AC8C6-6B18-45D0-B09A-2DC05BB190F5}">
      <text>
        <r>
          <rPr>
            <b/>
            <sz val="9"/>
            <color indexed="81"/>
            <rFont val="Tahoma"/>
            <family val="2"/>
          </rPr>
          <t xml:space="preserve">
Teniendo en cuenta lo concertado en la acción de mejora y en la actividad, no solo se debe valorar el oficio de solicitud, también se debe presentar el seguimiento a la gestión del oficio (respuesta). Por tanto, la cantidad no es 1 sino 2. No obstante, así fue aprobado por el Director General para el cargue en el SIRECI.</t>
        </r>
      </text>
    </comment>
    <comment ref="M88" authorId="3" shapeId="0" xr:uid="{9852198B-7602-49E4-A3BA-71D91518F631}">
      <text>
        <r>
          <rPr>
            <b/>
            <sz val="9"/>
            <color indexed="81"/>
            <rFont val="Tahoma"/>
            <family val="2"/>
          </rPr>
          <t xml:space="preserve">
Acción 2 y 3 - 30-12-2020</t>
        </r>
      </text>
    </comment>
  </commentList>
</comments>
</file>

<file path=xl/sharedStrings.xml><?xml version="1.0" encoding="utf-8"?>
<sst xmlns="http://schemas.openxmlformats.org/spreadsheetml/2006/main" count="4602" uniqueCount="2155">
  <si>
    <t>TOTALES</t>
  </si>
  <si>
    <t>PBEC</t>
  </si>
  <si>
    <t>PBEA</t>
  </si>
  <si>
    <t>AP =  POMi / PBEA</t>
  </si>
  <si>
    <t>CPM = POMMVi / PBEC</t>
  </si>
  <si>
    <t xml:space="preserve">Puntaje Logrado por las Actividades  Vencidas (PLAVI)  </t>
  </si>
  <si>
    <t>Puntaje  Logrado  por las Actividades  (PLAI)</t>
  </si>
  <si>
    <t>Puntaje atribuido a las actividades vencidas (PAAVI)</t>
  </si>
  <si>
    <t>Reporte</t>
  </si>
  <si>
    <t>Informe</t>
  </si>
  <si>
    <t>Informe con registro fotográfico</t>
  </si>
  <si>
    <t>EN TERMINO</t>
  </si>
  <si>
    <t>Total general</t>
  </si>
  <si>
    <t>8. Código hallazgo</t>
  </si>
  <si>
    <t>16. Causa del hallazgo</t>
  </si>
  <si>
    <t>20. Acción de mejora</t>
  </si>
  <si>
    <t>11 01 002</t>
  </si>
  <si>
    <t>14 04 010</t>
  </si>
  <si>
    <t>14 04 004</t>
  </si>
  <si>
    <t>14 01 011</t>
  </si>
  <si>
    <t>16 04 001</t>
  </si>
  <si>
    <t>Informe trimestral</t>
  </si>
  <si>
    <t>14 04 003</t>
  </si>
  <si>
    <t>18 02 002</t>
  </si>
  <si>
    <t>18 01 002</t>
  </si>
  <si>
    <t>18 01 004</t>
  </si>
  <si>
    <t>11 03 002</t>
  </si>
  <si>
    <t>12 02 002</t>
  </si>
  <si>
    <t>11 02 002</t>
  </si>
  <si>
    <t>14 04 006</t>
  </si>
  <si>
    <t>14 02 014</t>
  </si>
  <si>
    <t>11 03 001</t>
  </si>
  <si>
    <t>11 02 001</t>
  </si>
  <si>
    <t>21 04 001</t>
  </si>
  <si>
    <t>21 01 001</t>
  </si>
  <si>
    <t>21 05 001</t>
  </si>
  <si>
    <t>18 02 001</t>
  </si>
  <si>
    <t>14 02 003</t>
  </si>
  <si>
    <t>18 01 100</t>
  </si>
  <si>
    <t>14 02 001</t>
  </si>
  <si>
    <t>FIRMA DEL REPRESENTANTE LEGAL</t>
  </si>
  <si>
    <t xml:space="preserve">Convenciones: </t>
  </si>
  <si>
    <t xml:space="preserve">Columnas de calculo automático </t>
  </si>
  <si>
    <t>Fila de Totales</t>
  </si>
  <si>
    <t>Efectividad de la Acción
SI / NO</t>
  </si>
  <si>
    <t>Código interno  hallazgo</t>
  </si>
  <si>
    <t>Dichas situaciones dificultan realizar su evaluación y seguimiento; además evidencian debilidades de control, por parte del Invías.</t>
  </si>
  <si>
    <t>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t>
  </si>
  <si>
    <t>Lo anterior presuntamente se produce por debilidades de control propio del contratista que no permiten advertir oportunamente el problema, lo que trae como consecuencias un riesgo importante de accidentes laborales.</t>
  </si>
  <si>
    <t>Reporte trimestral</t>
  </si>
  <si>
    <t>No se considera un daño patrimonial en consideración a que es un agente diferente al INVÍAS el que solicita se realicen unos diseños nuevos, no obstante se evidencia una falta de planeación y coordinación interinstitucional entre las entidades del mismo Sector del Ejecutivo.</t>
  </si>
  <si>
    <t>No se ha corregido este detalle constructivo, el cual de no ser atendido oportunamente puede traer como consecuencia la afectación estructural del puente.</t>
  </si>
  <si>
    <t>El argumento esgrimido por parte del Instituto para la no terminación de esas obras es la falta de recursos que asciende a los $9.000 millones de pesos.</t>
  </si>
  <si>
    <t xml:space="preserve">Lo anterior debido a la presunta carencia, insuficiencia o inoportunidad en la aplicación de mecanismos de control para el eficaz cumplimiento de las funciones y obligaciones conferidas legalmente a la Interventoría y Gestores de INVÍAS. </t>
  </si>
  <si>
    <t xml:space="preserve">La interventoría, concluye que el contrato  de obra No. 407 de 2010 se encuentra desfinanciado, debido a que la meta física no se cumple con los recursos asignados actualmente y el tiempo que resta del contrato
Lo que implica una deficiente planeación del proyecto y débil control por parte de la interventoría y supervisión.
</t>
  </si>
  <si>
    <t>Lo anterior se da presuntamente por una inadecuada aplicación de la metodología contemplada en el Manual de Interventoría del INVÍAS, lo cual implica una estimación incorrecta del monto de ajustes</t>
  </si>
  <si>
    <t>Artículo 87 de la Ley 1474 de 2011, en consideración a que presuntamente la planeación en este corredor no fue adecuada y prueba de esto es que se hizo necesario reducir el alcance contractual, dado que los recursos asignados no eran suficientes.</t>
  </si>
  <si>
    <t>Las anteriores situaciones evidencian deficiencias de planeación para el  cumplimiento de las metas físicas contratadas; lo que pone en riesgo el cumplimiento de las obligaciones establecidas en el contrato, así como el proceso de liquidación</t>
  </si>
  <si>
    <t>Las anteriores circunstancias,  denotan debilidades de control y seguimiento del proceso contractual y afectan el cumplimiento tanto del objeto como del plazo establecido en el contrato.</t>
  </si>
  <si>
    <t>Lo cual denota debilidad en la aplicación de las condiciones y requisitos establecidos en el proceso de selección, cuyas disposiciones deben ser acatadas íntegramente.</t>
  </si>
  <si>
    <t>Situación que denota debilidades en la aplicación del Principio de Planeación, lo que puede afectar el cumplimiento del objeto contractual.</t>
  </si>
  <si>
    <t xml:space="preserve"> debido a deficiencias en la planeación en la elaboración de los estudios previos entregados por Invías</t>
  </si>
  <si>
    <t>Así las cosas, se ejecutó la rehabilitación con unos estudios diferentes a los inicialmente aportados y  pagados por el Instituto.</t>
  </si>
  <si>
    <t>No mantener las variables iniciales para garantizar la amortización del mismo, ni tener un control establecido para ello.</t>
  </si>
  <si>
    <t xml:space="preserve">Debido a deficiencias en la planeación de los estudios y diseños </t>
  </si>
  <si>
    <t xml:space="preserve">Debido a deficiencias en la planeación contractual en la determinación de los plazos de conformidad con los estudios y actividades constructivas </t>
  </si>
  <si>
    <t>Planeación presupuestal</t>
  </si>
  <si>
    <t>Plazo contractual.</t>
  </si>
  <si>
    <t>Debido a deficiencias en la estructuración del presupuesto de obra y en estudios previos insuficientes puesto que solo se identifica  la necesidad y las metas físicas</t>
  </si>
  <si>
    <t>Lo anterior evidencia el  presunto incumplimiento tanto de las funciones de los Supervisores (Gestores) designados por INVÍAS establecidas en la Resolución 3376 de 2010,</t>
  </si>
  <si>
    <t>Esta situación evidencia fallas administrativas y de supervisión por parte de la Interventoría y del INVÍAS</t>
  </si>
  <si>
    <t>Se evidencia que hubo falta de planeación en la priorización y escogencia de los sitios donde se van a implantar los puentes</t>
  </si>
  <si>
    <t>Denotan debilidades en el plazo asignado para la ejecución del contrato.</t>
  </si>
  <si>
    <t>Deficiencias en los mecanismos de seguimiento y monitoreo del Instituto.</t>
  </si>
  <si>
    <t>Falta de control y seguimiento por parte de la interventoría contratada por el INVIAS.</t>
  </si>
  <si>
    <t>No evidencia de estudios previos</t>
  </si>
  <si>
    <t>El convenio interadministrativo debe contener la resolución de justificación de la contratación directa</t>
  </si>
  <si>
    <t>Mayor plazo de ejecución del contrato frente al convenio</t>
  </si>
  <si>
    <t>Presuntas deficiencias en la planeación y control y seguimiento, efectuado a las obligaciones de la Gobernación por parte del INVÍAS.</t>
  </si>
  <si>
    <t>Informe y registro fotográfico</t>
  </si>
  <si>
    <t>Por deficiencias en la estructuración de estudios previos, lo cual conlleva a recorte e incumplimiento de las metas físicas definidas en el contrato.</t>
  </si>
  <si>
    <t>Deficiencias en la etapa de planeación contractual de los convenios interadministrativos. No. 901 de 2013 y 902 de 2013 celebrado entre INVÍAS y Alcaldía del Municipio de Mocoa (Putumayo).</t>
  </si>
  <si>
    <t>Deficiencias en la etapa de planeación contractual del Convenio en la elaboración de estudios previos</t>
  </si>
  <si>
    <t>Debilidades en la supervisión y control</t>
  </si>
  <si>
    <t>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t>
  </si>
  <si>
    <t>16 04 003</t>
  </si>
  <si>
    <t>El Invías no ha obtenido la  exclusión de éstos.</t>
  </si>
  <si>
    <t>El Invías no ha obtenido la  exclusión de éstos, el Invías ha pagado dicho impuesto sobre 637predios en 2013 y 618 en 2014</t>
  </si>
  <si>
    <t>16 01 004</t>
  </si>
  <si>
    <t xml:space="preserve">Debilidades en los mecanismos de seguimiento y monitoreo. </t>
  </si>
  <si>
    <t xml:space="preserve">Control inadecuado de sus inmuebles.                                                                                                                                                                                                                                                                                               </t>
  </si>
  <si>
    <t>Deficiencias en la administración, seguimiento y control de los bienes de su propiedad.</t>
  </si>
  <si>
    <t>Deficiencias en el control y administración sobre los bienes del Invías</t>
  </si>
  <si>
    <t>18 04 001</t>
  </si>
  <si>
    <t>Falta de control adecuado sobre la propiedad de los bienes del Invías.</t>
  </si>
  <si>
    <t>Invías no tiene pleno dominio de los corredores férreos</t>
  </si>
  <si>
    <t>No se evidencian controles adecuados a los cronogramas de obra</t>
  </si>
  <si>
    <t>Se aplica la regla pactada para contratos laborales a contratos por prestación de servicios</t>
  </si>
  <si>
    <t>No tener criterios predefinidos para el pago prestaciones y primas; no exigir especificaciones mínimas, etc.</t>
  </si>
  <si>
    <t>Debilidades en el proceso de supervisión por parte de Invías.</t>
  </si>
  <si>
    <t>22 01 001</t>
  </si>
  <si>
    <t>No se observa que la Entidad haya tomado correctivos respecto a dichos atrasos en la gestión predial.</t>
  </si>
  <si>
    <t>12 01 003</t>
  </si>
  <si>
    <t>Débil supervisión en el seguimiento del cumplimiento de las obligaciones emanadas del contrato, específicamente en lo atinente al aseguramiento de la Entidad</t>
  </si>
  <si>
    <t>Deficiencia en la adecuada constitución de las reservas, ya que estas no permiten determinar situaciones extraordinarias presentadas</t>
  </si>
  <si>
    <t>Esta situación no se encuentra reflejada ni en la Nota 3</t>
  </si>
  <si>
    <t>18 01 001</t>
  </si>
  <si>
    <t>No permite tener la claridad suficiente para el adecuado análisis de la información contenida en los Estados Contables.</t>
  </si>
  <si>
    <t xml:space="preserve">H1R15. Desarrollo proyecto Cruce de la Cordillera Central - Túnel de la Línea.
Se observaron deficiencias constructivas, escasez de personal en los frentes de trabajo, falta de señalización y protocolos de seguridad industrial en algunos sitios de la obra, inadecuada disposición del material sobrante y debilidades frente al tema de responsabilidad social.
</t>
  </si>
  <si>
    <t>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t>
  </si>
  <si>
    <t>12 01 004</t>
  </si>
  <si>
    <t>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t>
  </si>
  <si>
    <t>12 02 001</t>
  </si>
  <si>
    <t xml:space="preserve">Pese a lo reportado por la entidad,  se identifica falta de oportunidad del contratista para dar cumplimiento con las obligaciones a su cargo y de las fallas en materia de seguimiento a cargo de la Interventoría. </t>
  </si>
  <si>
    <t>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t>
  </si>
  <si>
    <t>Lo anterior debido a la falta de diseños en estructuras puntuales y los ajustes en alineamiento y sección que tuvieron que ser realizados a los diseños originales, por su desactualización y falta de coordinación con respecto a la realidad en campo</t>
  </si>
  <si>
    <t xml:space="preserve">Lo anterior, demuestra débil planeación,   deficiente coordinación interinstitucional para ejecutar de manera oportuna y efectiva los recursos  </t>
  </si>
  <si>
    <t>Lo anteriormente expuesto se suscitó por falencias de orden administrativo y conlleva un presunto incumplimiento de lo previsto en el en los numerales 1 y 2 del Artículo 34 de la Ley 734 de 2002, así como del artículo 84 de la Ley 1474 de 2011.</t>
  </si>
  <si>
    <t>Justificación de la contratación directa</t>
  </si>
  <si>
    <t xml:space="preserve">H13R15. Ejecución proyecto mejoramiento y rehabilitación de la primera calzada de la Circunvalar Barranquilla .  
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t>
  </si>
  <si>
    <t xml:space="preserve">Debilidades en la matriz de riesgos definida para el contrato, al no contemplar actividades inherentes al proyecto y que por tanto impactan su ejecución, lo que ha conllevado a la reprogramación de las actividades contempladas en el contrato de obra. </t>
  </si>
  <si>
    <t>Deficiencia en la supervisión</t>
  </si>
  <si>
    <t xml:space="preserve">Falencias en planeación </t>
  </si>
  <si>
    <t xml:space="preserve">Se evidencia deficiencias en los estudios previos al no considerar la viabilidad de afectar predios cuya infraestructura sobrepasa el presupuesto asignado para la compra de los inmuebles. </t>
  </si>
  <si>
    <t>No se evidenció consulta frente al tema ante la Autoridad rectora, que en este caso es el Instituto Geográfico Agustín Codazzi.</t>
  </si>
  <si>
    <t xml:space="preserve">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t>
  </si>
  <si>
    <t>15 05 001</t>
  </si>
  <si>
    <t>Oportunidad en la liquidación</t>
  </si>
  <si>
    <t>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t>
  </si>
  <si>
    <t>22 03 003</t>
  </si>
  <si>
    <t>Debilidades en el control de publicación</t>
  </si>
  <si>
    <t>16 03 100</t>
  </si>
  <si>
    <t xml:space="preserve">Lo anterior se presenta por debilidades en las actividades y controles inherentes a la organización de expedientes contractuales, que derivan en inadecuada gestión documental. </t>
  </si>
  <si>
    <t xml:space="preserve">H53R15 Cumplimiento metas plan de acción 2015. Administrativo. 
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
</t>
  </si>
  <si>
    <t>Deficiente planeación y seguimiento, la no oportuna y efectiva coordinación interinstitucional</t>
  </si>
  <si>
    <t>Deficiente planificación y ejecución del presupuesto, así como también a debilidades en la priorización de necesidades,</t>
  </si>
  <si>
    <t>19 07 002</t>
  </si>
  <si>
    <t>Debilidades en  la aplicación de los controles y de seguimiento y monitoreo</t>
  </si>
  <si>
    <t>17 02 011</t>
  </si>
  <si>
    <t>Al respecto,  ha de decirse que, una vez ejecutoriado el Laudo Arbitral en la forma indicada, INVIAS estaba en la obligación del pago total de la condena determinada  dentro del término, con el fin de evitar la generación de intereses moratorios.</t>
  </si>
  <si>
    <t>Lo expuesto, evidencia debilidades en el manejo, reporte y consistencia de la información judicial por parte de Invías, afectando su nivel de confiabilidad, seguridad y solidez.</t>
  </si>
  <si>
    <t>Debilidades en el cumplimiento de las funciones por parte de los apoderados de Invías, lo que puede afectar el seguimiento a los procesos y procedimientos inherentes a la actividad judicial y extrajudicial de la Entidad.</t>
  </si>
  <si>
    <t>Se evidencia debilidad en el procedimiento administrativo y presupuestal para el pago de sentencias y conciliaciones; situación que genera  que estas obligaciones no se paguen a tiempo.</t>
  </si>
  <si>
    <t>Estas situaciones son originadas por la falta de conciliación y depuración de la información de las Áreas involucradas que son fuente de información, para los respectivos registros contables.</t>
  </si>
  <si>
    <t>Falta de oportunidad en la causación.</t>
  </si>
  <si>
    <t>19 03 005</t>
  </si>
  <si>
    <t xml:space="preserve">No se cuenta con una base de datos consolidada y actualizada, de tal manera que le permita conocer oportuna y  razonablemente el estado de cada uno de los recursos embargados de las cuentas bancarias, así como los remanentes de los procesos ya terminados de estas cuentas. </t>
  </si>
  <si>
    <t xml:space="preserve">Esta situación evidencia la falta de gestión oportuna por parte del Invías, para subsanar estos hechos. </t>
  </si>
  <si>
    <t>Refleja debilidades en el control y seguimiento para la gestión presupuestal, así como para el fenecimiento de las Reservas Presupuestales por $31.185.1 millones y limitaciones para pagar algunos compromisos adquiridos.</t>
  </si>
  <si>
    <t>Lo anteriormente descrito evidencia deficiencias en la programación presupuestal</t>
  </si>
  <si>
    <t>17 03 003</t>
  </si>
  <si>
    <t xml:space="preserve">H1D16. Planeación contrato de obra 1246 de 2014
Revisada la documentación del contrato 1246 de 2014, se evidencian deficiencias en la planeación del mismo, que repercutieron en demoras en los tiempos de ejecución y la ejecución  de obras a posteriori de la fecha establecida en el plazo contractual.
</t>
  </si>
  <si>
    <t>Deficiencias en la planeación financiera y ejecución de obra</t>
  </si>
  <si>
    <t xml:space="preserve">Lo anterior  evidencia demora en el perfeccionamiento de los contratos, lo que afectó el proceso de legalización y ejecución del contrato, teniendo en cuenta que el plazo de ejecución establecido fue de dos (29 y seis (6) meses respectivamente. </t>
  </si>
  <si>
    <t>Debilidades en los controles implementados</t>
  </si>
  <si>
    <t>Debilidades en los controles del proceso contractual</t>
  </si>
  <si>
    <t xml:space="preserve">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t>
  </si>
  <si>
    <t>14 01 003</t>
  </si>
  <si>
    <t>Lo anteriormente expuesto evidencia falta de controles, toda vez que la Entidad, presuntamente, pasa por alto la aplicación de lo estipulado en la normatividad general que regula la contratación.</t>
  </si>
  <si>
    <t>Informes</t>
  </si>
  <si>
    <t>14 04 005</t>
  </si>
  <si>
    <t xml:space="preserve">Estas modificaciones, son resultado de la incidencia de las divergencias entre los estudios iniciales y los actualizados, en cuanto al transporte de material se refiere. Estas divergencias hicieron que el alcance de las obras se redujera en un 48%. </t>
  </si>
  <si>
    <t>Estado de acción</t>
  </si>
  <si>
    <t>Estado de hallazgo</t>
  </si>
  <si>
    <t>Traducción a número</t>
  </si>
  <si>
    <t>Menor número</t>
  </si>
  <si>
    <t>Auditoria</t>
  </si>
  <si>
    <t>R2014</t>
  </si>
  <si>
    <t>R2015</t>
  </si>
  <si>
    <t>D2016</t>
  </si>
  <si>
    <t xml:space="preserve">   </t>
  </si>
  <si>
    <t>Busca espacio</t>
  </si>
  <si>
    <t>Busca punto</t>
  </si>
  <si>
    <t>14 05 004</t>
  </si>
  <si>
    <t>Este hecho genera riesgo inherente y de control en la administración del anticipo y de la ejecución del Contrato de acuerdo con el plan de inversión del anticipo.</t>
  </si>
  <si>
    <t>Deficiencias de planeación en la formulación de los proyectos frente a los resultados arrojados por los Estudios y Diseños.</t>
  </si>
  <si>
    <t>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t>
  </si>
  <si>
    <t>Lo expuesto denota deficiencias en la formulación, ejecución y seguimiento de proyectos definidos en los documentos de política del Consejo Nacional de Política Económica y Social.</t>
  </si>
  <si>
    <t>La documentación allegada por la Entidad, en respuesta a requerimientos, se determinó falta de coherencia en la misma.</t>
  </si>
  <si>
    <t>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t>
  </si>
  <si>
    <t>Se constituyen en situaciones que denotan debilidades en el proceso de supervisión por parte de Invías, debido a la desatención de las obligaciones y responsabilidades, lo que puede afectar el cumplimiento contractual.</t>
  </si>
  <si>
    <t>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t>
  </si>
  <si>
    <t>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t>
  </si>
  <si>
    <t>Lo anterior presuntamente ocasionado por debilidades en la comunicación  por parte del Instituto Nacional de Vías- Invías</t>
  </si>
  <si>
    <t>Lo anterior presuntamente ocasionado por debilidades de control y seguimiento a los procesos de adquisición predial por parte del Instituto Nacional de Vías- Invías</t>
  </si>
  <si>
    <t>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</si>
  <si>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</si>
  <si>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t>
  </si>
  <si>
    <t>15 04 006</t>
  </si>
  <si>
    <t>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t>
  </si>
  <si>
    <t>14 02 009</t>
  </si>
  <si>
    <t>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t>
  </si>
  <si>
    <t xml:space="preserve">Por cuanto hay una contradicción o incoherencia, al referir que las estaciones se consideran entre distancias entre 100 y 1.000 metros (m) </t>
  </si>
  <si>
    <t>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t>
  </si>
  <si>
    <t>EVP2016</t>
  </si>
  <si>
    <t>ECP2016</t>
  </si>
  <si>
    <t>Fecha Evaluación</t>
  </si>
  <si>
    <t xml:space="preserve">Debilidades en la planeación en algunos elementos propios del convenio, como es el plazo. </t>
  </si>
  <si>
    <t>Esta situación se presenta debido a que el proceso de expropiación fue presentado después de la finalización del plazo contractual, en razón a  inconvenientes   que surgieron en la enajenación voluntaria, por los obstáculos y acciones presentadas por la propietaria.</t>
  </si>
  <si>
    <t>La Entidad está dando cumplimiento al concepto 200910-135587 de la Contaduría General de la Nación, el cual no es tenido en cuenta por la Contraloría General de la República.</t>
  </si>
  <si>
    <t>Lo anterior presuntamente fue ocasionado por debilidades en la no oportuna actualización de los expedientes por parte del Instituto Nacional de Vías- Invías</t>
  </si>
  <si>
    <t xml:space="preserve">Información suministrada en el informe de la CGR </t>
  </si>
  <si>
    <t xml:space="preserve">Debilidades en la estructuración de los documentos previos necesarios para adelantar los procesos contractuales y falencias en el lleno de requisitos exigidos en la Ley, específicamente el artículo 20 del Decreto 1510 de 2013. </t>
  </si>
  <si>
    <t>Falencias en la Planeación de proyecto de mantenimiento de la Segunda calzada de la Av. Circunvalar.</t>
  </si>
  <si>
    <t>H8R16. Precios unitarios contrato derivado del convenio 1344 de 2014
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t>
  </si>
  <si>
    <t>Falta de controles, planeación  y falencias en la supervisión.</t>
  </si>
  <si>
    <t>Falta de planeación.</t>
  </si>
  <si>
    <t>Falencias en estructuración de presupuesto oficial.</t>
  </si>
  <si>
    <t>H11R16. Inversión de anticipo contrato 1759 de 2015
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t>
  </si>
  <si>
    <t>Deficiencias en la Planeación y gestión de los recursos para la puesta en marcha del proyecto por parte del contratista.</t>
  </si>
  <si>
    <t>H13R16. Transporte de Materiales provenientes de derrumbes medido a partir en cien metros (100M) y Transporte de materiales provenientes de la excavación de la explanación canales y préstamos entre cien metros y mil metros de distancia.
El Ítem 211.1 Remoción de derrumbes (incluye conformación de botadero), tuvo como cantidades totales de la obra ejecutada de 27.349 metros cúbicos.</t>
  </si>
  <si>
    <t>Falta de controles en el recibo de los trabajos.</t>
  </si>
  <si>
    <t>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t>
  </si>
  <si>
    <t>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t>
  </si>
  <si>
    <t xml:space="preserve">H29R16.  Adicional 3 Dragado con Draga Hidráulica Muelle de Leticia.
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t>
  </si>
  <si>
    <t>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t>
  </si>
  <si>
    <t>H32R16.  Oportunidad y Exactitud de los Informes de la Interventoría Convenio 777 de 2014 y Convenio 787 de 2014.
Respecto al desarrollo de los contratos, es normal hasta cierto punto que se presenten hechos imprevisibles que alteren las condiciones iniciales pactadas, generalmente en cuanto su alcance, especificaciones, valoración y tiempo de ejecución.</t>
  </si>
  <si>
    <t>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t>
  </si>
  <si>
    <t>H33R16.  Oportunidad de las publicaciones en SECOP Convenio 777 de 2014 y Convenio 787 de 2014.
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t>
  </si>
  <si>
    <t xml:space="preserve">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t>
  </si>
  <si>
    <t xml:space="preserve">H35R16. Seguimiento al convenio 583 de 1996. Cumplimiento del plazo estipulado en el convenio.
El convenio 583 de 1996, cuyo objeto es “Financiación de la Construcción del Proyecto comunicación vial entre los Valles de Aburrá y Río Cauca (Variante Medellín – Santa Fe de Antioquia), que se compone del Túnel en San Cristóbal y sus respectivos accesos”.
</t>
  </si>
  <si>
    <t>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t>
  </si>
  <si>
    <t xml:space="preserve">H37R16. Ejecución obras puente Pumarejo contrato 642 de 2015.
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
</t>
  </si>
  <si>
    <t>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t>
  </si>
  <si>
    <t>Debilidades en el seguimiento y control de los recursos para los compromisos de las Consultas Previas, situación que genera incertidumbre sobre la efectiva terminación y funcionalidad de esta obra.</t>
  </si>
  <si>
    <t>H41R16. Terraplén PR 24+500 y Cuneta Sector la Gallega.
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t>
  </si>
  <si>
    <t xml:space="preserve">Debilidades en el seguimiento y control de las obras. </t>
  </si>
  <si>
    <t>La señalización no cumplía lo establecido en el capítulo 4 del Manual de señalización del Ministerio de Transporte, dado que en las obras que se están ejecutando en el Lavadero Sector Katanga y del Puente Sector Triana no cuentan con la señalización reglamentaria.</t>
  </si>
  <si>
    <t>H54R16. Señalización y defensa de obra.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</si>
  <si>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Debilidades en el seguimiento y control, lo cual afecta la seguridad de los trabajadores de la obra y los usuarios de la vía.</t>
  </si>
  <si>
    <t>Aún existen pendientes prediales que podría afectar la finalización en oportunidad para lograr la total disponibilidad jurídica de las zonas de terreno requeridas en el desarrollo del proyecto</t>
  </si>
  <si>
    <t>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t>
  </si>
  <si>
    <t>Se establece un presunto detrimento al patrimonio por dicho valor de tales insumos prediales por $3.8 millones, al igual que una posible incidencia disciplinaria.</t>
  </si>
  <si>
    <t>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t>
  </si>
  <si>
    <t>H62R16. Viabilidad predial para la construcción de la Paralela Oriental de la Autopista Floridablanca - Bucaramanga, Tramo T.C.C. - Molinos Altos en el Municipio de Floridablanca.
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t>
  </si>
  <si>
    <t xml:space="preserve">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t>
  </si>
  <si>
    <t>H63R16. Mejoramiento gestión social predial y ambiental corredor transversal Medellín Quibdó fase 2 – prosperidad.
Se presentan temas pendientes para finiquitar la gestión de adquisición predial, actividad delegada al contratista, cuando el contrato está por finalizar el 30 de junio de 2017 según el Adicional No.3 del 30 de marzo  de 2017.</t>
  </si>
  <si>
    <t>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t>
  </si>
  <si>
    <t>H68R16. Estudios y Diseños.
En el Acta de Aprobación de Estudios y Diseños del 5 de octubre de 2016, la interventoría, manifiesta “Se deja constancia que la Interventoría, UNIVERSIDAD DEL CAUCA, mediante acta de aprobación de estudios y diseños del 15 de diciembre de 2015</t>
  </si>
  <si>
    <t>Debilidades en el seguimiento y control de los estudios y diseños para las obras de construcción del puente y genera demoras en la ejecución del contrato 1483 de 2014.</t>
  </si>
  <si>
    <t>H70R16. Devolución de Anticipo Contrato Derivado 1483 de 2014.
Debilidades en el seguimiento y control de la Interventoría y la Supervisión sobre el manejo de los recursos del anticipo del Contrato Derivado 1483 de 2014, por cuanto no se realizó la vigilancia de las obligaciones y compromisos pactados en el Convenio 2335 de 2013.</t>
  </si>
  <si>
    <t>Se configura un presunto alcance disciplinario porque la entidad no cumplió debidamente con lo previsto en el mismo Convenio 2335/13 y las normas que aplican para el manejo del anticipo.</t>
  </si>
  <si>
    <t>Desconocimiento parcial del marco general para uso y aplicación de indicadores diseñado por el DNP, el DANE y el Departamento Administrativo para la Función Pública.</t>
  </si>
  <si>
    <t>La anterior situación evidencia debilidades en la aplicación normativa, lo que presuntamente trasgrede el principio de selección objetiva.</t>
  </si>
  <si>
    <t>No ejercer adecuadamente el seguimiento y supervisión de los contratos puede ocasionar eventuales incumplimientos contractuales.</t>
  </si>
  <si>
    <t>La convocatoria, que deberá ser suscrita por la Comisión Nacional del Servicio Civil, el Jefe de la entidad u organismo.</t>
  </si>
  <si>
    <t>Por suscribir un contrato de prestación de servicios sin una verdadera necesidad estamos ante una gestión antieconómica  porque  no cumple con los deberes de la contratación pública y no consulta el buen uso de los recursos públicos.</t>
  </si>
  <si>
    <t>Lo anterior, denota deficiencias en la gestión de la Entidad, incumpliendo lo establecido en el Acuerdo Marco de Precios CCE-416-1-AMP-2016 y lo acordado en la Orden de Compra 01989 de 2016.</t>
  </si>
  <si>
    <t xml:space="preserve">Demuestra debilidades en las actividades propias del desarrollo de los procesos coactivos del Invías, impidiendo al mismo tener claridad acerca de los títulos que aún pueden cobrarse y el valor al que asciende la cartera. </t>
  </si>
  <si>
    <t>De los tres elementos necesarios para iniciar la acción de repetición en  las actas del comité de conciliación se acepta que hay dos: 1. La condena a la entidad 2. El pago que el Invías reconoció y ordenó</t>
  </si>
  <si>
    <t>Falta o mala identificación de las cuentas bancarias de los beneficiarios de las sentencias</t>
  </si>
  <si>
    <t>Las sentencias o conciliaciones de la vigencia 2016 fueron reconocidas y canceladas por fuera del término máximo legal (540 días)</t>
  </si>
  <si>
    <t>Este hecho afecta razonabilidad de la cuenta (4110) Ingresos no Tributarios - Concesiones y Contribuciones</t>
  </si>
  <si>
    <t>Falencias en la programación y asignación presupuestal, por este concepto y deja a la Entidad frente al riesgo de tener que cancelar gastos adicionales por intereses moratorios a pesar de contar con algunos recursos.</t>
  </si>
  <si>
    <t>Se debe a deficiencias en los estudios técnicos que realizó el Invías, al momento de contratar la construcción del muelle, lo cual puede representar una gestión antieconómica.</t>
  </si>
  <si>
    <t>Se establece una subutilización de la capacidad instalada.</t>
  </si>
  <si>
    <t xml:space="preserve">Limbo jurídico de propiedad  o responsabilidad de construcción de la vía, los recursos no fueron aprobados y la vía no se ha podido pavimentar generando deficiente optimización de los recursos invertidos por Invías en el muelle. </t>
  </si>
  <si>
    <t>Los municipios no están dando cumplimiento a las obligaciones de mantenimiento y reparaciones menores de los ferrys.</t>
  </si>
  <si>
    <t>La Entidad no ha tomado determinaciones definitivas tendientes a solucionar la utilización de los Ferrys por parte de los municipios donde se encuentran en la actualidad.</t>
  </si>
  <si>
    <t>Incumplimiento del contratista en las metas establecidas en el contrato del proyecto Cruce de la Cordillera.
Caminos para la Prosperidad, la meta fue planteada en el Plan Nacional de Desarrollo como actividades de mantenimiento rutinario, no obstante teniendo en cuenta el estado de las vías terciarias se requirió adelantar obras de mayores especificaciones 
Se adelantó el proceso licitatorio para la adecuación del muelle de Leticia, pero el proceso fue declarado desierto; por cronograma no se alcanzaba a abrir un nuevo proceso en la misma vigencia.</t>
  </si>
  <si>
    <t>En los diferentes proyectos que ejecuta el Instituto se puede evidenciar que no siempre se cumple de manera oportuna con estos postulados de planeación.</t>
  </si>
  <si>
    <t>R2016</t>
  </si>
  <si>
    <t xml:space="preserve"> 24. Actividades / Descripción</t>
  </si>
  <si>
    <t>44. Actividades / Avance físico de ejecución</t>
  </si>
  <si>
    <t>Cód. acción</t>
  </si>
  <si>
    <t>N° Acción</t>
  </si>
  <si>
    <t>Tipo de hallazgo</t>
  </si>
  <si>
    <t xml:space="preserve">H4D16. Seguimiento y control del contrato
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
</t>
  </si>
  <si>
    <t xml:space="preserve">H5ECP. Amortización de los Anticipos Convenios.
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
</t>
  </si>
  <si>
    <t>H12ECP. Determinación en la fase de planeación de los recursos necesarios para la gestión socio-predial – Contrato 654 de 2014. 
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t>
  </si>
  <si>
    <t>H19ECP.  Alcance del Contrato 1787 – 2014. Administrativo.
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t>
  </si>
  <si>
    <t xml:space="preserve">H22ECP. Verificación de la información de las fichas prediales, Contrato de Obra 1787 de 2014.
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
</t>
  </si>
  <si>
    <t xml:space="preserve">H26ECP. Gestión predial desplegada en desarrollo de las obras del Contrato 2670 de 2014 y Contrato de Interventoría mediante Convenio 918 de 2014. 
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
</t>
  </si>
  <si>
    <t xml:space="preserve">Debilidades de los controles implementados que no permiten advertir oportunamente el problema presentado para el cumplimiento de la ejecución de las obras; lo que puede afectar el cumplimiento del objeto y </t>
  </si>
  <si>
    <t>Se entregara un reporte trimestral.</t>
  </si>
  <si>
    <t>Se entregara un reporte trimestral</t>
  </si>
  <si>
    <t>Entregar un reporte en donde se verifique que todas las unidades ejecutoras tienen en cuenta la obligación de planear debidamente los plazos de acuerdo con las diferentes etapas de los convenios y/o contratos de obra e interventoría y/u objeto contractual.</t>
  </si>
  <si>
    <t>Entregar un reporte en donde se verifique que todas las unidades ejecutoras tienen en cuenta las exigencias señaladas en el Manual de Contratación relacionadas con el presupuesto.</t>
  </si>
  <si>
    <t xml:space="preserve">Verificar que el plazo de los contratos derivados estén acorde con el plazo del convenio marco.
</t>
  </si>
  <si>
    <t>Entregar un reporte en donde se verifique que todas las unidades ejecutoras tienen en cuenta las exigencias señaladas en el Manual de Contratación relacionados con el presupuesto.</t>
  </si>
  <si>
    <t>Solicitar informe  a la interventoría por presuntas  irregularidades en el pago de los servicios de interventoría, en virtud del contrato 4149 del 30 de diciembre 2013.</t>
  </si>
  <si>
    <t>Informe de interventoría donde se incluyan los soportes relacionados con la denuncia.</t>
  </si>
  <si>
    <t>Los supervisores no presentan informes mensuales que reflejen el resultado del ejercicio de sus funciones.</t>
  </si>
  <si>
    <t>Entregar un reporte en donde se verifique que todas las unidades ejecutoras tienen una planeación adecuada en los futuros procesos licitatorios y realizar reportes de verificación.</t>
  </si>
  <si>
    <t>Informar sobre la metodología predial usada específicamente en el proceso licitatorio del "Programa Vías para la Equidad".</t>
  </si>
  <si>
    <t xml:space="preserve">Reportar el cumplimiento de la las metas programadas. </t>
  </si>
  <si>
    <t xml:space="preserve">Entrega de reporte donde se señale el cumplimiento de la las metas programadas. </t>
  </si>
  <si>
    <t>Reporte de aplicación.</t>
  </si>
  <si>
    <t>Estudios actualizados.</t>
  </si>
  <si>
    <t>Reporte cuatrimestral.</t>
  </si>
  <si>
    <t>Realizar seguimiento permanente al último cronograma propuesto a la Junta Directiva,  que fuere aprobado en sesión del 28 de abril de 2017, en la cual se definió la alternativa para continuar con la liquidación del Convenio 583 de 1996 hasta el día 31 de diciembre de 2018.</t>
  </si>
  <si>
    <t>Informe trimestral rendidos por la Gerencia de Proyectos Estratégicos al INVIAS - en los cuales se registre los avances de los componentes predial-ambiental-social-técnico-administrativo y legal, de acuerdo al escenario 2 aprobado por el Junta Directiva del 28 de abril de 2017.</t>
  </si>
  <si>
    <t xml:space="preserve">
Evidenciar la corrección de las deficiencias encontradas por la CGR de acuerdo a las normas de ensayo INV E-793.</t>
  </si>
  <si>
    <t xml:space="preserve">Presentar informe de la interventoría en el que se evidencie las correcciones realizadas en cumplimiento de las normas de ensayo INV E-793.       
</t>
  </si>
  <si>
    <t>Evidenciar la existencia de las señales preventivas durante el desarrollo de la actividad contractual (La actividad que generaba el uso de las señales preventivas ya se encuentra terminada).</t>
  </si>
  <si>
    <t>Presentar informe de la interventoría.</t>
  </si>
  <si>
    <t>Reporte y registro fotográfico</t>
  </si>
  <si>
    <t>Evidenciar que se contaba con la respectiva señalización reglamentaria. 
(La actividad de obra que generaba la señalización preventiva ya está terminada).</t>
  </si>
  <si>
    <t>Señalización reglamentaria</t>
  </si>
  <si>
    <t>Gestionar los recursos ante la Oficina Asesora de Planeación para culminar la gestión predial.</t>
  </si>
  <si>
    <t>1. Remitir solicitud a la OAP.
2. Mesas de trabajo con la SMA.</t>
  </si>
  <si>
    <t xml:space="preserve">Informes de seguimiento cuatrimestral.
</t>
  </si>
  <si>
    <t xml:space="preserve">H59R16. Obras del contrato N° 1200 de 2016.
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t>
  </si>
  <si>
    <t>Evidenciar el cumplimiento de la totalidad de las acciones de la gestión predial requerida  para la liberación de los predios necesarios y la correcta ejecución de las obras objeto del proyecto.</t>
  </si>
  <si>
    <t>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t>
  </si>
  <si>
    <t>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t>
  </si>
  <si>
    <t>Gestionar directriz que incluya las visitas y recorridos de campo conjuntas  (Social-Predial-Técnico-Ambiental), que originen información estratégica para la ejecución antes, durante y después del proyecto.</t>
  </si>
  <si>
    <t>H61R16. Gestión desplegada por el contratista. Contrato N° 1647 de 2015.
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t>
  </si>
  <si>
    <t>Directriz o memorando circular</t>
  </si>
  <si>
    <t>Asignación de recursos</t>
  </si>
  <si>
    <t xml:space="preserve">Gestionar la entrega al distrito una vez esté contratada la APP que le dé continuidad a las obras del proyecto ALO. </t>
  </si>
  <si>
    <t>Solicitar el cronograma de estructuración y/o contratación de la APP que está adelantando el distrito y la ANI para continuar el tramo sur del proyecto Avenida Longitudinal de Occidente - ALO.</t>
  </si>
  <si>
    <t xml:space="preserve">Evidenciar la actualización de los precios unitarios por departamento y su consulta para la ejecución de los proyectos.
</t>
  </si>
  <si>
    <t xml:space="preserve">
Solicitar a la Subdirección de Estudios e Innovación el CD precios unitarios.</t>
  </si>
  <si>
    <t>CD de precios unitarios.</t>
  </si>
  <si>
    <t>Continuar la gestión ante el Ministerio de Transporte y el Departamento Nacional de Planeación para que se de trámite al documento CONPES proyectado por INVIAS para viabilizar la continuación del proyecto.</t>
  </si>
  <si>
    <t>Remisión memorando a la OAP para la continuación de la gestión ante las Entidades descritas.</t>
  </si>
  <si>
    <t>1. Reporte de gestión cuatrimestral.
2. Documento CONPES presentado.</t>
  </si>
  <si>
    <t xml:space="preserve">
1. Solicitar a la Dirección Territorial Valle la documentación respectiva.
2. Realizar informe.</t>
  </si>
  <si>
    <t>Metodología empleada en el cálculo de los ajustes.</t>
  </si>
  <si>
    <t xml:space="preserve">Lo anterior se da presuntamente por una inadecuada aplicación de la metodología contemplada en el Manual de Interventoría del INVÍAS, lo cual implica una estimación incorrecta del monto de ajustes.
</t>
  </si>
  <si>
    <r>
      <t>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t>
    </r>
    <r>
      <rPr>
        <b/>
        <sz val="8"/>
        <color theme="1"/>
        <rFont val="Arial"/>
        <family val="2"/>
      </rPr>
      <t xml:space="preserve"> </t>
    </r>
    <r>
      <rPr>
        <sz val="8"/>
        <color theme="1"/>
        <rFont val="Arial"/>
        <family val="2"/>
      </rPr>
      <t>la gestión socio-predial correspondiente al rubro contractual previsto para propietarios y mejoratarios.</t>
    </r>
  </si>
  <si>
    <t>Sustentar la necesidad de la urgencia manifiesta declarada, junto a las acciones del INVIAS para atenderla y el resultado de la misma.</t>
  </si>
  <si>
    <t xml:space="preserve">Solicitar los debidos soportes a la interventoría.
</t>
  </si>
  <si>
    <t xml:space="preserve">H10R16. Notas de campo.
Terminado por plazo el contrato 3460 de 2008, “CRUCE DE LA CORDILLERA CENTRAL”, se evidencia que el alcance físico pactado no se consiguió en su totalidad. 
Acción 2. </t>
  </si>
  <si>
    <t>H10R16. Notas de campo.
Terminado por plazo el contrato 3460 de 2008, “CRUCE DE LA CORDILLERA CENTRAL”, se evidencia que el alcance físico pactado no se consiguió en su totalidad. 
Acción 1.</t>
  </si>
  <si>
    <t xml:space="preserve">1. Solicitar a la interventoría el  informe de incumplimiento. 
2. Solicitar a la OAJ la demanda.
</t>
  </si>
  <si>
    <t>Presentar informes.</t>
  </si>
  <si>
    <t>Informe y demanda</t>
  </si>
  <si>
    <t>Informe semestral</t>
  </si>
  <si>
    <t>Reprogramar el flujo de inversión del anticipo, con la aprobación de la interventoría.</t>
  </si>
  <si>
    <t>Solicitar al contratista un nuevo programa del anticipo para ser aprobado por la interventora y posterior remisión al Invías para su respectivo seguimiento.</t>
  </si>
  <si>
    <t>Verificar a través de los informe de interventoría el cumplimiento de escasez de personal en los frentes de trabajo, falta de señalización y protocolos de seguridad industrial, inadecuada disposición del material sobrante y debilidades frente al tema de responsabilidad social.</t>
  </si>
  <si>
    <t>Solicitar a la interventoría el respectivo informe.</t>
  </si>
  <si>
    <t>Informe trimestral.</t>
  </si>
  <si>
    <t>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t>
  </si>
  <si>
    <t>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t>
  </si>
  <si>
    <t>Oficio (solicitud y respuesta)</t>
  </si>
  <si>
    <t>1. Requerimiento mensualmente a los abogados apoderados de procesos a nivel nacional.
2. Reporte trimestral del administrador del EKOGUI evidenciando que se encuentra actualizado.</t>
  </si>
  <si>
    <t xml:space="preserve">Diligenciar por parte del abogado a cargo, en el aplicativo E-KOGUI, lo correspondiente de acuerdo a las etapas y actuaciones procesales a su cargo. </t>
  </si>
  <si>
    <t>Fortalecer el estudio de los diferentes aspectos a efecto de establecer la ocurrencia o no, del dolo o la culpa grave, para determinar el grado de responsabilidad.</t>
  </si>
  <si>
    <t>Realizar análisis de los casos de acciones de repetición por los abogados del Grupo Judiciales y Litigantes, a través del pre-comité de defensa judicial.</t>
  </si>
  <si>
    <t>1. Requerimiento mensual a los abogados apoderados de procesos a nivel nacional.
2. Reporte trimestral del administrador del EKOGUI evidenciando que se encuentra actualizado.</t>
  </si>
  <si>
    <t>Debilidad en el procedimiento administrativo.</t>
  </si>
  <si>
    <t>21 metas fueron ajustadas faltando tres meses para finalizar la vigencia, así mismo analizadas las justificaciones expresadas por las dependencias estas obedecen a deficiencias en la planeación de las metas y/o ejecución de las actividades.</t>
  </si>
  <si>
    <t>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1.</t>
  </si>
  <si>
    <t>OAP</t>
  </si>
  <si>
    <t xml:space="preserve">Realizar reunión con los facilitadores de planeación de todas las dependencias, con el fin de emitir lineamientos para la formulación de planes de acción 2018. 
</t>
  </si>
  <si>
    <t>Llevar a aprobación del Comité  Institucional de Gestión y Desempeño el ajuste de metas solicitados por las unidades ejecutoras</t>
  </si>
  <si>
    <t>Acta de Comité</t>
  </si>
  <si>
    <t xml:space="preserve">
Verificar la metodología de los indicadores de SISMEG que se están utilizando actualmente.</t>
  </si>
  <si>
    <t xml:space="preserve">
Acercamiento a las unidades rectoras de política DNP, DANE y DAFP para revisar la metodología de formulación de indicadores para la formulación y seguimiento a la gestión institucional, con el fin de adoptar mejoras en la formulación de los indicadores.</t>
  </si>
  <si>
    <t>Hoja de vida de Indicadores</t>
  </si>
  <si>
    <t>OCI</t>
  </si>
  <si>
    <t>H83R15. Riesgo Contable.
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t>
  </si>
  <si>
    <t>SA</t>
  </si>
  <si>
    <t>Oficio a la CNSC y concepto.</t>
  </si>
  <si>
    <t>Registrar la revisión de la pertinencia de firmar o no el acuerdo de la Convocatoria 325 de 2015.</t>
  </si>
  <si>
    <t>Revisar pertinencia de firmar o no el acuerdo de la convocatoria y realizar el respectivo reporte.</t>
  </si>
  <si>
    <t>1. Oficio y respuesta.
2. Concepto.</t>
  </si>
  <si>
    <t>1. Solicitar a la Comisión Nacional del Servicio Civil (CNSC) cuántos pines se vendieron de la Convocatoria 325 de 2015. 
2. Anexar concepto de la Función Pública.</t>
  </si>
  <si>
    <t>Remitir mensualmente memorando al Grupo de Contabilidad para conciliar la información relacionada con los bienes fiscales de propiedad del Invías.</t>
  </si>
  <si>
    <t>SA-SF</t>
  </si>
  <si>
    <t>Remitir mensualmente memorando al Grupo de Contabilidad para conciliar.</t>
  </si>
  <si>
    <t>Depurar los predios evidenciados por la contraloría en los municipios Chía, Une, Chipaque y Cajicá para su saneamiento.</t>
  </si>
  <si>
    <t>1. Clasificar los predios observados por la contraloría identificando su calidad de uso público o fiscal.
2. Gestionar las acciones de exclusión de pagos de impuesto predial al tratarse de bienes de uso público.</t>
  </si>
  <si>
    <t>Reporte cuatrimestral</t>
  </si>
  <si>
    <t xml:space="preserve">H112R14. Impuesto predial y contribución por valorización.
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
</t>
  </si>
  <si>
    <t>Oficios proyectados (uno por Dirección Territorial)</t>
  </si>
  <si>
    <t>H118R14. Predios no utilizados en los proyectos.
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Adicionalmente, para el caso de las concesiones administradas por la Agencia Nacional de Infraestructura - ANI, el Instituto desconoce cuales no han sido utilizados.</t>
  </si>
  <si>
    <t>Informe cuatrimestral</t>
  </si>
  <si>
    <t>H119R14. Bienes transferidos al Instituto Nacional de Vías- Invías, adquiridos por diferentes entidades. 
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t>
  </si>
  <si>
    <t>Desconocimiento del Invías sobre la totalidad de los predios a su nombre.</t>
  </si>
  <si>
    <t>Deficiencias de comunicación y colaboración entre dichas entidades.</t>
  </si>
  <si>
    <t>Seguimiento al  cumplimiento de los lineamientos  sobre la gestión documental y asesorar en el proceso a las Direcciones Territoriales que así lo soliciten, de acuerdo a la Ley 594 de 2000.</t>
  </si>
  <si>
    <t>Remitir memorando circular con instrucciones sobre la gestión documental y asesorar en el proceso a las Direcciones Territoriales que así lo soliciten.</t>
  </si>
  <si>
    <t>Reporte trimestral de cumplimiento de los lineamientos</t>
  </si>
  <si>
    <t xml:space="preserve">H52R15. Archivística y Gestión Documental.
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t>
  </si>
  <si>
    <t xml:space="preserve">
De acuerdo con lo expuesto, el Instituto no tiene conocimiento del valor de la deuda pendiente por este concepto, es así que tuvo que solicitar esta información a las Direcciones Territoriales, la cual fue dispersa, confusa e incompleta y no se pudo determinar el valor adeudado.</t>
  </si>
  <si>
    <t>H76R15. Cuentas Por Pagar – Impuesto Predial Unificado.
Las Cuentas Por Pagar - Impuesto Predial Unificado (244003) con saldo por $1.016 millones, se encuentra subestimada en cuantía indeterminada, debido a que el Instituto se encuentra en proceso de depuración de los bienes inmuebles a su cargo.</t>
  </si>
  <si>
    <t>H97R15. Impuesto Predial pago de Intereses de Mora y Sanciones por Extemporaneidad.
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t>
  </si>
  <si>
    <t>Deficiencia en la oportunidad del pago predial.</t>
  </si>
  <si>
    <t xml:space="preserve">Incluir en los pliegos de condiciones de los nuevos procesos contractuales de Consultoría a ser publicados, un plazo de 15 días para aprobación de Hojas de Vida. </t>
  </si>
  <si>
    <t>Pliegos de contratos de consultoría ajustados</t>
  </si>
  <si>
    <t>SF</t>
  </si>
  <si>
    <t>Continuar con la depuración de las partidas pendientes, dando prioridad a las partidas más antiguas.</t>
  </si>
  <si>
    <t>Reporte semestral</t>
  </si>
  <si>
    <t xml:space="preserve">
1. Continuar aplicando la normatividad vigente relacionada con la amortización de los BUP.
2. Solicitar a las áreas información de las actas de liquidación por contrato.
3. Verificación en SICO.</t>
  </si>
  <si>
    <t>Preparar las notas a los Estados Financieros aplicando los conceptos contables establecidos en el régimen de Contabilidad Publica vigente.</t>
  </si>
  <si>
    <t>Elaborar Notas a los Estados Financieros.</t>
  </si>
  <si>
    <t>Notas</t>
  </si>
  <si>
    <t>Concepto</t>
  </si>
  <si>
    <t>H106R16. Administrativo - Revelación estado de amortización de Bienes de Uso Público.
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t>
  </si>
  <si>
    <t>Invías registra en su contabilidad la ejecución reportada a través de las actas que soportan la cuenta de cobro del contratista, sin tener en cuenta la fecha en que debía realizar la inversión.</t>
  </si>
  <si>
    <t>La liquidación de amortización de Carreteras, Puentes, Túneles, Líneas Férreas, Muelles y Canales de Acceso, se hace con base en el acta de liquidación y/o acta de recibo final de los contratos.</t>
  </si>
  <si>
    <t>H123R14. Registro de terrenos en la contabilidad.
Existen  291 predios registrados a nombre del Invías, de los cuales no se encuentran reconocidos en la contabilidad 173.
Acción 1.</t>
  </si>
  <si>
    <t>H123R14. Registro de terrenos en la contabilidad.
Existen  291 predios registrados a nombre del Invías, de los cuales no se encuentran reconocidos en la contabilidad 173.
Acción 2.</t>
  </si>
  <si>
    <t>Reporte trimestral del envío de la información</t>
  </si>
  <si>
    <t>Tramitar oportunamente las actas de cancelación de Reserva Presupuestal, de conformidad con las normas vigentes, a partir de las actas de liquidación de contratos recibidas de las unidades ejecutoras.</t>
  </si>
  <si>
    <t>Elaborar actas.</t>
  </si>
  <si>
    <t xml:space="preserve">Reporte </t>
  </si>
  <si>
    <t>Preparar las notas a los Estados Financieros aplicando los conceptos contables establecidos en el régimen de Contabilidad Pública vigente.</t>
  </si>
  <si>
    <t>Elaborar notas a los Estados Financieros.</t>
  </si>
  <si>
    <t>H182R14. Revelación de los recursos entregados en administración.
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t>
  </si>
  <si>
    <t>H183R14. Notas a los estados contables incompletas.
Las Notas de los Estados Contables presentan deficiencias en la revelación, debido a que las mismas no permiten conocer situaciones significativas de los hechos contables, económicos y sociales, que afectan los estados contables.</t>
  </si>
  <si>
    <t xml:space="preserve">H68R15. Reconocimiento de la Provisión para Cuentas por Cobrar de difícil cobro por Contraprestación Portuaria y Contribución por Valorización. 
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t>
  </si>
  <si>
    <t xml:space="preserve">Continuar aplicando lo conceptuado por la Contaduría General de la Nación en lo relacionado con el tema de las provisiones contables. </t>
  </si>
  <si>
    <t>Enviar concepto a la Oficina de Control Interno.</t>
  </si>
  <si>
    <t>Proyectar los ingresos del último trimestre del año para los contratos que rinden sus informes en la vigencia siguiente y efectuar los registros contables.</t>
  </si>
  <si>
    <t>Proyectar ingresos en el último trimestre del año y efectuar registros contables.</t>
  </si>
  <si>
    <t>Reporte registros contables</t>
  </si>
  <si>
    <t>Acta</t>
  </si>
  <si>
    <t>1. Requerir a las entidades bancarias y a las unidades ejecutoras los soportes necesarios para determinar los terceros y los conceptos de partidas pendientes. 
2. Remitir al Grupo Contabilidad los informes con documentos soporte de las partidas identificadas para su registro y depuración.</t>
  </si>
  <si>
    <t>H88R15. Cuentas Bancarias Inactivas.
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t>
  </si>
  <si>
    <t>SG</t>
  </si>
  <si>
    <t>Efectuar seguimiento a los compromisos adquiridos.</t>
  </si>
  <si>
    <t>Informes semestrales</t>
  </si>
  <si>
    <t xml:space="preserve">Acción 1 . 
1. Celebrar entre el contratista y las comunidades un acuerdo que contenga los criterios o metas, relativo a la ejecución de los recursos del Invías asignados a los proyectos.        
2. Publicar un informe de seguimiento con los avances de cumplimiento de los acuerdos.  </t>
  </si>
  <si>
    <t>Celebrar Comité para aprobación de restructuración financiera del contrato.</t>
  </si>
  <si>
    <t>Documento soporte de la reestructuración financiera para el cumplimiento de los compromisos</t>
  </si>
  <si>
    <t xml:space="preserve">Efectuar informe del cumplimiento del EIA, PMA y licencias que se le solicitará de manera cuatrimestral a la interventoría por parte del supervisor o gestor del proyecto o contrato. </t>
  </si>
  <si>
    <t xml:space="preserve"> Informe de cumplimiento cuatrimestral</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</si>
  <si>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1.
</t>
  </si>
  <si>
    <t xml:space="preserve">H36R16. Seguimiento al cumplimiento de las obligaciones de la licencia ambiental convenio 583 de 1996.
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Acción 2.
</t>
  </si>
  <si>
    <t>Acción 2. 
1. Impulso procesal con el fin de evitar una sanción pecuniaria.       
2. Realizar obras de Estabilización para mitigar daño ambiental.</t>
  </si>
  <si>
    <t>1. Adquirir predio Depósito " El galpón",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t>
  </si>
  <si>
    <t>Reporte de actuaciones - Informe</t>
  </si>
  <si>
    <t xml:space="preserve">1. Determinar el alcance del acuerdo y desvirtuar el detrimento anexando las actas de acuerdo y contrato de obra con la comunidad.
2. Celebrar convenios y/o contratos con las comunidades donde se indique el objeto, controles y garantías de los recursos aportados para el proyecto o contrato.     </t>
  </si>
  <si>
    <t xml:space="preserve">1. Solicitar a la interventoría Informe soportado donde se evidencie el  seguimiento de los recursos invertidos en el contrato  y   las actas de acuerdo y contrato de obra con la comunidad. 
2. Presentar informe de la aplicación de  controles a los recursos comprometidos en la Consulta previa de futuros proyectos y el estado actual de la obra.  </t>
  </si>
  <si>
    <t>Informe presentado por el gestor social</t>
  </si>
  <si>
    <t>H39R16.  Puesto de Salud Kilómetro 9 - Consulta Previa.
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t>
  </si>
  <si>
    <t>H55R16. Estado de la gestión predial del Proyecto para su respectivo cierre. 
Se detectó que se encuentra pendientes en el desarrollo de actividades prediales.</t>
  </si>
  <si>
    <t xml:space="preserve">H57R16. Elaboración de insumos prediales.
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
</t>
  </si>
  <si>
    <t>Culminar las acciones relacionadas en el informe de auditoria,  tendientes a lograr el cierre predial del contrato 544 de 2012.</t>
  </si>
  <si>
    <t xml:space="preserve">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t>
  </si>
  <si>
    <t>Informe que contenga todas las acciones pendientes en la gestión predial y  soportes</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</si>
  <si>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1.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</si>
  <si>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2. 
</t>
  </si>
  <si>
    <t>Reporte sobre depuración y actualización del aplicativo</t>
  </si>
  <si>
    <t>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t>
  </si>
  <si>
    <t xml:space="preserve">Restituir el predio titulado por el INCODER . </t>
  </si>
  <si>
    <t>Solicitar a la Dirección Territorial Cundinamarca la restitución del predio.</t>
  </si>
  <si>
    <t>Legalización de título</t>
  </si>
  <si>
    <t>Deficiencias en el control y administración sobre los bienes del Invías.</t>
  </si>
  <si>
    <t>H123R14. Registro de terrenos en la contabilidad.
Existen  291 predios registrados a nombre del Invías, de los cuales no se encuentran reconocidos en la contabilidad 173.
Acción 3.</t>
  </si>
  <si>
    <t>Conciliar los predios identificados con los reportados por la Contraloría General de la Republica con los registrados contablemente y los registrados por el Grupo de Bienes Inmuebles de la Subdirección Administrativa.</t>
  </si>
  <si>
    <t>1. Conciliar base de datos de la unidad ejecutora con los registros contables y efectuar los ajustes que se determinen. 
2. Solicitar a las unidades ejecutoras la relación de los bienes férreos recibidos, conciliar las cifras con las registradas en la contabilidad, y efectuar los registros contables pertinentes.</t>
  </si>
  <si>
    <t>H131R14. Coordinación interinstitucional.
De acuerdo con el análisis de la situación legal y de propiedad de los predios del Invías, se observa que existen diferencias entre la información reportada por entidades como el Instituto Geográfico Agustín Codazzi- IGAC.
Acción 1.</t>
  </si>
  <si>
    <t xml:space="preserve">H131R14. Coordinación interinstitucional.
De acuerdo con el análisis de la situación legal y de propiedad de los predios del Invías, se observa que existen diferencias entre la información reportada por entidades como el Instituto Geográfico Agustín Codazzi- IGAC.
Acción 2. </t>
  </si>
  <si>
    <t>1. Establecer un convenio interadministrativo entre el IGAC, Superintendencia de Notariado y registro, para que se cruce información de interés para el saneamiento, una vez termine la restricción de Ley de garantías. 
2. Realizar cruce de  información.</t>
  </si>
  <si>
    <t>1.  Convenio interadministrativo y/o institucional.    
 2. Reportes de actualización base de datos (2).</t>
  </si>
  <si>
    <t>1. Actualizar apéndice ambiental en lo correspondiente a los tiempos.
2.  Solicitar informe a la interventoría, en el que consigne las causales de incumplimiento y advertir la transgresión realizada a lo pactado en el contrato de interventoría y al manual de Interventoría.</t>
  </si>
  <si>
    <t>Apéndice modificado</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</si>
  <si>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1.</t>
  </si>
  <si>
    <t>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Acción 2.</t>
  </si>
  <si>
    <t>Debilidades de control y seguimiento a la licencia de Vertimientos por parte del Instituto Nacional de Vías - Invías.
En consideración a lo anterior, solo se dará el traslado a la incidencia penal, puesto que el Ministerio Público ya fue comunicado como consecuencia de la parte resolutoria del acto administrativo que impone la multa.</t>
  </si>
  <si>
    <t>Debilidades de control y seguimiento a la licencia de Vertimientos por parte del Instituto Nacional de Vías - Invías.</t>
  </si>
  <si>
    <t>Esta situación se presenta porque el Invías desconoce la totalidad de los bienes que son de su propiedad.</t>
  </si>
  <si>
    <t>Informe de predios saneados</t>
  </si>
  <si>
    <t xml:space="preserve">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2. Depurar los predios evidenciados por la contraloría para su saneamiento y gestionar el cambio de destinación. </t>
  </si>
  <si>
    <t>1. Realizar ante el IGAC el cambio de destino económico de los predios y ante las secretarias de hacienda Municipales la exención de impuestos.          
2. Establecer un convenio interadministrativo entre el IGAC, Superintendencia de Notariado y registro, para que se cruce información de interés para el saneamiento. Una vez culmine las restricción de la Ley de garantías.</t>
  </si>
  <si>
    <t>Reporte predios saneados y convenio</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</si>
  <si>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1.</t>
  </si>
  <si>
    <t>H114R14. Pago predial y valorización de bienes de uso público.
El Invías ha pagado dicho impuesto sobre 637 predios en 2013 y 618 en 2014. Esta situación genera desgaste administrativo, por las gestiones que debe efectuar el Invías para solicitar el reembolso de recursos.
Acción 2.</t>
  </si>
  <si>
    <t>Acción 2.
Solicitar la exclusión del pago de impuesto predial.</t>
  </si>
  <si>
    <t>Reportes</t>
  </si>
  <si>
    <t>H116R14. Depuración inmuebles del Invías.
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t>
  </si>
  <si>
    <t>H120R14. Predios corredores viales.
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t>
  </si>
  <si>
    <t>Depurar y actualizar la base de datos predial de la Subdirección de Medio Ambiente y Gestión Social.</t>
  </si>
  <si>
    <t xml:space="preserve">1. Depurar y actualizar la base de datos predial de la Subdirección de Medio Ambiente donde se incluya además los predios invadidos.                       
2. Asignar recurso humano y tecnológico para adelantar la inclusión de la información y establecer un convenio interadministrativo entre el IGAC, Superintendencia de Notariado y Registro, para cruzar información de interés con el fin de lograr su saneamiento.
</t>
  </si>
  <si>
    <t>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t>
  </si>
  <si>
    <t>Falta de registro y clasificación predial.</t>
  </si>
  <si>
    <t xml:space="preserve">Identificar, depurar  y reportar a la Subdirección Administrativa la relación de los 429 predios disponibles que no se encuentren registrados como bienes fiscales. </t>
  </si>
  <si>
    <t xml:space="preserve">Informe de predios depurados </t>
  </si>
  <si>
    <t>Adquirir los predios requeridos para la terminación de las obras de los contratos 544-2012; 581-2012;570-2012; 807-2009; 794-2009;  1433-2011 y el 780-2009.</t>
  </si>
  <si>
    <t xml:space="preserve">Adquirir los predios requeridos para terminación de las obras e iniciar procesos de expropiación.                                                     </t>
  </si>
  <si>
    <t>Informe sobre adquisición predial</t>
  </si>
  <si>
    <t xml:space="preserve">Informe </t>
  </si>
  <si>
    <t>H3R15. Proceso de negociación del predio del tramo Quindío con número de ficha predial Q-OO1B.
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t>
  </si>
  <si>
    <t xml:space="preserve">Aplicar y ejercer control de cumplimiento de la adquisición de predios desde la oferta de compra, hasta la adquisición voluntaria o por expropiación para evitar el vencimiento de los términos, mediante las mesas de trabajo entre contratista e interventoría. Check list.                                                               </t>
  </si>
  <si>
    <t xml:space="preserve">Reporte de cumplimiento </t>
  </si>
  <si>
    <t xml:space="preserve">H20R15. Determinación del riesgo predial. 
Contrato Puente Pumarejo  642  de 2015.
Revisada la Matriz de Riesgos de la licitación pública LP-DO-GGP-076-2014, se determinó que el tema predial no fue incluido. Frente a dicha situación la Entidad no suministró justificación.
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t>
  </si>
  <si>
    <t>1. Incorporar en el documento "Apéndice Predial" de los procesos contractuales un numeral que haga referencia al Diagnóstico Predial, asignando recursos.
2. Apropiar los recursos necesarios en la etapa de estructuración del proceso contractual  de consultoría para que se elabore  el Diagnóstico predial conforme lo ordenado por la Ley de Infraestructura.</t>
  </si>
  <si>
    <t>1. Incluir en el "Apéndice Predial" de los procesos contractuales un numeral con Diagnostico Predial. 
2. Apropiación de recursos e informe de ejecución de los recursos apropiados para el Diagnostico predial conforme lo ordenado por la Ley de Infraestructura.</t>
  </si>
  <si>
    <t>1. Apéndice predial.                    
2. Documento soporte de apropiación.</t>
  </si>
  <si>
    <t xml:space="preserve">1. Incluir parámetros técnicos de valoración en los apéndices prediales del Invías, para que su tasación sea equitativa.                                                                     
2. Metodología para el cálculo del porcentaje de tasación que se pueda manejar sobre el valor total unitario del terreno en tierra firme de valoración.                                                </t>
  </si>
  <si>
    <t xml:space="preserve"> 1. Apéndices prediales con parámetros técnicos.
2. Metodología para el cálculo del Porcentaje único de tasación sobre el valor total unitario del terreno en tierra firme de valoración.                                                </t>
  </si>
  <si>
    <t xml:space="preserve">Criterios establecidos </t>
  </si>
  <si>
    <t>H21R15. Metodología para valorar rondas hidráulicas. Contrato Puente Pumarejo  642  de 2015.
Ausencia de parámetros técnicos de valoración en  el Apéndice Predial, que permitan ejercer un control efectivo, para la  verificación del precio asignado a los terrenos  paralelos a cuerpos de agua, denominados zonas de rondas hidráulicas.</t>
  </si>
  <si>
    <t xml:space="preserve">H23R15. Gestión predial desplegada por el contratista. Contrato 409 de 2010 Mejoramiento y Mantenimiento del Corredor Tumaco – Pasto – Mocoa.
Se determinó que la gestión predial del contrato quedó inconclusa, teniendo en cuenta que la terminación de éste, correspondió al 31 de marzo de 2016 y que el Invías efectuó delegación para la realización la gestión predial al contratista.
Se presenta  pendientes sin resolverse hasta el momento, como: Escrituración y pagos, expropiación entre otros. Así mismo,  se informa que se encuentra en proceso la elaboración del acta de cierre predial. </t>
  </si>
  <si>
    <t xml:space="preserve">Adquirir y legalizar los predios requeridos para terminación de las obras.                                                                                                                                                                    </t>
  </si>
  <si>
    <t xml:space="preserve">1. Seguimiento ante la alcaldía.                                         
2. Realizar pago contra escritura.                                        
3. Reiterar solicitud ante IGAC.
4. Apropiar recursos para dar cumplimiento al objeto de la adquisición predial ( voluntaria o de expropiación).                                                                           
5. Iniciar proceso de aclaración d cabida linderos  de acuerdo a resolución del IGAC en los casos que sea necesario ante notaria para posterior registro.     </t>
  </si>
  <si>
    <t xml:space="preserve">Informe de gestión predial </t>
  </si>
  <si>
    <t xml:space="preserve">Adquirir y legalizar los predios requeridos para terminación de las Obras.                                                                                                                                                                    </t>
  </si>
  <si>
    <t xml:space="preserve">Con acta de recibo definitivo y soportes anexos, demostrar el no pago doble sobre predio N° Paso montaña 003I Contrato 203 de 2008. </t>
  </si>
  <si>
    <t xml:space="preserve">Actualizar informe de seguimiento financiero al proyecto con acta de recibo de contrato y soportes anexos para demostrar el no pago doble sobre predio N° Paso montaña 003I Contrato 203 de 2008. </t>
  </si>
  <si>
    <t>Carpetas organizadas</t>
  </si>
  <si>
    <t xml:space="preserve">Adquirir y legalizar los predios requeridos para terminación de las obras.                                                                                                                                                                                                                    </t>
  </si>
  <si>
    <t>1. Definir inventario de los predios adquiridos, y colocarlos a la vigilancia del Municipio correspondiente.                                                                                 
2. Mediante escrito, solicitar al municipio de Floridablanca definir la tradición (traspaso) del predio compensado y descargarlo del inventario del Invías.</t>
  </si>
  <si>
    <t>Deficiencia en la supervisión predial.</t>
  </si>
  <si>
    <t xml:space="preserve">H24R15. Balance del estado de la gestión predial. Contrato 203 De 2008 - Ancón Sur Primavera Camilo C Bolombolo. Departamento de Antioquia.
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
</t>
  </si>
  <si>
    <t>H25R15. Proceso de negociación del predio con la ficha predial no. Paso Montaña 003 I. Contrato 203 De 2008.
Al revisar la información del proceso de negociación se detectó que el Invías  pagó dos (2) veces una misma área, dicha franja se  localiza entre la abscisa  inicial Km3+240,34 y la abscisa final km 3+306,35, en la vereda la Miel.</t>
  </si>
  <si>
    <t>Deficiencia en la aplicación de controles orientados a garantizar el cumplimiento de los principios de la gestión pública.</t>
  </si>
  <si>
    <t>H26R15. Documentación que soporta el proceso de adquisición predial. Contrato 203 de 2008.
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t>
  </si>
  <si>
    <t>Deficiencia en la conservación, uso y manejo de los documentos de forma organizada, tal como lo establece el artículo 3° de la ley 590 de 1994.</t>
  </si>
  <si>
    <t xml:space="preserve">H27R15. Aplicación oportuna del proceso de expropiación. Contrato 203 de 2008.
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(a) Para el coso del predio identificado con la ficha predial 009 B I, el cual fue notificado para oferta de compra en  marzo 09 de 2010, y que  a vigencia de 2016, el INVIAS  informa  que aún no se ha iniciado el proceso de expropiación, es decir 6 años después. 
</t>
  </si>
  <si>
    <t>No aplicación oportuna de la expropiación.</t>
  </si>
  <si>
    <t xml:space="preserve">H28R15. Cierre de la gestión predial del contrato 203 de 2008.
Teniendo en cuenta la finalización del contrato, el día 22 de diciembre de 2015, se detectaron  algunos temas  pendientes de cierre, que a continuación se relacionan: 
• Las obras objeto del contrato afectaron el predio donde funcionaba la institución educativa Gustavo Duarte.
• El Instituto indica  que de los 25 expedientes prediales están pendientes por entregar 6 predios por concepto compensación paisajística, toda vez que se encuentran en trámites notariales y de registro. </t>
  </si>
  <si>
    <t>No adecuada administración de los predios de uso público adquiridos en desarrollo de los proyectos viales.</t>
  </si>
  <si>
    <t xml:space="preserve">1. Asignar a la Subdirección recursos para asumir costos para las actuaciones procesales de expropiación por vía Judicial.                                                                     
2. Iniciar los procesos de expropiación dentro de los  términos de Ley, una vez la oferta de compra no ha sido aceptada.                                                                                                              </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</si>
  <si>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2.</t>
  </si>
  <si>
    <t>Lo anterior denota falta de coordinación por parte de las áreas involucradas.</t>
  </si>
  <si>
    <t>Acción 2.
Realizar las acciones administrativas y judiciales a que haya lugar.</t>
  </si>
  <si>
    <t>Allegar copia del oficio donde se constata que el pago adicional realizado por el contratista no fue objeto de reconocimiento económico con recursos del contrato, y que dicho pago no se realizó.</t>
  </si>
  <si>
    <t>Oficio</t>
  </si>
  <si>
    <t>1. Socialización del Proyecto con comunidades.             
2. Ejercer control por la interventoría al contratista para el pago oportuno de predios y mejoras para dar viabilidad y agilización al proyecto.                               
3. Presentar evidencia de las actas de compromiso sobre adquisición de mejoras.</t>
  </si>
  <si>
    <t xml:space="preserve">1. Mantener control (Check list) sobre documentos que deben ser retenidos en las carpetas de los proyectos o contratos, para que  la comunicación sea oportuna al momento de ser requerida.                                                                                 
2. Requerir a la interventoría para que realice informe del estado de las carpetas prediales.  </t>
  </si>
  <si>
    <t>H15ECP. Desarrollo de las actividades de gestión predial, Contrato de Obra 654 de 2014. 
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 la interventoría como la SMA ratifica que el pago adicional realizado por el contratista no seria objeto de reconocimiento económico con recursos del Contrato, respuesta que ha la fecha no ha sido objetada por parte del contratista". Sin embargo a éste Órgano de Control no le fue suministrada la comunicación donde se le da dicha respuesta al Contratista, pese a que se solicitaron los respectivos soportes relativos al tema.
Acción 1.</t>
  </si>
  <si>
    <t>Acción 1.
Evidenciar ante la contraloría, mediante copia del oficio, que el pago adicional realizado por el contratista no es objeto de reconocimiento económico con recursos del contrato y que dicho pago no se realizó.</t>
  </si>
  <si>
    <t>Acción 2.
1. Socializar el proyecto a las comunidades sobre la necesidad de adquirir las mejoras, con fundamento en las necesidades técnicas diagnosticadas.                         
2. Realizar la adquisición y gestión predial que corresponda.</t>
  </si>
  <si>
    <t xml:space="preserve">Acción 3.
Realizar seguimiento al proceso que se adelanta respecto a la propiedad.  </t>
  </si>
  <si>
    <t>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
Acción 4.</t>
  </si>
  <si>
    <t xml:space="preserve">  Realizar el cierre predial. </t>
  </si>
  <si>
    <t xml:space="preserve">Presentar informe de verificación por parte de la interventoría sobre evaluación, comprobación, inspección y revisión de las fichas prediales. </t>
  </si>
  <si>
    <t>Presentar informe de la interventoría sobre verificación, evaluación, comprobación, inspección y revisión de las fichas prediales.</t>
  </si>
  <si>
    <t xml:space="preserve">Presentar informe de cierre predial. </t>
  </si>
  <si>
    <t>SMF</t>
  </si>
  <si>
    <t>Suscribir convenio si da lugar.</t>
  </si>
  <si>
    <t xml:space="preserve">
Evidenciar la correcta planeación efectuada al dragado mediante el ejercicio de liquidación del presupuesto, de acuerdo con el volumen objetivo ejecutado, incluido o no el transporte del equipo en el ítem de dragado.</t>
  </si>
  <si>
    <t>Comparar el método de evaluación del presupuesto utilizado en el dragado inicial y el dragado adicional.</t>
  </si>
  <si>
    <t>N° Acciones</t>
  </si>
  <si>
    <t xml:space="preserve">
En caso de requerir alguna intervención en el muelle de Victoria Regia, que involucre inmuebles y  predios del Ministerio de Transporte, se adelantará la suscripción de convenio de cooperación entre el Ministerio de Transporte y el Invías.</t>
  </si>
  <si>
    <t xml:space="preserve">
Evidenciar que la construcción del muelle contaba con estudios y diseños adecuados a las necesidades del momento.</t>
  </si>
  <si>
    <t>Analizar la utilización del muelle de Puerto Gaitán.</t>
  </si>
  <si>
    <t xml:space="preserve">
Informar sobre la situación actual de los muelles.</t>
  </si>
  <si>
    <t xml:space="preserve">Analizar la utilización de cada uno de los muelles.
</t>
  </si>
  <si>
    <t xml:space="preserve">
Solicitar al Ministerio de Transporte un informe sobre el avance del CONPES de expansión vial, en el cual se incluyo la vía de acceso al Muelle de la Banqueta.</t>
  </si>
  <si>
    <t xml:space="preserve">Remitir oficio al Ministerio de Transporte solicitando informe sobre el Plan de Expansión Vial.
</t>
  </si>
  <si>
    <t>Oficio y respuesta</t>
  </si>
  <si>
    <t xml:space="preserve">
Evidenciar que el muelle de la Banqueta esta dentro de la ronda del río y por tanto es un BUP.</t>
  </si>
  <si>
    <t xml:space="preserve">
Exigir el cumplimiento a los municipios de las obligaciones establecidas en los contrataos de comodato de los ferrys.</t>
  </si>
  <si>
    <t>Oficiar a los municipios para que remitan los informes y realicen los mantenimientos correspondientes anexando soportes (9 ferrys).</t>
  </si>
  <si>
    <t>Conseguir los documentos soportes.</t>
  </si>
  <si>
    <t xml:space="preserve">
Exigir el cumplimiento a los municipios de las obligaciones establecidas en los contratos de comodato de los ferrys.</t>
  </si>
  <si>
    <t>Oficiar a los municipios para que remitan los informes sobre la utilización de los equipos de transporte.</t>
  </si>
  <si>
    <t>Oficios</t>
  </si>
  <si>
    <t>H124R16.Utilización equipos de transporte. 
El manual de funciones de la Subdirección Marítima y Fluvial, establece entre otras la función de Administrar integralmente los procesos de construcción, conservación, rehabilitación, balizaje, dragados y de seguridad en la infraestructura a su cargo.</t>
  </si>
  <si>
    <t>H69R14. Ejecución convenio interadministrativo 1282  de  2013.
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t>
  </si>
  <si>
    <t>Requerir a la Gobernación de San Andrés la finalización del proceso contractual.</t>
  </si>
  <si>
    <t>Obtener el acto administrativo de adjudicación del proceso.</t>
  </si>
  <si>
    <t>Resolución de adjudicación</t>
  </si>
  <si>
    <t>Evidenciar el recibo definitivo y la liquidación del contrato.</t>
  </si>
  <si>
    <t>H70R14. Gestión técnica de proyecto.
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t>
  </si>
  <si>
    <t>Deficiencia en la supervisión del gestor.</t>
  </si>
  <si>
    <t>1. Reporte trimestral.    
2. Realizar las gestiones para el recibo y posterior liquidación del convenio 3398 de 2013.</t>
  </si>
  <si>
    <t>1. Acta de entrega y recibo definitivo junto con acta de liquidación (2).
2. Reporte trimestral (3).</t>
  </si>
  <si>
    <t>Evidenciar mediante certificación o informe de la firma interventora, los costos y cantidades transportadas a cada uno de los botaderos utilizados para disponer el material proveniente del derrumbe.</t>
  </si>
  <si>
    <t xml:space="preserve">
1. Solicitar a la interventoría informe detallado de las cantidades y costo de material transportado proveniente del derrumbe.
2. Discriminar los costos y cantidades que se depositaron en cada uno de los botaderos utilizados para los derrumbes.</t>
  </si>
  <si>
    <t>Informe detallado</t>
  </si>
  <si>
    <t xml:space="preserve">Solicitud al interventor del informe técnico. </t>
  </si>
  <si>
    <t>Informe técnico del interventor</t>
  </si>
  <si>
    <t xml:space="preserve">Informe del Distrito de Barranquilla
</t>
  </si>
  <si>
    <t>Presentar informe técnico respecto a la necesidad de demoler los 5 metros del muro.</t>
  </si>
  <si>
    <t xml:space="preserve">Solicitud del informe al Distrito de Barranquilla.
</t>
  </si>
  <si>
    <t>Informe trimestral de seguimiento</t>
  </si>
  <si>
    <t xml:space="preserve">H58R16. Adquisición predial.
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
</t>
  </si>
  <si>
    <t>Reducción en el número de predios a adquirir ya que se excluyó el sector comprendido en la Glorieta Montecarlo, donde inicia el proyecto K50+400 hasta k41+200[1].</t>
  </si>
  <si>
    <t>Aprobar los estudios y diseños por parte de la Universidad del Quindío.</t>
  </si>
  <si>
    <t>Estudios y diseños aprobados por la Universidad del Quindío.</t>
  </si>
  <si>
    <t xml:space="preserve">Acta de aprobación de los estudios y diseños </t>
  </si>
  <si>
    <t>Soporte de devolución de anticipos.</t>
  </si>
  <si>
    <t xml:space="preserve">Reporte trimestral </t>
  </si>
  <si>
    <t>Acción 1.
Verificar los registros de la cuenta 1705 para determinar la reclasificación a la cuenta 1710 y registrar las amortizaciones pertinentes.</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</si>
  <si>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1.</t>
  </si>
  <si>
    <t>H105R16. Administrativo - Amortización de Carreteras, Puentes, Túneles, Líneas Férreas, Muelles y Canales de Acceso.
La cuenta (1785) Amortización acumulada de Bienes de Uso Público por $5.522.910 millones, a 31 de diciembre de 2016, presenta incertidumbre en cuantía indeterminada.
Acción 2.</t>
  </si>
  <si>
    <t xml:space="preserve">Acción 2.
Disponer de estudios actualizados en el momento de la contratación del proyecto.
</t>
  </si>
  <si>
    <t xml:space="preserve">H2R14. Cumplimiento metas SISMEG (Sistema de Seguimiento Metas de Gobierno). 
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
</t>
  </si>
  <si>
    <t>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t>
  </si>
  <si>
    <t>Proyectar directriz  y remitir a DG para su aprobación.</t>
  </si>
  <si>
    <t>Directriz Aprobada</t>
  </si>
  <si>
    <t>Informar a la ANI para que se tomen las acciones pertinentes y se corrija el detalle constructivo.</t>
  </si>
  <si>
    <t xml:space="preserve">Oficio y respuesta </t>
  </si>
  <si>
    <t xml:space="preserve">H11R14. Curva vertical. 
En la visita adelantada al contrato 976 de 2013 (accesos al Viaducto el Tigre) en compañía del Interventor, se pudo evidenciar que con ocasión del asentamiento que tuvo el asfalto con el que se rellenó en acceso al puente en el lado de Cajamarca, hay un resalto en este sitio. 
</t>
  </si>
  <si>
    <t xml:space="preserve">Reiterar a la ANI la solicitud. </t>
  </si>
  <si>
    <t>Iniciar proceso de incumplimiento al Contratista por negarse a realizar el sellado de las juntas.</t>
  </si>
  <si>
    <t>Declaratoria de incumplimiento.</t>
  </si>
  <si>
    <t>Resolución</t>
  </si>
  <si>
    <t>H22R14. Sellado de juntas de construcción entre losas de pavimento rígido proyecto Transversal de Boyacá I.
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t>
  </si>
  <si>
    <t>Lo anterior se constituye en deficiencias en el desarrollo del proceso constructivo, que se pueden corregir de manera oportuna sin que se generen mayores traumatismos.</t>
  </si>
  <si>
    <t>H31R14. Cumplimiento metas físicas.
Se presentan dificultades y atrasos en el cumplimiento de las metas físicas de los contratos que a continuación se relacionan:
 Contrato 542 de 2012 y Contrato 780 de 2009.</t>
  </si>
  <si>
    <t xml:space="preserve">H32R14.  a) Contrato 794 de 2009: El alcance del Proyecto “Corredor Troncal Central del Norte”; fue modificado de 102 km a 40 km; b) Contrato 780 de 2009: Se excluyeron 49 km del alcance físico para desarrollar el proyecto  “Transversal de Boyacá - Troncal Central del Norte.
</t>
  </si>
  <si>
    <t xml:space="preserve">Memorando de Respuesta </t>
  </si>
  <si>
    <t>Verificación de los requisitos legales previos para la orden de iniciación.</t>
  </si>
  <si>
    <t>Informe de seguimiento de la verificación</t>
  </si>
  <si>
    <t>Solicitar informe del estado actual del convenio</t>
  </si>
  <si>
    <t>solicitud de informe a la gobernación de Boyacá</t>
  </si>
  <si>
    <t xml:space="preserve">
Presentar informe sobre los puentes peatonales en el municipio de Chiquinquirá observados por la contraloría.</t>
  </si>
  <si>
    <t>Informe interventoría</t>
  </si>
  <si>
    <t>Coordinar en caso de convenios interadministrativos con el ente territorial para que se inicien paralelamente la contratación de la obra como de la Interventoría. G205:M205</t>
  </si>
  <si>
    <t>Incluir en la minuta de los convenios la clausula en la cual se señale la obligación de  iniciar paralelamente la contratación de la obra como de la Interventoría.</t>
  </si>
  <si>
    <t xml:space="preserve">
Incorporar en los convenios la obligación del ente contratante de las obras de obtener previamente a la contratación, los estudios y diseños requeridos para llevar a cabo el proyecto.</t>
  </si>
  <si>
    <t>Solicitud a la Dirección de Contratación de la incorporación de la clausula de la obligación del ente contratante relacionado con los estudios y diseños</t>
  </si>
  <si>
    <t>Clausula incorporada</t>
  </si>
  <si>
    <t>Memorando informando a la Dirección de Contratación que se debe establecer en la minuta de los convenios interadministrativos la obligación del ente territorial de liquidar los contratos derivados dentro del termino establecido en el articulo 11 de la ley 1150 de 2007</t>
  </si>
  <si>
    <t xml:space="preserve">Memorando y respuesta </t>
  </si>
  <si>
    <t>1. Asignación de recursos
2. Reporte</t>
  </si>
  <si>
    <t>1. Solicitud de recursos.
2. Realizar reporte de inversión de los recursos en la intervención de los puentes.</t>
  </si>
  <si>
    <t>1. Solicitar en el anteproyecto de presupuesto de 2017 los recursos para la atención de los puentes en estado grave y critico.
2. Reporte de la inversión de los recursos en la intervención realizada en los puentes en la vigencia 2017.</t>
  </si>
  <si>
    <t>Acto administrativo</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</si>
  <si>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1.</t>
  </si>
  <si>
    <t>H11ECP. Supervisión por Invías. 
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
Acción 2.</t>
  </si>
  <si>
    <t xml:space="preserve">Solicitar  mediante memorando a la Dirección Operativa la implementación de dos  formatos estandarizados, que se  anexarán, de Informes mensuales de Gestor de Proyecto y de Supervisor de Contrato, acorde con las funciones establecidas para estos roles en el Manual de Contratación. </t>
  </si>
  <si>
    <t>Formatos</t>
  </si>
  <si>
    <t>Acción 1.
Establecer los formatos estandarizados, de Informes mensuales de Gestor de Proyecto y de Supervisor de Contrato, acorde con las funciones establecidas para estos roles en el Manual de Contratación.</t>
  </si>
  <si>
    <t>Acción 2.
Reportar la aplicación de los formatos estandarizados por parte de los gestores y supervisor de los  Contratos de Obra 654 y 1787 de 2014.</t>
  </si>
  <si>
    <t>Verificar con informe trimestral el cumplimiento de que todos los procesos  contemplen el riesgo predial.</t>
  </si>
  <si>
    <t>Verificación del  cumplimiento de la vigencia 2017 con corte a diciembre 31, de que todos los procesos  contemplen el riesgo predial.</t>
  </si>
  <si>
    <t>Cronograma de obra ajustado</t>
  </si>
  <si>
    <t>Reporte de seguimiento</t>
  </si>
  <si>
    <t>Acción 1.
Efectuar cronograma de obra ajustado de acuerdo a los numerales 7.11 y 734 del pliego de condiciones del contrato 654 de 2014</t>
  </si>
  <si>
    <t>Acción 2 .
Realizar seguimiento a los procesos administrativos sancionatorios presentados durante la ejecución del contrato de obra No. 654 de 2014.</t>
  </si>
  <si>
    <t>Solicitud de información del proceso sancionatorio a la Oficina Asesora Jurídica.</t>
  </si>
  <si>
    <t>Presuntamente, lo anterior vislumbra incumplimientos por parte de la Interventoría: numeral 7.4 del Manual de Interventoría (Resoluciones Invías 5282 de 2003 y 3009 de 2007 y del Supervisor y Gestores del Contrato de Interventoría: numeral 7.4 del Manual de Interventoría.</t>
  </si>
  <si>
    <t>Solicitud a la interventoría el ajuste del cronograma de obra.</t>
  </si>
  <si>
    <t>Solicitar a la Dirección de Contratación  del Instituto Nacional de Vías mediante memorando, para que en los Convenios Interadministrativos, se incluya la acción de mejora  en la clausula: OBLIGACIONES DEL ENTE TERRITORIAL.</t>
  </si>
  <si>
    <t>Cláusula Incorporada en la minuta</t>
  </si>
  <si>
    <t>Aprobar en el comité de adiciones, modificaciones y prorrogas, la modificación  del convenio No. 649 de 2013.</t>
  </si>
  <si>
    <t xml:space="preserve"> Convenio modificado</t>
  </si>
  <si>
    <t>Acción 1. 
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</si>
  <si>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 xml:space="preserve">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1.
</t>
  </si>
  <si>
    <t>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t>
  </si>
  <si>
    <t>Emitir Directriz de la Dirección General a las Unidades Ejecutoras, que se debe cumplir con la obligación  de precisar  en los estudios previos la fuente que sirvió de base - presupuesto para la estimación del valor de la inversión</t>
  </si>
  <si>
    <t>Memorando Circular</t>
  </si>
  <si>
    <t xml:space="preserve">Realizar reporte de cumplimiento de la Directriz de la Dirección General a las Unidades Ejecutoras de precisar  en los estudios previos la fuente de donde se tomaron los datos para la elaboración de cálculos del presupuesto e incluir los respectivos soportes.   </t>
  </si>
  <si>
    <t xml:space="preserve">Acción 1. 
En los futuros convenios, precisar  en los estudios previos la fuente que sirvió de base - presupuesto para la estimación del valor de la inversión.  </t>
  </si>
  <si>
    <t xml:space="preserve">Acción 2. 
Seguimiento al cumplimiento de la Directriz de la Dirección General a las Unidades Ejecutoras de precisar  en los estudios previos la fuente de donde se tomaron los datos para la elaboración de cálculos del presupuesto e incluir los respectivos soportes.  </t>
  </si>
  <si>
    <t>Presentar  los informes mensuales del Gestor de Proyecto del convenio No. 649-2013, correspondientes a la vigencia 2015.</t>
  </si>
  <si>
    <t>Deficiencia en el seguimiento.</t>
  </si>
  <si>
    <t>Solicitar a la Dirección de Contratación  del Instituto Nacional de Vías mediante memorando, para que en los Convenios Interadministrativos, se incluya la acción de mejora en la clausula: OBLIGACIONES DEL ENTE TERRITORIAL.</t>
  </si>
  <si>
    <t xml:space="preserve">
Cláusula Incorporada en la minuta</t>
  </si>
  <si>
    <t>Acción 1. 
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t>
  </si>
  <si>
    <t>Convenio modificado</t>
  </si>
  <si>
    <t>Acción  2.
Modificar el convenio 649 de 2013 incluyendo la siguiente OBLIGACIÓN PARA  EL DEPARTAMENTO:  EL DEPARTAMENTO deberá verificar con el acompañamiento de la Interventoría las distancias de acarreo de materiales y los costos, con el fin de realizar los ajustes necesarios.</t>
  </si>
  <si>
    <t>Memorando circular y reporte.</t>
  </si>
  <si>
    <t>Demora perfeccionamiento del contrato.</t>
  </si>
  <si>
    <t xml:space="preserve">H3D16. Plazo ejecución del contrato.
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
</t>
  </si>
  <si>
    <t>Acta de liquidación</t>
  </si>
  <si>
    <t>Reporte de seguimiento con corte a Diciembre de 2017.</t>
  </si>
  <si>
    <t>Elaboración acta de liquidación.</t>
  </si>
  <si>
    <t>Liquidar  contrato 1246 de 2014.</t>
  </si>
  <si>
    <t>Requerir los informes a los Supervisores de los contratos de Interventoría de acuerdo a lo Indicado en el manual de contratación del Invías.</t>
  </si>
  <si>
    <t xml:space="preserve">Reporte de seguimiento a la debida constitución de las  reservas presupuestales por parte de las unidades ejecutoras, las cuales deben estar debidamente justificadas. </t>
  </si>
  <si>
    <t>Realizar reunión semanal con el Director General en Comité Directivo, donde se revisará la cancelación de reservas presupuestales por parte de las unidades ejecutoras.</t>
  </si>
  <si>
    <t>Formatos contratos de obra 654 y 1787 de 2014</t>
  </si>
  <si>
    <t>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
2. Informe de implementación de formatos (1, DO).</t>
  </si>
  <si>
    <t>1.  Formatos (2, SRN).
2. Informe (1, DO).</t>
  </si>
  <si>
    <t>Verificar el cumplimiento de las obligaciones de los supervisores de contrato en la revisión de los informes mensuales de interventoría, conforme con lo estipulado en el Manual de Interventoría y Contratación vigentes del Invías, por parte de la unidad ejecutora.</t>
  </si>
  <si>
    <t xml:space="preserve">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t>
  </si>
  <si>
    <t xml:space="preserve">Solicitar para los nuevos convenios la inclusión de la información oportuna en el SECOP.
</t>
  </si>
  <si>
    <t>Oficiar a los entes territoriales con los cuales se suscriba convenios la oportuna publicación en el SECOP.</t>
  </si>
  <si>
    <t xml:space="preserve">Reporte semestral </t>
  </si>
  <si>
    <t xml:space="preserve">H101R16. Reconocimiento Bienes de Uso Público.
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
Acción 3. 
</t>
  </si>
  <si>
    <t>Acción 2. 
Reconocer y depurar los predios de uso público, para correspondiente registro y control de los mismos.</t>
  </si>
  <si>
    <t>Remitir información a la Subdirección de Medio Ambiente y Gestión Social.</t>
  </si>
  <si>
    <t>Acción 3.
Reconocer y depurar los predios de uso público, para correspondiente registro y control de los mismos.</t>
  </si>
  <si>
    <t xml:space="preserve">
Evidenciar la normal la ejecución del contrato y la actualización de los estudios y diseños.
</t>
  </si>
  <si>
    <t xml:space="preserve">
Reporte de los estudios y diseños actualizados, y de ejecución de la obra.</t>
  </si>
  <si>
    <t xml:space="preserve">
Evidenciar la normal  ejecución del contrato y la actualización de los estudios y diseños.
</t>
  </si>
  <si>
    <t xml:space="preserve">
Presentar informe donde se sustente la función que cumplía cada interventoría en contrato de obra.</t>
  </si>
  <si>
    <t>Elaboración de informe.</t>
  </si>
  <si>
    <t>Informe.</t>
  </si>
  <si>
    <t xml:space="preserve">Verificar el cumplimiento de lo dispuesto en las cláusulas del convenio relacionado con la supervisión que se debe ejercer,
presentando informe desde junio de 2016. </t>
  </si>
  <si>
    <t xml:space="preserve">Solicitar al supervisor que presente los respectivos informes de supervisión y actualización de la carpeta contractual.
</t>
  </si>
  <si>
    <t xml:space="preserve">Incluir dentro de la carpeta contractual el Acto Administrativo de justificación de la contratación directa.
</t>
  </si>
  <si>
    <t xml:space="preserve">Presentar el Acto Administrativo de justificación de la contratación.
</t>
  </si>
  <si>
    <t>Actualizar la bitácora con los registros respectivos.</t>
  </si>
  <si>
    <t>Oficiar a la interventoría para la entrega de los informes de manera mensual. En el informe final soportar toda la documentación para garantizar la calidad de la obra.</t>
  </si>
  <si>
    <t xml:space="preserve">
Evidenciar la no obligación del municipio de la publicación en el aplicativo SECOP.</t>
  </si>
  <si>
    <t>Solicitud al gestor de la no obligación de la publicación.</t>
  </si>
  <si>
    <t>Evidenciar el cumplimiento de la publicación y actualización del Convenio 1282 de 2014 y del Contrato 1927 de 2014 en los aplicativos SECOP y SICO.</t>
  </si>
  <si>
    <t>Reporte de la actualización y publicación en los aplicativos SECOP y SICO.</t>
  </si>
  <si>
    <t>Evidenciar el cumplimiento de la publicación y actualización del Contrato 140 de 2015 en los aplicativos SECOP y SICO.</t>
  </si>
  <si>
    <t>Realizar seguimiento a las obligaciones de la interventoría.</t>
  </si>
  <si>
    <t xml:space="preserve">Elaborar memorando circular para las Direcciones Territoriales a fin de que el interventor cumpla con la entrega de los informes que contengan todos parámetros del formato del Manual de Interventoría. 
</t>
  </si>
  <si>
    <t>H50R15. Publicidad del Contrato 140 de 2015.
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t>
  </si>
  <si>
    <t>Debilidades en el control financiero.</t>
  </si>
  <si>
    <t>Presentar un informe por cada contrato Plan respecto al estado físico y financiero.</t>
  </si>
  <si>
    <t>Solicitar a los gestores el respectivo informe.</t>
  </si>
  <si>
    <t>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t>
  </si>
  <si>
    <t>H55R15. Avance proyectos contratos plan.
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t>
  </si>
  <si>
    <t>H56R15. Registro de información en página web del Invías.
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t>
  </si>
  <si>
    <t xml:space="preserve">Llevar a cabo proceso de contratación y de esta forma levantar el inventario de la Red Terciaria. </t>
  </si>
  <si>
    <t>Solicitar al Ministerio de Transporte la iniciación del proceso de contratación.</t>
  </si>
  <si>
    <t>H71R14. Información red terciaria.
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t>
  </si>
  <si>
    <t xml:space="preserve">Iniciar las acciones pertinentes con el contratista o el municipio para la recuperación de los recursos de las obras mal ejecutadas.
</t>
  </si>
  <si>
    <t xml:space="preserve">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t>
  </si>
  <si>
    <t>Reporte de las acciones emprendidas.</t>
  </si>
  <si>
    <t>Presentar informe de interventoría mediante el cual se justifique la modificación de metas físicas.</t>
  </si>
  <si>
    <t>Entregar informe de interventoría mediante el cual se justifique la modificación de metas físicas.</t>
  </si>
  <si>
    <t>Solicitar al gestor de proyecto informe sobre desarrollo del convenio.</t>
  </si>
  <si>
    <t>Solicitar Informe.</t>
  </si>
  <si>
    <t xml:space="preserve">Subsanar las observaciones presentadas por la contraloría en la visita realizada. </t>
  </si>
  <si>
    <t>Informe de interventoría mediante el cual se demuestra la ejecución total de las observaciones presentadas.</t>
  </si>
  <si>
    <t xml:space="preserve">Restituir los predios invadidos del corredor férreo del tren de cercanías.   </t>
  </si>
  <si>
    <t xml:space="preserve">
Solicitud a la Dirección Territorial Cundinamarca sobre las querellas adelantadas para la recuperación de los corredores involucrados en el tren de cercanías.</t>
  </si>
  <si>
    <t>Informes trimestrales</t>
  </si>
  <si>
    <t>Informes.</t>
  </si>
  <si>
    <t xml:space="preserve">Elaborar informe detallado con el respectivo balance financiero de los contratos de obra derivados de los Contratos Plan que tienen pactado entrega de anticipo.
</t>
  </si>
  <si>
    <t>Oficiar a la interventoría para que realice el seguimiento a la amortización de anticipos.</t>
  </si>
  <si>
    <t xml:space="preserve">
Realizar informe detallado sobre el estado actual de las metas físicas ejecutadas de los proyectos - Contratos Plan.</t>
  </si>
  <si>
    <t>Realizar informes.</t>
  </si>
  <si>
    <t>Documento del proyecto Red Terciaria Norte del Cauca.</t>
  </si>
  <si>
    <t>Reporte, acta de entrega y recibo definitivo y acta de liquidación.</t>
  </si>
  <si>
    <t>Solicitar información a la interventoría.</t>
  </si>
  <si>
    <t>Elaborar un informe explicativo de los recursos contratados respecto a su ejecución para cada uno de los proyectos del Contrato Plan.</t>
  </si>
  <si>
    <t>Informe técnico ejecutivo de los Contratos Plan objeto del hallazgo.</t>
  </si>
  <si>
    <t>Socializar en la etapa precontractual  con los entes territoriales que estén involucrados en el proyecto a ejecutar, para evitar que se de duplicidad de intervención.</t>
  </si>
  <si>
    <t>Reporte trimestral sobre las socializaciones realizadas.</t>
  </si>
  <si>
    <t>Solicitar informe técnico de la interventoría y departamento del Tolima sobre los estudios y diseños, así como la justificación técnica para la priorización de la construcción de los espolones.</t>
  </si>
  <si>
    <t>Oficiar a la Gobernación del Tolima y a la interventoría.</t>
  </si>
  <si>
    <t>H24ECP. Estructuración Técnica del Proyecto de Mejoramiento y Construcción de la Vía Secundaria Ataco – Planadas del KM 35+900 al KM 38+730 en el Departamento del Tolima. 
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t>
  </si>
  <si>
    <t>Solicitar informe técnico por parte de la interventoría sobre la justificación de la aprobación de los ítems no previstos.</t>
  </si>
  <si>
    <t>Oficiar a la Interventoría.</t>
  </si>
  <si>
    <t>H79R16. Suscripción Contratos para realizar apoyo a la supervisión y seguimiento de los Contratos del Programa de Seguridad en Carreteras Nacionales.</t>
  </si>
  <si>
    <t>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t>
  </si>
  <si>
    <t>La adquisición de las citadas motocicletas se tramitó a través de Colombia Compra Eficiente, estando obligado el INVIAS a la utilización del Acuerdo marco de precios en la forma dispuesta por Colombia Compra Eficiente</t>
  </si>
  <si>
    <t>Actualizar en la pagina web de la entidad la información recibida por las diferentes dependencias.</t>
  </si>
  <si>
    <t>Reportes de información actualizada</t>
  </si>
  <si>
    <t xml:space="preserve">1. Realizar por parte del Grupo de Comunicaciones un inventario de las actualizaciones de información que fueron solicitadas a las unidades ejecutoras y que fueron publicadas.
2. Enviar un reporte mensual a la Oficina de Control Interno.
</t>
  </si>
  <si>
    <t xml:space="preserve">Acción 2. 
Reestructurar internamente los recursos del contrato 1533 de 2015 para garantizar el cabal   cumplimiento a los acuerdos y al plan de Gestión Social aprobado.                             </t>
  </si>
  <si>
    <t>Se presentó por debilidades en las actividades de defensa y seguimiento de los procesos que cursan ante la jurisdicción, generando riesgo de fallos en contra de los procesos que cursan en contra de la Entidad.</t>
  </si>
  <si>
    <t xml:space="preserve">Acción 3.
Modificar los apéndices ambientales en lo correspondiente a los tiempos de cumplimiento.          </t>
  </si>
  <si>
    <t>Acción 1. 
Compilar  los informes mensuales del Gestor de Proyecto del convenio No. 649-2013, correspondientes a la vigencia 2015.</t>
  </si>
  <si>
    <t>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1.</t>
  </si>
  <si>
    <t>Acción 2.
1. Establecer los formatos  de Informes mensuales de Gestor de Proyecto y de Supervisor de Contrato, acorde con las funciones establecidas para estos roles en el Manual de Contratación (SRN).
2 . Reportar el cumplimiento de la implementación de los formatos  de Informes mensuales de Gestor de Proyecto y de Supervisor de Contrato, acorde con las funciones establecidas para estos roles en el Manual de Contratación (DO).</t>
  </si>
  <si>
    <t>Deficiencias en la planeación del Convenio 1724 de 2013, cuyas causas se relacionan a continuación: • Falta de coordinación interinstitucional entre el Ente Nacional y el Ente Territorial, 
• Los Estudios y Diseños Fase III, a cargo de la Gobernación, presentaron en la mayoría de los casos faltantes, inconsistencias y desactualizaciones .
• Deficiencias en la Gestión predial realizada por la Gobernación de Boyacá.
• Falta de planeación técnica y financiera.</t>
  </si>
  <si>
    <t>Reporte de estudios y diseños actualizados</t>
  </si>
  <si>
    <t>Minuta</t>
  </si>
  <si>
    <t>Acción 1.
Establecer en la minuta de los convenios Interadministrativos que la liquidación de los contratos derivados debe realizarse en los términos del articulo 11 de la Ley 1150 de 2007</t>
  </si>
  <si>
    <t>Acción 2.
Establecer en la minuta de los convenios Interadministrativos que la liquidación de los contratos derivados debe realizarse en los términos del articulo 11 de la Ley 1150 de 2008</t>
  </si>
  <si>
    <t>Inclusión de la cláusula  en la minuta.</t>
  </si>
  <si>
    <t xml:space="preserve">Acción 1. 
Realizar informe sobre el estado actual de los contratos 3361 de 2007, 3396 de 2006 y 3407 de 2007.
</t>
  </si>
  <si>
    <t>Acción 2. 
Sustentar la metodología establecida en el cálculo de los ajustes, contemplada en el Manual de Interventoría del Invías.</t>
  </si>
  <si>
    <t>Realizar reporte de verificación respecto a que la minuta contractual este acorde con los pliegos de condiciones.</t>
  </si>
  <si>
    <t xml:space="preserve">H113R14. Cobro coactivo impuesto predial.
De acuerdo con información suministrada por el Invías mediante comunicación OCI 45214, los diferentes municipios del país han instaurado 663 procesos de cobro coactivo por un valor de $13.561,2 millones.
</t>
  </si>
  <si>
    <t xml:space="preserve">
Depurar los predios evidenciados por la contraloría para su saneamiento y gestionar el cambio de destinación.</t>
  </si>
  <si>
    <t>Acción 1. 
Conciliar con el Grupo de Contabilidad. (Bienes fiscales).</t>
  </si>
  <si>
    <t xml:space="preserve">Acción 3.
Identificar y  sanear en la contabilidad 152 predios propiedad del Invías, debidamente soportados e informar a la Subdirección Financiera.                                                                                      </t>
  </si>
  <si>
    <t xml:space="preserve">Acción 1. 
Conciliar con el Grupo de Contabilidad respecto a los bienes férreos de propiedad del Invías. </t>
  </si>
  <si>
    <t>Acción 2. 
Identificar y  sanear en la contabilidad los predios de la infraestructura férrea y sus anexidades, debidamente soportados por las Subdirecciones Administrativa, Medio Ambiente y Red Terciaria.</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</si>
  <si>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1.</t>
  </si>
  <si>
    <t>H127R14. Recibo y contabilización de bienes férreos.
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
Acción 2.</t>
  </si>
  <si>
    <t xml:space="preserve">Acción 2 . 
Emplear sistema de información que permita llevar registro y control de los predios fiscales y de BUP en el ámbito nacional. </t>
  </si>
  <si>
    <t xml:space="preserve">H138R14. Publicación SECOP.
Una vez consultados los contratos 563 de 2012, 570 de 2012, 529 de 2012 y convenio  598 de 2013 en el SECOP, se evidenció que no se han subido en su totalidad,  los documentos contractuales (aclaraciones, modificaciones, adiciones, prorrogas) al referido aplicativo.
</t>
  </si>
  <si>
    <t xml:space="preserve">H140R14. Gestión social y predial.
Contrato 544 de 2012: en el informe de interventoría No. 35, existen predios que aún no se han negociado y que inciden en el avance del proyecto, como es el K114+500.
Contrato 581 de 2012: el contratista no ha gestionado todos los trámites prediales.
Contrato  570  de 2012: Se  observa   que  de  los 41  predios   que  se   encuentran  en  proceso  de  negociación, solo  se  encuentran  finalizados 14.
Contrato 807 de 2009: Se verificó que la adquisición de los predios necesarios para adelantar el proyecto no se ha dado en su totalidad.
</t>
  </si>
  <si>
    <t xml:space="preserve">
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t>
  </si>
  <si>
    <t>Acción 1. 
Aplicar el manual de interventoría que entró en vigencia el 01/02/2017, donde se incorpora formatos de seguimiento e informes relacionados con el tema ambiental.</t>
  </si>
  <si>
    <t xml:space="preserve">Acción 1. 
Dar lineamientos a las dependencias para realizar formulación de metas ajustadas a la realidad de las obras y a la situación económica y social del país, y realizar los ajustes de metas pertinentes en el Comité Institucional de Gestión y Desempeño.
</t>
  </si>
  <si>
    <t>Acción 2. 
Realizar los ajustes pertinentes, en caso de ser necesario, en el Comité  Institucional de Gestión y Desempeño.</t>
  </si>
  <si>
    <t xml:space="preserve">Aplicativo </t>
  </si>
  <si>
    <t>Falta de publicación de actos de naturaleza contractual en el SECOP.</t>
  </si>
  <si>
    <t xml:space="preserve">
Acción 1. 
Entregar el informe final del incumplimiento del contrato y demanda de reconvención presentada por el INVIAS en el tribunal de Arbitramento vigente para el contrato 3460 de 2008.  
</t>
  </si>
  <si>
    <t xml:space="preserve">Acción 2. 
Estado actual del proceso. </t>
  </si>
  <si>
    <t>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t>
  </si>
  <si>
    <t>H95R16. Recuperación cartera de difícil cobro.
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t>
  </si>
  <si>
    <t xml:space="preserve">H6ECP. Cumplimiento de metas. Proyectos de inversión – Contratos Plan.
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
</t>
  </si>
  <si>
    <t xml:space="preserve">H8ECP. Información reportada por Invías para evaluación Proyectos Contratos Plan.
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t>
  </si>
  <si>
    <t>Efectuar el seguimiento a los procesos de diseños y construcción de redes de acueducto y alcantarillado en Belén de Bajirá, a cargo del DNP.</t>
  </si>
  <si>
    <t xml:space="preserve">Realizar seguimiento y presentar informe </t>
  </si>
  <si>
    <t xml:space="preserve">1. Apropiar recursos para dar cumplimiento al objeto de la adquisición predial ( voluntaria o de expropiación).
2. Seguimiento ante la alcaldía.                                          
3. Realizar pago contra escritura.                                   
4. Iniciar proceso de aclaración de cabida linderos  de acuerdo a resolución del IGAC en los casos que sea necesario ante notaria para posterior registro.                                                                             </t>
  </si>
  <si>
    <t xml:space="preserve">1. Organizar los documentos de acuerdo a Check list, instructivo de recepción de documentos de archivo del Invías.                                        
2. Informe de la organización documental en las carpetas de predios. </t>
  </si>
  <si>
    <t>H39R15. Continuidad interventoría Convenio 3141 de 2013. 
Sin embargo, aunque las obras del Convenio 3141 de 2013 no se han terminado de ejecutar, el convenio interadministrativo 3293 de 2013 no fue prorrogado, como consta en el Informe Final Mensual 19 de Febrero de 2016. 
A la fecha de la comunicación de la observación, la contraparte no había contratado la interventoría, siendo esta adjudicada a la Universidad Nacional de Colombia de acuerdo a lo expresado en el anexo al oficio DG 29253 del 23 de junio de 2014.</t>
  </si>
  <si>
    <t>Deficiencia en la supervisión.</t>
  </si>
  <si>
    <t>Debilidades en la planeación presupuestal del convenio.</t>
  </si>
  <si>
    <t>H43R15. Convenio interadministrativo 0517 de 2015,  contrato  de obra LP-MP-001 de 2015.Cumplimiento de funciones de la interventoría.
• En la apertura de la bitácora no se registró la identificación del contrato, ni de los Directores de obra e interventoría ni de los respectivos residentes.
• No se registran completamente cantidades y calidades de materiales empleados o de obras ejecutadas y aunque se han consignado anotaciones sobre toma de muestras para el control de calidad de concretos.</t>
  </si>
  <si>
    <t>Deficiencia en el control a interventoría.</t>
  </si>
  <si>
    <t>H51R15. Interventoría Financiera. 
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t>
  </si>
  <si>
    <t>Registrar la información de manera oportuna.</t>
  </si>
  <si>
    <t>Entre otras causas por la no suscripción de contratos, no utilización de vigencias futuras  y adiciones de contratos finalmente no realizadas.</t>
  </si>
  <si>
    <t>No se ejecutó la totalidad de los recursos comprometidos.</t>
  </si>
  <si>
    <t>Implementar aplicativo - base de datos unificada de predios fiscales y de uso público de Invías.</t>
  </si>
  <si>
    <t>Integrar la información de predios de la Subdirección Administrativa y de la Subdirección de Medio Ambiente.</t>
  </si>
  <si>
    <t xml:space="preserve">Reportar la publicación en el SECOP de los procesos contractuales a cargo de las unidades ejecutoras. </t>
  </si>
  <si>
    <t>Solicitar a cada unidad ejecutora el reporte de lo publicado en el SECOP semestralmente.
Primer reporte con corte a 31 de diciembre de 2017.
Segundo reporte con corte a 30 de junio de 2018.</t>
  </si>
  <si>
    <t>Justificación de la diferencia del los análisis de precios unitarios de los contratos observados por la contraloría general.</t>
  </si>
  <si>
    <t>Realizar seguimiento a la ejecución del contrato con el fin de conminar al contratista a estar al día con el cronograma establecido.</t>
  </si>
  <si>
    <t xml:space="preserve">Solicitar a la interventoría informe de seguimiento. </t>
  </si>
  <si>
    <t xml:space="preserve">Solicitar los soportes de devolución del anticipo.
</t>
  </si>
  <si>
    <t xml:space="preserve">Constancia de consignación bancaria </t>
  </si>
  <si>
    <t xml:space="preserve">Soporte de reunión con facilitadores
</t>
  </si>
  <si>
    <t xml:space="preserve">H72R16. Construcción e implementación de Indicadores de gestión.
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
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
</t>
  </si>
  <si>
    <t xml:space="preserve">Realizar reporte de las vías. </t>
  </si>
  <si>
    <t>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
Acción 2.</t>
  </si>
  <si>
    <t>Elaborar informe del estado actual del convenio</t>
  </si>
  <si>
    <t xml:space="preserve">Verificar  que cuando estén suspendidos los convenios o contratos no se continúen realizando actividades. </t>
  </si>
  <si>
    <t>Reporte que evidencie la no ejecución de  actividades mientras estén en suspensión los convenios o contratos.</t>
  </si>
  <si>
    <t>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t>
  </si>
  <si>
    <t>Solicitar informe mensual elaborado por los abogados que ejercen la defensa del Invías, involucrando a los Directores Territoriales para que efectúen el seguimiento de la información que se debe diligenciar.</t>
  </si>
  <si>
    <t>Verificar que las minutas contractuales estén acorde con los pliegos de condiciones.</t>
  </si>
  <si>
    <t xml:space="preserve">Solicitar aclaración de la clausula contractual que establece el anticipo por la Dirección de Contratación </t>
  </si>
  <si>
    <t xml:space="preserve">Solicitud de aclaración por parte de la Dirección de Contratación </t>
  </si>
  <si>
    <t>Elaboración de Informe.</t>
  </si>
  <si>
    <t>Acción 1.
Tramitar la solicitud de exclusión de pago de impuesto predial (IPU) y otras contribuciones de los bienes de uso público y fiscales, según corresponda, de los predios en jurisdicción de cada Dirección Territorial del Invías.</t>
  </si>
  <si>
    <t>Gestionar los oficios ante todas las Secretarias de Hacienda de solicitud de exclusión de pago IPU y otras contribuciones de los inmuebles fiscales de propiedad del Invías, cuando se vean posibilidades de que proceda la exclusión , y de uso público.</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</si>
  <si>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1.</t>
  </si>
  <si>
    <t>H66R15. Depósitos Entregados en Garantía – Depósitos Judiciales (142503).</t>
  </si>
  <si>
    <t>H9R16. Urgencia manifiesta Cruce de la Cordillera Central.
El contrato 3460 de 2008. “CRUCE DE LA CORDILLERA CENTRAL” , después de múltiples prórrogas y compromisos para lograr la terminación del proyecto de acuerdo a las metas físicas previstas , terminó el 30 de noviembre de 2016, llegando a un alcance físico estimado del 88%.</t>
  </si>
  <si>
    <t>Reprogramación del plan de inversiones de anticipo aprobado</t>
  </si>
  <si>
    <t xml:space="preserve">H7R16. Afectación de estructuras construidas por planeación de obras convenio 1345 de 2014.
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</si>
  <si>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1.</t>
  </si>
  <si>
    <t xml:space="preserve">H27R16. Mantenimiento Inspección Fluvial del Ministerio de Transporte.  
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t>
  </si>
  <si>
    <t xml:space="preserve">Establecer en los estudios previos de la contratación del PSCN un ítem que justifique la modalidad de la contratación a aplicar. </t>
  </si>
  <si>
    <t xml:space="preserve">H77R16. Administrativo con posible connotación disciplinaria. Modalidad del proceso de contratación del contrato 521 de 2016.
Una vez revisados los documentos precontractuales- estudios previos del contrato 521 de 2016, se evidencia que no se encuentra debidamente justificada la modalidad de selección del contratista.
</t>
  </si>
  <si>
    <t>Descripción del ítem a incluir.</t>
  </si>
  <si>
    <t>Ítem incluido</t>
  </si>
  <si>
    <t xml:space="preserve">Realizar seguimiento a los informes presentados por los contratistas de prestación de servicio. </t>
  </si>
  <si>
    <t xml:space="preserve">H78R16. Administrativo connotación disciplinaria. Supervisión contratos prestación de servicios profesionales - PPNCN.
De acuerdo con lo señalado en los estudios previos del contrato 521 de 2016, en la vigencia 2015 el Invías contaba con nueve (9) contratos para viabilizar el funcionamiento del Plan Nacional de Carreteras Nacionales.
</t>
  </si>
  <si>
    <t>Proferir el documento de seguimiento.</t>
  </si>
  <si>
    <t>Documento de seguimiento semestral</t>
  </si>
  <si>
    <t xml:space="preserve">Diseñar la programación anual de la contratación de prestación de servicios. </t>
  </si>
  <si>
    <t>Programación diseñada.</t>
  </si>
  <si>
    <t>Programación</t>
  </si>
  <si>
    <t xml:space="preserve">H85R16. Plazo de Ejecución y modelos motos de la Orden de Compra 01989 de 2016.
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
</t>
  </si>
  <si>
    <t>Especificaciones técnicas acogidas y modalidad seleccionada.</t>
  </si>
  <si>
    <t xml:space="preserve">Acción 2.
Contratar los vehículos del PSCN conforme a las especificaciones técnicas que determinen las fuerzas públicas y conforme a la modalidad contractual que aplique según la Ley.
</t>
  </si>
  <si>
    <t xml:space="preserve">
Contratar los vehículos del PSCN conforme a las especificaciones técnicas que determinen las fuerzas públicas y conforme a la modalidad contractual que aplique según la Ley.
</t>
  </si>
  <si>
    <t>Una por cada clase de compra</t>
  </si>
  <si>
    <t>Conciliar información con la Oficina Asesora Jurídica, Grupo Presupuesto y Grupo Contabilidad.</t>
  </si>
  <si>
    <t>Evidenciar el pago de sentencias, conciliaciones, laudos arbitrales y conciliaciones extrajudiciales por valor de $55.020.130.000.</t>
  </si>
  <si>
    <t xml:space="preserve">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1. </t>
  </si>
  <si>
    <t xml:space="preserve">H75R15. Ingresos  Recaudo Peajes. 
La cuenta de Ingresos Peajes, está subestimada en $6.294.3 millones, debido a que a diciembre 31 de 2015, quedó pendiente por registrar la causación por concepto del recaudo de peajes a través del Contrato de Concesión 250 de 2011, del mes de noviembre. </t>
  </si>
  <si>
    <t>AC2017</t>
  </si>
  <si>
    <t>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t>
  </si>
  <si>
    <t>H2AC17. Funciones y Responsabilidades sobre la infraestructura de Transporte, asignadas al Ministerio de Transporte y a las Entidades del Orden Nacional, mediante de la Ley 105 de 1993.
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t>
  </si>
  <si>
    <t>Cumplimiento parcial de los Artículos 19 y 20 de la Ley 105 de 1993, lo que genera deficiencias en la identificación y conservación de los bienes a cargo del Instituto.</t>
  </si>
  <si>
    <t>Administrativo con presunta incidencia disciplinaria</t>
  </si>
  <si>
    <t>Administrativo</t>
  </si>
  <si>
    <t>Administrativo con presunta connotación disciplinaria</t>
  </si>
  <si>
    <t>H8AC17. Obligaciones del convenio No. 1056 del 2006 de la Dirección de Tránsito y Transporte, DITRA con respecto al INVIAS- Informes.
El Invías a través del Programa de Seguridad en Carreteras Nacionales, no exige el cumplimiento del convenio 1056 de 2006 que en su cláusula quinta “Obligaciones de la Dirección de la Policía Nacional”.</t>
  </si>
  <si>
    <t>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t>
  </si>
  <si>
    <t>H82R16 Administrativo con presunta incidencia Disciplinaria y Penal. Para Indagación Preliminar.  Contrato de Apoyo Jurídico.
La Secretaria General del Invías suscribió el contrato 1007 de 2016 cuyo objeto era Brindar Asesoría y Apoyo Jurídico al  – PSCN en los asuntos relacionados con los Contratos de Interventoría 1235 y 1236 de 2015.</t>
  </si>
  <si>
    <t>SF-SA</t>
  </si>
  <si>
    <t>16 02 001</t>
  </si>
  <si>
    <t>H44R14. Estructuración estudios previos-metas físicas contratadas.
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t>
  </si>
  <si>
    <t>H41R14.  Alcance del objeto a contratar Contrato 1844 de 2012.
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t>
  </si>
  <si>
    <t>Desactualización y desorganización de los inventarios, falta de control en el procedimiento de disposición de los elementos en el almacén de la entidad y falta de mantenimiento a las bodegas.</t>
  </si>
  <si>
    <t>H5AC17. Disposición de los elementos en el almacén de la Entidad.
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t>
  </si>
  <si>
    <t xml:space="preserve">H1AC17. Registro de los bienes inmuebles fiscales en la Contabilidad.
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
</t>
  </si>
  <si>
    <t>Actualizar el inventario de las Estaciones Férreas propiedad del INVIAS y determinar su estado de conservación de las mismas.</t>
  </si>
  <si>
    <t>Actividad 1. El Grupo de Bienes Inmuebles con base en las escrituras y actas de entrega, actualizara el inventario y la base de datos de bienes fiscales de las Estaciones Férreas y paraderos propiedad del Invías. (SA).
Actividad 2. El inventario final de Estaciones Férreas y paraderos se enviara a la Subdirección Red Terciaria y Férrea para determinar las edificaciones objeto de conservación de acuerdo a los recursos que tengan asignados. (SRT).</t>
  </si>
  <si>
    <t>Informe Semestral</t>
  </si>
  <si>
    <t>Organizar la bodega de Fontibón.</t>
  </si>
  <si>
    <t xml:space="preserve">Actividad 1. Requerir a la Dirección General de Tránsito y Transporte -DITRA- de la Policía Nacional para que dentro de los 5 primeros días de cada mes se informe sobre las actividades desarrolladas en cumplimiento de la cláusula quinta del convenio 1056 de 2006.
Actividad 2. Realizar seguimiento al cumplimiento de la entrega mensual de informes establecido en la cláusula quinta del convenio 1056 de 2006.   
</t>
  </si>
  <si>
    <t>Oficio e  Informes mensuales</t>
  </si>
  <si>
    <t>Se enviará un equipo de trabajo para la organización de la misma.</t>
  </si>
  <si>
    <t xml:space="preserve">H117R16. Muelle Puerto Gaitán. 
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
</t>
  </si>
  <si>
    <t xml:space="preserve">H116R16. Sentencias y Conciliaciones. 
La Entidad refleja créditos judiciales adeudados por valor de $237.436.6 millones y los recursos asignados fueron de $55.020.1 millones, lo cual evidencia un déficit presupuestal de $182.416.5 millones. </t>
  </si>
  <si>
    <t>H119R16. Utilización Muelles propiedad de Invías. 
En la administración pública el principio de eficiencia, está orientado a la optimización de los recursos disponibles e invertidos, respecto de los muelles el rendimiento o desempeño del servicio prestado por parte del bien adquirido o construido, en relación a su coste.</t>
  </si>
  <si>
    <t>H121R16. Vía de ingreso muelle la Banqueta en el Meta. 
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t>
  </si>
  <si>
    <t xml:space="preserve">H123R16. Obligaciones. 
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t>
  </si>
  <si>
    <t xml:space="preserve">H5D16. Liquidación del contrato.
La entidad no ha adelantado la liquidación del contrato 1246 de 2014, en el tiempo establecido, se observó que han transcurrido más de doce (12) meses; sin que la Entidad haya adelantado el proceso de liquidación.
</t>
  </si>
  <si>
    <t xml:space="preserve">H6D16. Trámite proceso sancionatorio.
Se observó debilidad en el trámite del procedimiento administrativo sancionatorio por incumplimiento  parcial del contrato 1246 de 2014.
</t>
  </si>
  <si>
    <t>H10ECP. Modificación alcance Contrato de Obra 1787 de 2014. 
Se excluyeron cuatro (4) km del alcance físico del proyecto “Corredor Vial Riosucio - Belén De Bajirá - Caucheras”; sin que se redujera el valor de la apropiación presupuestal de los contratos de obra 1787 de 2014 y de interventoría  2053 de 2014.
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t>
  </si>
  <si>
    <t xml:space="preserve">H13ECP. Determinación del riesgo predial para el desarrollo del proceso de licitación pública LP-DO-033-2014 que dio origen al Contrato de Obra 654 de 2014.
Dentro de la estructuración de la  Matriz de Riesgos de la licitación pública LP-DO-033-2014 que dio origen al Contrato de Obra 654 de 2014, el tema predial no fue tenido en cuenta, pese a que el mismo fue objeto de observación al pliego de condiciones.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</si>
  <si>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1.
</t>
  </si>
  <si>
    <t xml:space="preserve">H7R15. Estudios y diseños Fase III - Obras Contrato Plan Boyacá. 
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t>
  </si>
  <si>
    <t>H10R15. Resolución justificando la modalidad de contratación directa del Convenio 1724 de 2013.
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t>
  </si>
  <si>
    <t xml:space="preserve">H16R15. Proceso de supervisión de convenios interadministrativos.
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 Convenio Interadministrativo 1344 de 2014 
• Convenio Interadministrativo 1345 de 2014
 </t>
  </si>
  <si>
    <t>H17R15. Construcción de puentes peatonales en vías concesionadas - Alcance físico de las obras y plazo de las mismas. 
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t>
  </si>
  <si>
    <t>Seguimiento al cumplimiento de la cláusula quinta del convenio 1056 de 2006.</t>
  </si>
  <si>
    <t>INSTITUTO NACIONAL DE VÍAS - CONTRALORÍA GENERAL DE LA REPÚBLICA</t>
  </si>
  <si>
    <t>Porcentaje de avance físico de ejecución de las actividades</t>
  </si>
  <si>
    <t>AUDITORIA DE CUMPLIMIENTO 2017</t>
  </si>
  <si>
    <t>AUDITORIA REGULAR 2016</t>
  </si>
  <si>
    <t>DENUNCIA 2016</t>
  </si>
  <si>
    <t>ESPECIAL CONTRATOS PLAN 2016</t>
  </si>
  <si>
    <t>ESPECIAL VÍAS PARA LA PROSPERIDAD 2016</t>
  </si>
  <si>
    <t>AUDITORIA REGULAR 2015</t>
  </si>
  <si>
    <t>AUDITORIA REGULAR 2014</t>
  </si>
  <si>
    <t>PORCENTAJES GENERALES</t>
  </si>
  <si>
    <t>DEPENDENCIA</t>
  </si>
  <si>
    <t>SUBDIRECCIÓN RED NACIONAL DE CARRETERAS</t>
  </si>
  <si>
    <t>DIRECCIÓN OPERATIVA</t>
  </si>
  <si>
    <t>SUBDIRECCIÓN RED TERCIARIA Y FÉRREA</t>
  </si>
  <si>
    <t>SUBDIRECCIÓN MARÍTIMA Y FLUVIAL</t>
  </si>
  <si>
    <t>SUBDIRECCIÓN DE PREVENCIÓN Y ATENCIÓN DE EMERGENCIAS</t>
  </si>
  <si>
    <t>SUBDIRECCIÓN DE ESTUDIOS E INNOVACIÓN</t>
  </si>
  <si>
    <t>SUBDIRECCIÓN DE MEDIO AMBIENTE Y GESTIÓN SOCIAL</t>
  </si>
  <si>
    <t>DIRECCIÓN TÉCNICA</t>
  </si>
  <si>
    <t>DIRECCIÓN DE CONTRATACIÓN</t>
  </si>
  <si>
    <t>SECRETARÍA GENERAL</t>
  </si>
  <si>
    <t>SUBDIRECCIÓN ADMINISTRATIVA</t>
  </si>
  <si>
    <t>SUBDIRECCIÓN FINANCIERA</t>
  </si>
  <si>
    <t>OFICINA ASESORA DE PLANEACIÓN</t>
  </si>
  <si>
    <t>CUMPLIDA</t>
  </si>
  <si>
    <t>OFICINA DE CONTROL INTERNO</t>
  </si>
  <si>
    <t>DG</t>
  </si>
  <si>
    <t>DIRECCIÓN GENERAL</t>
  </si>
  <si>
    <t>OFICINA ASESORA JURÍDICA</t>
  </si>
  <si>
    <t>PORCENTAJES POR AUDITORIA</t>
  </si>
  <si>
    <t>CUMPLIMIENTO DEL PLAN DE MEJORAMIENTO</t>
  </si>
  <si>
    <t>AVANCE EN EL PLAN DE MEJORAMIENTO</t>
  </si>
  <si>
    <t>AUDITORIA</t>
  </si>
  <si>
    <t>TOTAL GENERAL</t>
  </si>
  <si>
    <t>H57R14. Plazo contractual.
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t>
  </si>
  <si>
    <t>H122R16.  Riberas de río en predios donde operan muelles propiedad de Invías.
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t>
  </si>
  <si>
    <t>Deficiencias en el registro de bienes de uso público en la base de datos del Invías, dónde fueron construidos y operan los muelles a cargo del instituto.</t>
  </si>
  <si>
    <t xml:space="preserve">H2AF17. Incertidumbre Bienes Inmuebles - Propiedades Planta y Equipo. 
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t>
  </si>
  <si>
    <t>172 inmuebles no se encuentran registrados en la contabilidad . Lo anterior afecta la razonabilidad de los estados contables.</t>
  </si>
  <si>
    <t>Incumplimiento  del artículo 3 del Decreto 2056 de 2003, Patrimonio del Instituto Nacional de Vías. Existiendo inmuebles que carecen de dirección o la misma está desactualizada y sin cédula catastral.</t>
  </si>
  <si>
    <t>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t>
  </si>
  <si>
    <t>No se cuenta con una base única de predios de uso público.</t>
  </si>
  <si>
    <t>Diseñar e implementar una base única de predios del INVIAS con el fin de generar acciones de saneamiento jurídico, catastral, registral, tributario, contable, etc.</t>
  </si>
  <si>
    <t>1. Base Única de Predios del INVIAS (Plataforma BUPI).
2. Informe de avance trimestral (2).</t>
  </si>
  <si>
    <t>H18AF17. Notas a los Estados Financieros. 
Las Notas a los Estados Financieros no reflejan la información suficiente para que sirva de complemento a la interpretación y entendimiento de las cifras plasmadas en los estados financieros.</t>
  </si>
  <si>
    <t>Falta de conciliación con las diferentes dependencias administrativas y ejecutoras.</t>
  </si>
  <si>
    <t>Aplicar el nuevo marco normativo para entidades de gobierno en lo relacionado a las notas de los estados financieros.</t>
  </si>
  <si>
    <t>Notas a los estados financieros o revelaciones</t>
  </si>
  <si>
    <t>Constitución de  Reserva Presupuestal de manera no adecuada, lo que   ocasiona presunto incumplimiento del artículo 89 del Decreto 111 de 1996.</t>
  </si>
  <si>
    <t xml:space="preserve">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1. </t>
  </si>
  <si>
    <t>H25AF17. Sobreestimación Reserva Presupuestal Contrato 1561/2015, constituida vigencia 2017.
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
Actividad 2.</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</si>
  <si>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1.</t>
  </si>
  <si>
    <t>H27AF17. Sobreestimación Reserva Presupuestal Contrato 1407/2015 Constituida vigencia 2017.
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
Actividad 2.</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</si>
  <si>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1.</t>
  </si>
  <si>
    <t>H28AF17. Sobreestimación Reserva Presupuestal Contrato 1647/2015 Constituida vigencia 2017.
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
Actividad 2.</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</si>
  <si>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1.</t>
  </si>
  <si>
    <t>H37AF17. Sobreestimación reserva presupuestal Contrato 1404 de 2015.
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Actividad 2.</t>
  </si>
  <si>
    <t>No  observancia a los requerimientos y plazos establecidos en los artículos 173, 176, 177 y 76 del Decreto 01 de 1984   y respecto de los artículos 192,195 y 308 de la ley 1437 de 2011 , para el pago dinerario de obligaciones.</t>
  </si>
  <si>
    <t>H39AF17. Calidad de las obras ejecutadas - Convenio 257 de 2011.
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t>
  </si>
  <si>
    <t>Deficiencias en la labor de la interventoría y supervisión administrativa por parte del INVIAS.</t>
  </si>
  <si>
    <t>1. Informe con registro fotográfico de la Gobernación de Arauca.
2. Informe del Administrador Vial.</t>
  </si>
  <si>
    <t xml:space="preserve">Informe con registro fotográfico </t>
  </si>
  <si>
    <t>H43AF17. Obras no ejecutadas. Convenio 2742 de 2009.
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t>
  </si>
  <si>
    <t>Deficiencias en la labor de  seguimiento y supervisión por parte del INVIAS, lo cual además del incrementar los costos del proyecto, redunda en el desmejoramiento de las buenas condiciones de transitabilidad para los usuarios de este futuro corredor vial.</t>
  </si>
  <si>
    <t>Fortalecer la supervisión por parte de la Dirección Territorial Santander sobre el convenio 2742 de 2009.</t>
  </si>
  <si>
    <t>1. Enviar oficio a Ecopetrol solicitando se tomen las medidas necesarias para la terminación del proyecto sin que se acarreen mayores costos.
2. Dirigir memorando al Director Territorial Santander solicitando informe bimestral de la supervisión del convenio.
3. Realizar reunión con levantamiento de acta bimestral de seguimiento con todos los actores del convenio.</t>
  </si>
  <si>
    <t>Informe bimestral (Anexo actas)</t>
  </si>
  <si>
    <t>H44AF17. Calidad de las obras ejecutadas - Contrato 708 de 2009.
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t>
  </si>
  <si>
    <t>Posibles debilidades en el proceso constructivo y/o calidad de las obras, así como  presuntas deficiencias en la labor de la interventoría y supervisión administrativa por parte del INVIAS.</t>
  </si>
  <si>
    <t>Hacer efectiva las garantías contractuales para la indemnización de los perjuicios ocasionados al INVIAS.</t>
  </si>
  <si>
    <t>1. Demandar al contratista por el incumplimiento definitivo del contrato 708 de 2009 y solicitar la indemnización de los perjuicios ocasionados al INVIAS.
2. Presentar informe de seguimiento a la demanda.</t>
  </si>
  <si>
    <t>H48AF17. Financiación varios proyectos.
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t>
  </si>
  <si>
    <t>Debilidades en el planeamiento físico y financiero de las distintas obras.</t>
  </si>
  <si>
    <t>H49AF17. Puente Orquídeas 1. Contrato 807 de 2009.
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t>
  </si>
  <si>
    <t>Presuntas trasgresiones a lo reglado por el Código Colombiano de Diseño Sísmico de Puentes.</t>
  </si>
  <si>
    <t>H51AF17. Atrasos en obras nuevo Puente Pumarejo.
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t>
  </si>
  <si>
    <t>Presuntas contravenciones a los artículos 25 y 26 de la Ley 80 de 1993, 8º de la Ley 42 de 1993, el artículo 83 de la Ley 1474 de 2011 y el numeral 7.34 de los pliegos de condiciones definitivos.</t>
  </si>
  <si>
    <t>Continuar con los procesos sancionatorios iniciados por el INVIAS en contra del contratista de obra por los presuntos incumplimientos del contrato que repercuten en la programación de la obra.</t>
  </si>
  <si>
    <t>Presentar definición de fondo respecto a la responsabilidad del contratista de obra.</t>
  </si>
  <si>
    <t xml:space="preserve">Resolución </t>
  </si>
  <si>
    <t>H52AF17. Planeación fuentes de trabajo nuevo Puente Pumarejo.
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t>
  </si>
  <si>
    <t>Presuntas trasgresiones al Artículo 17. Frentes de Trabajo 7x24 de la  ley 1682 de 2013.</t>
  </si>
  <si>
    <t>Iniciar proceso administrativo conminatorio, sancionatorio,  en contra del contratista de obra con el propósito de que cumpla con al obligación de incrementar los frentes de trabajo en horario nocturno o sancionar su incumplimiento.</t>
  </si>
  <si>
    <t>H53AF17. Ajustes a diseño nuevo Puente Pumarejo. 
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t>
  </si>
  <si>
    <t>Presunto incumplimiento al principio de planeación establecido por la ley , y de lo establecido en el artículo 87 de la Ley 1474 de 2011</t>
  </si>
  <si>
    <t>H54AF17. Retranqueo redes eléctricas proyecto nuevo Puente Pumarejo.
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t>
  </si>
  <si>
    <t>Deficiencias de planeación por parte del Invías, constituyéndose en un presunto incumplimiento al principio de planeación establecido por la ley , y de lo establecido en el artículo 87 de la Ley 1474 de 2011</t>
  </si>
  <si>
    <t>Falta disciplinaria por la violación del numeral 4 del artículo 25 de la Ley 80 de 1993 y de los art. 83 y 84 de la Ley 1474 de 2011, por deficiencias en la supervisión e interventoría del proyecto.</t>
  </si>
  <si>
    <t>H57AF17. Costo modificación de especificaciones existentes. 
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t>
  </si>
  <si>
    <t xml:space="preserve">Deficiencias en la planeación y supervisión del proyecto (tanto de los supervisores de la entidad contratante como de la interventoría). </t>
  </si>
  <si>
    <t>H58AF17. Inversión Proyecto Variante San Francisco - Mocoa.
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t>
  </si>
  <si>
    <t>Deficiencias en la planeación y supervisión del proyecto (tanto de los supervisores de la entidad contratante como de la interventoría).</t>
  </si>
  <si>
    <t>Fortalecer la planeación y supervisión del proyecto variante San Francisco - Mocoa.</t>
  </si>
  <si>
    <t xml:space="preserve">
Continuar con las actividades relacionadas con la consecución de recursos y procesos licitatorios.</t>
  </si>
  <si>
    <t>14 01 001</t>
  </si>
  <si>
    <t>Administrativo con presunta incidencia disciplinaria y fiscal</t>
  </si>
  <si>
    <t>Administrativo con presunta incidencia fiscal y disciplinaria</t>
  </si>
  <si>
    <t xml:space="preserve">Administrativo con presunta incidencia disciplinaria </t>
  </si>
  <si>
    <t>Administrativo con presunta incidencia disciplinaria, para indagación preliminar</t>
  </si>
  <si>
    <t>AF2017</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</si>
  <si>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1.
</t>
  </si>
  <si>
    <t>Acción 2. 
Presentar informe final de ejecución mediante acta de entrega y recibo definitivo y acta de liquidación.</t>
  </si>
  <si>
    <t>Acción 1.
Elaborar documento  acerca  del proyecto Red Terciaria Norte del Cauca, el cual no hace parte del convenio 2780 de 2013, objeto de la auditoría, pero que se encuentra incluido en el CONPES 3773 de 2013.</t>
  </si>
  <si>
    <t xml:space="preserve">Acción 3. 
Presentar informe del estado actual de los proyectos de Cauca y Tolima. </t>
  </si>
  <si>
    <t>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1.</t>
  </si>
  <si>
    <t>Acción 1.
Implementar y actualizar el aplicativo de Gestión de Embargos.</t>
  </si>
  <si>
    <t>H44R16. Señalización y Defensa de la zona de las obras Construcción Lavadero Katanga y Puente Triana.  
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t>
  </si>
  <si>
    <t>H56R16. Disponibilidad de recursos para finiquitar la adquisición predial y otras actividades contractuales. 
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t>
  </si>
  <si>
    <t xml:space="preserve">H89R16. Acciones de repetición.
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t>
  </si>
  <si>
    <t>H88R16 Cobro coactivo por concepto de valorización.
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t>
  </si>
  <si>
    <t xml:space="preserve">
H22R15. Aspectos prediales en la fase de estructuración contractual del Programa Vías para la Equidad.
El Instituto Nacional de Vías no cuenta con la identificación de afectación predial que genera la ejecución del Programa Vías para la Equidad, 
</t>
  </si>
  <si>
    <t>H32R15. Estudios previos, planeación y ejecución de obras derivadas del convenio 267 (200925) de 2009. 
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t>
  </si>
  <si>
    <t>H38R15. Convenio 3141 de 2013 – ejecución de obras con contratos de obra suspendidos.
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t>
  </si>
  <si>
    <t>H54R15. Inspección e intervención de puentes a cargo del INVIAS. 
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
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t>
  </si>
  <si>
    <t>H60R15. Liquidación y pago intereses moratorios.
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t>
  </si>
  <si>
    <t>H61R15. Información procesos judiciales.
Se presenta diferencia de 830 procesos judiciales, entre la  información de procesos judiciales reportada por la entidad en el Formato F.9 - SIRECI y la reportada en el Sistema Único de Gestión e información Litigiosa del Estado Ekogui.
En el formulario F9 de la Cuenta Fiscal 2015, aparecen registrados 3.386 procesos judiciales. 
De otra parte, la Entidad con oficio OCI 18499  del 26 de abril de 2016, reportó que en el Sistema Único de Gestión e información Litigiosa del Estado EKogui con corte a diciembre 31 de 2015, se registra un total de 4.216 procesos judiciales activos.</t>
  </si>
  <si>
    <t>H62R15. Funciones del apoderado. 
Algunos de  los apoderados designados por Invías presuntamente no están dando cabal cumplimiento a sus funciones, acorde con lo establecido en el Artículo 10 del Decreto 2052 de 2014 "Por el cual se reglamenta la implementación del Sistema Único de Gestión e Información de la Actividad Litigiosa del Estado - EKogui.</t>
  </si>
  <si>
    <t>H64R15. Pago fallos, laudos  y conciliaciones judiciales.
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t>
  </si>
  <si>
    <t>H96R15. Apropiación Presupuestal rubro Sentencias y Conciliaciones. 
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t>
  </si>
  <si>
    <t>H21R14. Cálculo de ajustes. 
Inadecuada aplicación de la metodología contemplada en el Manual de Interventoría del INVÍAS, lo cual implica una estimación incorrecta del monto de ajustes, que puede generar pagos de más al contratista.
Acción 1.</t>
  </si>
  <si>
    <t>AUDITORIA FINANCIERA 2017</t>
  </si>
  <si>
    <t xml:space="preserve">H90R16. Devolución de Resoluciones de Pago.
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t>
  </si>
  <si>
    <t xml:space="preserve">H2D16. Perfeccionamiento y ejecución de los contratos de obra y consultorías.
Se evidenció retrasos en la ejecución del contrato 1246 de 2014.
Acción 1.
</t>
  </si>
  <si>
    <t xml:space="preserve">Acción 1.
Emitir memorando circular de la Dirección General  dirigido a todas las dependencias recordando la obligación de darle celeridad a los tramites que tiene incidencia en la ejecución contractual </t>
  </si>
  <si>
    <t>H2-1D16. Contrato de obra 4059 de 2013. 
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
Acción 2.</t>
  </si>
  <si>
    <t xml:space="preserve">Acción 2.
Introducir en los pliegos de condición en el ítem de CONDICIONES DEL CONTRATO - Documentos que debe entregar el CONSULTOR, un enunciado que diga: " Nota 1: Las hojas de vida del personal necesario para impartir la orden de inicio del contrato deberán ser aprobadas por la firma interventora y avaladas por la unidad ejecutora en un término no mayor a quince (15) días calendario.", con el fin de mejorar el tiempo transcurrido desde el momento de suscripción del contrato y la orden de inicio del mismo, la cual no puede ser superior a un mes. </t>
  </si>
  <si>
    <t>Administrativo con presunta incidencia disciplinaria.</t>
  </si>
  <si>
    <t>Administrativo.</t>
  </si>
  <si>
    <t>Administrativo con presunta incidencia disciplinaria y fiscal.</t>
  </si>
  <si>
    <t>Administrativo con presunta incidencia fiscal y disciplinaria.</t>
  </si>
  <si>
    <t>Administrativo con presunta incidencia disciplinaria para indagación preliminar.</t>
  </si>
  <si>
    <t>Administrativo con presunta incidencia disciplinaria y penal.</t>
  </si>
  <si>
    <t>Por la no aplicación del 7.28 "INTERVENTORÍA DE LOS TRABAJOS" (PLIEGOS DE CONDICIONES).</t>
  </si>
  <si>
    <t>Acción 2. 
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t>
  </si>
  <si>
    <t xml:space="preserve">H5R15. Modificaciones contractuales.
Realizada una evaluación de los ítems contractuales y las cantidades previstas a ejecutar en desarrollo del Contrato 3361/2007, se determinó lo siguiente:
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
</t>
  </si>
  <si>
    <t>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t>
  </si>
  <si>
    <t>H29R14. Adiciones, modificaciones y plazos contractuales. Contrato 807 de 2009.
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t>
  </si>
  <si>
    <t>H56AF17. Costo pagado obras ejecutadas en el contrato 806 de 2017 por calidad de obras del contrato 3460 de 2008.
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t>
  </si>
  <si>
    <t xml:space="preserve">Administrativo con presunta incidencia disciplinaria. </t>
  </si>
  <si>
    <t>H153R14. Constitución de reservas presupuestales.
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t>
  </si>
  <si>
    <t>Deficiencia en el procedimiento, establecido para la cancelación de saldos presupuestales, debido a que el mismo no permite realizar la depuración de las mismas, para establecer en forma oportuna y real el valor de las reservas a constituir.</t>
  </si>
  <si>
    <t>Administrativo con presunta connotación penal y disciplinaria.</t>
  </si>
  <si>
    <t>Administrativo para indagación preliminar.</t>
  </si>
  <si>
    <t>Con otra incidencia - Archivo General de la Nación.</t>
  </si>
  <si>
    <t>Administrativo con presunta incidencia disciplinaria, penal y fiscal.</t>
  </si>
  <si>
    <t>Administrativo con presunto alcance disciplinario, para indagación preliminar.</t>
  </si>
  <si>
    <t>Administrativo e indagación preliminar.</t>
  </si>
  <si>
    <t>H46R14. Anticipo.
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t>
  </si>
  <si>
    <t>H59R14. Contrato No 1289 del 8 de octubre de 2014 el cual tiene por objeto el mejoramiento y mantenimiento de la carretera Candelaria – La Plata.
La meta física de la longitud de pavimento se estableció en 1 Km comprendido entre el PR 44+900 al PR 45+900 y la atención de dos sitios críticos ubicados en el PR 4+150 y el PR 22+700, sin embargo se ejecutaron 903.7 m de pavimento y no se hizo obra en los dos sitios críticos.</t>
  </si>
  <si>
    <t>Administrativo para indagación preliminar con presunto alcance disciplinario.</t>
  </si>
  <si>
    <t xml:space="preserve">H64R14. Construcción del Puente de Honda.
Al revisar el desarrollo del Contrato de Interventoría 653 de 2012, se evidencia el pago por actividades que presuntamente no estaban justificadas  por las cuales se canceló cerca del 40% del valor del contrato de Interventoría. </t>
  </si>
  <si>
    <t>H81R14. Plazo ejecución del convenio 598 de 2013 y del contrato de interventoría 3799 de 2013.
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t>
  </si>
  <si>
    <t>H103R14. Estudios previos insuficientes. convenio No. 901 de 2013 y 902 de 2013 celebrado entre Invías y Alcaldía del municipio de Mocoa (Putumayo).
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t>
  </si>
  <si>
    <t>Administrativo con presunto alcance disciplinario.</t>
  </si>
  <si>
    <t xml:space="preserve">H108R14. Calidad obras ejecutadas y recibidas contrato N° LP 007- 2013 - municipio de Repelón, Departamento del Atlántico. Vía Camino Banco Bigibana.
En el K3+180, K4+140, K4+210   hay socavación entre la vía y los gaviones y se observó material sin compactar sobre la vía al lado de los gaviones. </t>
  </si>
  <si>
    <t>H130R14. Implementación de trenes de cercanías para pasajeros.
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t>
  </si>
  <si>
    <t>H134R14. Trámite de denuncia 2014-77415-82111-D. Contrato 4149 de 2013.
LA CGR recibió denuncia # 2014-77415-82111-D del 26/12/2014 en la que se refieren a presuntas irregularidades en el pago de los servicios de interventoría en virtud del contrato 4149 del 30 de diciembre 2013.</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</si>
  <si>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2.
</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</si>
  <si>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</si>
  <si>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H5DP17. Inclusión de costos no soportados contrato N° 1612 de 2015.
Revisada el acta de costos de interventoría de febrero de 2017, se observó que se realizó un cobro por concepto de ajuste de costos actas anteriores y no se evidencia en el expediente el soporte que permita realizar este pago.
Presunto daño patrimonial por valor de $9.664.336,29.</t>
  </si>
  <si>
    <t>Debilidades en la verificación de la información que debe realizar la supervisión del contrato a los formatos MSE-FR-11, MSE-FR-11-1 y MSE-FR-11-2, así como el incumplimiento de lo señalado en la cláusula sexta del contrato.</t>
  </si>
  <si>
    <t>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t>
  </si>
  <si>
    <t>ADP2017</t>
  </si>
  <si>
    <t>Informe con soporte donde se evidencia el ajuste o reintegro.</t>
  </si>
  <si>
    <t>Manual de interventoría, instructivo y formatos modificados.</t>
  </si>
  <si>
    <t>Realizar los ajustes y/o solicitar el reintegro según corresponda.</t>
  </si>
  <si>
    <t>Acción 2.
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t>
  </si>
  <si>
    <t>Numeral 8,3 del Manual de interventoría ajustado, instructivo MINFRA-MN-IN-8; formatos MINFRA-MN-IN-15-FR-13 y MINFRA-MN-IN-8-FR-1. modificados.</t>
  </si>
  <si>
    <t>Informe sobre el estudio de la política de aplicación del factor multiplicador.</t>
  </si>
  <si>
    <t>Informe de política con corte a: 30/10/2018 y definitivo 30/11/2018.</t>
  </si>
  <si>
    <t>Acción 3.
Revisar la política de la entidad respecto de la aplicación del factor multiplicador y ajustar  el manual de interventoría si es del caso.</t>
  </si>
  <si>
    <t>AUDITORIA DERECHO DE PETICIÓN 2017</t>
  </si>
  <si>
    <t>Nombre: JUAN ESTEBAN GIL CHAVARRÍA</t>
  </si>
  <si>
    <t>Correo electrónico: juanesgil@invias.gov.co</t>
  </si>
  <si>
    <t xml:space="preserve">Coordinar en caso de convenios interadministrativos con el ente territorial para que se inicien paralelamente la contratación de la obra como de la Interventoría. </t>
  </si>
  <si>
    <t>H83R14. Alcance físico del Convenio 598 de 2013.
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t>
  </si>
  <si>
    <t xml:space="preserve">H79R14. Estudios previos convenio 598 de 2013. 
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t>
  </si>
  <si>
    <t>H14R15. Interventoría  Contrato 2083 de 2014.
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t>
  </si>
  <si>
    <t xml:space="preserve">H65R14. Gestión predial para la ejecución de las obras.
CONVENIO 3141/13 - ICCU y CONVENIO 3075/13 – GOBERNACIÓN DE BOYACÁ.
</t>
  </si>
  <si>
    <t>H1ACSRT17. Contrato de Interventoría 1109 de 2015.
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t>
  </si>
  <si>
    <t xml:space="preserve">Deficiencias y debilidades, respecto de la observancia normativa, a tener en cuenta para el desarrollo de la interventoría y que estaba reglamentada en los en los ítems 8.2, 8.3 y 8.22 de los pliegos de condiciones del concurso de méritos, </t>
  </si>
  <si>
    <t>H3ACSRT17.  Intervención del Tramo Vía Valledupar vereda Cerro Peralta 
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t>
  </si>
  <si>
    <t>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t>
  </si>
  <si>
    <t xml:space="preserve">H4ACSRT17. Convenio 1216 de 2014 – Alcance Plan de Obras y Liquidación 
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t>
  </si>
  <si>
    <t>Deficiencias constructivas o de calidad de los materiales que aunado a la falta de mantenimiento, disminuyen el periodo de diseño o vida útil de las intervenciones realizadas</t>
  </si>
  <si>
    <t xml:space="preserve">Denota debilidades de planeación y deficiencias en la estructuración de los proyectos, afectándose el principio de Planeación como principio rector de la contratación estatal, que es una manifestación del Principio de Eficacia.
</t>
  </si>
  <si>
    <t>Fallas en los controles de supervisión y de seguimiento por parte de la Interventoría del contrato, dado que aprobó y dio aval a la mencionada acta, sin percatarse y glosar la utilidad por mayor valor, que se le estaba reconociendo al contratista en la suma de $3,6 millones.</t>
  </si>
  <si>
    <t>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
... "afectándose el principio de Planeación como principio rector de la contratación estatal"..."vulnerando aspectos normados en el Articulo 25 del Estatuto General de Contratación Administrativa, así como a principios de la Función Administrativa consagrados en el Artículo 3 de la Ley 489 de 1998".</t>
  </si>
  <si>
    <t>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
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
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t>
  </si>
  <si>
    <t>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
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t>
  </si>
  <si>
    <t>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t>
  </si>
  <si>
    <t>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t>
  </si>
  <si>
    <t>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t>
  </si>
  <si>
    <t>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t>
  </si>
  <si>
    <t>H13ACSRT17. Obligaciones Convenio Interadministrativo No.1739 de 2014, celebrado con el Municipio de Puerto Parra, se dio inicio al contrato de obra, sin que tuviera finalizado la gestión predial y ambiental estipulada lo que llevo a justificar las prorrogas.</t>
  </si>
  <si>
    <t>Debilidades en la ejecución de controles asociados a la identificación, seguimiento y verificación de todos los aspectos que afectan el desarrollo de los convenios suscritos.</t>
  </si>
  <si>
    <t>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t>
  </si>
  <si>
    <t>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t>
  </si>
  <si>
    <t>No existe un procedimiento o lineamiento Institucional respecto a la forma como se desarrollan los documentos que se deben incluir que evidencie la trazabilidad de la gestión respecto de los controles que deben adelantar las direcciones territoriales.</t>
  </si>
  <si>
    <t>H17ACSRT17. En la cuenta 1470 – Otros deudores, el Invías registra los derechos de cobro derivados de los saldos no ejecutados de los convenios.
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t>
  </si>
  <si>
    <t>Inoportunidad en la causación de un valor a favor de la Entidad de ocho (8) meses.</t>
  </si>
  <si>
    <t>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t>
  </si>
  <si>
    <t>Falta de previsión en la ejecución de las obras y el desplazamiento en las inversiones y en los cronogramas y que no se está cumpliendo en términos de oportunidad con los compromisos contractuales inicialmente pactados.</t>
  </si>
  <si>
    <t>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t>
  </si>
  <si>
    <t>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t>
  </si>
  <si>
    <t>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t>
  </si>
  <si>
    <t xml:space="preserve">Inconsistencias en la información, en razón a que carecía de completitud al no incluir la relación de Convenios y/o Contratos desarrollados en los departamentos de La Guajira y San Andrés y Providencia, </t>
  </si>
  <si>
    <t xml:space="preserve">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t>
  </si>
  <si>
    <t>Fallas en la actualización y consolidación de la información, que no le permitió a la jefatura de la Oficina Jurídica del Invías, generar y presentar los informes relacionados de manera unificada e inmediata</t>
  </si>
  <si>
    <t>H23ACSRT17. La Subdirección de la Red Terciaria y Férrea, durante los años 2016, 2017 y 2018, no contó con asignación de presupuesto para cumplir con las funciones contempladas en el Decreto 2618 de 2013 y la Resolución No. 01588 del 17 de marzo del 2015.</t>
  </si>
  <si>
    <t xml:space="preserve">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t>
  </si>
  <si>
    <t>H24ACSRT17. Criterios para el diligenciamiento,  evaluación y selección de vías a intervenir de acuerdo con "matriz de priorización" de vías de orden terciaria del proyecto "caminos para la Prosperidad".</t>
  </si>
  <si>
    <t>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t>
  </si>
  <si>
    <t>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t>
  </si>
  <si>
    <t>Presunto incumplimiento de lo establecido en la Ley 734 de 2003 artículos 33 y 34 derechos y obligaciones del servidor público.</t>
  </si>
  <si>
    <t>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t>
  </si>
  <si>
    <t>Deficiencias en planeación, seguimiento y en la efectiva coordinación interinstitucional que llevaron a no dar cumplimiento a los términos inicialmente previstos para la ejecución de los convenios e interventorías.</t>
  </si>
  <si>
    <t>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t>
  </si>
  <si>
    <t xml:space="preserve">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t>
  </si>
  <si>
    <t>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t>
  </si>
  <si>
    <t xml:space="preserve">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t>
  </si>
  <si>
    <t>Debilidades o falta de eficacia en la aplicación de las herramientas de control</t>
  </si>
  <si>
    <t>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t>
  </si>
  <si>
    <t>Fallas en los procedimientos de defensa judicial, los controles de supervisión y de seguimiento por parte del INVIAS, creándose el riesgo de que el valor reintegrado no corresponda al que se encuentra debidamente soportado sino al contemplado en demanda.</t>
  </si>
  <si>
    <t xml:space="preserve">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
</t>
  </si>
  <si>
    <t>Falencia en la ejecución de un control detectivo por parte de la Subdirección de Red Terciaria y Férrea, como lo es el diligenciamiento del formato de autorización de pago</t>
  </si>
  <si>
    <t>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</si>
  <si>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</si>
  <si>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Adelantar la revisión y actualización de la base de datos - procesos judiciales</t>
  </si>
  <si>
    <t xml:space="preserve">
Procedimiento documentado que oriente el ejercicio y establezca los controles para fortalecer la gestión contractual y mitigar la materialización de los riesgos inherentes a la actividad.
</t>
  </si>
  <si>
    <t>Procedimiento documentado que oriente el ejercicio y establezca los controles para fortalecer la gestión contractual y mitigar la materialización de los riesgos inherentes a la actividad.</t>
  </si>
  <si>
    <t>Documentar la segregación de función de pago con interventoría a través de la minuta contractual.</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</si>
  <si>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</si>
  <si>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</si>
  <si>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</si>
  <si>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Procedimiento documentado</t>
  </si>
  <si>
    <t xml:space="preserve">Reporte mensual </t>
  </si>
  <si>
    <t xml:space="preserve">Desarrollar el Programa COLOMBIA RURAL de la vigencia meta 2019
</t>
  </si>
  <si>
    <t>Documento instructivo</t>
  </si>
  <si>
    <t>Inventario actualizado vías Colombia Rural</t>
  </si>
  <si>
    <t>ACSRT17</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</si>
  <si>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t>
  </si>
  <si>
    <t xml:space="preserve">
Procedimiento documentado</t>
  </si>
  <si>
    <t xml:space="preserve">
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</si>
  <si>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</si>
  <si>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Procedimiento documentado</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</si>
  <si>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</si>
  <si>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 xml:space="preserve">
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t>
  </si>
  <si>
    <t xml:space="preserve">
Procedimiento documentado que oriente el ejercicio y establezca los controles para fortalecer la gestión contractual y mitigar la materialización de los riesgos inherentes a la actividad.
</t>
  </si>
  <si>
    <t xml:space="preserve">
Procedimiento documentado que oriente el ejercicio y establezca los controles para fortalecer la gestión contractual y mitigar la materialización de los riesgos inherentes a la actividad.</t>
  </si>
  <si>
    <t xml:space="preserve">
Segregación de función de pago con interventoría.</t>
  </si>
  <si>
    <t xml:space="preserve">
Documentación de la segregación de función de pago con interventoría al interior de la minuta contractual.</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</si>
  <si>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</si>
  <si>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</si>
  <si>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</si>
  <si>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t>
  </si>
  <si>
    <t xml:space="preserve">
Procedimiento documentado que oriente el ejercicio y establezca los controles para fortalecer la gestión contractual y mitigar la materialización de los riesgos inherentes a la actividad.
</t>
  </si>
  <si>
    <t xml:space="preserve">
Revisar los criterios y variables que estructuran la base de datos contractual; Actualizar la información de los procesos contractuales por la unidad ejecutora con periodicidad mensual.</t>
  </si>
  <si>
    <t xml:space="preserve">
Reporte actualizado de la base de datos de contratos de la unidad. </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</si>
  <si>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</si>
  <si>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Es la falta de asignación de recursos para el proyecto de manera total</t>
  </si>
  <si>
    <t xml:space="preserve">Reporte actualizado de la base de datos de procesos judiciales. </t>
  </si>
  <si>
    <t xml:space="preserve">
Gestionar recursos para obras de Red Terciaria en el presupuesto del cuatrienio  Plan Estratégico  2019-2022 </t>
  </si>
  <si>
    <t xml:space="preserve">
Documentar a través de un instructivo los criterios para adelantar la priorización de la vías a intervenir por la unidad ejecutora.
</t>
  </si>
  <si>
    <t xml:space="preserve">
Iniciar proceso sancionatorio en contra del interventor por el incumplimiento de las obligaciones establecidas en el numeral 8.3 del Manual de Interventoría en lo correspondiente al Recibo Definitivo de las Obras.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</si>
  <si>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</si>
  <si>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</si>
  <si>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t>
  </si>
  <si>
    <t xml:space="preserve">
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t>
  </si>
  <si>
    <t>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t>
  </si>
  <si>
    <t xml:space="preserve">
Proceso sancionatorio en contra del interventor por el incumplimiento de las obligaciones.</t>
  </si>
  <si>
    <t xml:space="preserve">
Inicio de proceso sancionatorio</t>
  </si>
  <si>
    <t xml:space="preserve">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</si>
  <si>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Suscribir los respetivos procesos de selección y /o Convenios para la ejecución del nuevo Programa COLOMBIA RURAL.</t>
  </si>
  <si>
    <t xml:space="preserve">
Documentar, aprobar y socializar el instructivo que establece los criterios para adelantar la priorización de la vías a intervenir.</t>
  </si>
  <si>
    <t>Levantamiento y procesamiento de información para la Elaboración y actualización de inventarios de la Red Terciaria - programa Colombia Rural, acorde con la meta 2019.</t>
  </si>
  <si>
    <t xml:space="preserve">
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</si>
  <si>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14 01 007   </t>
  </si>
  <si>
    <t>Debilidades en la ejecución de las obligaciones de la interventoría, quienes a pesar de los retrasos e inconsistencias de obra, no efectuaron las alertas oportunamente, o efectuadas estas, no se tomaron las medidas correctivas por parte de Ente Territorial.</t>
  </si>
  <si>
    <t>17 02 003   </t>
  </si>
  <si>
    <t>14 04 004   </t>
  </si>
  <si>
    <t>14 02 002   </t>
  </si>
  <si>
    <t>H5ACSRT17. Estado de las obras construidas en desarrollo del convenio 2219 de 2013.
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t>
  </si>
  <si>
    <t>14 04 003   </t>
  </si>
  <si>
    <t>H6ACSRT17. Frente adicional, contratos de Interventoría, convenio Agencia de Renovación del Territorio.
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t>
  </si>
  <si>
    <t>18 02 001   </t>
  </si>
  <si>
    <t>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t>
  </si>
  <si>
    <t>H8ACSRT17. Pago del A.I.U. en Acta de recibo final de obra del contrato de obra derivado del Convenio interadministrativo No. 825 de 2013. 
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t>
  </si>
  <si>
    <t>14 04 010   </t>
  </si>
  <si>
    <t>14 01 013   </t>
  </si>
  <si>
    <t>14 04 001   </t>
  </si>
  <si>
    <t>14 02 014   </t>
  </si>
  <si>
    <t>17 02 012   </t>
  </si>
  <si>
    <t>17 01 011   </t>
  </si>
  <si>
    <t>17 01 002   </t>
  </si>
  <si>
    <t>11 02 100  </t>
  </si>
  <si>
    <t>11 02 002  </t>
  </si>
  <si>
    <t xml:space="preserve">11 01 002 </t>
  </si>
  <si>
    <t>11 03 002  </t>
  </si>
  <si>
    <t>16 01 002   </t>
  </si>
  <si>
    <t>14 04 007   </t>
  </si>
  <si>
    <t>12 02 001   </t>
  </si>
  <si>
    <t>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t>
  </si>
  <si>
    <t>1. Contratar personal con perfil en el área predial exclusivo para realizar  la base única de predios.
2. Suscribir convenios de intercambio de información con el Instituto Geográfico Agustín Codazzi (IGAC) y la Superintendencia de Notariado y Registro (SNR).
3. Crear y/o actualizar procedimientos en el Sistema de Gestión de Calidad.
4. Diseñar una matriz de priorización.
5. Articular actividades con las diferentes dependencias.
8. Requerir información a catastros descentralizados (Cali, Medellín, Antioquia y Barranquilla).
9. Solicitar presupuesto para el personal con perfil en el área predial con el propósito de dar continuidad al proyecto.</t>
  </si>
  <si>
    <t>Enviar memorandos individuales a las unidades ejecutoras solicitando información a revelar en las notas de los estados financieros.</t>
  </si>
  <si>
    <t>Prohíbase tramitar actos administrativos u obligaciones que afecten el presupuesto de gastos cuando no reúnan los requisitos legales o se configuren como hechos cumplidos.</t>
  </si>
  <si>
    <t xml:space="preserve">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t>
  </si>
  <si>
    <t xml:space="preserve">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t>
  </si>
  <si>
    <t>Acción 2.
Reportar al Grupo Contabilidad la información referente a las vías, para que realicen la amortización respectiva.</t>
  </si>
  <si>
    <t>Acción 4.
1. Reporte de cumplimiento de organización  de carpetas de acuerdo a Check list.                                                                              
2. Actualizar formatos de organización  y completar información documental  requerida en las carpetas del contrato  654 de 2014.</t>
  </si>
  <si>
    <t xml:space="preserve">1. Realizar reporte de cumplimiento de organización  de carpetas de acuerdo a Check list.                                                                               
2. Actualizar formatos de organización  y completar información documental requerida en las carpetas de las fichas prediales: 015 I.; 004 D.; 003 I.; 004 D.; 006 I.; 015 I.; 034 D.; 025 D.; 016 C.; 006 D.    </t>
  </si>
  <si>
    <t xml:space="preserve">Realizar directriz donde se indique que debe haber coordinación y verificación de la información entre las diferentes dependencias al momento de dar respuesta a los requerimientos de la contraloría.
 </t>
  </si>
  <si>
    <t>1. Actualizar los procesos de gestión documental,  archivos y optimizar los canales de información entre dependencias. 
2. Depuración y actualización de la base de datos predial de la Subdirección de Medio Ambiente. 
3. Incluir en el registro contable respectivo.</t>
  </si>
  <si>
    <t xml:space="preserve">H4R14. Se pretendía la construcción de tres (3) nuevas estaciones para el recaudo de peaje y la adecuación de tres (3) de las existentes , sin embargo, se está adelantando la reconstrucción de dos y ampliación de tres.
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
</t>
  </si>
  <si>
    <t>H6R14. Seguridad industrial. 
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t>
  </si>
  <si>
    <t>H9R14. Intercambiador de Versalles. 
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t>
  </si>
  <si>
    <t xml:space="preserve">H13R14. Continuidad ALO.
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t>
  </si>
  <si>
    <t>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t>
  </si>
  <si>
    <t>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t>
  </si>
  <si>
    <t>H21R14. Cálculo de ajustes. 
Inadecuada aplicación de la metodología contemplada en el Manual de Interventoría del INVÍAS, lo cual implica una estimación incorrecta del monto de ajustes, que puede generar pagos de más al contratista.
Acción 2.</t>
  </si>
  <si>
    <t xml:space="preserve">H34R14. Plazo ejecución del contrato 794 de 2009.
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t>
  </si>
  <si>
    <t xml:space="preserve">H45R14. Estudios y diseños entregados por el Invías. 
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t>
  </si>
  <si>
    <t>H47R14. Diseños sitios críticos.
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t>
  </si>
  <si>
    <t>H49R14. Plazo contractual.
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t>
  </si>
  <si>
    <t>H66R14. Ubicación y priorización de puentes peatonales (Caso Chiquinquirá).
Dentro del convenio 3075 de 2013 En el caso del puente junto a la casa de la cultura, no se tuvo en cuenta que la misma está declarada como patrimonio cultural, y como tal, cualquier intervención se debe consultar con el Ministerio de Cultura.</t>
  </si>
  <si>
    <t>H74R14. Obras inconclusas y calidad de las mismas convenio 2252 de 2012.
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t>
  </si>
  <si>
    <t>H80R14. Dentro de la carpeta del convenio 598 del 2013, no se evidencia la resolución de justificación de la contratación directa, conforme con lo observado en la visita administrativa a la oficina de Archivo del 1° piso de las instalaciones del INVÍAS.</t>
  </si>
  <si>
    <t>H84R14. Plazo contractual contrato 2013-02-0959  y convenio 598 de 2013.
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t>
  </si>
  <si>
    <t>H85R14. Cumplimiento del plazo del convenio  598 de 2013.
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t>
  </si>
  <si>
    <t>H99R14. Del convenio 2454 de 2013 se desprende el Contrato de obra 113 de 2014.
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t>
  </si>
  <si>
    <t>H122R14. Base única de predios de propiedad del Invías.
El Invías no cuenta con una base de datos unificada y confiable  de los predios adquiridos directamente o que le han sido transferidos por el Ministerio de Transporte, Ferrovías y Fondo Nacional de Caminos Vecinales, entre otros.</t>
  </si>
  <si>
    <t xml:space="preserve">H132R14. Estructuración, seguimiento y control de proyectos.
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t>
  </si>
  <si>
    <t>H137R14. Funciones de los supervisores designados por INVÍAS.
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t>
  </si>
  <si>
    <t>H146R14. Seguimiento al trámite de cesión de las pólizas suscritas con la aseguradora Cóndor  en liquidación.
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t>
  </si>
  <si>
    <t>H157R14. Reservas presupuestales Dentro de las reservas constituidas al cierre de la vigencia 2014, están incluidas las correspondientes a 290 contratos por $130.717.2 millones.</t>
  </si>
  <si>
    <t>H2ACSRT17. Recursos del Convenio 2219 de 2013 en riesgo.
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t>
  </si>
  <si>
    <t>FECHA DE SUSCRIPCIÓN PLANES DE MEJORAMIENTO</t>
  </si>
  <si>
    <t>H80R16. Administrativo, con presunta incidencia Disciplinaria y Penal Convocatoria a Concurso de Merito.
En los concursos públicos de méritos es obligatoria la exigencia del certificado de disponibilidad presupuestal.</t>
  </si>
  <si>
    <t>H81R16. Administrativo. Firma del Director  en la Convocatoria.
El Director del INVIAS no suscribió la convocatoria 325 de 2015 desconociendo lo previsto en el artículo 31 de la ley 909 de 2004.</t>
  </si>
  <si>
    <t>H8R15. Planeación contratos de interventoría celebrados con ocasión del Convenio Interadministrativo 1724-2013. 
Contratos de Interventoría 4054-2013, 4055-2013,4105-2013, 4106-2013, 4147-2013, 4148-2013, 4149-2013, 4183-2013, celebrados por el Invías.
- El Invías suscribió los  ocho (8) mencionados contratos de interventoría para el seguimiento a los contratos de obra derivados del Convenio 1724, sin embargo, la Gobernación de Boyacá celebró  cuatro (4) contratos de obra, quedando algunos contratos con mas de una interventoría.</t>
  </si>
  <si>
    <t>Fiscal, disciplinario y penal</t>
  </si>
  <si>
    <t>Disciplinario</t>
  </si>
  <si>
    <t>Fiscal y disciplinario</t>
  </si>
  <si>
    <t>Incumplimiento de los deberes funcionales del interventor del contrato, referido a las funciones de vigencia técnica y de los deberes del contratista establecidos en el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</si>
  <si>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</si>
  <si>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incluido el Informe Mensual de Supervisión.  En cumplimiento de lo establecido en el parágrafo segundo del artículo 39 de la Ley 80 de 1993.  </t>
  </si>
  <si>
    <t>Las irregularidades señaladas denotan debilidades en el sistema de control interno con respecto al cumplimiento de los tiempos establecidos para las etapas del proceso contractual.</t>
  </si>
  <si>
    <t xml:space="preserve">Fortalecer la etapa de planeación y estructuración de los proyectos (Convenios Interadministrativos o contratos),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t>
  </si>
  <si>
    <t>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t>
  </si>
  <si>
    <t>Revisión y actualización del procedimiento cuentas por pagar relacionado con la revisión, verificación y control de las deducciones inherentes al pago de las obligaciones de la entidad.</t>
  </si>
  <si>
    <t>Implementar actualización del procedimiento cuentas por pagar.</t>
  </si>
  <si>
    <t>Procedimiento actualizado</t>
  </si>
  <si>
    <t>SF (GCP)</t>
  </si>
  <si>
    <t>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t>
  </si>
  <si>
    <t xml:space="preserve">Revisión y actualización de la matriz de riesgos.
</t>
  </si>
  <si>
    <t>Documentar el riesgo inherente y el residual en obras de dragado, soportando jurídicamente el apetito del riesgo  y las garantías a exigir.</t>
  </si>
  <si>
    <t>Matriz de riesgo actualizada</t>
  </si>
  <si>
    <t>Incumplimiento de los deberes funcionales del interventor del contrato, referidos a las funciones de seguimiento y de los deberes del contratista establecidos en Numeral 2 del artículo 5 de la Ley 80 de 1993.</t>
  </si>
  <si>
    <t xml:space="preserve">                                                                                             
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t>
  </si>
  <si>
    <t xml:space="preserve">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t>
  </si>
  <si>
    <t>17 04 003   </t>
  </si>
  <si>
    <t>14 01 012   </t>
  </si>
  <si>
    <t>H9R15. Supervisión del Convenio Interadministrativo 1724 de 2013.
En el acervo documental de la carpeta del convenio y en los obrantes enviado con oficio OCI20757 del 5 de mayo de 2016, no se evidencia la existencia de documentos correspondientes a la vigilancia y control de la ejecución del Convenio.</t>
  </si>
  <si>
    <t>AUDITORIA CUMPLIMIENTO RED TERCIARIA 2017 - ACSRT17</t>
  </si>
  <si>
    <t>APCSMF18</t>
  </si>
  <si>
    <t>H1APCSMF18. Mayores cantidades de obras pagadas contrato 688 de 2015. De 2016-100263-80914-D.
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
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
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t>
  </si>
  <si>
    <t>H2APCSMF18. Cronología pliegos contrato 688 de 2015. 
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
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
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
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t>
  </si>
  <si>
    <t xml:space="preserve">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
</t>
  </si>
  <si>
    <t>H5APCSMF18. Garantías  necesarias del contrato No 688 de 2015. se observa que el contratista no constituyo la garantía que ampare los riesgos que en este sentido son imputables al mismo tampoco las mismas le fueron exigidas a pesar de lo establecido en los pliegos definitivos.</t>
  </si>
  <si>
    <t xml:space="preserve">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t>
  </si>
  <si>
    <t>Regular 2014</t>
  </si>
  <si>
    <t>Regular 2015</t>
  </si>
  <si>
    <t>Denuncia 2016</t>
  </si>
  <si>
    <t>Especial Vías para la Prosperidad 2016</t>
  </si>
  <si>
    <t>Especial Contratos Plan 2016</t>
  </si>
  <si>
    <t>Regular 2016</t>
  </si>
  <si>
    <t>Cumplimiento 2017</t>
  </si>
  <si>
    <t>Financiera 2017</t>
  </si>
  <si>
    <t>Derecho de Petición 2017</t>
  </si>
  <si>
    <t>Cumplimiento Red Terciaría 2017</t>
  </si>
  <si>
    <t>H1DP17. Ajuste factor multiplicador contrato de interventoría N° 2023 de 2016.
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
Presunto daño patrimonial por valor de $164.720.
Acción 2. (Acción 1 considera efectiva de conformidad con la Circular 05 de 2019 de la CGR).</t>
  </si>
  <si>
    <t>H2DP17. Ajuste factor multiplicador contrato N° 1739 de 2015.
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
Presunto daño patrimonial por valor de $164.720.
Acción 2.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</si>
  <si>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3.  (Acción 1 considera efectiva de conformidad con la Circular 05 de 2019 de la CGR).</t>
  </si>
  <si>
    <t>H3DP17. Ajuste factor multiplicador contrato N° 1751 de 2015.
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
Presunto daño patrimonial por valor de $1.262.080.
Acción 2.  (Acción 1 considera efectiva de conformidad con la Circular 05 de 2019 de la CGR).</t>
  </si>
  <si>
    <t>H4DP17. Ajuste factor multiplicador contrato N° 1612 de 2015.
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
Presunto daño patrimonial por valor de $290.105.
Acción 2.  (Acción 1 considera efectiva de conformidad con la Circular 05 de 2019 de la CGR).</t>
  </si>
  <si>
    <t>H6DP17. Ajuste factor multiplicador contrato N° 1619 de 2015.
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$839.727.
Acción 2.  (Acción 1 considera efectiva de conformidad con la Circular 05 de 2019 de la CGR).</t>
  </si>
  <si>
    <t>H7DP17. Ajuste factor multiplicador contrato N° 1545 de 2015.
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
Presunto daño patrimonial por valor de $1.703.255.
Acción 2.  (Acción 1 considera efectiva de conformidad con la Circular 05 de 2019 de la CGR).</t>
  </si>
  <si>
    <t>AUDITORIA PETICIÓN CIUDADANA 2018 - APCSMF18</t>
  </si>
  <si>
    <t>AF2018</t>
  </si>
  <si>
    <t>Generar flujos de información con las áreas origen y establecer los criterios necesarios,  para el reconocimiento contable y/o revelación.</t>
  </si>
  <si>
    <t>Política Contable actualizada</t>
  </si>
  <si>
    <t>Lista de chequeo</t>
  </si>
  <si>
    <t>Establecer criterios y parámetros de información en la caracterización del Proceso Control Financiero y Contable</t>
  </si>
  <si>
    <t>Caracterización del proceso Control Financiero y Contable actualizada</t>
  </si>
  <si>
    <t xml:space="preserve">Actualizar, socializar e Implementar las políticas contables en lo referente a los predios de uso publico.
</t>
  </si>
  <si>
    <t>Para la CGR el Instituto cuenta es con un auxiliar donde se encuentran relacionados los bienes que están registrados en la contabilidad, pero no con un inventario físico que le permita cruzar cifras para determinar su consistencia y razonabilidad.</t>
  </si>
  <si>
    <t xml:space="preserve">1.  Actualizar, socializar e Implementar las Políticas Contables en lo referente al registro contable de los Predios de Uso Público.
</t>
  </si>
  <si>
    <t>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t>
  </si>
  <si>
    <t>El hecho de que el valor de los terrenos no se encuentra debidamente reconocido por separado.</t>
  </si>
  <si>
    <t xml:space="preserve">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t>
  </si>
  <si>
    <t>Fortalecer el control mediante la verificación semestral de la información cargada en el aplicativo Ekogui y el diligenciamiento de todas las casillas, por parte del funcionario designado por la OAJ para tal fin.</t>
  </si>
  <si>
    <t>Deficiencias de seguimiento y depuración y actualización de la calificación de los procesos en contra del Instituto.</t>
  </si>
  <si>
    <t>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t>
  </si>
  <si>
    <t>Aplicar el nuevo marco normativo para entidades de gobierno en lo relacionado a las Notas de los Estados Financieros.</t>
  </si>
  <si>
    <t>Aplicar la lista de chequeo al momento de realizar los Estados Financieros.</t>
  </si>
  <si>
    <t>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t>
  </si>
  <si>
    <t>Establecer que en los informes Finales y/o acta de recibo definitivo de supervisión, se adjunte  o enuncie donde se encuentran publicados los productos objeto del contrato</t>
  </si>
  <si>
    <t>Acta de Recibo definitivo Actualizada</t>
  </si>
  <si>
    <t>Socialización a través de correo electrónico</t>
  </si>
  <si>
    <t>Registro de participantes</t>
  </si>
  <si>
    <t>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t>
  </si>
  <si>
    <t>Realizar mesas de trabajo para establecer los parámetros de seguimiento a los proyectos y plasmarlos en la hoja de ruta.</t>
  </si>
  <si>
    <t>Hoja de ruta adoptada</t>
  </si>
  <si>
    <t xml:space="preserve">Informe mensual de seguimiento </t>
  </si>
  <si>
    <t>Administrativo con presunta Incidencia disciplinaria</t>
  </si>
  <si>
    <t xml:space="preserve">14 05 001   </t>
  </si>
  <si>
    <t xml:space="preserve">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t>
  </si>
  <si>
    <t xml:space="preserve">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t>
  </si>
  <si>
    <t xml:space="preserve">Requerimiento a través de Directiva Permanente para verificar el cumplimiento y seguimiento de las liquidaciones de los contratos y/o convenios en tiempo. </t>
  </si>
  <si>
    <t>Acción 2: Realizar seguimiento a la liquidación de los contratos observados por la CGR, con el fin de proceder a la liquidación de los mismos.</t>
  </si>
  <si>
    <t>Documento  de Liquidación</t>
  </si>
  <si>
    <t xml:space="preserve">14 04 100   </t>
  </si>
  <si>
    <t>Situación que se  traduce  en una gestión deficiente  para la consecución  y provisión oportuna de los recursos necesarios para atender los pagos y deficiencias en la articulación entre las áreas que tienen que ver con el proceso</t>
  </si>
  <si>
    <t>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t>
  </si>
  <si>
    <t>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t>
  </si>
  <si>
    <t xml:space="preserve">Certificación de pago que incorpora el aval por parte del jefe de la Oficina Asesora Jurídica respecto del diligenciamiento de todas las casilla a las que esta obligado cada abogado contractualmente a diligenciar en el aplicativo de información Ekogui. </t>
  </si>
  <si>
    <t>Certificación de pago que incorpora el aval por parte del jefe de la Oficina Asesora Jurídica
Numero de certificaciones = número de contratistas de prestación de servicios (abogados)</t>
  </si>
  <si>
    <t>Verificar por parte de la OAJ, el diligenciamiento de todos los campos en el aplicativo de información Ekogui por parte de los servidores públicos (abogados de planta de la DT) a que están obligados, so pena de las acciones disciplinarias a que haya lugar.</t>
  </si>
  <si>
    <t>Reporte semestral de verificación</t>
  </si>
  <si>
    <t>Disciplinario y Fiscal</t>
  </si>
  <si>
    <t xml:space="preserve">14 05 004   </t>
  </si>
  <si>
    <t xml:space="preserve">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t>
  </si>
  <si>
    <t>Elaborar e implementar una bitácora para la estructuración de proyectos de la Subdirección de la Red Nacional de Carreteras.</t>
  </si>
  <si>
    <t>Elaboración y aprobación de la bitácora  para la estructuración de proyectos de la Subdirección de la Red Nacional de Carreteras (la cuál reposará dentro del expediente documental.), para su cumplimiento a partir de la socialización.</t>
  </si>
  <si>
    <t>Bitácora elaborada, aprobada y socializada  para la estructuración de proyectos de la Subdirección de la Red Nacional de Carreteras.</t>
  </si>
  <si>
    <t xml:space="preserve">Lo anterior por deficiencias en la aplicación de controles, o lentitud en aplicar correctivos a la falla presentada, lo cual genera y acelera el asentamiento, por lo tanto, se podría comprometer la estructura y riesgo de colapso de toda la banca  en el ancho descrito.  </t>
  </si>
  <si>
    <t>Adelantar inspección al sitio para evaluar el estado actual y posibles causas, con el propósito de establecer las acciones a seguir.</t>
  </si>
  <si>
    <t>Realizar visita de inspección y documentar mediante informe.</t>
  </si>
  <si>
    <t>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t>
  </si>
  <si>
    <t xml:space="preserve">1. Se crearan protocolos de avance técnicos de  obra, que garanticen que las especificaciones  técnicas y diseños de obras, cumplen con la establecido. en garantía de las obras que se reciben. 
</t>
  </si>
  <si>
    <t xml:space="preserve">2. Realizar auditorías de seguimiento técnico en obra, en garantía de verificar la calidad de las obras que se están ejecutando  la fecha de inicio del presente plan de mejoramiento, como medida de control preventiva.
</t>
  </si>
  <si>
    <t xml:space="preserve">
2. Realizar auditorías de seguimiento técnico en obra, en garantía de verificar la calidad de las obras que se están ejecutando.
</t>
  </si>
  <si>
    <t xml:space="preserve">
3. Se requerirá a la interventoría y al contratista para efectuar las respectivas correcciones, los defectos y deficiencias constructivos detectados por la contraloría. </t>
  </si>
  <si>
    <t xml:space="preserve">
3. Informe técnico  de la interventoría con registro fotográfico que demuestre la corrección al problema evidenciado. </t>
  </si>
  <si>
    <t>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t>
  </si>
  <si>
    <t>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t>
  </si>
  <si>
    <t>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t>
  </si>
  <si>
    <t>Anexo técnico ajustado</t>
  </si>
  <si>
    <t>Lo identificado por debilidades en la planificación contractual con lo cual presuntamente se inobservó lo establecido en el Artículo 3 y en los numerales 1 y 2 del Artículo 26 de la Ley 80 de 1993 . El presente hallazgo tiene presunta incidencia disciplinaria.</t>
  </si>
  <si>
    <t>De la información referida se establece que desde mayo de 2018 no se ejecutaron más actividades de obra por parte del Contratista, a pesar de existir los recursos financieros disponibles del contrato para garantizar su pago (…)</t>
  </si>
  <si>
    <t>Incorporar en el anteproyecto de presupuesto la necesidad de los recursos para la culminación de las obras.</t>
  </si>
  <si>
    <t>Realizar las gestiones para la solicitud de recursos dentro del anteproyecto de presupuesto para la culminación de las obras.</t>
  </si>
  <si>
    <t>(…) falta de mantenimiento oportuno por parte del contratista y la aplicación de controles por parte de la interventoría, con lo cual podrían generar daños mayores y reprocesos que originan demoras en la terminación de las obras y dificultades en la operación.</t>
  </si>
  <si>
    <t>Situación por debilidades en el mantenimiento oportuno por parte del Contratista a las obras que han sido ejecutadas, así como en el mantenimiento de la vía, con lo cual se genera riesgo  de daños mayores o deterioro prematuro después del recibo final de las obras.</t>
  </si>
  <si>
    <t xml:space="preserve">
3. Acta de mesa de trabajo
</t>
  </si>
  <si>
    <t>1</t>
  </si>
  <si>
    <t>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t>
  </si>
  <si>
    <t xml:space="preserve">Reparar los defectos constructivos y arreglar la señalización informada por  la Contraloría  por parte del contratista bajo la supervisión de la interventoría </t>
  </si>
  <si>
    <t>informe de la interventoría con registro fotográfico del recibo a satisfacción de los arreglos observados por la Contraloría indicando PRS.</t>
  </si>
  <si>
    <t>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t>
  </si>
  <si>
    <t xml:space="preserve">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
</t>
  </si>
  <si>
    <t xml:space="preserve">
2, Requerimiento a interventoría y contratista para hacer efectiva la póliza de cumplimiento y estabilidad de obra y documentar las reparaciones mediante informe con registro fotográfico.
</t>
  </si>
  <si>
    <t>(…) deficiencias en los procesos de control realizados por parte del contratista de obra y la interventoría de la misma.</t>
  </si>
  <si>
    <t>El CONSORCIO INTEGRAL MAB-ZAÑARTU, firma interventora, presentará un informe con fotografías y ensayos de laboratorio que evidencien el cumplimiento de la norma NSR-10, sobre el estado actual de los trabajos y las acciones realizadas.</t>
  </si>
  <si>
    <t xml:space="preserve">Las situaciones expuestas se generaron por la deficiente calidad de los trabajos realizados por parte del contratista que venía ejecutando el Contrato 3460 de 2008, en todos los frentes de trabajo (túnel principal, túneles corto y cielo abierto) (…)
(...) presunto incumplimiento de acuerdo a lo establecido en el Contrato 3460 de 2008 y su respectivo contrato de interventoría (...) </t>
  </si>
  <si>
    <t>Efectuar el acompañamiento técnico a la Oficina Asesora Jurídica, para el seguimiento al proceso arbitral No. 4980.</t>
  </si>
  <si>
    <t>Adelantar seguimiento en tiempo real para verificar el avance de las obras de los contratos en ejecución para la terminación del proyecto Cruce de la Cordillera Central, que permita advertir alertas ante posibles incumplimientos y deficiencias en los procesos constructivos.</t>
  </si>
  <si>
    <t>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t>
  </si>
  <si>
    <t>Actas de comité</t>
  </si>
  <si>
    <t>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t>
  </si>
  <si>
    <t xml:space="preserve">
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t>
  </si>
  <si>
    <t>Elaborar y formalizar un documento guía para la planeación y estructuración de proyectos estratégicos.</t>
  </si>
  <si>
    <t>Documentación de la guía "Planeación y estructuración de proyectos estratégicos."</t>
  </si>
  <si>
    <t>Guía "Planeación y estructuración de proyectos estratégicos."</t>
  </si>
  <si>
    <t>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t>
  </si>
  <si>
    <t xml:space="preserve">Estructurar una guía para la coordinación interinstitucional, a manera de herramienta  metodológica, de manera que se establezcan claramente las  competencias y responsabilidades de los intervinientes en los convenios a suscribir </t>
  </si>
  <si>
    <t>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t>
  </si>
  <si>
    <t>(…) se debe a las deficiencias en planeación que presenta el proyecto, al partir de supuestos que no se iban a realizar (…).</t>
  </si>
  <si>
    <t>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t>
  </si>
  <si>
    <t>Realizar seguimiento periódico a la ejecución del convenio y documentar mediante informes trimestrales.</t>
  </si>
  <si>
    <t>Efectuar seguimiento semestral a la ejecución del convenio y documentar mediante informes trimestrales.</t>
  </si>
  <si>
    <t>(…) existe un nivel de incertidumbre en todas las mediciones realizadas en las distintas campañas (…)</t>
  </si>
  <si>
    <t>Elaborar e implementar una bitácora para la estructuración de proyectos de la Subdirección Marítima y Fluvial.</t>
  </si>
  <si>
    <t>Elaboración y aprobación de la bitácora  para la estructuración de proyectos de la Subdirección Marítima y Fluvial (la cuál reposará dentro del expediente documental.), para su cumplimiento a partir de la socialización.</t>
  </si>
  <si>
    <t>Bitácora elaborada, aprobada y socializada  para la estructuración de proyectos de la Subdirección Marítima y Fluvial.</t>
  </si>
  <si>
    <t>(…)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t>
  </si>
  <si>
    <t>Identificar  el Riesgo para el cumplimiento de las obligaciones contenidas en  Licencias Ambientales</t>
  </si>
  <si>
    <t>Matriz de Riesgo actualizada</t>
  </si>
  <si>
    <r>
      <rPr>
        <b/>
        <sz val="8"/>
        <color theme="1"/>
        <rFont val="Arial"/>
        <family val="2"/>
      </rPr>
      <t>Actividad  2</t>
    </r>
    <r>
      <rPr>
        <sz val="8"/>
        <color theme="1"/>
        <rFont val="Arial"/>
        <family val="2"/>
      </rPr>
      <t>: Socialización   para la implementación de  la  matriz de riesgos actualizada  a la Subdirección de Medio Ambiente y Gestión Socia l, la Subdirección Marítima y Fluvial y la Dirección Técnica .</t>
    </r>
  </si>
  <si>
    <t>Actas de Socialización</t>
  </si>
  <si>
    <t xml:space="preserve">
2. Se requerirá a la interventoría y al contratista para  que efectúen las respectivas correcciones y deficiencias constructivos resultantes de los hallazgos de contraloría y la auditoria técnica posventa efectuada por el INVIAS. 
</t>
  </si>
  <si>
    <t xml:space="preserve">
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t>
  </si>
  <si>
    <t xml:space="preserve">
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
  </t>
  </si>
  <si>
    <t xml:space="preserve">
1. Mesa de trabajo INVIAS, Gobernación de Magdalena, y municipio de Ciénaga.
</t>
  </si>
  <si>
    <r>
      <rPr>
        <b/>
        <sz val="8"/>
        <color theme="1"/>
        <rFont val="Arial"/>
        <family val="2"/>
      </rPr>
      <t>Actividad 1:</t>
    </r>
    <r>
      <rPr>
        <sz val="8"/>
        <color theme="1"/>
        <rFont val="Arial"/>
        <family val="2"/>
      </rPr>
      <t xml:space="preserve">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t>
    </r>
  </si>
  <si>
    <t>N° de Actividades</t>
  </si>
  <si>
    <t>N° de Hallazgos</t>
  </si>
  <si>
    <t xml:space="preserve">12. Descripción del hallazgo </t>
  </si>
  <si>
    <t>28. Actividades / Unidad de medida</t>
  </si>
  <si>
    <t>31. Actividades / Cantidades Unidad de Medida</t>
  </si>
  <si>
    <t>32. Actividades / Fecha inicio</t>
  </si>
  <si>
    <t>36. Actividades / Fecha terminación</t>
  </si>
  <si>
    <t>40. Actividades / Plazo en semanas</t>
  </si>
  <si>
    <t>AUDITORIA FINANCIERA 2018 - AF18</t>
  </si>
  <si>
    <t>Financiera 2018</t>
  </si>
  <si>
    <t>Disciplinario y Penal</t>
  </si>
  <si>
    <t>Disciplinario, Penal y Fiscal</t>
  </si>
  <si>
    <t xml:space="preserve">22 02 004   </t>
  </si>
  <si>
    <t xml:space="preserve">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
</t>
  </si>
  <si>
    <t>La unidad ejecutora remitirá a la SMA los reportes mensuales.</t>
  </si>
  <si>
    <t>Reporte Mensual</t>
  </si>
  <si>
    <t>Falencias en los mecanismos de control interno del INVIAS que no permiten advertir frente a el reconocimiento y pago de ítems contratados, que son responsabilidad de otros acuerdos contractuales.
La ineficacia en la planeación por parte de INVIAS del Contrato No. 1883 de 2014, no permite advertir, las obligaciones contractuales del contratista UTSC como titular del permiso de vertimientos otorgado mediante Resolución CRQ No. 1633 de 2011.</t>
  </si>
  <si>
    <t>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t>
  </si>
  <si>
    <t>Identificar el o los Riesgos relacionados con el cumplimiento de las obligaciones contenidas en los Permisos, Concesiones y Autorizaciones Ambientales</t>
  </si>
  <si>
    <t xml:space="preserve">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t>
  </si>
  <si>
    <t>Actividad  2: Socialización   para la implementación de  la  Matriz de Riesgos actualizada  a la Subdirección de Medio Ambiente y Gestión Socia, el Grupo Gerencia de Proyectos Estratégicos y la Dirección Técnica .</t>
  </si>
  <si>
    <t>Acta de Socialización</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</si>
  <si>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1.</t>
  </si>
  <si>
    <t>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t>
  </si>
  <si>
    <t>Actualización de la plantilla del apéndice ambiental para contratos de obra para proyectos licenciados,  en lo concerniente a las medidas compensatorias  derivadas  de licencias, permisos, concesiones  y autorizaciones ambientales.</t>
  </si>
  <si>
    <t xml:space="preserve">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t>
  </si>
  <si>
    <t>Plantilla del apéndice ambiental actualizada</t>
  </si>
  <si>
    <t>H12ACTL. D12.F3. Cumplimiento compensaciones ambientales.
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
Actividad 2.</t>
  </si>
  <si>
    <t xml:space="preserve">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t>
  </si>
  <si>
    <t>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"Nueva vía Ibagué- Armenia - Túnel de la Línea", como por parte del Instituto Nacional de Vías – INVIAS.</t>
  </si>
  <si>
    <t xml:space="preserve">Identificar el o los Riesgos  relacionados  con el Procedimiento Sancionatorio Ambiental realizado por parte de las Autoridades Ambientales.  </t>
  </si>
  <si>
    <t xml:space="preserve">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</si>
  <si>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1.</t>
  </si>
  <si>
    <t>H15ACTL. D14.F4. Pago de sanciones por manejo ambiental del proyecto.
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
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
Actividad 2.</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</si>
  <si>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2.
</t>
  </si>
  <si>
    <t xml:space="preserve">H5ACTL. D5.F2. Pago de la tarifa de seguimiento.
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
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
(...)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"la construcción de box culvert de sección 1,0 m x 1,0 m, para un caudal de transporte de 0,94m3/s;(...)", en la Quebrada Balconcitos.
Actividad 1.
</t>
  </si>
  <si>
    <t>H2ACTL. D2. P2. Conformación y estabilidad en zonas de disposición de sobrantes ZODMES - ANLA - INVIAS.
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
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
(...)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t>
  </si>
  <si>
    <t>ACTL2018</t>
  </si>
  <si>
    <t xml:space="preserve">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t>
  </si>
  <si>
    <t xml:space="preserve">Elaborar y formalizar un informe acerca de las obligaciones ambientales del contrato, como experiencia hacia otros contratos. </t>
  </si>
  <si>
    <t xml:space="preserve">Documentación de informe sobre obligaciones ambientales del contrato. </t>
  </si>
  <si>
    <t xml:space="preserve"> Informe sobre obligaciones ambientales del contrato.</t>
  </si>
  <si>
    <t>Identificar el o los Riesgos relacionados con el cumplimiento de las obligaciones contenidas en los Permisos, Concesiones y Autorizaciones Ambientales.</t>
  </si>
  <si>
    <t>Matriz de riesgos actualizada</t>
  </si>
  <si>
    <t>Actividad  2: Socialización   para la implementación de  la  Matriz de Riesgos actualizada  a la Subdirección de Medio Ambiente y Gestión Social,  el Grupo Gerencia de Proyectos Estratégicos  y la Oficina  Asesora Jurídica.</t>
  </si>
  <si>
    <t>Petición Ciudadana 2018</t>
  </si>
  <si>
    <t>Túnel de la Línea 2018</t>
  </si>
  <si>
    <t xml:space="preserve">H6R15. Planeación Contrato Plan Boyacá – Metas Físicas.
A marzo de 2016, se evidenciaron retrasos en todos los frentes de obra y reducción del alcance físico de las obras.
</t>
  </si>
  <si>
    <t>AUDITORIA DE CUMPLIMIENTO TÚNEL DE LA LÍNEA 2018 - ACTL</t>
  </si>
  <si>
    <t xml:space="preserve">1. Realizar conciliación de los bienes inmuebles entre la subdirección administrativa y la subdirección financiera para determinar los valores reales que deben quedar reconocidos.
2. Con base en la conciliación hacer los ajustes pertinentes tanto en la subdirección administrativa como en la subdirección financiera para que en ambas se maneje la misma información en número de predios y en valor.
3. En caso de tener diferencias que estén en proceso de conciliación dejarlas documentadas en las revelaciones respectivas.  </t>
  </si>
  <si>
    <t xml:space="preserve">Informe trimestral (938 predios) que evidencie el numero de predios conciliados. </t>
  </si>
  <si>
    <t>H3AF17. Incertidumbre en Propiedades, Planta y Equipo – Entidades Liquidadas. 
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</si>
  <si>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y presentarlas en las revelaciones.   
4. Producto de las actividades de revisión de los bienes durante el mes, suscribir las actas de conciliación entre las áreas administrativa y financiera, donde se evidencien las gestiones adelantadas y el plan de acción a seguir. 
5. Respecto de los bienes que aún están en proceso de identificación, generar un proyecto para la depuración de los bienes fiscales  que permitan su saneamiento. 
6. Los bienes que fueron recibidos en calidad de poseedor y de los que hasta ahora no se ha podido obtener el antecedente registral, realizar un proyecto para adelantar las gestiones tendientes a establecer su antecedente registral.</t>
  </si>
  <si>
    <t xml:space="preserve">Informe trimestral (220 predios), que evidencie el numero de predios conciliados. </t>
  </si>
  <si>
    <t>Revisar, depurar y actualizar entre el Grupo de Contabilidad y el Grupo de Bienes Inmuebles y Seguros las bases de bienes inmuebles fiscales para establecer cuáles no están en la contabilidad y las causas para su conciliación.</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</si>
  <si>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De la gestión de conciliación, establecer las diferencias que están en proceso de depuración, presentarlas en las revelaciones.   
4. Respecto a los bienes que aún están en proceso de identificación, generar un proyecto para la depuración de los bienes fiscales que permitan individualización. 
5. Los bienes que fueron recibidos en posesión y de los que hasta ahora no se ha podido obtener el antecedente registral, realizar un proyecto para adelantar las gestiones tendientes a establecerlo.</t>
  </si>
  <si>
    <t>Elaborar política de depuración de los BUP</t>
  </si>
  <si>
    <t>Política de depuración de Bienes de Uso Público</t>
  </si>
  <si>
    <t>Acción 1.
Establecer política para la depuración de los BUP en la cual se establezca los mínimos de Información para el reconocimiento de los BUP en los Estados Contables.</t>
  </si>
  <si>
    <t xml:space="preserve">Elaborar y actualizar el mapa de riesgos. </t>
  </si>
  <si>
    <t xml:space="preserve">Mapa de riesgos actualizada. </t>
  </si>
  <si>
    <t>Acción 2.
Establecer política para la depuración de los BUP en la cual se establezca los mínimos de Información para el reconocimiento de los BUP en los Estados Contables.</t>
  </si>
  <si>
    <t>Realizar la conciliación contable con el Grupo de Contabilidad de los 938 predios fiscales registrados en la SA, con el fin de reflejarlos en los estados financieros de la entidad.</t>
  </si>
  <si>
    <t>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t>
  </si>
  <si>
    <t xml:space="preserve">Actualizar el procedimiento implementado y verificar que el mismo se cumpla. </t>
  </si>
  <si>
    <t>1. Revisar los documentos de entrega de bienes por parte de las entidades liquidadas como actas, escrituras públicas, entre otros, para determinar cuales bienes están actualmente en control del Instituto y cuales fueron trasladados a otras entidades. 
2. Determinar, según esa información cuales corresponden a bienes de uso público y bienes fiscales. 
3. Respecto a la gestión de conciliación donde se establezcan las diferencias que están en proceso de depuración, presentarlas en las revelaciones.   
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
5. Respecto a los bienes que aún están en proceso de identificación, generar un proyecto para la depuración de los bienes fiscales  que permitan su saneamiento. 
6. Los bienes que fueron recibidos como posesión y de los que hasta ahora no se ha podido obtener el antecedente registral, deben incluirse en un proyecto para adelantar las gestiones tendientes a establecerlo.</t>
  </si>
  <si>
    <t>Estrategia para el mejoramiento de la información predial que se tiene de los bienes inmuebles fiscales en la base de predios.</t>
  </si>
  <si>
    <t>La política de aplicación del factor multiplicador.</t>
  </si>
  <si>
    <t xml:space="preserve">Acción 2.
Fijar en la nueva versión del “ Manual de Interventoría de contratos de obra pública “, una metodología sobre el alcance y la forma de calcular el “Factor Multiplicador de los contratos de Interventoría”. </t>
  </si>
  <si>
    <t xml:space="preserve">Acción 2.
Fijar en la nueva versión del “ Manual de Interventoría de contratos de obra pública “, una metodología sobre el alcance y la forma de calcular el “Factor Multiplicador de los contratos”. </t>
  </si>
  <si>
    <t>Aprobación por parte de las Direcciones Técnica y Operativa  para implementación por parte de las unidades ejecutoras  de una Formato de verificación de estudios y diseños</t>
  </si>
  <si>
    <t xml:space="preserve">Formato de verificación de estudios y diseños  aprobado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</si>
  <si>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1.
</t>
  </si>
  <si>
    <t xml:space="preserve">H18ECP.  Modificatorio 1 y Contrato Adicional 1 al Contrato 1787 – 2014.
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
Acción 2.
</t>
  </si>
  <si>
    <t>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</si>
  <si>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1.
Socialización con las Subdirecciones y Grupos Internos de trabajo de cada una de las dependencias de la guía “EDEPI-GUI-1”.</t>
  </si>
  <si>
    <t>Actas de socialización.</t>
  </si>
  <si>
    <t>Acción 1.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</si>
  <si>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Actividad 2.
Seguimiento y evaluación a la implementación de la guía EDEPI-GUI-1 y sus resultados.</t>
  </si>
  <si>
    <t>Informe semestral de seguimiento y evaluación.</t>
  </si>
  <si>
    <t>Acción 2.
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t>
  </si>
  <si>
    <t>Informe bimestral de cumplimiento a la implementación de la guía metodológica</t>
  </si>
  <si>
    <t>Actividad 1.
Seguimiento y evaluación a la implementación de la guía EDEPI-GUI-1 y sus resultados.</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</si>
  <si>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1.</t>
  </si>
  <si>
    <t>H93R15. Apropiación Ejecución Presupuestal.
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Acción 2.</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</si>
  <si>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1.</t>
  </si>
  <si>
    <t>H94R15. Ejecución Presupuestal rubro de Inversiones.
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
Actividad 2.</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</si>
  <si>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1.</t>
  </si>
  <si>
    <t>H95R15. Ejecución Rezago Presupuestal vigencia 2014 en 2015.
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
Actividad 2.</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</si>
  <si>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1.</t>
  </si>
  <si>
    <t>H126R14. Estado de los predios y estaciones férreas de la Sabana.
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
Actividad 2.</t>
  </si>
  <si>
    <t xml:space="preserve">H135R14. Supervisión del contrato de interventoría.
Se evidencia un presunto incumplimiento de las obligaciones básicas de los supervisores (gestores) del Contrato de interventoría 4149 de 2013 las cuales están definidas en los artículos 1 y 2 de la resolución INVÍAS # 3376 de 2010. 
</t>
  </si>
  <si>
    <t>H136R14. Costos de interventoría.
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t>
  </si>
  <si>
    <t xml:space="preserve">
Fijar en la nueva versión del “ Manual de Interventoría de contratos de obra pública “, una metodología sobre el alcance y la forma de calcular el “Factor Multiplicador de los contratos de Interventoría”. </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</si>
  <si>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1.</t>
  </si>
  <si>
    <t>H24AF17. Sobreestimación Reserva Presupuestal Constituida vigencia 2017.  
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Actividad 2.</t>
  </si>
  <si>
    <t>Actas de socialización (Una por cada unidad ejecutora capacitada - DT (4), DO (4).</t>
  </si>
  <si>
    <t>Informe semestral de seguimiento y evaluación. (Uno semestral por cada unidad DT (2), DO (2).</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</si>
  <si>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1.</t>
  </si>
  <si>
    <t>H26AF17. Sobreestimación Reserva Presupuestal Contrato 1793/2015 Constituida vigencia 2017.
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
Actividad 2.</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</si>
  <si>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1.</t>
  </si>
  <si>
    <t>H29AF17. Sobreestimación Reserva Presupuestal Contrato 642/2015, Constituida vigencia 2017.
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
Actividad 2.</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</si>
  <si>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1.</t>
  </si>
  <si>
    <t>H30AF17. Sobreestimación reserva presupuestal Contrato 1542 de 2015.
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
Actividad 2.</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</si>
  <si>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1.</t>
  </si>
  <si>
    <t>H31AF17. Sobreestimación Reserva Presupuestal Constituida vigencia 2017 Contrato 1796/2015.
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Actividad 2.</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</si>
  <si>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1.</t>
  </si>
  <si>
    <t>H32AF17. Sobreestimación reserva presupuestal Contrato 1609 de 2015. 
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
Actividad 2.</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</si>
  <si>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</si>
  <si>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1.</t>
  </si>
  <si>
    <t>H34AF17. Sobreestimación reserva presupuestal Contrato 518 de 2012. 
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
Actividad 2.</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</si>
  <si>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1.
</t>
  </si>
  <si>
    <t xml:space="preserve">H35AF17. Sobreestimación reserva presupuestal Contrato 971 de 2017. 
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
Actividad 2.
</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</si>
  <si>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1.</t>
  </si>
  <si>
    <t>H36AF17. Sobreestimación reserva presupuestal Contrato 1735 de 2015. 
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
Actividad 2.</t>
  </si>
  <si>
    <t>Aprobación de un formato denominado "bitácora de seguimiento a la planeación, estructuración y ejecución de los proyectos estratégicos" para iniciar la planeación de los proyectos, selección de los contratistas de obra y realizar un seguimiento constante, por parte de la Gerencia de Proyectos Estratégicos y la Dirección Operativa.</t>
  </si>
  <si>
    <t xml:space="preserve">  Aprobación por parte de las Direcciones Técnica y Operativa  para implementación por parte de las unidades ejecutoras  de una Formato de verificación de estudios y diseños</t>
  </si>
  <si>
    <t xml:space="preserve">Presentar la Demanda ante el Tribunal Administrativo </t>
  </si>
  <si>
    <t>Aprobación por parte de las Direcciones Técnica y Operativa  para implementación por parte de las unidades ejecutoras  de una Formato de verificación de estudios y diseños.</t>
  </si>
  <si>
    <t xml:space="preserve">Reporte mensual de consulta y verificación de base de datos </t>
  </si>
  <si>
    <t>H33AF17. Sobreestimación reserva presupuestal Contrato 1699 de 2015. 
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
Actividad 2.</t>
  </si>
  <si>
    <t>SA-SF (GC)</t>
  </si>
  <si>
    <t xml:space="preserve">La inclusión de la política dentro del Manual de Interventoría </t>
  </si>
  <si>
    <t>Aprobación  de un formato  denominado "bitácora de verificación de estudios y diseños" para iniciar los procesos de selección  de los contratistas de obra, por parte de las Direcciones  Operativa  y  Técnica.</t>
  </si>
  <si>
    <t xml:space="preserve">Auto Admisorio de la Demanda </t>
  </si>
  <si>
    <t xml:space="preserve">Informe trimestral que evidencia la identificación de los bienes fiscales. </t>
  </si>
  <si>
    <t>Acción 1.
Aprobación  de un formato  denominado "bitácora de verificación de estudios y diseños" para iniciar los procesos de selección  de los contratistas de obra, por parte de las Direcciones  Operativa  y  Técnica.</t>
  </si>
  <si>
    <t xml:space="preserve">Actualización del Manual de Contratación, incluyendo el capitulo de supervisión contractual de conformidad con las leyes vigentes.  </t>
  </si>
  <si>
    <t>Actividad 1. Capacitación al personal que ejerza funciones de supervisión en la Dirección Operativa, unidades ejecutoras y direcciones territoriales.</t>
  </si>
  <si>
    <t xml:space="preserve">Jornada de capacitación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</si>
  <si>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territoriales. </t>
  </si>
  <si>
    <t xml:space="preserve">Revisar los procedimientos aplicados actualmente, evaluando si los mismos se ajustan a las necesidades de control por parte del Instituto para evitar pagos extemporáneos o falta de pago cuando corresponde. </t>
  </si>
  <si>
    <t xml:space="preserve">1- Revisar el Procedimiento código ABIENS-PR-25 que se tiene implementado en el Kawak. 
2- De ser necesario ajustar y efectuar tramites para su modificación y actualización con respecto al tema de moras, sanciones y extemporaneidad en el PAGO IPU y otras Contribuciones.
3 - Socializar las modificaciones del instructivo ante las Direcciones Territoriales. </t>
  </si>
  <si>
    <t>Crear una base de datos para controlar y verificar  la dedicaciones del personal de las interventoría en el momento de aprobación del mismo por parte de  INVIAS.</t>
  </si>
  <si>
    <t xml:space="preserve">1. Gestionar convenio con el IGAC para realizar levantamientos planimétricos de predios en proceso de saneamiento para su incorporación catastral y/o corrección información jurídica y catastral de los bienes inmuebles.
2. Gestionar oficios ante IGAC o Catastro Especial para correcciones de inconsistencias detectadas cuando así se requiera de bienes inmuebles,
     </t>
  </si>
  <si>
    <t xml:space="preserve">
Actualización del Manual de Contratación, incluyendo el capitulo de supervisión contractual de conformidad con las leyes vigentes.  </t>
  </si>
  <si>
    <t>Capacitación al personal que ejerza funciones de supervisión en la Dirección Operativa, unidades ejecutoras y direcciones territoriales.</t>
  </si>
  <si>
    <t>Iniciar proceso  Judicial para demandar el incumplimiento del contrato por la acción de controversias contractuales y  afectar amparo de estabilidad y calidad de la obra del puente Orquídea 1, construido dentro del alcance del contrato de obra 807 de 2009.</t>
  </si>
  <si>
    <t>Reparar los defectos constructivos detectados por la Contraloría por parte del contratista bajo la supervisión de la interventoría.</t>
  </si>
  <si>
    <t>Informe de la interventoría con registro fotográfico del recibo a satisfacción de las reparaciones indicando los PR.</t>
  </si>
  <si>
    <t xml:space="preserve">Actualizar, socializar e Implementar las Políticas Contables en lo referente al registro contable de los Predios de Uso Público.
</t>
  </si>
  <si>
    <t>Establecer una lista de chequeo de revelaciones a diligenciar al momento de la elaboración de los Estados Financieros.</t>
  </si>
  <si>
    <t>H4ACTL. D4.P4.F1. Sistema de Tratamiento de Aguas Residuales Industriales - STARI - INVIAS.
Las medidas de manejo ambiental relacionadas con el tratamiento de las aguas que drena el túnel piloto y el túnel principal del proyecto "cruce de la cordillera central", popularmente conocido como túnel de la línea, han sido ineficaces, ineficientes y han representado pasivos ambientales que finalmente han sido asumidos por el estado a través del Instituto Nacional de Vías —INVÍAS-.
Este ente de control considera que la gestión fiscal adelantada por el INVIAS, frente al tratamiento de las aguas residuales industriales del túnel piloto y principal del proyecto "cruce de la cordillera central",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
(...)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t>
  </si>
  <si>
    <t>H38AF17. Reconocimiento de intereses moratorios en el pago de fallos judiciales en contra del INVIAS.
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t>
  </si>
  <si>
    <t>Efectuar las reparaciones que se encuentren dentro del periodo de garantía de estabilidad de la obra sustentadas mediante informe del Administrador Vial y de la Gobernación de Arauca.</t>
  </si>
  <si>
    <t>1. Solicitar y presentar informe con registro fotográfico a la Gobernación de Arauca en el cual se constate las reparaciones que se encuentren dentro del periodo de garantía de estabilidad de la obra. 
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</si>
  <si>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1.
</t>
  </si>
  <si>
    <t xml:space="preserve">H1R16. Estudios y Diseños Contrato 1387 de 2015.
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
Acción 2.
</t>
  </si>
  <si>
    <t>Control y seguimiento de predios mediante mesas de trabajo y check list.</t>
  </si>
  <si>
    <t xml:space="preserve">Entregar un reporte en donde se verifique que todas las unidades ejecutoras tienen en cuenta las exigencias señaladas en el Manual de Contratación en lo referente a estudios previos y soportes del proceso precontractual.
</t>
  </si>
  <si>
    <t xml:space="preserve">Entregar un reporte en donde se verifique que todas las unidades ejecutoras tienen en cuenta las exigencias señaladas en el Manual de Contratación relacionados con los documentos soportes del proceso precontractual, de acuerdo a la modalidad de contratación utilizada.
</t>
  </si>
  <si>
    <t>Incluir un numeral al  Formato del "Acta de Recibo definitivo contrato por prestación de servicios profesionales y de apoyo a la gestión No. ACONTR-FR-37", con los productos objeto del contrato y sus anexos y su ubicación.</t>
  </si>
  <si>
    <t>Adoptar hoja de ruta para el seguimiento a la ejecución financiera de los proyectos de inversión.</t>
  </si>
  <si>
    <t>Adoptar y formalizar la hoja de ruta en aplicativo del Sistema de Calidad de la Entidad.</t>
  </si>
  <si>
    <t>Socialización de la hoja de ruta.</t>
  </si>
  <si>
    <t>Realizar seguimiento a su adecuada implementación y aplicación de la hoja de ruta en los proyectos.</t>
  </si>
  <si>
    <t>Efectuar seguimiento y presentar la liquidación de los contratos en los cuales procede la misma. (se informaran a medida que se tenga notificación del proceso judicial).</t>
  </si>
  <si>
    <t>Realizar reporte semestral de verificación del debido diligenciamiento del sistema de información Ekogui, por parte de los servidores públicos (abogados de planta de la DT).</t>
  </si>
  <si>
    <t xml:space="preserve">
3.  Informe del supervisor  con registro fotográfico.</t>
  </si>
  <si>
    <t xml:space="preserve">2. Acta de liquidación </t>
  </si>
  <si>
    <t>1. Auditoria posventa de obra para verificación de calidad y estado.</t>
  </si>
  <si>
    <t xml:space="preserve">1. Informe de auditoria </t>
  </si>
  <si>
    <t xml:space="preserve">1. Se efectuará una  auditoria  posventa de obra, en garantía de verificar la calidad y estado de las obras recibidas.
</t>
  </si>
  <si>
    <t xml:space="preserve">2. Informe técnico  de la interventoría con registro fotográfico que demuestre la corrección al problema evidenciado. </t>
  </si>
  <si>
    <t>2. Informe del supervisor  con registro fotográfico.</t>
  </si>
  <si>
    <t xml:space="preserve">
3. Se gestionará mesas de trabajo con los entes territoriales responsables del mantenimiento de las vías para que efectúen el correspondiente y periódico mantenimiento de la vía
</t>
  </si>
  <si>
    <t xml:space="preserve">
3. Mesas de trabajo con entes territoriales para gestionar mantenimiento  de la vía.
</t>
  </si>
  <si>
    <t xml:space="preserve">
2. Informe de auditoria
</t>
  </si>
  <si>
    <t xml:space="preserve">
1. Se efectuará auditoria de estado técnico en obra, en garantía de verificar el estado de las obra ejecutadas, como medida de control posventa.
</t>
  </si>
  <si>
    <t>Se procederá a presentar un documento por la interventoría del contrato, en el cual conste el seguimiento al Hallazgo enunciado, que incluye las respectivas fotografías y ensayos sobre las acciones realizadas</t>
  </si>
  <si>
    <t>Informe semestral sobre el seguimiento al proceso arbitral No. 4980.</t>
  </si>
  <si>
    <t>Realizar acompañamiento técnico al proceso arbitral en cabeza de la Oficina Asesora Jurídica.</t>
  </si>
  <si>
    <t>14 05 003   </t>
  </si>
  <si>
    <t>Incorporar en el Manual de Contratación del INVIAS y en el Reglamento del Comité de Adiciones, Modificaciones y Prórrogas lo estipulado en la acción de mejora.</t>
  </si>
  <si>
    <t>Manual de Contratación actualizado incorporando la acción descrita</t>
  </si>
  <si>
    <t xml:space="preserve">H2ACPP. Presupuesto de obra.
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
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t>
  </si>
  <si>
    <t xml:space="preserve">Publicar el presupuesto oficial detallado en el contenido de los pliegos de condiciones. 
(…) mostrar el presupuesto detallado, facilita el ajuste de APU’s, para llegar al máximo permitido en cada ítem. </t>
  </si>
  <si>
    <t>Implementación de Pliego Tipo, formulario 1, desagregando los ítems - Presupuesto Oficial.</t>
  </si>
  <si>
    <t xml:space="preserve"> Administrativo</t>
  </si>
  <si>
    <t>H3ACPP. Efecto económico del cambio de norma diseño de puentes.
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
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
(…)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t>
  </si>
  <si>
    <t>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t>
  </si>
  <si>
    <t>Elaborar guía para la estructuración de proyectos del INVIAS.</t>
  </si>
  <si>
    <t>Documentación y socialización de la guía técnica para la estructuración de proyectos del INVIAS</t>
  </si>
  <si>
    <t>Guía técnica de estructuración de proyectos socializada</t>
  </si>
  <si>
    <t>18 02 100   </t>
  </si>
  <si>
    <t>H4ACPP. Constitución de Reservas Presupuestales dentro de la ejecución del Contrato de Obra No. 0642 de 2015. 
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t>
  </si>
  <si>
    <t xml:space="preserve">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t>
  </si>
  <si>
    <t>Revisar y actualizar el Procedimiento de Constitución de Reservas Presupuestales y socializarlo a las respectivas unidades ejecutoras.</t>
  </si>
  <si>
    <t>Revisión, actualización y socialización del Procedimiento de Constitución de Reservas Presupuestales.</t>
  </si>
  <si>
    <t>Procedimiento revisado, actualizado y socializado</t>
  </si>
  <si>
    <t>SF (GP)</t>
  </si>
  <si>
    <t xml:space="preserve">H5ACPP. Justificaciones en la Constitución de Reservas Presupuestales dentro del Contrato de Obra No. 0642 de 2015. 
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
Las situaciones expuestas no corresponden a fuerza mayor o caso fortuito, sino a situaciones inherentes al desarrollo de la obra, que permitían determinar que no se ejecutaría dentro del plazo inicialmente establecido.
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t>
  </si>
  <si>
    <t xml:space="preserve">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t>
  </si>
  <si>
    <t>Documentación y socialización de la guía técnica para la estructuración de proyectos del INVIAS.</t>
  </si>
  <si>
    <t>18 01 002   </t>
  </si>
  <si>
    <t>SF (GC)</t>
  </si>
  <si>
    <t>18 01 003   </t>
  </si>
  <si>
    <t>H2AF19. Terrenos de Bienes de Uso Público. 
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t>
  </si>
  <si>
    <t>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t>
  </si>
  <si>
    <t>Adelantar la conciliación contable mensual con los anexos del inventario de predios y el informe de gestión de BUPI.</t>
  </si>
  <si>
    <t xml:space="preserve">Documento mensual de conciliación </t>
  </si>
  <si>
    <t>Administrativo con presunto alcance disciplinario</t>
  </si>
  <si>
    <t>18 01 001   </t>
  </si>
  <si>
    <t>H4AF19. Análisis de Notas Explicativas. 
Las Notas Explicativas que presenta INVIAS, evidencian algunos errores de forma que no permiten una adecuada comprensibilidad, entre las que se encuentran las siguientes:
De 119 cuadros que se presentan en las notas, tan sólo 6 cuentan con número y nombre, los nombres de los capítulos se confunden con el título de los cuadros, cuadros cortados por saltos de página y títulos al final de la página sin texto, entre otros.
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
En el acápite de antecedentes se informa que la Políticas Contables se actualizó mediante la Resolución 3807 de 2019. Sin embargo, esta resolución se encuentra derogada por la Resolución 7150 de 2019, con la que se adopta el nuevo manual.</t>
  </si>
  <si>
    <t xml:space="preserve">Falta de aplicación efectiva de controles, lo que conlleva también a un presunto incumplimiento del Marco Normativo para Entidades de Gobierno. </t>
  </si>
  <si>
    <t>Elaborar formato guía para la elaboración de las notas a los Estados Financieros, para su aplicación a partir de la vigencia 2020.</t>
  </si>
  <si>
    <t>Elaboración de formato guía para la elaboración de las notas a los Estados Financieros, , para su aplicación a partir de la vigencia 2020.</t>
  </si>
  <si>
    <t>Formato guía elaborado e implementado</t>
  </si>
  <si>
    <t>Administrativo con posible incidencia disciplinaria</t>
  </si>
  <si>
    <t xml:space="preserve">H9AF19. Nota 11.1.1 Bienes de Uso Público en Construcción. 
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t>
  </si>
  <si>
    <t>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t>
  </si>
  <si>
    <t xml:space="preserve">
Desarrollar el plan de trabajo del proyecto BUPI, correspondiente a los predios adquiridos en la vigencia 2020, monitoreado a través de la conciliación contable e informe de gestión de BUPI. 
</t>
  </si>
  <si>
    <t>18 02 002   </t>
  </si>
  <si>
    <t>H15AF19. Ejecución Presupuestal de Gastos 2019.
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
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
Además, (…) del total del presupuesto definitivo por $3.358.911.9 millones, comprometieron $3.333.662 millones, dejando de comprometer $25.249.7 millones, cifras sobre la cual se desconocen las razones por las cuales no fueron ejecutados estos recursos. 
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t>
  </si>
  <si>
    <t>Deficiencias en la planeación y ejecución del presupuesto de gasto, con lo que además se genera que la entidad no desarrolle o atienda oportunamente algunas actividades de su quehacer misional y otras actividades no misionales.</t>
  </si>
  <si>
    <t>H17AF19. Refrendación Reservas Presupuestales. 
Teniendo como base los valores de reserva presupuestal, el objeto contractual y las justificaciones registradas por INVIAS; y consultado el Contrato 642 de 2015 se tiene lo siguiente:
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De otro lado, se observa que aplicaron recursos de la vigencia 2019, cuando las vigencias futuras para el desarrollo del contrato estaban hasta el 2018, sin que se evidencie gestión y aprobación de vigencia futura para hacer uso de los recursos del presupuesto de la vigencia 2019.
Así las cosas, no procedería la refrendación de esas cuentas correspondiente al referido contrato.</t>
  </si>
  <si>
    <t>Se incumplió la parte pertinente del Decreto 111 de 1996, el Decreto 1068 de 2015 y la Ley 819 de 2003.</t>
  </si>
  <si>
    <t>Administrativo con incidencia disciplinaria</t>
  </si>
  <si>
    <t>Debilidades en la planeación y ejecución contractual, con lo cual no se aplicó oportunamente los recursos para el desarrollo de los contratos y de los proyectos a los cuales pertenecen y se genera tramites adicionales.</t>
  </si>
  <si>
    <t>14 01 100   </t>
  </si>
  <si>
    <t>H19AF19. Desarrollo en la etapa de preconstrucción. Contrato de obra 1019 de 2018 y Contrato de interventoría 1022 de 2018, para la Variante San Gil.
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
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
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t>
  </si>
  <si>
    <t xml:space="preserve">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t>
  </si>
  <si>
    <t>Administrativo con presunta incidencia disciplinaria e indagación preliminar</t>
  </si>
  <si>
    <t xml:space="preserve">H20AF19. Obtención de licencia ambiental diseños canal acceso Puerto de Buenaventura y consultas previas. Contrato de obra 666 de 2015 y Contrato de interventoría 665 de 2015.
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
(…) el acta recibo de los estudios y diseños, evidencia que el contrato se excedió en aproximadamente 47 meses, siendo que el plazo original era de aproximadamente siete (7) meses, por lo tanto, la gestión asociada a este proyecto ha sido ineficiente e ineficaz.  </t>
  </si>
  <si>
    <t xml:space="preserve">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
(...) la gestión adelantada por el INVIAS conjuntamente con el consultor, el interventor, y (...) la coordinación interinstitucional con otros estamentos públicos, no han sido efectivas para dar cabal cumplimiento de las actividades previstas en el contrato.
</t>
  </si>
  <si>
    <t xml:space="preserve">Desarrollar mesas de trabajo con un equipo interdisciplinario al interior de la Subdirección de Medio Ambiente y Gestión Social, como apoyo de las estrategias encaminadas a fortalecer la coordinación interinstitucional. </t>
  </si>
  <si>
    <t>Mesas de trabajo documentadas mediante actas donde se abordan estrategias encaminadas a fortalecer la coordinación interinstitucional.</t>
  </si>
  <si>
    <t>Actas de mesas de trabajo</t>
  </si>
  <si>
    <t>Administrativo con presunta incidencia disciplinaria y para indagación preliminar</t>
  </si>
  <si>
    <t>14 05 001   </t>
  </si>
  <si>
    <t xml:space="preserve">
Los términos establecidos para liquidar resultan obligatorios pues se derivan de mandatos legales y de acuerdos contractuales que no puede desconocer la administración.
(…)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
(…)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t>
  </si>
  <si>
    <t xml:space="preserve">Acción 1. 
Revisar, actualizar y socializar el Manual de Contratación en lo concerniente al proceso de liquidación de contratos.
</t>
  </si>
  <si>
    <t xml:space="preserve">Revisión, actualización y socialización del Manual de Contratación en lo concerniente al proceso de liquidación de contratos.
</t>
  </si>
  <si>
    <t xml:space="preserve">Manual de Contratación revisado, actualizado y socializado.
</t>
  </si>
  <si>
    <t>Acción 2. 
Formular acuerdos de niveles de servicios entre la Oficina Asesora Jurídica y las unidades ejecutoras respecto al proceso de liquidación de contratos.</t>
  </si>
  <si>
    <t>Implementar acuerdos de niveles de servicios entre la Oficina Asesora Jurídica y las unidades ejecutoras respecto al proceso de liquidación de contratos.</t>
  </si>
  <si>
    <t>Acuerdos de niveles de servicios entre la Oficina Asesora Jurídica y las unidades ejecutoras respecto al proceso de liquidación de contratos, implementado y socializado.</t>
  </si>
  <si>
    <t>Acción 3. 
Formular acuerdos de niveles de servicios entre la Subdirección de Medio Ambiente y Gestión Social y las unidades ejecutoras  respecto al proceso de liquidación de contratos.</t>
  </si>
  <si>
    <t>Implementar acuerdos de niveles de servicios entre la Subdirección de Medio Ambiente y Gestión Social y las unidades ejecutoras  respecto al proceso de liquidación de contratos.</t>
  </si>
  <si>
    <t>Acuerdos de niveles de servicios entre la Subdirección de Medio Ambiente y Gestión Social y las unidades ejecutoras  respecto al proceso de liquidación de contratos, implementado y socializado.</t>
  </si>
  <si>
    <r>
      <t xml:space="preserve">H18AF19. Saldos por utilizar de las reservas presupuestal 2018 no ejecutadas en el 2019.
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
(…) las cuentas o compromisos correspondientes a 248 contratos que dieron origen a esas reservas presupuestales por $25.391.8 millones, fenecieron.
De otra parte, el artículo 2.8.1.7.3.4. del Decreto 1068 de 2015 determina que al haberse terminado el compromiso o la obligación que las originó, se deberá proceder a su cancelación y remisión mediante acta a la DGCPTN </t>
    </r>
    <r>
      <rPr>
        <i/>
        <sz val="8"/>
        <rFont val="Arial"/>
        <family val="2"/>
      </rPr>
      <t xml:space="preserve">(Dirección General de Crédito Público y Tesoro Nacional del Ministerio de Hacienda y Crédito Público) </t>
    </r>
    <r>
      <rPr>
        <sz val="8"/>
        <rFont val="Arial"/>
        <family val="2"/>
      </rPr>
      <t>para que se efectúen los ajustes respectivos, debido a que ya procedió el fenecimiento del rubro, como lo establece el artículo 2.8.1.7.3.3 del mismo decreto, sin embargo, no se tiene evidencia del cumplimiento de esta normatividad por parte de INVIAS para los casos correspondientes.</t>
    </r>
  </si>
  <si>
    <t>ACPP</t>
  </si>
  <si>
    <t>De acuerdo con lo considerado por el Órgano de Control "Se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t>
  </si>
  <si>
    <t>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t>
  </si>
  <si>
    <t>Administrativo con connotación disciplinaria</t>
  </si>
  <si>
    <t>Administrativo con posible connotación disciplinaria</t>
  </si>
  <si>
    <t>Administrativo con presunta connotación disciplinaria e indagación preliminar</t>
  </si>
  <si>
    <t>Administrativo con presunta connotación disciplinaria y fiscal</t>
  </si>
  <si>
    <t>AF2019</t>
  </si>
  <si>
    <t>AUDITORIA DE CUMPLIMIENTO PUENTE PUMAREJO - ACPP</t>
  </si>
  <si>
    <t>VENCIDA</t>
  </si>
  <si>
    <t>RESUMEN PLAN DE MEJORAMIENTO - ESTADO ACCIONES DE MEJORA</t>
  </si>
  <si>
    <t>Área Líder</t>
  </si>
  <si>
    <t>Cumplimiento Puente Pumarejo</t>
  </si>
  <si>
    <t>Financiera 2019</t>
  </si>
  <si>
    <t>Desarrollar el plan de trabajo del proyecto BUPI para la vigencia 2020, correspondiente al estudio del 100% los registros suministrados en el 1 envió de la fuente de información de la SNR,  monitoreada a través de la conciliación contable e informe de gestión de BUPI.</t>
  </si>
  <si>
    <t xml:space="preserve"> 
 Elaborar documentos técnicos para las estructuraciones en fase 1 y 2, que orienten la estimación del valor de la gestión y adquisición predial de los proyectos.
</t>
  </si>
  <si>
    <t xml:space="preserve">
Documentos técnicos elaborados y publicados. </t>
  </si>
  <si>
    <t xml:space="preserve">
1. Elaboración de anexos técnicos Fase 1 y Fase 2.
2. Realizar publicación en el repositorio de los documentos técnicos vía SharePoint dispuesto para las unidades ejecutoras. 
                    </t>
  </si>
  <si>
    <t xml:space="preserve">
1. Actualizar en el apéndice predial, el componente técnico respecto a los alcances de las afectaciones de aquellas zonas que eventualmente sean necesarias para el desarrollo del proyecto como lo son los ZODMES.
2. Solicitar al contratista un informe técnico de desafectación de áreas, en el evento que el proyecto así lo requiera. 
                                                                                                                                                                                          </t>
  </si>
  <si>
    <t xml:space="preserve">
1.Incluir en el apéndice predial los alcances de la afectación de aquellas zonas que eventualmente sean necesarias para el desarrollo del proyecto como lo son los ZODMES.
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
3.Realizar publicación en el repositorio de los documentos técnicos vía SharePoint dispuesto para las unidades ejecutoras.
</t>
  </si>
  <si>
    <t>Apéndice predial actualizado y publicado</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</si>
  <si>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1.</t>
  </si>
  <si>
    <t>H2R15. Imposición de sanciones por manejo ambiental.
La Autoridad Nacional de Licencias Ambientales – ANLA, mediante Resolución 186 del 3 de marzo de 2014 impuso multa al Instituto Nacional de Vías.
En virtud de lo anteriormente expuesto, existe un presunto detrimento patrimonial por $2.626.88 millones con ocasión de la multa impuesta por la ANLA al Invías. 
Acción 2.</t>
  </si>
  <si>
    <t xml:space="preserve">1.  Mesas de trabajo para identificar los posibles riesgos relacionados con la imposición de multas y pagos derivados de infracciones ambientales impuestas por las Autoridades Ambientales.
2. Actualizar la matriz de riesgos
3. Socializar la matriz de riesgos actualizada
</t>
  </si>
  <si>
    <t xml:space="preserve">Acta de reuniones
Matriz actualizada 
Memorando Circular con el link de la matriz
</t>
  </si>
  <si>
    <t>1. Radicación por parte de las Interventorías, listado de permisos ambientales necesarios para el proyecto
2. Radicación por parte de las Interventorías, matriz de seguimiento actos administrativos para verificar la ejecución y avance de las obligaciones derivadas de los permisos ambientales otorgados por las autoridades ambientales.  
3. Radicación por parte de las Interventorías, acta de balance ambiental para la verificación del cumplimiento de las obligaciones derivadas de los permisos ambientales otorgados por las autoridades ambientales.</t>
  </si>
  <si>
    <t xml:space="preserve">Acta de radicación ambiental
Matriz seguimiento actos administrativos
Balance Ambiental a la terminación del contrato de obra y/o memorando dirigido a la Unidad Ejecutora
</t>
  </si>
  <si>
    <t xml:space="preserve">Acción 2.
Control y seguimiento a los permisos ambientales para disminuir el riesgo relacionado con la imposición de multas y pagos derivados de infracciones ambientales impuestas por las Autoridades Ambientales
</t>
  </si>
  <si>
    <t xml:space="preserve">Acción 1.
Identificar y actualizar la matriz de riesgos relacionada con la imposición de multas y pagos derivados de infracciones ambientales impuestas por las Autoridades Ambientales
</t>
  </si>
  <si>
    <t xml:space="preserve">
Elaborar documentos técnicos para las estructuraciones en fase 1 y 2, que orienten la estimación del valor de la gestión y adquisición predial de los proyectos.                                                                                                                                                                                            </t>
  </si>
  <si>
    <t xml:space="preserve">
1. Elaboración de anexos técnicos Fase 1 y Fase 2.
2. Realizar publicación en el repositorio de los documentos técnicos vía SharePoint dispuesto para las unidades ejecutoras. 
</t>
  </si>
  <si>
    <t xml:space="preserve">
Documentos técnicos elaborados y publicados.</t>
  </si>
  <si>
    <t xml:space="preserve">Protocolo indicaciones uso apéndice ambiental
Protocolo socializado
</t>
  </si>
  <si>
    <t xml:space="preserve">
Acta de reuniones 
Matriz actualizada 
Memorando Circular con el link de la matriz
Reporte de seguimiento </t>
  </si>
  <si>
    <t xml:space="preserve">
Control y seguimiento a las licencias de Vertimientos de aguas residuales industriales  para disminuir el riesgo relacionado con la imposición de multas y pagos derivados de infracciones ambientales impuestas por las Autoridades Ambientales.
</t>
  </si>
  <si>
    <t xml:space="preserve">
Identificar y actualizar la matriz de riesgos relacionada con la imposición de multas y pagos derivados de infracciones ambientales impuestas por las Autoridades Ambientales.</t>
  </si>
  <si>
    <t>1. Elaborar un protocolo para el uso del apéndice Ambiental, el cual contenga los lineamientos y directrices que los estructuradores de procesos licitatorios para obra e interventoría deben tener en cuenta desde el componente ambiental.   
2. Socialización del protocolo.</t>
  </si>
  <si>
    <t xml:space="preserve">1. Realizar Mesas de trabajo para identificar los posibles riesgos relacionados con la imposición de multas y pagos derivados de infracciones ambientales impuestas por las Autoridades Ambientales.
2. Fortalecer controles de seguimiento y cumplimiento de las obligaciones derivados de permisos ambientales.
3. Actualizar la matriz de riesgos.
4. Socializar la matriz de riesgos actualizada.
</t>
  </si>
  <si>
    <t>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(Base 2 suministrada por SNR para estudio del 2021).</t>
  </si>
  <si>
    <t>1. Realizar  reporte SMA de avance trimestral de registros estudiados y predios identificados bajo titularidad de INVIAS.
2. Realizar Conciliación Predios identificados SMA e individualizados en contabilidad (corte trimestral).</t>
  </si>
  <si>
    <t xml:space="preserve">
1. Inventariar y registrar los predios de los proyectos referentes en el hallazgo, bajo propiedad del INVIAS (2020).
2. Gestionar las consultas a entidades externas para definir si se requiere o se está usando el predio para una obra de utilidad pública o no.
NOTA (De los predios identificados como no necesarios para utilidad pública realizar el proceso de desafectación).</t>
  </si>
  <si>
    <t xml:space="preserve">1. Identificar el listado de los predios de los proyectos referentes en el hallazgo con su registro contable.
2. Realizar reporte de comunicaciones externas enviadas y respuestas recibidas. 
3. Realizar reporte de estado de utilización de los predios de los proyectos referentes en el hallazgo.  </t>
  </si>
  <si>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1.</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</si>
  <si>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2.</t>
    </r>
  </si>
  <si>
    <r>
      <t xml:space="preserve">H21AF19. Pérdida de competencia para liquidar los contratos y convenios. 
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
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 de cara al acta de cierre de los contratos o convenios suscritos por el INVIAS, es oportuno precisar que este documento </t>
    </r>
    <r>
      <rPr>
        <i/>
        <sz val="8"/>
        <rFont val="Arial"/>
        <family val="2"/>
      </rPr>
      <t>(Certificado de pérdida de competencia para liquidar)</t>
    </r>
    <r>
      <rPr>
        <sz val="8"/>
        <rFont val="Arial"/>
        <family val="2"/>
      </rPr>
      <t xml:space="preserve"> no es el idóneo para recaudar los posibles saldos en favor de la entidad a través del procedimiento de cobro coactivo. (...) las actas de cierre suscritas por el INVIAS carecen de los elementos esenciales para prestar mérito ejecutivo (...).
Respecto a los contratos y convenios liquidados con un saldo a favor de INVIAS, no se tiene la certeza que esos recursos se hayan reintegrado en debida forma a las arcas del INVIAS, por efecto mismo de la liquidación, o por proceso de cobro coactivo.
Acción 3.</t>
    </r>
  </si>
  <si>
    <t xml:space="preserve"> Administrativo con presunta incidencia fiscal y disciplinaria</t>
  </si>
  <si>
    <t xml:space="preserve">Administrativo con presunta a incidencia fiscal y disciplinaria </t>
  </si>
  <si>
    <t>Administrativo con presunta a incidencia fiscal y disciplinaria</t>
  </si>
  <si>
    <t xml:space="preserve"> Administrativo con presunto alcance disciplinario</t>
  </si>
  <si>
    <t>Administrativo con presunta incidencia disciplinaria - Indagación Preliminar</t>
  </si>
  <si>
    <t xml:space="preserve">Administrativo con presunta incidencia disciplinaria y para Indagación Preliminar </t>
  </si>
  <si>
    <t xml:space="preserve"> Administrativo con presunta incidencia disciplinaria</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</si>
  <si>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1.</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</si>
  <si>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2.</t>
  </si>
  <si>
    <t>H10AF18. Cuenta 1710 Bienes de Uso Público en Servicio, inventario vías secundarias y terciarias. 
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Acción 1 - Actividad 3.</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</si>
  <si>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1.</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</si>
  <si>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2.</t>
  </si>
  <si>
    <t>H12AF18. Reconocimiento Terrenos subcuentas de la cuenta 1710 Bienes de Uso Público en Servicio. 
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
Acción 1 - Actividad 3.</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</si>
  <si>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1.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</si>
  <si>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2.
</t>
  </si>
  <si>
    <t xml:space="preserve">H13AF18. Depreciación BUP en Servicio – Predios.  
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Lo anterior por deficiencias en la gestión para acogerse al nuevo marco normativo contable, lo cual afecta la razonabilidad de los estados financieros.
Acción 1 - Actividad 3.
</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</si>
  <si>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1.</t>
  </si>
  <si>
    <t>H23AF18. Notas a los Estados Financieros. 
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
Propiedades, Planta y Equipo:
Bienes de Uso Público en Construcción:
Bienes de Uso Público en Servicio:
Sobre Provisiones:
Sobre Pasivos Contingentes: 
Este hallazgo tiene una presunta incidencia disciplinaria, toda vez que pudo haberse incumplido la Resolución 484 de 2017 por la cual se modifica la Resolución 533 de 2015 y el Instructivo 002 Numeral 3. Revelaciones, expedido por la Contaduría General de la Nación.
Acción 1 - Actividad 2.</t>
  </si>
  <si>
    <t xml:space="preserve">
H24AF18. Implementación de Normas Internacionales de Contabilidad Pública. 
Mediante Contrato 01290, firmado el 22 de noviembre de 2017, el INVÍAS contrató la “Consultoría para la asesoría y acompañamiento en la adopción e implementación de normas internacionales de contabilidad para el sector público NICSP en el Instituto Nacional de Vías.
Respecto a la ejecución del contrato se observó: ...
Lo anterior, conllevó a que no se observaran en las políticas contables del INVIAS cambios referentes a aspectos tales como:
- Medición inicial de los préstamos por pagar.
- Medición inicial de las provisiones.
- Indicios de deterioro del valor de los activos no generadores de efectivo.
- Reversión de las pérdidas por deterioro del valor de los activos no generadores de efectivo.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</si>
  <si>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1.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</si>
  <si>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2.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</si>
  <si>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3.
</t>
  </si>
  <si>
    <t xml:space="preserve">H26AF18. Reservas Presupuestal de 2017 no ejecutadas en el 2018. 
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
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Acción 1 - Actividad 4.
</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</si>
  <si>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1.</t>
  </si>
  <si>
    <t>H30AF18. Gestión en la liquidación de contratos. 
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Acción 2.</t>
  </si>
  <si>
    <t>H33AF18. Variación en actividades y en cantidades en Análisis de Precios Unitarios, Contrato de Obra 1516 de 2015.  
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
De igual manera se tenían previstos desde la planeación del contrato, dos (2)  ítems para efectuar en forma parcial la intervención de las ventanas pendientes en pavimento hidráulico (ítems  27 y 28) (...)
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En concordancia con lo anteriormente expuesto, y de acuerdo a los análisis Unitarios de precios y al acta de entrega y recibo de obra, presuntamente se generó una lesión al patrimonio público en cuantía de $2.152.2 millones (...)</t>
  </si>
  <si>
    <t xml:space="preserve">H34AF18. Hundimiento de la calzada, Contrato de Obra 1516 de 2015. 
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</si>
  <si>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1.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</si>
  <si>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2.
</t>
  </si>
  <si>
    <t xml:space="preserve">H35AF18. Proceso constructivo, Contrato 1632 de 2015. 
El Contrato tiene por objeto: Mejoramiento, gestión predial, social y ambiental mediante la construcción de segundas calzadas, intersecciones y mejoramiento del corredor vial existente Honda-Manizales en el departamento de Caldas para el Programa "Vías para la Equidad” (...)
En la visita de la CGR  llevada a cabo en marzo de 2019  se  evidenciaron  los siguientes deterioros en varios sitios del tramo anotado, así:
a. Ondulaciones en la estructura del pavimento o presencia de ondas en el sentido longitudinal al eje de la vía (...)
b. Pérdida parcial de la capa de rodadura (descascaramiento), por riego de liga deficiente o por  permeabilidad de la mezcla asfáltica. 
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
d. Desgaste superficial prematuro con pérdida gradual de ligante y agregados; en varios  sitios ya se evidencia la desintegración superficial de la rodadura por insuficiencia  en la adherencia del asfalto con los granulares, o deficiencias en la dosificación de la mezcla.  
Acción 3.
</t>
  </si>
  <si>
    <t>H37AF18. Contrato de Obra 544 de 2012. Pago correspondiente a derechos de botadero. 
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
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t>
  </si>
  <si>
    <t xml:space="preserve">H38AF18. Contrato de Obra 544 de 2012. Elaboración de estudios y diseños nuevos. 
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
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</si>
  <si>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1.
</t>
  </si>
  <si>
    <t xml:space="preserve">H39AF18. Contrato de Obra 1638 de 2015. Mayor valor pagado por concepto de vigilancia, operación y mantenimiento de túneles sector Cisneros – Loboguerrero.
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
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
De acuerdo con todo lo descrito anteriormente, se establece que el valor total del posible detrimento fiscal es de $337.0 millones, correspondiente al mayor valor pagado al Contratista por concepto de operación, mantenimiento y vigilancia de túneles.
Acción 2.
</t>
  </si>
  <si>
    <t xml:space="preserve">H40AF18. Contrato de Obra 1651 de 2015. Obras inconclusas.
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
</t>
  </si>
  <si>
    <t>H41AF18. Contrato de Obra 518 de 2012. Obras Inconclusas. 
(…)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
Acción 2.</t>
  </si>
  <si>
    <t xml:space="preserve">H43AF18. Mantenimiento a las Obras. Contrato de Obra 1696 de 11-12-2015. 
Como resultado de la visita practicada por la CGR el 12 de marzo de 2019 a las obras en ejecución, se estableció que entre el K0+000 y K6+800, el pavimento flexible en varios sectores presentaba fisuramiento longitudinal y grietas sobre los bordes de la vía.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</si>
  <si>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1.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</si>
  <si>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2.
</t>
  </si>
  <si>
    <t xml:space="preserve">H45AF18. Mantenimiento a las Obras de pavimento flexible. Contrato de Obra 1404 de 09-10-2015. 
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Acción 3.
</t>
  </si>
  <si>
    <t>H46AF18. Reductores de Velocidad. Contrato de Obra 1647 de 30-11-2015.
En el sector del pavimento flexible comprendido entre TCC – Tele Bucaramanga en el cual se encuentran instalados estoperoles por parte del Contratista, se presenta desprendimiento prematuro de varios de estos elementos (...)
Acción 2.</t>
  </si>
  <si>
    <t xml:space="preserve">H47AF18. Mantenimiento al Corredor Vial. Contrato de Obra 1639 de 30-11-2015. 
Contrato por valor de $89.376.3 millones, suscrito entre el INVIAS y el Consorcio Vías de Colombia para el Mejoramiento, Gestión Predial, Social y Ambiental de la Carretera Málaga - Los Curos en el Departamento de Santander
El puente el Guamo a la salida de Guaca a San Andrés k61+080, en construcción, presenta deficiencias en la señalización de desviación y orientación del tráfico.
En el paso nacional por la población de Guaca, cuatro (4) losas de pavimento rígido presentan fisuramiento transversal, la misma falla se observó en una losa del paso nacional población de San Andrés. 
El pavimento flexible en el sector comprendido entre el K58+090 presenta fisuramientos longitudinales en el eje central de la vía.
En varios sectores de la vía las cunetas en concreto muestran fracturas, así como ranuras de dilataciones superficiales poco profundas y sin el lleno correspondiente que permita una adecuada dilatación e impida la filtración de partículas y escorrentía de la zona.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</si>
  <si>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1.
</t>
  </si>
  <si>
    <t xml:space="preserve">H48AF18. Calidad de las obras en el Corredor Vial del Contrato de Obra 1510 de 26-10-2015. 
En los sectores pavimentados, el pavimento flexible muestra en algunos tramos fisuras longitudinales de borde.
Existe presencia de derrumbes a lo largo de la vía intervenida, los cuales invaden parte de la calzada pavimentada y cubren las cunetas en concreto, construidas.
En el K1+020 se observó levantamiento y ondulación de la capa de pavimento en un tramo de aproximadamente 25 m. 
En varios sectores, el pavimento flexible carece de cunetas en concreto que brinden entre otros un confinamiento y encauzamiento de las aguas.
El tramo en pavimento flexible, no cuenta con la respectiva demarcación horizontal.
Lo anterior en presunta contravención del Manual de Interventoría y Supervisión del INVÍAS. Así mismo, presuntamente contraviene los numerales 1 y 8 del artículo 26 y 51 de la Ley 80 de 1993, los artículos 82, 84 y 86 de la Ley 1474 de 2011.
Acción 2.
</t>
  </si>
  <si>
    <t xml:space="preserve">H49AF18. Construcción de Muros en Mampostería para Centro de Control – Contrato 1759/2015 (Equipos Electromecánicos). 
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
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
</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</si>
  <si>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1.</t>
  </si>
  <si>
    <t>H50AF18. Demolición Puente “Artura” y Construcción Puente “Bermellón I” (Terminación Túnel de la Línea). 
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
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
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
Acción 2.</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</si>
  <si>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1.
</t>
  </si>
  <si>
    <t xml:space="preserve">H51AF18. Revestimiento Túnel Principal Sector Falla la Soledad. 
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
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Acción 2.
</t>
  </si>
  <si>
    <t xml:space="preserve">H52AF18. Alcance Contrato 806 de 2017 y Adición de Cláusula Compromisoria. 
(…) disminución del alcance contractual inicial y aumento de los recursos necesarios para la terminación del proyecto. </t>
  </si>
  <si>
    <t xml:space="preserve">H53AF18. Transitabilidad Quebrada Agua Blanca – Otanche. 
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
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
</t>
  </si>
  <si>
    <t xml:space="preserve">
H54AF18. Reasentamiento comunidad en Ciénaga por trazado de la Variante de Ciénaga. 
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
(...) a la fecha de hoy no se cuenta con información sobre la consecución de recursos para este reasentamiento o el avance en algún proyecto de vivienda que beneficie a la comunidad afectada por el proyecto (...)
</t>
  </si>
  <si>
    <t xml:space="preserve">H55AF18. Conexión Variante de Ciénaga con Ruta del Sol III.  
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
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
</t>
  </si>
  <si>
    <t>H56AF18. Cuota de gerencia Convenio 267 de 2009 y ejecución de trabajos en Transversal de la Macarena. 
(...)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
(...)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
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t>
  </si>
  <si>
    <t xml:space="preserve">H57AF18. Cumplimiento Contrato Obra 2179 de 2016. 
(...) no existe certeza de que se haya extraído la totalidad de los restos del buque Tritonia, y -en consecuencia, tampoco sobre el cumplimiento de este ítem del Contrato de Obra 2179 de 2016.
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</si>
  <si>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1.</t>
  </si>
  <si>
    <t>H58AF18. Cumplimiento y seguimiento ambiental, proyecto Dragado Canal de Acceso al Puerto de Buenaventura (Valle del Cauca).
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
Acción 1 - Actividad 2.</t>
  </si>
  <si>
    <t>Informe de la interventoría con el inventario de daños y/o patologías.</t>
  </si>
  <si>
    <t>Informe de la interventoría con registro fotográfico de cada una de las intervenciones.</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</si>
  <si>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1.</t>
  </si>
  <si>
    <t>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
La falta de rigor en el control de la obra permitió que estas se entregaran con deficiencias en la calidad por parte del contratista, como se describió en la condición.</t>
  </si>
  <si>
    <t>Realizar inventario de daños y/o patologías que se presentan en todo el tramo intervenido en el marco del contrato de obra No. 1021 de 2018.</t>
  </si>
  <si>
    <t>H11AEFC. Calidad de las obras ejecutadas. Contrato de obra No. 1021 de 2018.
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
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
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
Acción 2.</t>
  </si>
  <si>
    <t>Realizar las reparaciones correspondientes de conformidad con el inventario de daños y/o patologías que se presentan en todo el tramo intervenido en el marco del contrato de obra No. 1021 de 2018.</t>
  </si>
  <si>
    <t>AEFC</t>
  </si>
  <si>
    <t>14 05 004   </t>
  </si>
  <si>
    <t>Deficiencias en la instalación, calidad y funcionalidad de los estoperoles, con lo cual se genera riesgo en la seguridad operacional del corredor.</t>
  </si>
  <si>
    <t xml:space="preserve">
Realizar auditorías de seguimiento técnico en obra, en garantía de verificar la calidad de las obras que se están ejecutando.
</t>
  </si>
  <si>
    <t xml:space="preserve">
Informes de auditoria de avance técnico de las obras en ejecución.
</t>
  </si>
  <si>
    <t xml:space="preserve">Realizar auditorías de seguimiento técnico en obra, en garantía de verificar la calidad de las obras que se están ejecutando  la fecha de inicio del presente plan de mejoramiento, como medida de control preventiva.
</t>
  </si>
  <si>
    <t>ACTUACIÓN ESPECIAL DE FISCALIZACIÓN AT N°. 41-2020. DEPARTAMENTO DE CÓRDOBA - AEFC</t>
  </si>
  <si>
    <t xml:space="preserve">H87R16. Defensa Jurídica.
Revisada la documentación aportada por el Invías en lo concerniente a las acciones populares objeto de la muestra, se evidenció que:
a) En algunos procesos la información es incompleta y carece de documentos importantes que respalden la decisión de conciliar como es el de la ficha técnica del abogado para el caso del proceso No. 25000234100020130057800LM.
b) En el proceso No. 25000234100020130057800LM, se observó que el Invías no presentó alegatos de conclusión, perdiendo una valiosa oportunidad procesal para defender los intereses de la Entidad.
</t>
  </si>
  <si>
    <t xml:space="preserve">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t>
  </si>
  <si>
    <t>Administrativo con incidencia fiscal y disciplinaria</t>
  </si>
  <si>
    <t>Establecer un Comité de Seguimiento Mensual.</t>
  </si>
  <si>
    <t>Acta de revisiones aleatorias hechas a los contratos.</t>
  </si>
  <si>
    <t>Acción 2 - Punto B.
Establecer un Comité de Seguimiento Mensual, entre el INVIAS y el Ministerio de Transporte, el último día hábil del mes, con el objetivo de hacerle seguimiento a las solicitudes de aval radicadas en el Ministerio y el estado de las mismas.</t>
  </si>
  <si>
    <t>Levantar un cronograma de reparaciones.</t>
  </si>
  <si>
    <t>Un acta de visita y un cronograma de reparaciones.</t>
  </si>
  <si>
    <t>Una obligación Contractual.</t>
  </si>
  <si>
    <t>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
Además de las fallas de planeación, se presentaron incumplimientos del contratista, debidamente notificados por el Consorcio Doble IN interventor del proyecto para Jambaló y Cajibío, que se tradujeron en retraso en el cronograma de obras (...).</t>
  </si>
  <si>
    <t>Generar controles dentro del estudio previo o los pliegos de condiciones, conducentes al seguimiento previo al inicio del proceso, que conlleven a la verificación del proyecto cuando éste sea entregado al Instituto para su ejecución.</t>
  </si>
  <si>
    <t>Generar controles dentro del estudio previo o dentro de los pliegos de condiciones, conducentes al seguimiento previo al inicio del proceso, que conlleven a la verificación del proyecto cuando este sea entregado al Instituto para su ejecución.</t>
  </si>
  <si>
    <t>Un oficio de solicitud</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</si>
  <si>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se reconocieron imprevistos sin que hayan sido soportados por el contratista y recibieron placas huellas fisuradas.</t>
    </r>
  </si>
  <si>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se reconocieron imprevistos sin que hayan sido soportados por el contratista y recibieron placas huellas fisuradas.</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</si>
  <si>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t>
    </r>
    <r>
      <rPr>
        <b/>
        <sz val="8"/>
        <rFont val="Arial"/>
        <family val="2"/>
      </rPr>
      <t>se reconocieron imprevistos sin que hayan sido soportados por el contratista</t>
    </r>
    <r>
      <rPr>
        <sz val="8"/>
        <rFont val="Arial"/>
        <family val="2"/>
      </rPr>
      <t xml:space="preserve"> y recibieron placas huellas fisuradas.</t>
    </r>
  </si>
  <si>
    <t>Acción 3 - Punto C.
Establecer con base en lo dicho por la CGR, una revisión jurídica aleatoria de los contratos a medida que vayan ocurriendo cambios normativos, jurisprudenciales y conceptuales  en los ítems a pagar.</t>
  </si>
  <si>
    <t>Revisiones jurídicas aleatorias semestrales de los contratos a medida que vayan ocurriendo cambios jurisprudenciales y conceptuales  en los ítems a pagar.</t>
  </si>
  <si>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t>
    </r>
    <r>
      <rPr>
        <b/>
        <sz val="8"/>
        <rFont val="Arial"/>
        <family val="2"/>
      </rPr>
      <t>recibieron placas huellas fisuradas, (...).</t>
    </r>
  </si>
  <si>
    <t>Acción 4 - Actividad 1 - Punto D.
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t>
  </si>
  <si>
    <t>Acción 4 - Actividad 2 - Punto D.
Incluir dentro de los pliegos de condiciones, la obligación del supervisor e interventor, de realizar visitas periódicas de inspección durante el periodo de la estabilidad de la obra, en las cuales, se levanten informes sobre el estado de las mismas.</t>
  </si>
  <si>
    <t>Realizar visitas periódicas durante el periodo de la estabilidad de la obra, en las cuales, se levanten informes sobre el estado de las obras.</t>
  </si>
  <si>
    <r>
      <t xml:space="preserve">Fallas en el seguimiento y control de la interventoría y la supervisión del contrato ya que se autorizaron pagos por inventario y caracterización vial sin el aval del Ministerio de Transporte, </t>
    </r>
    <r>
      <rPr>
        <b/>
        <sz val="8"/>
        <rFont val="Arial"/>
        <family val="2"/>
      </rPr>
      <t>se avaló el precio unitario del concreto hidráulico de 3000 PSI sin tener en cuenta el diseño de mezclas o fórmula de trabajo</t>
    </r>
    <r>
      <rPr>
        <sz val="8"/>
        <rFont val="Arial"/>
        <family val="2"/>
      </rPr>
      <t xml:space="preserve"> y se reconocieron imprevistos sin que hayan sido soportados por el contratista.</t>
    </r>
  </si>
  <si>
    <r>
      <t xml:space="preserve">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t>
    </r>
    <r>
      <rPr>
        <b/>
        <sz val="8"/>
        <rFont val="Arial"/>
        <family val="2"/>
      </rPr>
      <t>se reconocieron imprevistos sin que hayan sido soportados por el contratista</t>
    </r>
    <r>
      <rPr>
        <sz val="8"/>
        <rFont val="Arial"/>
        <family val="2"/>
      </rPr>
      <t>.</t>
    </r>
  </si>
  <si>
    <t>Obligación contractual establecida en los documentos precontractuales y contractuales. .</t>
  </si>
  <si>
    <t>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t>
  </si>
  <si>
    <t>Requerir a la Gobernación de Boyacá, que lleve a cabo el ajuste en la siguiente acta por el mayor valor pagado y hacerle el respectivo seguimiento.</t>
  </si>
  <si>
    <t>Solicitud mediante oficio a la Gobernación de Boyacá, que lleve a cabo el ajuste en la siguiente acta por el mayor valor pagado. Y hacerle el respectivo seguimiento.</t>
  </si>
  <si>
    <t xml:space="preserve">Requerir a la interventoría una verificación sobre lo dicho por la Contraloría General de la República en el hallazgo. </t>
  </si>
  <si>
    <t xml:space="preserve">Oficio dirigido a la interventoría sobre la verificación de lo dicho por la Contraloría General de la República en el hallazgo. </t>
  </si>
  <si>
    <r>
      <t xml:space="preserve">Fallas en el seguimiento y control de la interventoría y la supervisión del contrato ya que </t>
    </r>
    <r>
      <rPr>
        <b/>
        <sz val="8"/>
        <rFont val="Arial"/>
        <family val="2"/>
      </rPr>
      <t>se autorizaron pagos por inventario y caracterización vial sin el aval del Ministerio de Transporte</t>
    </r>
    <r>
      <rPr>
        <sz val="8"/>
        <rFont val="Arial"/>
        <family val="2"/>
      </rPr>
      <t>, se avaló el precio unitario del concreto hidráulico de 3000 PSI sin tener en cuenta el diseño de mezclas o fórmula de trabajo y se reconocieron imprevistos sin que hayan sido soportados por el contratista.</t>
    </r>
  </si>
  <si>
    <t>14 06 100   </t>
  </si>
  <si>
    <t>Actuación Especial de Fiscalización AT 41</t>
  </si>
  <si>
    <t>Documentar los criterios para el flujo de información con las áreas encargadas.</t>
  </si>
  <si>
    <t>Acuerdo de servicio con la Oficina Asesora Jurídica.</t>
  </si>
  <si>
    <t>Cumplimiento AT 75 (OCAD PAZ) - 2020</t>
  </si>
  <si>
    <t>Desligar el tema contractivo del tema operativo mediante la suscripción de contratos exclusivamente para operación vigilancia y mantenimiento de los túneles, lo cual se incorporará en el anexo técnico para futuros contratos.</t>
  </si>
  <si>
    <t>Anexo técnico en el cuál se desliga el tema constructivo del tema operativo.</t>
  </si>
  <si>
    <t>Los recursos pagados incorrectamente se descontaran en la correspondiente acta  liquidación.</t>
  </si>
  <si>
    <t>Descuento de mayor valor pagado en acta  liquidación.</t>
  </si>
  <si>
    <t xml:space="preserve">
Estructurar anteproyecto etapa 2 y final, puente Benito Hernández, que posibilite la construcción de los ejes viales 11 y 14.
</t>
  </si>
  <si>
    <t>Gestionar  la estructuración de la segunda y última etapa del puente Benito Hernández y construcción, de acuerdo a los recursos presupuestales de la anualidad 2021 o posteriores.</t>
  </si>
  <si>
    <t xml:space="preserve"> 
Anteproyecto etapa 2 y final, estructurado.
</t>
  </si>
  <si>
    <t>H1AC19. Colapso Puente La Orquídea 1 PR 86+485 a 86+595, contrato 807 de 2009.
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
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Dicha situación obligó al cierre de la vía y construcción de una variante alternativa provisional para dar transitabilidad a la misma.  Sin embargo, finalmente se produjo el colapso de la estructura en comento, el 29 de octubre de 2019 sobre las 5:30 p.m.  
(...)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
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t>
  </si>
  <si>
    <t xml:space="preserve">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Los mecanismos adoptados por INVIAS para el resarcimiento no fueron aplicados de manera eficaz y oportuna, no obstante que en la vigencia 2018 la situación del puente había sido objeto de pronunciamiento por parte de la CGR.
</t>
  </si>
  <si>
    <t xml:space="preserve">H2AC19. Obras para manejo de transitabilidad y control de procesos de socavación sector La Orquídea K86+200. Contrato 1513 de 2015.
(...)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
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
</t>
  </si>
  <si>
    <t xml:space="preserve">(...)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
</t>
  </si>
  <si>
    <t>H3AC19. Seguimiento y control a programaciones de obra con MS-PROJECT, contrato 1513 de 2015.
Las falencias en el uso de la aplicación se evidencian en lo siguiente:
Dentro del cronograma en Project, existen actividades que no están conectadas a la cadena de procesos del proyecto, por lo cual quedan abiertas, sin un control fijo, e independientes de las restricciones propias del tiempo del proyecto. 
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t>
  </si>
  <si>
    <t xml:space="preserve">Se evidencia en los informes de interventoría que no se hace un uso adecuado de esta herramienta, lo cual deja entrever posibles debilidades en el control y seguimiento a los tiempos del proyecto. 
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t>
  </si>
  <si>
    <t>H4AC19. Planificación de actividades a ejecutar en el contrato 1513 de 2015 – Suministro de material para terraplén y/o pedraplén.
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t>
  </si>
  <si>
    <t xml:space="preserve">Deficiencias en la planeación del presupuesto para este contrato, evidenciada en los desfases de los costos de estas actividades y en el hecho de no tener en cuenta todos los elementos que conforman un Análisis de Precios Unitarios.
</t>
  </si>
  <si>
    <t>H5AC19. Planeación de la ejecución contractual del proyecto, contrato 1950 de 2019.
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
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
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
(...)</t>
  </si>
  <si>
    <t>Deficiencias en la planeación contractual del proyecto, toda vez que se estipularon plazos de ejecución que no correspondían a la realidad del mismo y no se estimaron a plenitud sus costos.</t>
  </si>
  <si>
    <t xml:space="preserve">H6AC19. Precios unitarios pactados para el contrato 1950 de 2019.
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
La diferencia en el presupuesto expuesta anteriormente, se incrementa a $6.935.633.173 (lo cual equivale a una variación de 30,74% con respecto a la referencia tomada), toda vez que el contrato tuvo una adición por $5.941.116.460.
</t>
  </si>
  <si>
    <t xml:space="preserve">(…) el contrato fue concebido con sobrecostos, toda vez que se contrató a precios muy superiores a los precios de referencia (hasta un 40% en caso de la mezcla asfáltica) que se tenían del corredor (los del contrato inmediatamente precedente). </t>
  </si>
  <si>
    <t xml:space="preserve">H7AC19. Plazo contractual interventoría al contrato 1303 de 2019, mediante el contrato 1532 de 2019.
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
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t>
  </si>
  <si>
    <t xml:space="preserve">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
</t>
  </si>
  <si>
    <t xml:space="preserve">H8AC19. Planeación y ejecución contractual, contrato de obra 1870 de 2019.
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
El 31 de marzo de 2020, suscribieron prórroga 2 del plazo del contrato de obra e interventoría por tres (3) meses.
(...)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Posteriormente, el 24 de junio de 2020, (...) la interventoría del contrato de obra, informa a Invias que no se cuenta con disponibilidad presupuestal para atender los sitios críticos proyectados a intervenir, ya que se priorizó la rehabilitación del pavimento. 
(...) los muros estructurales que se requerían para la estabilización de estos dos sitios (PR10+030 y PR 25+800 Sector Cauyá- Supía) no fueron ejecutados por agotamiento del presupuesto, a pesar de tratarse de sitios críticos de la vía.  
(...)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t>
  </si>
  <si>
    <t>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t>
  </si>
  <si>
    <t>H9AC19. Rendimientos financieros anticipo contrato 1870 de 2019.
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
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
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t>
  </si>
  <si>
    <t>Debilidades en la aplicación de los controles, del proceso interventoría y supervisión del contrato generando informes que no evidencian el seguimiento al parágrafo segundo de la cláusula decima del contrato.</t>
  </si>
  <si>
    <t>H10AC19. Consistencia de la información pagos contrato 1870 de 2019.
El Instituto Nacional de Vías INVIAS en relación con la ejecución del Contrato1870 de 2019, presenta inconsistencias en el reporte de la información así:
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
Sin embargo, el saldo del contrato registrado en la tabla 21 es de $306.080.988,00.</t>
  </si>
  <si>
    <t>Debilidades del proceso de control, seguimiento y monitoreo generando informes inexactos que dificultan la toma de decisiones y conlleva incertidumbre sobre el avance financiero del mismo.</t>
  </si>
  <si>
    <t xml:space="preserve">H11AC19. Revisión estudios y diseños, contrato de obra 1433 de 2017.
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t>
  </si>
  <si>
    <t>No se observa por parte de la interventoría de la obra o por parte de la supervisión y del INVIAS las acciones o gestiones tendientes a conminar al contratista al cumplimiento de dicha obligación.</t>
  </si>
  <si>
    <t xml:space="preserve">H12AC19. Calidad de algunos ítems del contrato de obra 1433 de 2017.
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
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t>
  </si>
  <si>
    <t xml:space="preserve">(...)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
Además, no se observa gestión adicional por parte de la interventoría frente a los hechos y de la supervisión y del INVIAS frente a la situación de presunto incumplimiento del contratista y tendiente a conminar el debido cumplimiento de las obligaciones por parte del mismo.
 </t>
  </si>
  <si>
    <t>H13AC19. Consistencia de la información presupuestal y financiera, informes de interventoría y de supervisión del contrato 1433 de 2017.
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t>
  </si>
  <si>
    <t>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t>
  </si>
  <si>
    <t xml:space="preserve">H14AC19. Cumplimiento de las actividades de interventoría.
De la revisión de los informes de interventoría generados desde diciembre de 2018 a enero de 2020, en desarrollo del Contrato de Interventoría 1756 de 2015 al Contrato de Obra 1639 de 2015, se establecieron las siguientes deficiencias: 
En su contenido, la información es repetitiva y sin revisión, (Léase en los informes. Numeral 6 Reporte ejecución mensual contrato de interventoría.
Es reiterativa la solicitud de hacer entrega de las pruebas de laboratorio como lo estipula la norma INVIAS, para que sean revisadas, comprobadas y aprobadas por la interventoría.
Se reitera en los informes de la muestra, incumplimiento por parte del contratista en algunos programas contenidos en el PAGA.  
Con frecuencia en los informes de la muestra la reincidencia de agilizar el proceso de gestión predial. 
A pesar de las observaciones señaladas en los informes de la interventoría, aparecen certificaciones suscritas por el director de la interventoría avalando la calidad de la obra por materiales utilizados y el cumplimiento de la normatividad y gestión ambiental de la obra. 
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t>
  </si>
  <si>
    <t>Debilidades en la aplicación de los controles; en la supervisión y la interventoría en el control y vigilancia de la ejecución del Contrato de Obra 1639 de 2015.</t>
  </si>
  <si>
    <t>Administrativo con presunta connotación disciplinaria para indagación preliminar</t>
  </si>
  <si>
    <t xml:space="preserve">H15AC19. Continuidad corredor vial variante San Francisco Mocoa -VSFM-.
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
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t>
  </si>
  <si>
    <t>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t>
  </si>
  <si>
    <t xml:space="preserve">H16AC19. Oportunidad ejecución recursos convenios 2546, 2541, 2513, 2524 y 2549 de 2019.
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t>
  </si>
  <si>
    <t>Debilidades del proceso de planeación, ejecución presupuestal y contractual, generando la constitución de reservas presupuestales.</t>
  </si>
  <si>
    <t>H17AC19. Rendimientos financieros convenio 2513 de 2019.
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t>
  </si>
  <si>
    <t>Deficiencias en la aplicación de los controles, en el desarrollo de la labor de interventoría y supervisión, generando informes inexactos que dificultan la toma de decisiones.</t>
  </si>
  <si>
    <t>14 01 003   </t>
  </si>
  <si>
    <t>14 04 100   </t>
  </si>
  <si>
    <t>14 01 002   </t>
  </si>
  <si>
    <t>AC2019</t>
  </si>
  <si>
    <t>Adelantar las gestiones pertinentes para contar con la disponibilidad de herramienta tecnológica.</t>
  </si>
  <si>
    <t>Herramienta Tecnológica disponible para los supervisores.</t>
  </si>
  <si>
    <t>Revisión y actualización formatos de informes de supervisión actualizados.</t>
  </si>
  <si>
    <t>Formato de informe de supervisión actualizado, formalizado y socializado.</t>
  </si>
  <si>
    <t xml:space="preserve">Revisión y actualización formatos de informes de supervisión actualizados. </t>
  </si>
  <si>
    <t>Gestionar la disponibilidad de una herramienta tecnológica, consistente en un visor de Project para facilitar que los supervisores puedan visualizar y hacer seguimiento a la programación y ejecución de proyectos.</t>
  </si>
  <si>
    <t>Fortalecer  los instrumentos de supervisión contractual, para contar con una versión mejorada de los informe de supervisión.</t>
  </si>
  <si>
    <t>Fortalecer los instrumentos de supervisión contractual, para contar con una versión mejorada de los informe de supervisión.</t>
  </si>
  <si>
    <t>Fortalecer los instrumentos de supervisión contractual, para contar con una versión mejorada de los informes de supervisión.</t>
  </si>
  <si>
    <t>Fortalecer  los instrumentos de supervisión contractual, para contar con una versión mejorada de los informes de supervisión.</t>
  </si>
  <si>
    <t>AUDITORIA DE CUMPLIMIENTO 2019</t>
  </si>
  <si>
    <t>Administrativo con incidencia fiscal e incidencia disciplinaria</t>
  </si>
  <si>
    <t>Administrativo con incidencia disciplinaria e indagación preliminar</t>
  </si>
  <si>
    <t>Administrativo e indagación preliminar</t>
  </si>
  <si>
    <t>H1AT73. Constitución de reservas presupuestales. Contrato de obra 1734 de 2019.
Al no ser autorizadas las vigencias futuras para atender el compromiso, debido a que la solicitud no se hizo en las fechas establecidas por el Ministerio de Hacienda  y   Crédito   Público  - MHCP, la entidad se ve sujeta a constituir reserva presupuesta! de forma extemporánea.</t>
  </si>
  <si>
    <t>Se evidencia que no existió coordinación entre el supervisor del contrato y el área financiera, primero para solicitar la vigencia futura con el suficiente tiempo, a sabiendas que el contrato sobrepasaría la vigencia y segundo constituyen reservas con 	justificaciones extemporáneas.</t>
  </si>
  <si>
    <t>H2AT73. Selección del oferente, del contrato de obra 1734 de 2019.
Una vez firmado el contrato el contratista PROTECO ingeniería S.A.S, tenía la obligación de aportar el AIU discriminado junto con la documentación técnica. El cual nunca fue entregado por el contratista al INVIAS.</t>
  </si>
  <si>
    <t>Deficiencias en la labor de validación a cargo del INVIAS, la cual, no se desarrolló conforme lo establecido en los pliegos de condiciones y en cumplimiento de la normatividad vigente aplicable. Así mismo, el oferente no cumplió los requisitos de la licitación.</t>
  </si>
  <si>
    <t>H3AT73. Presentación y aprobación del Instrumento Ambiental. Contrato de obra 1734 de 2019.
Se evidenció días de atraso en la elaboración, ajuste y aprobación del PAGA, de 29 días calendario, según el plazo de ejecución del contrato estipulado en el "ANEXO 1 - ANEXO TÉCNICO", el cual fue incumplido en tiempo por el contratista.</t>
  </si>
  <si>
    <t>No se evidencia gestión adelantada por parte de la interventoría y del INVIAS para cumplir dichas multas en contra del contratista, en  conformidad con la Resolución 3662 de 2007, activando en respuesta el proceso sancionatorio establecido en Ley 1333 de 2009 .</t>
  </si>
  <si>
    <t>H4AT73. Ejecución del ítem "SELLO DE GRIETAS EN PAVIMENTO ASFÁLTICO SIN RUTEO". Contrato de obra 1734 de 2019.
Falta precisiones técnicas, económicas y de conveniencia respecto a la ejecución de dicha labor, por lo cual, la misma no debió ser ejecutada hasta no contar con las mencionadas condiciones que garantizaran la pertinencia y calidad de la solución implementada.</t>
  </si>
  <si>
    <t>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
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t>
  </si>
  <si>
    <t>H5AT73. Plazo presentación del ítem "Revisión, ajuste y/o actualización y/o modificación y/o complementación de estudios y diseños". Contrato de obra 1734 de 2019.
Del examen, se precisa que para la actividad de "Revisión, Ajuste y/o         Actualización	y/o Modificación	y/o Complementación de Estudios y Diseños", se tenía un plazo definido de quince (15) días, el cual según los documentos de soporte allegados a la CGR  no fue cumplido.</t>
  </si>
  <si>
    <t>Se evidencian 35 días de atraso en la entrega de este componente, de lo anterior en ningún documento se fundamenta el retraso de esta entrega, ni el atraso para el inicio de los estudios.</t>
  </si>
  <si>
    <t>H7AT73. Actividades de rehabilitación PR 48+042 al 48+344. Contrato de obra 1734 de 2019.
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t>
  </si>
  <si>
    <t>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
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t>
  </si>
  <si>
    <t>H1AT74. Programa de Adaptación de la Guía Ambiental - PAGA. Contrato 1772 de 2019.
Se evidenciaron deficiencias en el seguimiento técnico y administrativo de la interventoría y la supervisión relacionadas con	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t>
  </si>
  <si>
    <t>Debilidades en el cumplimiento de la gestión de supervisión e interventoría materializadas en las faltas de control y seguimiento en desmedro de los fines de la contratación estatal y del Estado.</t>
  </si>
  <si>
    <t>H1AT75. Incumplimiento al principio de planeación. Contrato de obra 1877 de 2019. 
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t>
  </si>
  <si>
    <t>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t>
  </si>
  <si>
    <t xml:space="preserve">H2AT75. Incumplimiento al cronograma establecido para la perfección del contrato e inicio de su ejecución. Contrato de obra 1877 de 2019. 
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t>
  </si>
  <si>
    <t>Deficiencias en la planeación y ejecución de las actividades de perfeccionamiento y formalización del contrato, así como la orden de inicio de las obras.
Se evidencian fallas en la administración y control del proceso contractual, que han dilatado de manera injustificada el cumplimiento del contrato dentro de los plazos pactados previamente.</t>
  </si>
  <si>
    <t xml:space="preserve">H3AT75. Incumplimiento de las obligaciones del contratista de obra, de la interventoría y omisión de la entidad contratante. Contrato de obra 1877 de 2019. 
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
Se evidenciaron fallas e incumplimientos en el papel de la interventoría, habida cuenta, que se identificaron algunos incumplimientos de orden técnico y de ciertas obligaciones establecidas para el contratista, las cuales fueron validadas por el interventor como cumplidas. </t>
  </si>
  <si>
    <t>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t>
  </si>
  <si>
    <t>H4AT75. Modificación al objeto del contrato sin el cumplimiento de los requisitos  legales. Contrato de obra 1877 de 2019. 
De acuerdo al análisis de los soportes de la ejecución del contrato de obra No. 1877 de 2019, suscrito entre El INSTITUTO NACIONAL DE VÍAS - INVIAS y LUIS ALBERTO COBA CHOLE, cuyo objeto fue "Mejoramiento y mantenimiento de la carretera Lorica - San Onofre (Ruta 9004) Sector Coveñas - Tolú (PR30+0000-PR41 +0000, PR46+01 OO-PR49+0453) y Tofu viejo - San Onofre (Pr65+0937-pr93+0683) en el Departamento de Sucre", se evidencia la existencia de actuaciones dentro del proceso contractual, que constituyen la posible materialización de una extralimitación de sus funciones y el incumplimiento de requisitos legales para la modificación del objeto del contrato.</t>
  </si>
  <si>
    <t>Modificación del objeto del contrato, al parecer por decisión del supervisor del contrato de interventoría, sin tener competencia para ello y sin cumplir los requisitos legales de forma para tal fin.</t>
  </si>
  <si>
    <t>H5AT75. Incumplimiento a las políticas internas de la entidad para la adición y prórroga de los contratos.
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t>
  </si>
  <si>
    <t xml:space="preserve">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t>
  </si>
  <si>
    <t>H6AT75. Firma suspensión del contrato	sin competencia.
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t>
  </si>
  <si>
    <t>Extralimitación de las funciones por parte del (a) funcionario (a).</t>
  </si>
  <si>
    <t xml:space="preserve">H7AT75. Definición del presupuesto del contrato. Contrato de obra 1877 de 2019. 
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
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
</t>
  </si>
  <si>
    <t>Lo anterior, debido a la falta de planeación, control  y  supervisión.</t>
  </si>
  <si>
    <t>H8AT75. Ejecución económica y financiera del contrato, sus modificaciones y la justificación que las soporta. Contrato de obra 1877 de 2019. 
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t>
  </si>
  <si>
    <t>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t>
  </si>
  <si>
    <t>H9AT75. Presentación y aprobación del instrumento ambiental.
En el contrato 1877 de 2019 celebrado entre INVIAS y LUIS ALBERTO COBA CHOLE, cuyo objeto	fue "Mejoramiento y mantenimiento de la carretera Lorica - San Onofre (Ruta 9004) Sector Coveñas - Tolú (PR30+0000-PR41 +0000, PR46+0100-PR49+0453) y Toluviejo - San Onofre (PR65+0937-PR93+0683) en el Departamento de Sucre", se evidencia deficiencias en cuanto a la aprobación extra temporánea del instrumento ambiental.</t>
  </si>
  <si>
    <t>Ejecución del componente ambiental sin los soportes en su totalidad e inicio tardío del proceso administrativo sancionatorio.</t>
  </si>
  <si>
    <t>H10AT75. Ejecución de obra.
Se realiza visita de campo para revisión y verificación del estado de la obra en la cual se evidencia que la áreas intervenidas mediante el contrato de obra No. 1877 de 2019 cuyo objeto contractual era "Mejoramiento y mantenimiento de la carretera Lorica - San Onofre (Ruta 9004) Sector Coveñas - Tolú (PR30+0000-PR41+0000, PR46+0100-PR49+0453) y Toluviejo - San Onofre (PR65+0937-PR93+0683) en el Departamento de Sucre",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t>
  </si>
  <si>
    <t>Denota falencias acerca de la calidad de los trabajos realizados.</t>
  </si>
  <si>
    <t>H11AT75. Disposición de residuos de construcción y demolición. Contrato de obra 1877 de 2019. 
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
(...)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
Esta situación genera incertidumbre en cuanto al manejo que se le dio a los residuos de excavación, previo a la entrega para la comunidad, ya que en 6 meses (de enero a junio) no se evidencia gestión alguna relacionada a un lugar de almacenamiento temporal.</t>
  </si>
  <si>
    <t>Incertidumbre en cuanto al lugar de almacenamiento temporal de residuos de construcción y demolición, puesto que la actividad de excavación se realizó en enero, pero la  donación del material sobrante se hizo en junio.</t>
  </si>
  <si>
    <t>H12AT75. Legalización de actas de recibo parcial de obra extemporáneas. Contrato de obra 1877 de 2019. 
Este ente de control evidencia que las actas suministradas se encuentran legalizadas extemporáneamente con fecha posterior a la terminación del contrato de obra.</t>
  </si>
  <si>
    <t>Falencias en la supervisión por parte del INVIAS e inadecuada interventoría.</t>
  </si>
  <si>
    <t>14 02 003   </t>
  </si>
  <si>
    <t>14 01 006   </t>
  </si>
  <si>
    <t>21 03 001  </t>
  </si>
  <si>
    <t>Fortalecer  los instrumentos de  supervisión contractual, para contar con una versión mejorada de los informe de supervisión.</t>
  </si>
  <si>
    <t>Revisión y actualización formatos de  informes de supervisión actualizados.</t>
  </si>
  <si>
    <t>Formato de informe de supervisión actualizado, formalizado y socializado</t>
  </si>
  <si>
    <t xml:space="preserve">Revisión y actualización formatos de  informes de supervisión actualizados. </t>
  </si>
  <si>
    <t xml:space="preserve">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</si>
  <si>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t>
  </si>
  <si>
    <t xml:space="preserve">Formato actualizado y socializado </t>
  </si>
  <si>
    <t>Revisión y actualización de la resolución por medio de la cual se delegan las funciones.</t>
  </si>
  <si>
    <t xml:space="preserve">Revisar jurídicamente la  legalidad  y pertinencia de la resolución de delegación de funciones No. 08121 del 31 de diciembre de 2018  “Por medio de la cual se delegan unas funciones y se dictan otras disposiciones", respecto lo establecido en el manual de contratación, que establece algo diferente y sus resoluciones modificatorias. </t>
  </si>
  <si>
    <t>Resolución actualizada “Por medio de la cual se delegan unas funciones y se dictan otras disposiciones"</t>
  </si>
  <si>
    <t>AT73</t>
  </si>
  <si>
    <t>AT74</t>
  </si>
  <si>
    <t>AT75</t>
  </si>
  <si>
    <t>AT75-OCAD PAZ</t>
  </si>
  <si>
    <r>
      <t xml:space="preserve">H1AT75-OCAD PAZ. BPIN INVIAS Cauca 20181301010001 Contrato N°. 495 de 2018. INVIAS - FEDECAFETEROS.
En la revisión de los expedientes contractuales se observó (...): 
</t>
    </r>
    <r>
      <rPr>
        <b/>
        <sz val="8"/>
        <rFont val="Arial"/>
        <family val="2"/>
      </rPr>
      <t xml:space="preserve">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</si>
  <si>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t>
    </r>
    <r>
      <rPr>
        <sz val="8"/>
        <rFont val="Arial"/>
        <family val="2"/>
      </rPr>
      <t xml:space="preserve">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2.</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</si>
  <si>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t>
    </r>
    <r>
      <rPr>
        <b/>
        <sz val="8"/>
        <rFont val="Arial"/>
        <family val="2"/>
      </rPr>
      <t xml:space="preserve">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sz val="8"/>
        <rFont val="Arial"/>
        <family val="2"/>
      </rPr>
      <t xml:space="preserve">
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
Se cuantifica un detrimento al patrimonio público por $1.686.687.911.
Acción 3.</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</si>
  <si>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1.</t>
    </r>
  </si>
  <si>
    <r>
      <t xml:space="preserve">H1AT75-OCAD PAZ. BPIN INVIAS Cauca 20181301010001 Contrato N°. 495 de 2018. INVIAS - FEDECAFETEROS.
En la revisión de los expedientes contractuales se observó (...): 
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
C. Reconocimiento de imprevistos. De acuerdo con lo verificado hasta el Acta Parcial N°. 16 de fecha 5 septiembre de 2019, se encontró el reconocimiento y pago al contratista a título de "Imprevistos"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t>
    </r>
    <r>
      <rPr>
        <b/>
        <sz val="8"/>
        <rFont val="Arial"/>
        <family val="2"/>
      </rPr>
      <t>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t>
    </r>
    <r>
      <rPr>
        <sz val="8"/>
        <rFont val="Arial"/>
        <family val="2"/>
      </rPr>
      <t xml:space="preserve">
Se cuantifica un detrimento al patrimonio público por $1.686.687.911.
Acción 4 - Actividad 2.</t>
    </r>
  </si>
  <si>
    <r>
      <t xml:space="preserve">H2AT75-OCAD PAZ. BPIN INVIAS Cauca 20181301010001 Contrato N°. 496 de 2018. INVIAS - FEDECAFETEROS.
En la revisión de los expedientes contractuales se observó (...): 
</t>
    </r>
    <r>
      <rPr>
        <b/>
        <sz val="8"/>
        <rFont val="Arial"/>
        <family val="2"/>
      </rPr>
      <t>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t>
    </r>
    <r>
      <rPr>
        <sz val="8"/>
        <rFont val="Arial"/>
        <family val="2"/>
      </rPr>
      <t xml:space="preserve">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1.</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</si>
  <si>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t>
    </r>
    <r>
      <rPr>
        <b/>
        <sz val="8"/>
        <rFont val="Arial"/>
        <family val="2"/>
      </rPr>
      <t>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t>
    </r>
    <r>
      <rPr>
        <sz val="8"/>
        <rFont val="Arial"/>
        <family val="2"/>
      </rPr>
      <t xml:space="preserve">
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
Se cuantifica un detrimento al patrimonio público por $167.852.771.
Acción 2.</t>
    </r>
  </si>
  <si>
    <r>
      <t xml:space="preserve">H2AT75-OCAD PAZ. BPIN INVIAS Cauca 20181301010001 Contrato N°. 496 de 2018. INVIAS - FEDECAFETEROS.
En la revisión de los expedientes contractuales se observó (...): 
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
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
</t>
    </r>
    <r>
      <rPr>
        <b/>
        <sz val="8"/>
        <rFont val="Arial"/>
        <family val="2"/>
      </rPr>
      <t>C. Reconocimiento de imprevistos. De acuerdo con el Acta de Recibo Definitivo  de Obra de fecha 30 septiembre de 2019, se encontró el reconocimiento y pago al contratista a título de "Imprevistos"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t>
    </r>
    <r>
      <rPr>
        <sz val="8"/>
        <rFont val="Arial"/>
        <family val="2"/>
      </rPr>
      <t xml:space="preserve">
Se cuantifica un detrimento al patrimonio público por $167.852.771.
Acción 3.</t>
    </r>
  </si>
  <si>
    <t xml:space="preserve">H3AT75-OCAD PAZ. BPIN INVIAS Cauca 20181301010001 Adición Contrato de Interventoría 936 de 2018. 
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
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
</t>
  </si>
  <si>
    <t xml:space="preserve">H22AT75-OCAD PAZ. BPIN BOLÍVAR 2017000020090 Contrato de Interventoría N°. 935-2018.
El Instituto Nacional de Vías suscribió el contrato de interventoría 935-2018, el 05 de julio, cuyo objeto fue la "interventoría técnica, administrativa, financiera y ambiental para la construcción de pavimentación en concreto asfáltico de la vía que conduce de la cabecera municipal de Regidor al municipio de Río Viejo.
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
Se cobra una cantidad de Km adicional (0.882) lo cual corresponde al 0.16%  del valor total pagado dentro del contrato de obra principal de obra N°. 2483-2018.
Se configura un hallazgo por un valor de $2.451.190.
</t>
  </si>
  <si>
    <t>ACTUACIÓN ESPECIAL DE FISCALIZACIÓN AT 73</t>
  </si>
  <si>
    <t>ACTUACIÓN ESPECIAL DE FISCALIZACIÓN AT 74</t>
  </si>
  <si>
    <t>ACTUACIÓN ESPECIAL DE FISCALIZACIÓN AT 75</t>
  </si>
  <si>
    <t>AUDITORIA DE CUMPLIMIENTO AT 75/2020 - OCAD PAZ</t>
  </si>
  <si>
    <t>NO</t>
  </si>
  <si>
    <t>Documentar los criterios para el flujo de información con las áreas encargadas´.</t>
  </si>
  <si>
    <t>Acuerdo de servicio con la Subdirección de Medio Ambiente.</t>
  </si>
  <si>
    <t>Acuerdo de servicio con las áreas responsables.</t>
  </si>
  <si>
    <t>Tiempo transcurrido para el cumplimiento después de la fecha de terminación (Meses)</t>
  </si>
  <si>
    <t>Fecha de elaboración papel de trabajo de cumplimiento</t>
  </si>
  <si>
    <t>Caracterización del proceso Control Financiero y Contable actualizada.</t>
  </si>
  <si>
    <t>Reporte de verificación del aplicativo Ekogui.</t>
  </si>
  <si>
    <t xml:space="preserve">1. Protocolo técnico de avance creado
</t>
  </si>
  <si>
    <t>1. Fortalecer la supervisión mediante un protocolo inmerso en el Manual de Contratación ejerciendo mas control sobre la garantía de la interventoría.</t>
  </si>
  <si>
    <t xml:space="preserve">
2. Informes de auditoria de avance técnico de las obras en ejecución.
</t>
  </si>
  <si>
    <t>Anteproyecto de presupuesto con la incorporación del proyecto para terminación de las obras.</t>
  </si>
  <si>
    <t xml:space="preserve">
1. Auditoria de obra posventa.
</t>
  </si>
  <si>
    <t>Guía Metodológica de Cooperación.</t>
  </si>
  <si>
    <t>Una (1) Guía Metodológica.</t>
  </si>
  <si>
    <t xml:space="preserve">
1. Mesa de trabajo con INVIAS, Municipio de Ciénaga.
</t>
  </si>
  <si>
    <t xml:space="preserve">
1 . Acta de mesa de trabajo.
</t>
  </si>
  <si>
    <t xml:space="preserve">
1. Acta de Mesa de trabajo.</t>
  </si>
  <si>
    <t xml:space="preserve">Solicitar al contratista e interventoría el estado del proceso judicial que se adelante respecto a la propiedad de terceros.                                                                         </t>
  </si>
  <si>
    <t>Entrega de Informe de metodología predial usada específicamente en el proceso licitatorio del "Programa Vías para la Equidad".</t>
  </si>
  <si>
    <t xml:space="preserve">Bitácora de verificación de estudios y diseños  aprobada </t>
  </si>
  <si>
    <t>Aprobación por parte de las Direcciones Técnica y Operativa e  implementación por parte de las unidades ejecutoras  de una Formato de verificación de estudios y diseños.</t>
  </si>
  <si>
    <t>Formato de verificación de estudios y diseños  aprobado.</t>
  </si>
  <si>
    <t>Cumplimiento 2019</t>
  </si>
  <si>
    <t>Actuación Especial de Fiscalización AT 73</t>
  </si>
  <si>
    <t>Actuación Especial de Fiscalización AT 74</t>
  </si>
  <si>
    <t>Actuación Especial de Fiscalización AT 75</t>
  </si>
  <si>
    <t>Nombre Auditoría</t>
  </si>
  <si>
    <t>Base de datos implementada.</t>
  </si>
  <si>
    <t>Establecer criterios y parámetros de información en la caracterización del Proceso Control Financiero y Contable.</t>
  </si>
  <si>
    <t>Ineficiente labor de supervisión del citado convenio, al no hacer uso efectivo de los instrumentos otorgados por la ley para lograr la liquidación de éste y obtener la devolución del total de recursos no ejecutados.</t>
  </si>
  <si>
    <t>Denuncia 2020-187038-82111-D - Convenio Interadministrativo 3522 de 2008</t>
  </si>
  <si>
    <t>Administrativo con presunta incidencia fiscal</t>
  </si>
  <si>
    <t>DENUNCIA 2020-187038-82111-D - CONVENIO INTERADMINISTRATIVO 3522 DE 2008</t>
  </si>
  <si>
    <t>Manual de Contratación actualizado y formalizado</t>
  </si>
  <si>
    <t>Actualizar y fortalecer las actividades e instrumentos de control a la supervisión de convenios y contratos al interior del Manual de Contratación.</t>
  </si>
  <si>
    <t>Fortalecer los controles existentes en el Manual de Contratación de la entidad para la supervisión de convenios y contratos.</t>
  </si>
  <si>
    <t>DENUNCIA2020-187038-82111-D</t>
  </si>
  <si>
    <t>H1ACPP. Suscripción del Otrosí modificatorio al contrato de obra No. 0642 de 2015 – inclusión y suscripción de una cláusula compromisoria. 
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
(...)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
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t>
  </si>
  <si>
    <t>Notas y revelaciones en la presentación de los Estados Financieros del Instituto.</t>
  </si>
  <si>
    <t>Actualizar el inventario de vías terciarias intervenidas a través del programa COLOMBIA RURAL.</t>
  </si>
  <si>
    <t>Actualizar el Mapa de Riesgos.</t>
  </si>
  <si>
    <t>AF2020</t>
  </si>
  <si>
    <t>Administrativo con posible
incidencia disciplinaria</t>
  </si>
  <si>
    <t>Administrativo con presunta incidencia disciplinaria - Indagación
Preliminar</t>
  </si>
  <si>
    <t xml:space="preserve">Administrativo con posible incidencia disciplinaria </t>
  </si>
  <si>
    <t>Administrativo con presunta disciplinaria</t>
  </si>
  <si>
    <t xml:space="preserve">
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t>
  </si>
  <si>
    <t>Acción 1.
Actualizar la Política Contable incorporando "la metodología para valoración masiva de  terrenos".</t>
  </si>
  <si>
    <t>Actualizar la  Política Contable incorporando "la metodología para valoración masiva de  terrenos", de conformidad con la hoja de ruta.</t>
  </si>
  <si>
    <t>Acción 2.
Plan piloto "Metodología para valoración masiva de terrenos".</t>
  </si>
  <si>
    <t>Desarrollar el plan piloto  "Metodología para valoración masiva de terrenos", y analizar el  resultado del mismo para la formalización.</t>
  </si>
  <si>
    <t>Informe plan piloto metodología para valoración masiva de terrenos.</t>
  </si>
  <si>
    <t xml:space="preserve">
H2AF2020. Oportunidad en el registro del traslado de Bienes de Uso Público en Construcción a Bienes de Uso Público en Servicio. Contratos 407 de 2010, 806 de 2017, 3460 de 2008 y 1344 de 2014.
Las actas de entrega y recibo definitivo de obra de los cuatro contratos se contabilizaron en la vigencia del 2020, los cuales correspondían a vigencias anteriores:
Contrato 407 de 2010: Se evidenció que el acta de entrega y recibo definitivo de obra se contabilizo 2 años y 4 meses después de la suscripción de esta.
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
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
Contrato 1344 de 2014: El registro contable se realizó el 30/12/2020, y la fecha suscripción del acta es del 23 de octubre de 2017, es decir que la contabilización se realizó 3 años y 2 meses después de la fecha del acta.</t>
  </si>
  <si>
    <t xml:space="preserve">
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
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t>
  </si>
  <si>
    <t>Revisar, actualizar y fortalecer los controles del "Procedimiento Gestión y Reconocimiento Contable de las Novedades Bienes de Uso Público", con el fin de registrar oportunamente las actas de entrega y recibo definitivo de las obras.</t>
  </si>
  <si>
    <t>Procedimiento formalizado, socializado e implementado</t>
  </si>
  <si>
    <t xml:space="preserve">
H3AF2020. Oportunidad en el registro de la Depreciación de los Bienes de Uso Público en Servicio.
En la revisión de los comprobantes contables se detectó que no se inició la contabilización de la depreciación de los Bienes de Uso Público en Servicio de manera oportuna:
Contrato 407 de 2010: Acta de entrega y recibo definitivo de obra 22 de diciembre de 2017, inicio de depreciación 01 de abril de 2020, contabilización del traslado de Bienes de Uso público en Construcción a Bienes de Publico en Servicio 30 de abril de 2020.
Contrato 806 de 2017: Acta de entrega y recibo definitivo de obra 30 de noviembre de 2019, inicio de depreciación 04 de septiembre de 2020, contabilización del traslado de Bienes de Uso público en Construcción a Bienes de Publico en Servicio 31 de diciembre de 2020.
Contrato 3460 de 2008: Acta de entrega y recibo definitivo de obra 28 de diciembre de 2016, inicio de depreciación 04 de septiembre de 2020, contabilización del traslado de Bienes de Uso público en Construcción a Bienes de Publico en Servicio 31 de diciembre de 2020.</t>
  </si>
  <si>
    <t xml:space="preserve">
Inadecuada aplicación de la norma contable, por la no contabilización de la depreciación desde la suscripción de las actas de entrega y recibo definitivo de obra de los contratos 407 de 2010, 806 de 2017 y 3460 de 2008.</t>
  </si>
  <si>
    <t>Revisar, actualizar y fortalecer los controles del "Procedimiento Gestión y Reconocimiento Contable de las Novedades Bienes de Uso Público", con el fin de establecer claramente cuál es la fecha de inicio de depreciación de los bienes de uso público.</t>
  </si>
  <si>
    <t xml:space="preserve">
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t>
  </si>
  <si>
    <t>Acción 1.
Revisar y actualizar la guía AFINCO-GUI-5 - GUIA PARA LA ESTRUCTURACIÓN DE LAS NOTAS DE REVELACIÓN A LOS ESTADOS FINANCIEROS - V1 .</t>
  </si>
  <si>
    <t>Revisión y actualización de  la guía AFINCO-GUI-5 - GUIA PARA LA ESTRUCTURACIÓN DE LAS NOTAS DE REVELACIÓN A LOS ESTADOS FINANCIEROS - V1 .</t>
  </si>
  <si>
    <t xml:space="preserve">Acción 2.
Capacitar a los preparadores de las Notas a los Estados Financieros, para una adecuada presentación de las mismas. </t>
  </si>
  <si>
    <t>Programa de capacitación con los registros de los asistentes</t>
  </si>
  <si>
    <t xml:space="preserve">
H5AF2020. Reservas presupuestales constituidas vigencia 2020.
Las reservas constituidas no cumplen con los requisitos mínimos establecidos:
INVIAS en la justificación de la constitución de reservas presupuestales para la vigencia 2020, expone que se radicaron cuentas por pagar, en el mes de diciembre, sin embargo, no se logró generar la obligación, por tal razón, se constituyeron reservas presupuestales (...).
INVIAS constituyó reservas presupuestales con posterioridad al cumplimiento de los compromisos (...), generándose una sobreestimación de la reserva por $35.532.924.876,28.</t>
  </si>
  <si>
    <t xml:space="preserve">
No se evidencia la implementación de un plan para el trámite oportuno de las correspondientes cuentas por pagar.</t>
  </si>
  <si>
    <t>Elaborar herramienta metodológica para lograr que la radicación de los documentos soportes requeridos para el trámite de pago se realice de manera oportuna.</t>
  </si>
  <si>
    <t>Analizar las situaciones particulares de cada dependencia, realizando mesas de trabajo, analizando las causas y consecuencias.</t>
  </si>
  <si>
    <t>Documento con la herramienta metodológica</t>
  </si>
  <si>
    <t xml:space="preserve">
H6AF2020. Registro, elaboración y control de comprobantes de contabilidad.
Deficiencias e inconsistencias en la elaboración de comprobantes contables:
(...)  De 783 comprobantes revisados, se evidenció que 528 estaban elaborados y aprobados por la misma persona.</t>
  </si>
  <si>
    <t xml:space="preserve">
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t>
  </si>
  <si>
    <t>Revisar, actualizar y fortalecer los controles del procedimiento AFINCO-PR-3 - REGISTRO DE OPERACIONES CONTABLES - V1 .</t>
  </si>
  <si>
    <t xml:space="preserve">
H7AF2020. Elaboración y control de comprobantes de contabilidad.
Deficiencias en la contabilización y control de comprobantes:
Según información suministrada por el Instituto Nación de Vías, se efectuaron 11.547 comprobantes de contabilidad que contienen ajustes y reclasificaciones durante el año 2020.
En revisión de los conceptos de los comprobantes de contabilidad la CGR evidenció en 401 comprobantes que existen 240 reclasificaciones, 47 reversiones y 114 correcciones.
</t>
  </si>
  <si>
    <t xml:space="preserve">
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t>
  </si>
  <si>
    <t xml:space="preserve">
H8AF2020. Intereses por Mora – Laudo Arbitral.
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t>
  </si>
  <si>
    <t xml:space="preserve">
Falta de una oportuna y efectiva gestión en la consecución de los recursos necesarios para cumplir con el pago de la condena.</t>
  </si>
  <si>
    <t>Revisar y actualizar el procedimiento ALEDEJ-PR-7 PAGO DE CRÉDITOS JUDICIALES, incorporando las acciones de gestión de recursos para pago.</t>
  </si>
  <si>
    <t>Procedimiento revisado y actualizado</t>
  </si>
  <si>
    <t xml:space="preserve">
H9AF2020. Pago de Intereses Moratorios en Laudos Arbitrales y Sentencias Judiciales.
El INVIAS en el consolidado de 4 casos analizados, se pagaron intereses de mora a la tasa comercial por $2.796.608.696 lo que constituye un presunto detrimento patrimonial y este valor equivale al 155% del valor del capital adeudado por estos conceptos.
Igualmente de los hechos condenados no se evidencia que la entidad haya adelantado las actuaciones para la determinación e inicio de las acciones de repetición correspondiente a cada caso en comento.</t>
  </si>
  <si>
    <t xml:space="preserve">
Falta de una oportuna y efectiva gestión en la consecución de los recursos necesarios para cumplir con el pago de estas sentencias condenatorias conforme lo dispone el Decreto 2469 de 2015 en el PARÁGRAFO del artículo 2.8.6.4.2.</t>
  </si>
  <si>
    <t xml:space="preserve">
H10AF2020. Informe de recaudo de peajes año 2020.
En el informe de recaudo consolidado del año 2020 de peajes se detectó que el valor consignado a INVIAS es menor que el reportado en el informe consolidado (…) en cuantía de $1.208.219.700.
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t>
  </si>
  <si>
    <t xml:space="preserve">
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t>
  </si>
  <si>
    <t>Actualizar el procedimiento "RECAUDO DE PEAJE Y CONTROL DE  PESO"  del Sistema de Gestión de INVIAS.</t>
  </si>
  <si>
    <t>Actualizar el procedimiento "RECAUDO DE PEAJE Y CONTROL DE  PESO"  del Sistema de Gestión de INVIAS  donde se evidencie la revisión, control y seguimiento de los informes de recaudo de peajes  y la información presupuestal y conciliaciones respectivas donde se certifiquen  los traslados correspondientes al Tesoro Nacional producto del recaudo.</t>
  </si>
  <si>
    <t>Procedimiento de "RECAUDO DE PEAJE Y CONTROL DE  PESO" actualizado.</t>
  </si>
  <si>
    <t xml:space="preserve">
H11AF2020. Repotenciación y reparación en puentes y túneles Cortos. Proyecto Cruce de la Cordillera Central.
Asunción de costos en contratos nuevos por deficiente calidad de los trabajos realizados por parte del contratista que venía ejecutando el proyecto: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
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t>
  </si>
  <si>
    <t xml:space="preserve">
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</si>
  <si>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</si>
  <si>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</si>
  <si>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H12AF2020. Reparación de obras construidas con el contrato 3460 de 2008.
Pago de reparaciones por deficiencias de obras ejecutadas en contratos anteriores, por un valor de $11.363.363.720, con corte a 30 de abril de 2021:
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t>
  </si>
  <si>
    <t xml:space="preserve">
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t>
  </si>
  <si>
    <t xml:space="preserve">
H13AF2020. Movimiento de maquinaria abandonada por contratista del contrato 3460 de 2008.
Pago por movimiento de maquinaria no perteneciente al Instituto Nacional de Vías por $1.779.550.505, con corte a 30 de abril de 2021:
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
Otros frentes:
(...)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t>
  </si>
  <si>
    <t xml:space="preserve">
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t>
  </si>
  <si>
    <t xml:space="preserve">
H14AF2020. Pendientes sociales no cerrados en el contrato 3460 de 2008.
Pago por pasivos sociales dejados por el contratista anterior, por $3.477.080.339, con corte a 30 de abril de 2021:
Se evidencia que en desarrollo de los contratos 877 de 2019, 880 de 2019 y 885 de 2019, relacionados con la culminación del proyecto “Cruce de la Cordillera Central”, se han tenido que asumir los casos sociales que estaban a cargo del contratista del contrato 3460 de 2008.</t>
  </si>
  <si>
    <t xml:space="preserve">
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t>
  </si>
  <si>
    <t xml:space="preserve">
H15AF2020. Manejo de la PTARI Túnel de la Línea posterior a la conclusión del proyecto.
No se ha definido la destinación de la PTARI (Planta de tratamiento de aguas residuales industriales) ubicada en inmediaciones del Túnel Principal (que ya cumplió con su razón de ser), toda vez que el permiso de vertimientos ya fue archivado por la entidad ambiental:
(...) se evidencia (en la respuesta de la entidad) que las gestiones comenzaron después del 20 de mayo de 2021, unos días antes de la generación de la observación. A la fecha no hay respuesta por parte del Invías sobre la decisión definitiva a tomar sobre el tema.
</t>
  </si>
  <si>
    <t xml:space="preserve">
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t>
  </si>
  <si>
    <t>Formalizar mediante acta la decisión del manejo de la PTARI.</t>
  </si>
  <si>
    <t>Suscribir el acta.</t>
  </si>
  <si>
    <t xml:space="preserve">
H16AF2020. Proyecto Aguaclara – Gamarra – Pólizas que amparan el Acta de Aprobación Definitiva de Estudios y Diseños y Acta de Entrega y Recibo Definitivo de la Obra – Contrato 1179 de 2018.
Seis meses después de haberse recibido finalmente las obras, se establecen falencias en la Gestión del INVIAS en cuanto a la revisión y aprobación de las garantías contractuales:
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t>
  </si>
  <si>
    <t xml:space="preserve">
Deficiencias en el seguimiento contractual que le corresponde ejercer al INVIAS, de acuerdo con lo establecido en el Numeral 25.1.5 y 25.1.6 del Manual de Contratación del Invías, numerales 1 y 2 del Artículo 34 de la Ley 734 de 2002 y Artículo 84 de la Ley 1474 de 2011.</t>
  </si>
  <si>
    <t xml:space="preserve">
H17AF2020. Proyecto Aguaclara – Ocaña – Sitios Críticos Corredor Vial - Contrato 1180 de 2018.
El corredor vial intervenido muestra sitios críticos que requieren la intervención del INVIAS, de acuerdo con el reporte de la interventoría en su informe final de julio de 2020:
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
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t>
  </si>
  <si>
    <t xml:space="preserve">
No se vislumbra gestión alguna por parte del INVIAS (...) para atender las recomendaciones de rehabilitación y mantenimiento dejados por la Interventoría en su informe final de julio de 2020, siendo consecuente con la Misión del INVIAS dentro de la política sectorial del Gobierno.</t>
  </si>
  <si>
    <t>Adelantar una visita técnica para soportar la decisión a tomar en relación con las recomendaciones de rehabilitación y mantenimiento atendiendo las recomendaciones dejadas por la interventoría del contrato 1180 de 2018.</t>
  </si>
  <si>
    <t>Visita técnica a los sitios reportados por el Ente de Control, con el fin de establecer las acciones a tomar.</t>
  </si>
  <si>
    <t>Decisión  frente a las recomendaciones de rehabilitación y mantenimiento  dejadas por la interventoría del contrato 1180 de 2018, soportadas en el informe de visita técnica.</t>
  </si>
  <si>
    <t xml:space="preserve">
H18AF2020. Variante Ciénaga Magdalena - Contrato 1200 de 2016. – Deber de Planeación - Modificación de la Cláusula Cuarta - Numeral 1.3.
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t>
  </si>
  <si>
    <t xml:space="preserve">
Deficiencias en la maduración de proyectos que garantice el deber de Planeación consagrado en el Principio de Economía establecido en el artículo 23 de la Ley 80 de 1993.</t>
  </si>
  <si>
    <t xml:space="preserve">
H19AF2020. Implementación de nuevas tecnologías en proyectos de infraestructura de transporte.
(...)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
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
Con cerca de 56 tecnologías clasificadas por grupos para ser analizadas en detalle y gestionar su proceso normativo y de implementación, se evidencia que a la fecha el Invías no ha logrado la implementación de las mismas.</t>
  </si>
  <si>
    <t xml:space="preserve">
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t>
  </si>
  <si>
    <t>Revisión y actualización del procedimiento para la regulación técnica de nuevas tecnologías para la infraestructura de transporte indicado en la Resolución 263 de 2020.</t>
  </si>
  <si>
    <t>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t>
  </si>
  <si>
    <t>Procedimiento ajustado e implementado</t>
  </si>
  <si>
    <t xml:space="preserve">
H20AF2020. Planeación de la ejecución contractual de los convenios Programa “Colombia Rural”.
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t>
  </si>
  <si>
    <t xml:space="preserve">
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t>
  </si>
  <si>
    <t>Elaboración de un documento de insumo.</t>
  </si>
  <si>
    <t>Documento de insumo técnico</t>
  </si>
  <si>
    <t xml:space="preserve">
H21AF2020. Planeación contractual y cumplimiento de metas físicas contrato 1303 de 2019.
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t>
  </si>
  <si>
    <t xml:space="preserve">
Deficiencias en planeación (…), como deficiencias en el control efectivo y la supervisión del proyecto.</t>
  </si>
  <si>
    <t xml:space="preserve">
H22AF2020. Pago de servicios al usuario (grúas). Contrato 1303 de 2019.
Aprobación de pago de actividades sin claridad contractual para el pago del mismo:
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
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
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
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t>
  </si>
  <si>
    <t xml:space="preserve">
Falta de oportunidad en la función administrativa y deficiencias en la supervisión e interventoría del proyecto.</t>
  </si>
  <si>
    <t xml:space="preserve">Fortalecer  los instrumentos de supervisión contractual, para  mejorar la evaluación de la calidad de los  trabajos en ejercicio de la supervisión del contrato de interventoría. </t>
  </si>
  <si>
    <t>Revisión y actualización formatos de informes de supervisión.</t>
  </si>
  <si>
    <t xml:space="preserve">
H23AF2020. Cumplimiento obligaciones contractuales en relación con los Servicios al Usuario Contrato 1303 de 2019.
Incumplimiento contractual relacionado con el Ítem de Servicio al Usuario del contrato 1303 de 2019:
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
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t>
  </si>
  <si>
    <t xml:space="preserve">
Falta de oportunidad en la función administrativa y deficiencias en la supervisión e interventoría del proyecto, al no hacer cumplir las exigencias contractuales relacionadas con este ítem.</t>
  </si>
  <si>
    <t xml:space="preserve">
H24AF2020. Proyecto Anapoima - Mosquera – Predial, Ambiental y Social - Contrato 1686 de 2015.
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
</t>
  </si>
  <si>
    <t xml:space="preserve">
No se ha definido el procedimiento a seguir en cuanto al reintegro de los recursos que fueron trasladados temporalmente.
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t>
  </si>
  <si>
    <t xml:space="preserve">
H25AF2020. Proyecto Anapoima - Mosquera - Atención Petición - Contrato 1686 de 2015. 
Como respuesta al Radicado 16115 de febrero 15 de 2021, solicitud elevada al INVIAS sobre el Contrato 1686 de 2015, se observa que el oficio de contestación al peticionario (DT -19709 - Dirección Técnica), está calendado a 21 de abril de 2021, lo cual muestra una posible extemporaneidad de respuesta al peticionario de acuerdo con los términos establecidos por las normas vigentes.
Lo expuesto denota que entre la fecha de recibo de la petición por parte del INVIAS y la respuesta a la misma trascurrió un lapso de 44 días.</t>
  </si>
  <si>
    <t xml:space="preserve">
La CGR observa por parte de la Entidad la falta de un seguimiento y control de los términos establecidos por las normas, para dar respuesta oportuna al Derecho de Petición Radicado 16115 de febrero 15 de 2021, sin que se justifique su extemporaneidad de acuerdo con el Decreto 491 de marzo 28 de 2020 que amplía los términos establecidos en las Leyes 1437 de 2011 y 1755 de 2015.</t>
  </si>
  <si>
    <t>Realizar con el Grupo Atención al Ciudadano talleres  de capacitación con funcionarios y contratistas de las unidades ejecutoras del INVIAS,  a manera de reinducción  en aspectos de normatividad asociada a los derechos de petición y componentes técnicos del servicio.</t>
  </si>
  <si>
    <t>Realización de   talleres  de capacitación con funcionarios y contratistas de las unidades ejecutoras del INVIAS.</t>
  </si>
  <si>
    <t>Taller realizado</t>
  </si>
  <si>
    <t>Financiera 2020</t>
  </si>
  <si>
    <t>AUDITORIA FINANCIERA 2019 - AF2019</t>
  </si>
  <si>
    <t>AUDITORIA FINANCIERA 2020 - AF2020</t>
  </si>
  <si>
    <t>H22R16. Pasivos Consulta Previa.
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
Acción 2.</t>
  </si>
  <si>
    <t xml:space="preserve">H71R16. Evaluación al cumplimiento del Plan de Acción.
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
Acción 2. </t>
  </si>
  <si>
    <t>H84R16. Motocicletas adquiridas con Orden de Compra 01989 de 2016.
Acción 2.  (Acción 1 considera efectiva de conformidad con la Circular 05 de 2019 de la CGR).</t>
  </si>
  <si>
    <t>Administrativo con presunta incidencia disciplinaria y penal</t>
  </si>
  <si>
    <t xml:space="preserve">H7ECP. Asignación de recursos y ejecución de proyectos declarados de importancia estratégica. Contratos Plan. 
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
2. El Subproyecto 9,  Conpes 3745 de 2013, consistente en el mejoramiento de la movilidad en la ciudad de Duitama  (15 Km de rehabilitación), por $5.230.0 millones, con un plazo de ejecución de doce (12) meses, tampoco suscribió convenio ni se ejecutó.
Acción 3.
</t>
  </si>
  <si>
    <t>H16ECP. Contrato de obra 654 del 2014.
Presuntas irregularidades que han hecho que a octubre de 2016 se encuentre atrasada la ejecución de las obras y posiblemente el cumplimiento del objeto del contrato.
a) Plazos de entrega de Estudios y Diseños a Fase III.  
b) Cesión de la Licencia Ambiental 
c) Estructuración, seguimiento y control del proyecto. 
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
Acción 2.</t>
  </si>
  <si>
    <t xml:space="preserve">H25ECP. Ítems No Previstos Pactados Contrato 698 de 2014.
En desarrollo del Contrato 698 de 2014, para el mejoramiento y construcción de la vía secundaria Ataco – Planadas del K36+450 al K38+730, se aprobaron por parte de la interventoría y se validaron por parte del departamento del Tolima, los ítems no previstos 
</t>
  </si>
  <si>
    <t>H1EVP. Planeación proyecto vía de la prosperidad (Gestión precontractual adelantada por la Gobernación del Magdalena). Contrato de Obra No. 617 de 2013 - Convenio 649 de 2013.
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Acción 2.</t>
  </si>
  <si>
    <t>H2EVP.  Estudios previos  - Convenio 649 de 2013.
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Acción 2.</t>
  </si>
  <si>
    <t xml:space="preserve">H4EVP. Supervisión del contrato por parte del gestor técnico de proyecto. Convenio 1266 de 2012.
Dentro del Manual de Funciones del Invías, corresponde a los funcionarios gestores de proyectos :
“Elaborar informes de gestión y resultados del área de acuerdo a parámetros y requerimientos de información interna y externa, entidades y organismos de control.”
Estos informes no se evidencian para el año 2015 por parte del Gestor del Convenio en Planta Central, lo cual se constituye en una presunta falta disciplinaria por incumplimiento del Manual de Funciones.
Acción 2.
</t>
  </si>
  <si>
    <t xml:space="preserve">H6EVP. Costos de transporte de materiales para terraplén. Contrato de Obra No. 617 de 2013 - Convenio 649 de 2013.
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Acción 2.
</t>
  </si>
  <si>
    <t xml:space="preserve">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1.
</t>
  </si>
  <si>
    <t>H30R15. Liquidación de los contratos derivados del convenio interadministrativo (FONADE-EJÉRCITO) 267 de 2009 (200925).
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
Contratos derivados sin liquidar 
CONTRATO DERIVADO ESTADO FECHA DE VENCIMIENTO
2092649 EN LIQUIDACIÓN 26-ene-11
2130332 TERMINADO 31-dic-13
Acción 2.</t>
  </si>
  <si>
    <t>Administrativo con presunta incidencia disciplinaria y fiscal (Indagación preliminar)</t>
  </si>
  <si>
    <t>H48R15. Publicación SECOP - Convenio 2211 de 2014.
De la revisión efectuada en el Sistema Electrónico para la Contratación Pública  (con página web https://www.contratos.gov.co/consultas/inicioConsulta.do), se evidencia que no se hizo la respectiva publicación del último proceso en dicho sistema.</t>
  </si>
  <si>
    <t xml:space="preserve">H84R15. Recursos Remanentes – Cuentas Embargadas.
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
Acción 2.
</t>
  </si>
  <si>
    <t xml:space="preserve">
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1.</t>
  </si>
  <si>
    <t xml:space="preserve">
H1AF2020. Separación entre terrenos y Bienes de Uso Público.
El INVIAS no ha separado los terrenos de los bienes de uso público:
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Acción 2.</t>
  </si>
  <si>
    <t xml:space="preserve">
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1.
</t>
  </si>
  <si>
    <t xml:space="preserve">
H4AF2020. Revelaciones Notas a los Estados Financieros.
Inconsistencias y deficiencias en la revelación y presentación de las notas a los Estados Financieros:
Se realizó revisión de cada una de las Notas a los Estados Financieros del Instituto Nacional de Vías a 31 de diciembre de 2020 (...) encontrándose las siguientes situaciones:
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
Acción 2.
</t>
  </si>
  <si>
    <t>Revisar y actualizar el procedimiento ALEDEJ-PR-7 PAGO DE CRÉDITOS JUDICIALES, incorporando las acciones de gestión de recursos para  pago.</t>
  </si>
  <si>
    <t>H31AF18. Intereses moratorios fallos judiciales.
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t>
  </si>
  <si>
    <t>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t>
  </si>
  <si>
    <t xml:space="preserve">Identificar las obligaciones que se encuentran en proceso de cobro y determinar el cumplimiento de los elementos jurídicos exigidos a los títulos ejecutivos y su oportunidad de cobro para incluir los casos de imposibilidad de cobro para decisión del Comité de Cartera </t>
  </si>
  <si>
    <t>Actas de Comité de Cartera</t>
  </si>
  <si>
    <t>Revisar y actualizar el procedimiento ALEDEJ-PR-7 PAGO DE CRÉDITOS JUDICIALES, estableciendo puntos de control  para la verificación de cuentas al momento de tramitar el pago de las obligaciones.</t>
  </si>
  <si>
    <t>Revisar y actualizar el procedimiento ALEDEJ-PR-7 PAGO DE CRÉDITOS JUDICIALES.</t>
  </si>
  <si>
    <t xml:space="preserve">H91R16. Fechas máximas de Pago de Sentencias y Conciliaciones.
La Oficina Asesora Jurídica- OAJ del INVIAS no ha identificado el riesgo que le permita adoptar las acciones necesarias para mitigar la posibilidad de que las resoluciones de pago de las sentencias o conciliaciones se expiden fuera de los límites legales.
</t>
  </si>
  <si>
    <t>Revisar y actualizar el procedimiento ALEDEJ-PR-7 PAGO DE CRÉDITOS JUDICIALES incorporando las acciones de gestión de recursos para  pago.</t>
  </si>
  <si>
    <t>Revisión y actualización de procedimiento que hace parte del proceso de gestión legal / jurisdicción coactiva,  estableciendo las actividades necesarias  de la  fase de cobro persuasivo y coactivo,  puntos de control, registros y documentos que evidencien la gestión.</t>
  </si>
  <si>
    <t>Revisión y actualización de procedimiento que hacen parte del proceso de gestión legal / jurisdicción coactiva,  estableciendo las actividades necesarias  de la  fase de cobro persuasivo y coactivo,  puntos de control, registros y documentos que evidencien la gestión.</t>
  </si>
  <si>
    <t>Efectuar la revisión y ajuste a los procedimientos y formatos relacionadas con el procedimiento administrativo sancionatorio  dentro del marco de los actos administrativos de delegación por parte del Director General.</t>
  </si>
  <si>
    <t>Revisión y ajuste del procedimiento administrativo sancionatorio.</t>
  </si>
  <si>
    <t>Administrativo para indagación preliminar</t>
  </si>
  <si>
    <t>Acuerdo de Niveles de Servicio suscrito</t>
  </si>
  <si>
    <t>Acuerdo de Niveles de Servicio - Unidades Ejecutoras - SMA frente al reporte de información y trámites presupuestales para el inicio de los procesos de expropiación judicial.</t>
  </si>
  <si>
    <t>H63R15. Seguimiento y coordinación en el proceso de la defensa jurídica en los procesos de expropiación.
Existe desinformación y falta de coordinación respecto de los encargados de llevar a cabo los procesos de expropiación, toda vez que no tienen claro los trámites presupuestales cuando se requieren.
Contrato 203-2007:
Radicado 2013-621: El apoderado manifiesta que no existe disponibilidad presupuestal para gastos procesales, por lo que no se ha enviado edicto por correo certificado al demandado.
La Entidad manifestó  que en el proceso de expropiación adelantado con ocasión de la Transversal del Cusiana  (Contrato 807 de 2009), no hay dependiente judicial que pueda revisar los estados del proceso,  para poder atender en forma oportuna los requerimientos del juzgado.
Acción 1.</t>
  </si>
  <si>
    <t>Conciliación de la cuenta 1909-Depósitos Judiciales entre Contabilidad y Oficina Asesora Jurídica.</t>
  </si>
  <si>
    <t>Realizar la conciliación de la cuenta 1909-Depósitos Judiciales entre Contabilidad y Oficina Asesora Jurídica.</t>
  </si>
  <si>
    <t xml:space="preserve">16 01 004   </t>
  </si>
  <si>
    <t>18 04 001   </t>
  </si>
  <si>
    <t>18 04 004   </t>
  </si>
  <si>
    <t>11 02 001   </t>
  </si>
  <si>
    <t>20 03 002   </t>
  </si>
  <si>
    <r>
      <t xml:space="preserve">
Plan de mejoramiento Auditoría Financiera. Vigencia 2020 (AF2020</t>
    </r>
    <r>
      <rPr>
        <sz val="8"/>
        <rFont val="Arial"/>
        <family val="2"/>
      </rPr>
      <t>): 06 de agosto de 2021.</t>
    </r>
    <r>
      <rPr>
        <sz val="8"/>
        <color theme="1"/>
        <rFont val="Arial"/>
        <family val="2"/>
      </rPr>
      <t xml:space="preserve">
Plan de mejoramiento Denuncia 2020-187038-82111-D - Convenio Interadministrativo 3522 de 2008: 12 de julio de 2021.
Plan de mejoramiento Actuaciones Especiales de Fiscalización AT73, AT74 y AT75: 14 de enero de 2021. La DIARI solicitó suscripción mediante correo electrónico, no en el SIRECI.
Plan de mejoramiento Auditoría de Cumplimiento 2019 (AC2019): 06 de enero de 2021.
Plan de mejoramiento Auditoria de Cumplimiento AT 75/2020 - Manejo de los recursos del Sistema General de Regalías aprobados a través del OCAD PAZ. Vigencia 2012 - 2020 (AT75-SGR): 26 de septiembre de 2020. Reportado extemporáneamente por SRT.
Plan de mejoramiento Actuación Especial de Fiscalización AT N°. 41 de 2020 - Departamento de Córdoba. Vigencia 2020 (AEFC): 11 de agosto de 2020.
Plan de mejoramiento Auditoría Financiera. Vigencia 2019 (AF2019): 30 de julio de 2020.
Plan de mejoramiento Auditoría de Cumplimiento Puente Pumarejo. Vigencia 2019-2020 (ACPP): 17 de julio de 2020.
Plan de mejoramiento Auditoría de Cumplimiento Proyecto Construcción de la Nueva Vía Ibagué - Armenia - Túnel de la Línea. Vigencia 2018 (ACTL): 02 de septiembre de 2019.
Plan de mejoramiento Auditoría Financiera. Vigencia 2018 (AF2018): 12 de agosto de 2019.
Plan de mejoramiento Auditoria Petición Ciudadana 2016-100263-80914-D (APCSMF18): 30 de enero de 2019.
Plan de mejoramiento Auditoria de Cumplimiento Red Terciaría INVIAS. Vigencia 2017 (ACSRT17): 08 de enero de 2019.
Plan de mejoramiento Auditoria Derecho de Petición 2017-125068-80204-D (ADP2017): 18 de septiembre de 2018.   
Plan de mejoramiento Auditoria Financiera. Vigencia 2017 (AF2017): 27 de julio de 2018. 
Plan de mejoramiento Auditoria de Cumplimiento programa de seguridad en carreteras nacionales, inventario bienes muebles e inmuebles, insumo y suministro. Vigencia 2017 (AC2017): 23 de enero de 2018.      
Plan de mejoramiento Auditorias Regulares (2014, 2015 y 2016), Especiales (Contratos Plan y Vía de la Prosperidad) y Denuncia 2016ER0023723: 30 de octubre de 2017. 
Plan de mejoramiento Auditoria Denuncia 2018 (ADSPA2018): 03 de diciembre de 2018. (Hallazgo excluido del plan de mejoramiento – acción de mejora efectiva).</t>
    </r>
  </si>
  <si>
    <t xml:space="preserve">El actual plan de mejoramiento suscrito con la Contraloría General de la República está conformado por 399 hallazgos y 88 acciones complementarias para un total de 487 metas, producto de tres auditorías regulares (2014, 2015, 2016), seis de cumplimiento (2017, Red Terciaria INVIAS, Túnel de la Línea, Puente Pumarejo, AT 75 - OCAD PAZ, 2019), dos especiales (Contratos Plan y Vías de la Prosperidad), dos denuncias (2016 y 2020), cuatro auditorías financieras (2017, 2018, 2019 y 2020), una auditoría producto del Derecho de Petición 2017-125068-80204-D, una ante la Petición Ciudadana 2016-100263-80914-D (2018) y las Actuaciones Especial de Fiscalización: AT 41-2020 a proyectos financiados con recursos del Sistema General de Regalías ejecutados en el Departamento de Córdoba, AT 73, AT 74 y AT 75. </t>
  </si>
  <si>
    <t>Guía actualizada y socializada</t>
  </si>
  <si>
    <t>Realizar capacitación a los integrantes del Grupo de Contabilidad sobre la guía: AFINCO-GUI-5 - GUIA PARA LA ESTRUCTURACIÓN DE LAS NOTAS DE REVELACIÓN A LOS ESTADOS FINANCIEROS - V1 .</t>
  </si>
  <si>
    <t>Elaborar un insumo técnico para subsanar las deficiencias en la planeación contractual del Programa Colombia Rural. Este insumo será incluido en la versión 3 de la guía de estructuración de proyectos.</t>
  </si>
  <si>
    <t xml:space="preserve">H1Denuncia2020-187038-82111-D. Reintegro recursos no ejecutados del Convenio Interadministrativo 3522 de 2008.
Indebida gestión fiscal por parte del INVIAS, en la fase contractual y poscontractual del convenio 3522 de 2008 con la Universidad del Pacífico; debido a que el INVIAS no ha logrado la devolución de los recursos no ejecutados por $369.887.830.
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
</t>
  </si>
  <si>
    <t>H6AT73. Pago ítems de excavación - Derechos de explotación y/o disposición de materiales. Contrato de obra 1734 de 2019.
Cobro de los "Derechos de explotación y/o disposición de materia/es", ya que están involucrados dentro de los APU's de los ítems "EXCAVACIÓN SIN CLASIFICAR DE LA EXPLANACIÓN  Y CANALES" y "EXCAVACIÓN PARA REPARACIÓN DE PAVIMENTO ASFÁLTICO EXISTENTE INCLUYENDO EL CORTE Y LA REMOCIÓN DE  LAS CAPAS ASFÁLTICAS SUBYACENTES", que han sido cobrados y pagados mediante acta número 3 y acta número 7, sin que los RCD se hayan dispuesto en los sitios de disposición final autorizados para su correcta gestión .</t>
  </si>
  <si>
    <t>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t>
  </si>
  <si>
    <t>Acción 1 - Punto A.
Elaborar Guía de Estructuración de Proyectos del INVIAS.</t>
  </si>
  <si>
    <t>Documentación y socialización de la Guía Técnica para la Estructuración de Proyectos del INVIAS, mediante la cual se establecerán lineamientos para fijar precios unitarios de referencia.</t>
  </si>
  <si>
    <t>Guía Técnica de Estructuración de Proyectos socializada.</t>
  </si>
  <si>
    <t xml:space="preserve">H20AT75-OCAD PAZ. BPIN BOYACÁ 20171301010085 Contrato de Interventoría N°. 973 - 2018. 
El Instituto Nacional de Vías suscribió el contrato de interventoría (…) el 23 de julio de 2018, cuyo objeto fue la "Interventoría técnica administrativa, financiera y ambiental para la rehabilitación de la vía Vado Hondo - Labranzagrande Dpto. de Boyacá" (...).
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
Por aumento en las cantidades y valores en algunos de los ÍTEMS del APU lo cual corresponde al 0,05% del valor total pagado dentro del contrato de obra principal.
Se presenta un hallazgo por $1.100.700.
</t>
  </si>
  <si>
    <t xml:space="preserve">H21AF18. Demandas en contra del INVÍAS.  
Revisada la información contenida en el cuadro de los procesos en contra de la Entidad suministrado por la Oficina Jurídica , se observa que a 31 de diciembre de 2018, se siguen presentando inconsistencias como:
• Se encuentran registrados 3.197 procesos mientras que en eKogui solamente hay registrados 2.687.
• El reporte presenta 487 procesos que no tienen calificado el riesgo.
• Existen158 procesos que tienen calificado el riesgo como alto y  no se encuentran provisionados, sin embargo.
• Se encuentran 483 procesos que tienen calificado el riesgo como bajo y medio bajo, los cuales tiene registrada provisión. ......
• En el reporte de procesos pendientes de pago suministrado por la Entidad, existen 61 casos que no cuentan con el número del proceso.....
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
</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</si>
  <si>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1.</t>
  </si>
  <si>
    <t>H22AF18. Cuentas de Orden. 
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Se estableció que las cuentas “9120 Cuentas de Orden Acreedoras – Pasivos Contingentes – Litigios y Mecanismos Alternativos de Solución de conflictos y 9905 Acreedoras por Contra – Pasivos Contingentes por contra”, se encuentran subestimadas en $2.318.105.1 millones.
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
Acción 1 - Actividad 2.</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</si>
  <si>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1.</t>
  </si>
  <si>
    <t>H32AF18. Información, seguimiento, control y gestión de Defensa Judicial.
(...)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
1.- Bases de datos que reportan provisiones contables incoherentes, pues la pretensión comporta valores muy pequeños frente a la provisión reportada (...)
2.- Controles que no se pueden evidenciar en el aplicativo eKogui (...)
3.- Incoherencia en las pretensiones reportadas a contabilidad(...)
4.- Provisiones que no son coincidentes con las reportadas por la administración central (OAJ) (...)
5.- Procesos no provisionados contablemente a pesar de estar calificados en el eKogui con riesgo medio alto y alto (...)
6.- Reporte de última actuación, que no coincide, con lo reportado por la administración central (OAJ) (...)
7.- Direcciones Territoriales donde no se cuenta con un abogado de representación en la jurisdicción o estos se redujeron (...)
8 - (...) no se encontró en las DT, evidencia de control o información derivado del seguimiento, actuación y/o coordinación de la Representación judicial que debe adelantar la OAJ (...)
(...) aspectos que vulneran lo consagrado en el numeral 1 del artículo 34 de la Ley 734 de 2002 (...)
Acción 2.</t>
  </si>
  <si>
    <t>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 a la fecha no presenta cambio alguno en la propiedad dado que a la fecha la titularidad es del Territorio Colectivo Alto Mira y Frontera, no existiendo a la fecha fallo del Consejo de Estado sobre dicha controversia."
Acción 3.</t>
  </si>
  <si>
    <t xml:space="preserve">Realizar informe de seguimiento  que evidencie la aplicación del Decreto 1082 de 2015 Guía de Colombia Eficiente y la implementación de los pliegos tipo, en los procesos de selección que adelante la Entidad en las dependencias involucradas en el proceso "Gestión de la Infraestructura vial". </t>
  </si>
  <si>
    <t>H16ECP. Contrato de obra 654 del 2014.
b) Cesión de la Licencia Ambiental  Los literales a, b, c y d del numeral 2 del Apéndice D de los Pliegos de Condiciones determinan la obligatoriedad del Contratista de aceptar la cesión total de la licencia Ambiental. Esta "actividad precedente"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
Acción 3. (Antigua acción 4)</t>
  </si>
  <si>
    <t xml:space="preserve">H49R15. Publicidad del Convenio 1282 de 2014 y del Contrato 1927 de 2014. 
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t>
  </si>
  <si>
    <t>La identificación de este riesgo se dio en el marco de la implementación de la política de administración del riesgo, orientando el ejercicio a los riesgos de gestión mas relevante desde el punto de vista gerencial.</t>
  </si>
  <si>
    <t>Acción 2.
Realizar la conciliación de la cuenta 1909-Depósitos Judiciales entre Contabilidad y Oficina Asesora Jurídica.</t>
  </si>
  <si>
    <t>H121R14. Titulación de los predios del Invías por parte del INCODER.
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t>
  </si>
  <si>
    <t>Revisar y actualizar el Manual de Contratación  estableciendo los puntos de control a cargo de la supervisión del contrato.</t>
  </si>
  <si>
    <t>Revisar y actualizar el Manual de Contratación estableciendo los puntos de control a cargo de la supervisión del contrato.</t>
  </si>
  <si>
    <t>Manual de Contratación revisado y actualizado</t>
  </si>
  <si>
    <t>Conciliación anual de la cuenta 1909- Depósitos Judiciales.</t>
  </si>
  <si>
    <t>DIRECCIÓN DE EJECUCIÓN Y OPERACIÓN</t>
  </si>
  <si>
    <t>SUBDIRECCIÓN DE GESTIÓN INTEGRAL DE CARRETERAS NACIONALES</t>
  </si>
  <si>
    <t>SUBDIRECCIÓN DE VÍAS REGIONALES</t>
  </si>
  <si>
    <t>SUBDIRECCIÓN MARÍTIMA, FLUVIAL Y FÉRREA</t>
  </si>
  <si>
    <t>DIRECCIÓN TÉCNICA Y DE ESTRUCTURACIÓN</t>
  </si>
  <si>
    <t>SUBDIRECCIÓN DE GESTIÓN DEL RIESGO</t>
  </si>
  <si>
    <t>SUBDIRECCIÓN DE REGLAMENTACIÓN TÉCNICA E INNOVACIÓN</t>
  </si>
  <si>
    <t>SUBDIRECCIÓN DE SOSTENIBILIDAD</t>
  </si>
  <si>
    <t>DIRECCIÓN JURÍDICA</t>
  </si>
  <si>
    <t>SUBDIRECCIÓN DE DEFENSA JURÍDICA</t>
  </si>
  <si>
    <t>DEO</t>
  </si>
  <si>
    <t>DTE</t>
  </si>
  <si>
    <t>SS</t>
  </si>
  <si>
    <t>SDJ</t>
  </si>
  <si>
    <t>DJ</t>
  </si>
  <si>
    <t>SGI</t>
  </si>
  <si>
    <t>SGR</t>
  </si>
  <si>
    <t>SVR</t>
  </si>
  <si>
    <t>SRTI</t>
  </si>
  <si>
    <t>DEO-DTE-SF</t>
  </si>
  <si>
    <t xml:space="preserve"> DEO-SGI</t>
  </si>
  <si>
    <t>DTE-DEO</t>
  </si>
  <si>
    <t>DEO-DTE</t>
  </si>
  <si>
    <t>DTE-DEO-SGI</t>
  </si>
  <si>
    <t>DTE-DEO-SGI-SRTI</t>
  </si>
  <si>
    <t>DJ-DEO-DTE</t>
  </si>
  <si>
    <t>SDJ-DEO-DTE</t>
  </si>
  <si>
    <t>SS-DEO-DTE</t>
  </si>
  <si>
    <t>SF-DTE-DEO</t>
  </si>
  <si>
    <t>DEO-DTE-OAP</t>
  </si>
  <si>
    <t>DEO-DJ</t>
  </si>
  <si>
    <t>DEO (SVR) - DTE</t>
  </si>
  <si>
    <t>DEO-TERRITORIAL SANTANDER</t>
  </si>
  <si>
    <t>DEO-SGI</t>
  </si>
  <si>
    <t>SGI-SS</t>
  </si>
  <si>
    <t>SGI-DJ</t>
  </si>
  <si>
    <t>SF (GC)-SVR-DTE-SS</t>
  </si>
  <si>
    <t>SF-SVR-SMF</t>
  </si>
  <si>
    <t>SF-SVR</t>
  </si>
  <si>
    <t>SS-SMF</t>
  </si>
  <si>
    <t>SMF-SS</t>
  </si>
  <si>
    <t>SS (BUPI)-SF (GC)</t>
  </si>
  <si>
    <t>SS-SF (GC)</t>
  </si>
  <si>
    <t>SF-SS</t>
  </si>
  <si>
    <t>SS (BUPI)</t>
  </si>
  <si>
    <t>SDJ-SF</t>
  </si>
  <si>
    <t>GRUPO TÚNELES ESTRATÉGICOS</t>
  </si>
  <si>
    <t>SIGLA</t>
  </si>
  <si>
    <t>DEPENDENCIA ANTES DE REESTRUCTURACIÓN</t>
  </si>
  <si>
    <t>GRUPO GERENCIA DE PROYECTOS ESTRATÉGICOS (ANTIGUO GTL)</t>
  </si>
  <si>
    <t>GERENCIA GRANDES PROYECTOS Y TÚNELES</t>
  </si>
  <si>
    <t>GGPT</t>
  </si>
  <si>
    <t>DEO-GGPT</t>
  </si>
  <si>
    <t>GGP1</t>
  </si>
  <si>
    <t>GERENCIA GRANDES PROYECTOS 1</t>
  </si>
  <si>
    <t>DEO-GGP1</t>
  </si>
  <si>
    <t>GGP1-SS</t>
  </si>
  <si>
    <t>GGP1-SS-SDJ</t>
  </si>
  <si>
    <t>H104R14. Convenio No. 2323 de 2013 Puerto Caicedo Putumayo, planeación contractual.
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t>
  </si>
  <si>
    <t>16/12/2021 (SS)
24/12/2021 (SF-GC)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</si>
</sst>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3" formatCode="_-* #,##0.00_-;\-* #,##0.00_-;_-* &quot;-&quot;??_-;_-@_-"/>
    <numFmt numFmtId="164" formatCode="0;[Red]0"/>
    <numFmt numFmtId="165" formatCode="yyyy\-mm\-dd;@"/>
    <numFmt numFmtId="166" formatCode="0&quot;%&quot;"/>
    <numFmt numFmtId="167" formatCode="yyyy/mm/dd;@"/>
    <numFmt numFmtId="168" formatCode="0.0&quot;%&quot;"/>
    <numFmt numFmtId="169" formatCode="0.00&quot;%&quot;"/>
    <numFmt numFmtId="170" formatCode="yyyy/mm/dd"/>
  </numFmts>
  <fonts count="3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8"/>
      <name val="Arial"/>
      <family val="2"/>
    </font>
    <font>
      <sz val="10"/>
      <name val="Arial"/>
      <family val="2"/>
    </font>
    <font>
      <b/>
      <sz val="8"/>
      <name val="Arial"/>
      <family val="2"/>
    </font>
    <font>
      <b/>
      <sz val="8"/>
      <color indexed="8"/>
      <name val="Tahoma"/>
      <family val="2"/>
    </font>
    <font>
      <sz val="8"/>
      <color indexed="8"/>
      <name val="Tahoma"/>
      <family val="2"/>
    </font>
    <font>
      <sz val="10"/>
      <name val="Arial"/>
      <family val="2"/>
    </font>
    <font>
      <sz val="11"/>
      <color indexed="8"/>
      <name val="Calibri"/>
      <family val="2"/>
    </font>
    <font>
      <sz val="10"/>
      <name val="Arial"/>
      <family val="2"/>
    </font>
    <font>
      <sz val="11"/>
      <color theme="1"/>
      <name val="Calibri"/>
      <family val="2"/>
      <scheme val="minor"/>
    </font>
    <font>
      <sz val="10"/>
      <name val="Arial"/>
      <family val="2"/>
    </font>
    <font>
      <sz val="8"/>
      <color theme="1"/>
      <name val="Arial"/>
      <family val="2"/>
    </font>
    <font>
      <b/>
      <i/>
      <sz val="8"/>
      <name val="Arial"/>
      <family val="2"/>
    </font>
    <font>
      <sz val="8"/>
      <color theme="0"/>
      <name val="Arial"/>
      <family val="2"/>
    </font>
    <font>
      <b/>
      <sz val="8"/>
      <color theme="1"/>
      <name val="Arial"/>
      <family val="2"/>
    </font>
    <font>
      <sz val="10"/>
      <color theme="0" tint="-0.34998626667073579"/>
      <name val="Arial"/>
      <family val="2"/>
    </font>
    <font>
      <sz val="9"/>
      <color theme="1"/>
      <name val="Arial"/>
      <family val="2"/>
    </font>
    <font>
      <sz val="10"/>
      <color rgb="FFFF0000"/>
      <name val="Arial"/>
      <family val="2"/>
    </font>
    <font>
      <b/>
      <sz val="9"/>
      <color indexed="81"/>
      <name val="Tahoma"/>
      <family val="2"/>
    </font>
    <font>
      <b/>
      <sz val="10"/>
      <color theme="0"/>
      <name val="Arial"/>
      <family val="2"/>
    </font>
    <font>
      <sz val="9"/>
      <color theme="0"/>
      <name val="Arial"/>
      <family val="2"/>
    </font>
    <font>
      <sz val="9"/>
      <name val="Arial"/>
      <family val="2"/>
    </font>
    <font>
      <sz val="10"/>
      <color theme="0"/>
      <name val="Arial"/>
      <family val="2"/>
    </font>
    <font>
      <b/>
      <sz val="10"/>
      <color rgb="FFFF0000"/>
      <name val="Arial"/>
      <family val="2"/>
    </font>
    <font>
      <sz val="10"/>
      <color theme="1"/>
      <name val="Arial"/>
      <family val="2"/>
    </font>
    <font>
      <b/>
      <sz val="18"/>
      <color theme="1"/>
      <name val="Arial"/>
      <family val="2"/>
    </font>
    <font>
      <b/>
      <sz val="8"/>
      <color theme="0"/>
      <name val="Arial"/>
      <family val="2"/>
    </font>
    <font>
      <sz val="8"/>
      <color rgb="FFFF0000"/>
      <name val="Arial"/>
      <family val="2"/>
    </font>
    <font>
      <i/>
      <sz val="8"/>
      <name val="Arial"/>
      <family val="2"/>
    </font>
    <font>
      <b/>
      <i/>
      <sz val="8"/>
      <color theme="1"/>
      <name val="Arial"/>
      <family val="2"/>
    </font>
    <font>
      <sz val="8"/>
      <color rgb="FF000000"/>
      <name val="Arial"/>
      <family val="2"/>
    </font>
    <font>
      <sz val="10"/>
      <name val="Arial"/>
      <family val="2"/>
    </font>
    <font>
      <sz val="8.5"/>
      <name val="Arial"/>
      <family val="2"/>
    </font>
  </fonts>
  <fills count="17">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3" tint="0.59999389629810485"/>
        <bgColor indexed="64"/>
      </patternFill>
    </fill>
    <fill>
      <patternFill patternType="solid">
        <fgColor theme="0"/>
        <bgColor rgb="FF000000"/>
      </patternFill>
    </fill>
    <fill>
      <patternFill patternType="solid">
        <fgColor theme="4" tint="0.39997558519241921"/>
        <bgColor indexed="64"/>
      </patternFill>
    </fill>
    <fill>
      <patternFill patternType="solid">
        <fgColor theme="6" tint="0.39997558519241921"/>
        <bgColor indexed="64"/>
      </patternFill>
    </fill>
    <fill>
      <patternFill patternType="solid">
        <fgColor rgb="FFA38EBC"/>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tint="-0.499984740745262"/>
        <bgColor rgb="FF000000"/>
      </patternFill>
    </fill>
    <fill>
      <patternFill patternType="solid">
        <fgColor rgb="FFFEF800"/>
        <bgColor rgb="FF000000"/>
      </patternFill>
    </fill>
    <fill>
      <patternFill patternType="solid">
        <fgColor rgb="FF8FDF8B"/>
        <bgColor indexed="64"/>
      </patternFill>
    </fill>
    <fill>
      <patternFill patternType="solid">
        <fgColor rgb="FFB7EAB4"/>
        <bgColor indexed="64"/>
      </patternFill>
    </fill>
    <fill>
      <patternFill patternType="solid">
        <fgColor theme="6" tint="0.79998168889431442"/>
        <bgColor indexed="64"/>
      </patternFill>
    </fill>
    <fill>
      <patternFill patternType="solid">
        <fgColor rgb="FFFFFF00"/>
        <bgColor indexed="64"/>
      </patternFill>
    </fill>
  </fills>
  <borders count="45">
    <border>
      <left/>
      <right/>
      <top/>
      <bottom/>
      <diagonal/>
    </border>
    <border>
      <left/>
      <right style="medium">
        <color indexed="64"/>
      </right>
      <top style="medium">
        <color indexed="64"/>
      </top>
      <bottom style="medium">
        <color indexed="64"/>
      </bottom>
      <diagonal/>
    </border>
    <border>
      <left/>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style="medium">
        <color theme="1"/>
      </left>
      <right style="medium">
        <color theme="1"/>
      </right>
      <top style="medium">
        <color theme="1"/>
      </top>
      <bottom style="medium">
        <color theme="1"/>
      </bottom>
      <diagonal/>
    </border>
    <border>
      <left/>
      <right style="medium">
        <color indexed="64"/>
      </right>
      <top/>
      <bottom style="medium">
        <color indexed="64"/>
      </bottom>
      <diagonal/>
    </border>
    <border>
      <left style="thin">
        <color theme="0"/>
      </left>
      <right/>
      <top/>
      <bottom/>
      <diagonal/>
    </border>
    <border>
      <left/>
      <right/>
      <top style="thin">
        <color theme="0"/>
      </top>
      <bottom/>
      <diagonal/>
    </border>
    <border>
      <left style="medium">
        <color theme="1"/>
      </left>
      <right/>
      <top style="thin">
        <color theme="0"/>
      </top>
      <bottom style="thin">
        <color theme="0"/>
      </bottom>
      <diagonal/>
    </border>
    <border>
      <left style="medium">
        <color theme="1"/>
      </left>
      <right/>
      <top style="medium">
        <color theme="1"/>
      </top>
      <bottom/>
      <diagonal/>
    </border>
    <border>
      <left/>
      <right/>
      <top style="medium">
        <color theme="1"/>
      </top>
      <bottom/>
      <diagonal/>
    </border>
    <border>
      <left style="medium">
        <color theme="1"/>
      </left>
      <right/>
      <top/>
      <bottom style="medium">
        <color indexed="64"/>
      </bottom>
      <diagonal/>
    </border>
    <border>
      <left/>
      <right style="medium">
        <color indexed="64"/>
      </right>
      <top style="medium">
        <color theme="1"/>
      </top>
      <bottom/>
      <diagonal/>
    </border>
    <border>
      <left/>
      <right style="medium">
        <color theme="0"/>
      </right>
      <top/>
      <bottom style="medium">
        <color theme="1"/>
      </bottom>
      <diagonal/>
    </border>
    <border>
      <left/>
      <right/>
      <top style="medium">
        <color theme="0"/>
      </top>
      <bottom style="medium">
        <color theme="1"/>
      </bottom>
      <diagonal/>
    </border>
    <border>
      <left/>
      <right/>
      <top/>
      <bottom style="medium">
        <color theme="0"/>
      </bottom>
      <diagonal/>
    </border>
    <border>
      <left style="medium">
        <color theme="0"/>
      </left>
      <right style="medium">
        <color theme="0"/>
      </right>
      <top style="medium">
        <color theme="0"/>
      </top>
      <bottom style="medium">
        <color theme="1"/>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indexed="64"/>
      </top>
      <bottom/>
      <diagonal/>
    </border>
    <border>
      <left style="hair">
        <color theme="0" tint="-0.249977111117893"/>
      </left>
      <right style="hair">
        <color theme="0" tint="-0.249977111117893"/>
      </right>
      <top style="hair">
        <color theme="0" tint="-0.249977111117893"/>
      </top>
      <bottom style="hair">
        <color theme="0" tint="-0.249977111117893"/>
      </bottom>
      <diagonal/>
    </border>
    <border>
      <left style="hair">
        <color theme="0" tint="-0.14999847407452621"/>
      </left>
      <right style="hair">
        <color theme="0" tint="-0.14999847407452621"/>
      </right>
      <top style="hair">
        <color theme="0" tint="-0.14999847407452621"/>
      </top>
      <bottom style="hair">
        <color theme="0" tint="-0.14999847407452621"/>
      </bottom>
      <diagonal/>
    </border>
    <border>
      <left/>
      <right style="thin">
        <color theme="0"/>
      </right>
      <top/>
      <bottom/>
      <diagonal/>
    </border>
    <border>
      <left style="hair">
        <color theme="0" tint="-0.249977111117893"/>
      </left>
      <right style="hair">
        <color theme="0" tint="-0.249977111117893"/>
      </right>
      <top style="hair">
        <color theme="0" tint="-0.249977111117893"/>
      </top>
      <bottom/>
      <diagonal/>
    </border>
    <border>
      <left style="hair">
        <color theme="0" tint="-0.14999847407452621"/>
      </left>
      <right/>
      <top style="hair">
        <color theme="0" tint="-0.14999847407452621"/>
      </top>
      <bottom style="hair">
        <color theme="0" tint="-0.14999847407452621"/>
      </bottom>
      <diagonal/>
    </border>
    <border>
      <left/>
      <right/>
      <top style="hair">
        <color theme="0" tint="-0.14999847407452621"/>
      </top>
      <bottom/>
      <diagonal/>
    </border>
    <border>
      <left/>
      <right style="thin">
        <color theme="0"/>
      </right>
      <top style="thin">
        <color theme="0"/>
      </top>
      <bottom style="thin">
        <color theme="0"/>
      </bottom>
      <diagonal/>
    </border>
    <border>
      <left/>
      <right/>
      <top style="hair">
        <color theme="0" tint="-0.14999847407452621"/>
      </top>
      <bottom style="hair">
        <color theme="0" tint="-0.14999847407452621"/>
      </bottom>
      <diagonal/>
    </border>
    <border>
      <left/>
      <right style="hair">
        <color theme="0" tint="-0.14999847407452621"/>
      </right>
      <top style="hair">
        <color theme="0" tint="-0.14999847407452621"/>
      </top>
      <bottom style="hair">
        <color theme="0" tint="-0.14999847407452621"/>
      </bottom>
      <diagonal/>
    </border>
    <border>
      <left style="thin">
        <color theme="0" tint="-0.14999847407452621"/>
      </left>
      <right style="hair">
        <color theme="0" tint="-0.14999847407452621"/>
      </right>
      <top style="thin">
        <color theme="0" tint="-0.14999847407452621"/>
      </top>
      <bottom style="thin">
        <color theme="0" tint="-0.14999847407452621"/>
      </bottom>
      <diagonal/>
    </border>
    <border>
      <left style="hair">
        <color theme="0" tint="-0.14999847407452621"/>
      </left>
      <right style="thin">
        <color theme="0" tint="-0.14999847407452621"/>
      </right>
      <top style="thin">
        <color theme="0" tint="-0.14999847407452621"/>
      </top>
      <bottom style="thin">
        <color theme="0" tint="-0.14999847407452621"/>
      </bottom>
      <diagonal/>
    </border>
    <border>
      <left style="hair">
        <color theme="0" tint="-0.14999847407452621"/>
      </left>
      <right style="hair">
        <color theme="0" tint="-0.14999847407452621"/>
      </right>
      <top style="hair">
        <color theme="0" tint="-0.14999847407452621"/>
      </top>
      <bottom style="thin">
        <color theme="4" tint="0.79998168889431442"/>
      </bottom>
      <diagonal/>
    </border>
    <border>
      <left/>
      <right/>
      <top style="hair">
        <color theme="0"/>
      </top>
      <bottom/>
      <diagonal/>
    </border>
    <border>
      <left style="thin">
        <color theme="0" tint="-0.499984740745262"/>
      </left>
      <right style="thin">
        <color theme="4" tint="0.39994506668294322"/>
      </right>
      <top style="dotted">
        <color theme="0"/>
      </top>
      <bottom/>
      <diagonal/>
    </border>
    <border>
      <left style="thin">
        <color theme="0" tint="-0.499984740745262"/>
      </left>
      <right style="thin">
        <color theme="4" tint="0.39994506668294322"/>
      </right>
      <top style="dotted">
        <color theme="0"/>
      </top>
      <bottom style="dotted">
        <color theme="0"/>
      </bottom>
      <diagonal/>
    </border>
    <border>
      <left style="hair">
        <color theme="0" tint="-0.14999847407452621"/>
      </left>
      <right style="hair">
        <color theme="0" tint="-0.14999847407452621"/>
      </right>
      <top style="dotted">
        <color theme="0"/>
      </top>
      <bottom style="dotted">
        <color theme="0"/>
      </bottom>
      <diagonal/>
    </border>
    <border>
      <left style="hair">
        <color theme="0" tint="-0.14999847407452621"/>
      </left>
      <right style="hair">
        <color theme="0" tint="-0.14999847407452621"/>
      </right>
      <top/>
      <bottom/>
      <diagonal/>
    </border>
    <border>
      <left/>
      <right/>
      <top style="hair">
        <color theme="0"/>
      </top>
      <bottom style="hair">
        <color theme="0"/>
      </bottom>
      <diagonal/>
    </border>
    <border>
      <left/>
      <right/>
      <top/>
      <bottom style="hair">
        <color theme="0"/>
      </bottom>
      <diagonal/>
    </border>
  </borders>
  <cellStyleXfs count="33">
    <xf numFmtId="0" fontId="0" fillId="0" borderId="0"/>
    <xf numFmtId="0" fontId="8" fillId="0" borderId="0"/>
    <xf numFmtId="0" fontId="12" fillId="0" borderId="0">
      <alignment vertical="top"/>
    </xf>
    <xf numFmtId="0" fontId="8" fillId="0" borderId="0"/>
    <xf numFmtId="0" fontId="8" fillId="0" borderId="0"/>
    <xf numFmtId="0" fontId="8" fillId="0" borderId="0"/>
    <xf numFmtId="0" fontId="15" fillId="0" borderId="0"/>
    <xf numFmtId="0" fontId="8" fillId="0" borderId="0"/>
    <xf numFmtId="0" fontId="13" fillId="0" borderId="0"/>
    <xf numFmtId="0" fontId="8" fillId="0" borderId="0"/>
    <xf numFmtId="0" fontId="15" fillId="0" borderId="0">
      <alignment vertical="top"/>
    </xf>
    <xf numFmtId="0" fontId="12" fillId="0" borderId="0"/>
    <xf numFmtId="0" fontId="14" fillId="0" borderId="0"/>
    <xf numFmtId="9" fontId="15" fillId="0" borderId="0" applyFont="0" applyFill="0" applyBorder="0" applyAlignment="0" applyProtection="0"/>
    <xf numFmtId="9" fontId="16" fillId="0" borderId="0" applyFont="0" applyFill="0" applyBorder="0" applyAlignment="0" applyProtection="0"/>
    <xf numFmtId="0" fontId="8" fillId="0" borderId="0"/>
    <xf numFmtId="0" fontId="5" fillId="0" borderId="0"/>
    <xf numFmtId="9" fontId="5" fillId="0" borderId="0" applyFont="0" applyFill="0" applyBorder="0" applyAlignment="0" applyProtection="0"/>
    <xf numFmtId="9" fontId="8" fillId="0" borderId="0" applyFont="0" applyFill="0" applyBorder="0" applyAlignment="0" applyProtection="0"/>
    <xf numFmtId="43" fontId="8"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8" fillId="0" borderId="0">
      <alignment vertical="top"/>
    </xf>
    <xf numFmtId="0" fontId="2" fillId="0" borderId="0"/>
    <xf numFmtId="0" fontId="2" fillId="0" borderId="0">
      <alignment vertical="top"/>
    </xf>
    <xf numFmtId="0" fontId="8" fillId="0" borderId="0"/>
    <xf numFmtId="9" fontId="2" fillId="0" borderId="0" applyFont="0" applyFill="0" applyBorder="0" applyAlignment="0" applyProtection="0"/>
    <xf numFmtId="43" fontId="8" fillId="0" borderId="0" applyFont="0" applyFill="0" applyBorder="0" applyAlignment="0" applyProtection="0"/>
    <xf numFmtId="0" fontId="2" fillId="0" borderId="0"/>
    <xf numFmtId="9" fontId="2" fillId="0" borderId="0" applyFont="0" applyFill="0" applyBorder="0" applyAlignment="0" applyProtection="0"/>
    <xf numFmtId="0" fontId="37" fillId="0" borderId="0"/>
    <xf numFmtId="0" fontId="1" fillId="0" borderId="0"/>
  </cellStyleXfs>
  <cellXfs count="274">
    <xf numFmtId="0" fontId="0" fillId="0" borderId="0" xfId="0"/>
    <xf numFmtId="0" fontId="7" fillId="0" borderId="0" xfId="0" applyFont="1" applyFill="1" applyBorder="1" applyAlignment="1">
      <alignment horizontal="justify" vertical="center"/>
    </xf>
    <xf numFmtId="0" fontId="7" fillId="0" borderId="0" xfId="0" applyFont="1" applyFill="1" applyBorder="1"/>
    <xf numFmtId="165" fontId="7" fillId="0" borderId="0" xfId="0" applyNumberFormat="1" applyFont="1" applyFill="1" applyBorder="1"/>
    <xf numFmtId="0" fontId="7" fillId="0" borderId="0" xfId="0" applyFont="1" applyFill="1" applyBorder="1" applyAlignment="1"/>
    <xf numFmtId="0" fontId="7" fillId="0" borderId="2" xfId="0" applyFont="1" applyFill="1" applyBorder="1" applyAlignment="1"/>
    <xf numFmtId="165" fontId="7" fillId="0" borderId="2" xfId="0" applyNumberFormat="1" applyFont="1" applyFill="1" applyBorder="1" applyAlignment="1"/>
    <xf numFmtId="0" fontId="7" fillId="3" borderId="0" xfId="0" applyFont="1" applyFill="1" applyBorder="1"/>
    <xf numFmtId="0" fontId="7" fillId="0" borderId="5" xfId="0" applyFont="1" applyFill="1" applyBorder="1"/>
    <xf numFmtId="0" fontId="7" fillId="0" borderId="5" xfId="0" applyFont="1" applyFill="1" applyBorder="1" applyAlignment="1">
      <alignment horizontal="justify" vertical="center"/>
    </xf>
    <xf numFmtId="0" fontId="7" fillId="0" borderId="7" xfId="0" applyFont="1" applyFill="1" applyBorder="1"/>
    <xf numFmtId="0" fontId="0" fillId="0" borderId="0" xfId="0" pivotButton="1" applyAlignment="1">
      <alignment horizontal="center"/>
    </xf>
    <xf numFmtId="0" fontId="0" fillId="0" borderId="0" xfId="0" applyAlignment="1">
      <alignment horizontal="center"/>
    </xf>
    <xf numFmtId="0" fontId="8" fillId="0" borderId="0" xfId="1"/>
    <xf numFmtId="0" fontId="0" fillId="2" borderId="0" xfId="0" applyFill="1"/>
    <xf numFmtId="0" fontId="7" fillId="2" borderId="0" xfId="0" applyFont="1" applyFill="1" applyBorder="1"/>
    <xf numFmtId="0" fontId="21" fillId="2" borderId="0" xfId="0" applyFont="1" applyFill="1" applyAlignment="1">
      <alignment horizontal="center" vertical="center"/>
    </xf>
    <xf numFmtId="0" fontId="0" fillId="2" borderId="0" xfId="0" applyFill="1" applyAlignment="1">
      <alignment horizontal="center"/>
    </xf>
    <xf numFmtId="0" fontId="7" fillId="0" borderId="0" xfId="0" applyFont="1" applyFill="1" applyBorder="1" applyAlignment="1">
      <alignment horizontal="center" wrapText="1"/>
    </xf>
    <xf numFmtId="0" fontId="0" fillId="0" borderId="0" xfId="0" applyAlignment="1">
      <alignment horizontal="center" wrapText="1"/>
    </xf>
    <xf numFmtId="0" fontId="8" fillId="0" borderId="0" xfId="0" applyFont="1"/>
    <xf numFmtId="0" fontId="7" fillId="0" borderId="0" xfId="0" applyFont="1" applyFill="1" applyBorder="1" applyAlignment="1">
      <alignment horizontal="justify" vertical="center" wrapText="1"/>
    </xf>
    <xf numFmtId="0" fontId="0" fillId="0" borderId="0" xfId="0" applyAlignment="1">
      <alignment horizontal="justify" vertical="center" wrapText="1"/>
    </xf>
    <xf numFmtId="0" fontId="23" fillId="0" borderId="0" xfId="1" applyFont="1"/>
    <xf numFmtId="0" fontId="23" fillId="0" borderId="0" xfId="0" applyFont="1"/>
    <xf numFmtId="0" fontId="23" fillId="2" borderId="0" xfId="0" applyFont="1" applyFill="1"/>
    <xf numFmtId="0" fontId="9" fillId="0" borderId="6" xfId="0" applyFont="1" applyFill="1" applyBorder="1" applyAlignment="1"/>
    <xf numFmtId="0" fontId="9" fillId="0" borderId="7" xfId="0" applyFont="1" applyFill="1" applyBorder="1" applyAlignment="1"/>
    <xf numFmtId="0" fontId="23" fillId="0" borderId="0" xfId="1" applyFont="1" applyAlignment="1">
      <alignment horizontal="justify" vertical="center" wrapText="1"/>
    </xf>
    <xf numFmtId="0" fontId="8" fillId="0" borderId="0" xfId="1" applyAlignment="1">
      <alignment horizontal="justify" vertical="center" wrapText="1"/>
    </xf>
    <xf numFmtId="0" fontId="0" fillId="0" borderId="10" xfId="0" applyBorder="1" applyAlignment="1">
      <alignment vertical="center"/>
    </xf>
    <xf numFmtId="0" fontId="0" fillId="0" borderId="0" xfId="0" applyAlignment="1">
      <alignment horizontal="center"/>
    </xf>
    <xf numFmtId="9" fontId="17" fillId="0" borderId="0" xfId="14" applyFont="1" applyFill="1" applyBorder="1"/>
    <xf numFmtId="0" fontId="17" fillId="0" borderId="0" xfId="0" applyFont="1" applyFill="1" applyBorder="1"/>
    <xf numFmtId="0" fontId="30" fillId="0" borderId="0" xfId="0" applyFont="1" applyBorder="1" applyAlignment="1">
      <alignment horizontal="center" vertical="center" wrapText="1"/>
    </xf>
    <xf numFmtId="0" fontId="30" fillId="0" borderId="0" xfId="0" applyFont="1" applyBorder="1" applyAlignment="1">
      <alignment horizontal="center"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30" fillId="0" borderId="22" xfId="0" applyFont="1" applyBorder="1" applyAlignment="1">
      <alignment horizontal="center" vertical="center"/>
    </xf>
    <xf numFmtId="0" fontId="30" fillId="0" borderId="20" xfId="0" applyFont="1" applyBorder="1" applyAlignment="1">
      <alignment horizontal="center" vertical="center"/>
    </xf>
    <xf numFmtId="0" fontId="20" fillId="0" borderId="21" xfId="0" applyFont="1" applyFill="1" applyBorder="1" applyAlignment="1">
      <alignment vertical="center"/>
    </xf>
    <xf numFmtId="0" fontId="20" fillId="0" borderId="23" xfId="0" applyFont="1" applyFill="1" applyBorder="1" applyAlignment="1">
      <alignment vertical="center"/>
    </xf>
    <xf numFmtId="0" fontId="20" fillId="0" borderId="7" xfId="0" applyFont="1" applyFill="1" applyBorder="1" applyAlignment="1"/>
    <xf numFmtId="0" fontId="20" fillId="0" borderId="15" xfId="0" applyFont="1" applyFill="1" applyBorder="1" applyAlignment="1"/>
    <xf numFmtId="0" fontId="30" fillId="0" borderId="14" xfId="0" applyFont="1" applyBorder="1" applyAlignment="1">
      <alignment horizontal="center" vertical="center"/>
    </xf>
    <xf numFmtId="4" fontId="30" fillId="0" borderId="9" xfId="0" applyNumberFormat="1" applyFont="1" applyBorder="1" applyAlignment="1">
      <alignment horizontal="center" vertical="center"/>
    </xf>
    <xf numFmtId="10" fontId="31" fillId="7" borderId="9" xfId="14" applyNumberFormat="1" applyFont="1" applyFill="1" applyBorder="1" applyAlignment="1">
      <alignment horizontal="center" vertical="center"/>
    </xf>
    <xf numFmtId="10" fontId="31" fillId="6" borderId="9" xfId="14" applyNumberFormat="1" applyFont="1" applyFill="1" applyBorder="1" applyAlignment="1">
      <alignment horizontal="center" vertical="center"/>
    </xf>
    <xf numFmtId="9" fontId="30" fillId="0" borderId="0" xfId="14" applyFont="1"/>
    <xf numFmtId="0" fontId="30" fillId="0" borderId="0" xfId="0" applyFont="1"/>
    <xf numFmtId="10" fontId="31" fillId="4" borderId="9" xfId="14" applyNumberFormat="1" applyFont="1" applyFill="1" applyBorder="1" applyAlignment="1">
      <alignment horizontal="center" vertical="center"/>
    </xf>
    <xf numFmtId="0" fontId="17" fillId="2" borderId="3" xfId="0" applyFont="1" applyFill="1" applyBorder="1" applyAlignment="1">
      <alignment horizontal="center"/>
    </xf>
    <xf numFmtId="0" fontId="17" fillId="2" borderId="4" xfId="0" applyFont="1" applyFill="1" applyBorder="1" applyAlignment="1">
      <alignment horizontal="center"/>
    </xf>
    <xf numFmtId="0" fontId="17" fillId="2" borderId="0" xfId="0" applyFont="1" applyFill="1" applyBorder="1" applyAlignment="1">
      <alignment horizontal="center"/>
    </xf>
    <xf numFmtId="0" fontId="30" fillId="2" borderId="0" xfId="0" applyFont="1" applyFill="1" applyAlignment="1">
      <alignment horizontal="center"/>
    </xf>
    <xf numFmtId="0" fontId="7" fillId="0" borderId="0" xfId="0" applyFont="1" applyFill="1" applyBorder="1" applyAlignment="1">
      <alignment horizontal="center" vertical="center"/>
    </xf>
    <xf numFmtId="0" fontId="20" fillId="0" borderId="0" xfId="0" applyFont="1" applyFill="1" applyBorder="1" applyAlignment="1">
      <alignment horizontal="center" vertical="center"/>
    </xf>
    <xf numFmtId="10" fontId="31" fillId="2" borderId="0" xfId="14" applyNumberFormat="1" applyFont="1" applyFill="1" applyBorder="1" applyAlignment="1">
      <alignment horizontal="center" vertical="center"/>
    </xf>
    <xf numFmtId="0" fontId="0" fillId="0" borderId="0" xfId="0" applyAlignment="1">
      <alignment horizontal="center"/>
    </xf>
    <xf numFmtId="0" fontId="32" fillId="0" borderId="0" xfId="0" applyFont="1" applyFill="1" applyBorder="1" applyAlignment="1">
      <alignment horizontal="center" vertical="center" wrapText="1"/>
    </xf>
    <xf numFmtId="0" fontId="19" fillId="0" borderId="0" xfId="0" applyFont="1" applyFill="1" applyBorder="1" applyAlignment="1">
      <alignment horizontal="center" vertical="center"/>
    </xf>
    <xf numFmtId="0" fontId="32" fillId="0" borderId="0" xfId="0" applyNumberFormat="1" applyFont="1" applyFill="1" applyBorder="1" applyAlignment="1">
      <alignment horizontal="center" vertical="center" wrapText="1"/>
    </xf>
    <xf numFmtId="0" fontId="28" fillId="0" borderId="0" xfId="0" applyFont="1" applyFill="1" applyAlignment="1">
      <alignment horizontal="center" vertical="center"/>
    </xf>
    <xf numFmtId="0" fontId="32" fillId="0" borderId="0" xfId="0" applyFont="1" applyFill="1" applyBorder="1" applyAlignment="1">
      <alignment horizontal="center" vertical="center"/>
    </xf>
    <xf numFmtId="0" fontId="28" fillId="0" borderId="0" xfId="0" applyFont="1" applyFill="1" applyBorder="1" applyAlignment="1">
      <alignment horizontal="center" vertical="center"/>
    </xf>
    <xf numFmtId="0" fontId="17" fillId="2" borderId="0" xfId="0" applyFont="1" applyFill="1" applyBorder="1" applyAlignment="1">
      <alignment horizontal="center" vertical="center"/>
    </xf>
    <xf numFmtId="0" fontId="29" fillId="2" borderId="0" xfId="0" applyFont="1" applyFill="1" applyBorder="1" applyAlignment="1">
      <alignment horizontal="center" vertical="center"/>
    </xf>
    <xf numFmtId="15" fontId="29" fillId="2" borderId="0" xfId="0" applyNumberFormat="1" applyFont="1" applyFill="1" applyBorder="1" applyAlignment="1">
      <alignment horizontal="center" vertical="center"/>
    </xf>
    <xf numFmtId="0" fontId="33" fillId="2" borderId="0" xfId="0" applyFont="1" applyFill="1" applyBorder="1"/>
    <xf numFmtId="0" fontId="33" fillId="0" borderId="0" xfId="0" applyFont="1" applyFill="1" applyBorder="1"/>
    <xf numFmtId="0" fontId="23" fillId="2" borderId="13" xfId="0" applyFont="1" applyFill="1" applyBorder="1"/>
    <xf numFmtId="0" fontId="23" fillId="2" borderId="0" xfId="0" applyFont="1" applyFill="1" applyAlignment="1">
      <alignment horizontal="center"/>
    </xf>
    <xf numFmtId="0" fontId="7" fillId="0" borderId="0" xfId="0" applyFont="1" applyBorder="1" applyAlignment="1">
      <alignment horizontal="center" vertical="center" wrapText="1"/>
    </xf>
    <xf numFmtId="0" fontId="27" fillId="0" borderId="0" xfId="0" applyNumberFormat="1" applyFont="1" applyBorder="1" applyAlignment="1">
      <alignment horizontal="center" vertical="center"/>
    </xf>
    <xf numFmtId="0" fontId="17" fillId="2" borderId="0" xfId="0" applyFont="1" applyFill="1" applyBorder="1" applyAlignment="1"/>
    <xf numFmtId="0" fontId="17" fillId="2" borderId="0" xfId="0" applyFont="1" applyFill="1" applyBorder="1"/>
    <xf numFmtId="0" fontId="17" fillId="2" borderId="5" xfId="0" applyFont="1" applyFill="1" applyBorder="1"/>
    <xf numFmtId="0" fontId="30" fillId="2" borderId="0" xfId="0" applyFont="1" applyFill="1"/>
    <xf numFmtId="0" fontId="23" fillId="0" borderId="13" xfId="1" applyFont="1" applyBorder="1"/>
    <xf numFmtId="0" fontId="23" fillId="0" borderId="0" xfId="1" applyFont="1" applyBorder="1"/>
    <xf numFmtId="0" fontId="23" fillId="0" borderId="27" xfId="1" applyFont="1" applyBorder="1"/>
    <xf numFmtId="0" fontId="26" fillId="10" borderId="27" xfId="0" applyFont="1" applyFill="1" applyBorder="1" applyAlignment="1">
      <alignment horizontal="center" vertical="center"/>
    </xf>
    <xf numFmtId="10" fontId="6" fillId="0" borderId="27" xfId="1" applyNumberFormat="1" applyFont="1" applyBorder="1" applyAlignment="1">
      <alignment horizontal="center"/>
    </xf>
    <xf numFmtId="0" fontId="26" fillId="10" borderId="27" xfId="1" applyFont="1" applyFill="1" applyBorder="1" applyAlignment="1">
      <alignment horizontal="center" vertical="center"/>
    </xf>
    <xf numFmtId="0" fontId="22" fillId="0" borderId="27" xfId="1" applyFont="1" applyBorder="1" applyAlignment="1">
      <alignment horizontal="center" vertical="center"/>
    </xf>
    <xf numFmtId="10" fontId="30" fillId="0" borderId="27" xfId="1" applyNumberFormat="1" applyFont="1" applyBorder="1" applyAlignment="1">
      <alignment horizontal="center" vertical="center"/>
    </xf>
    <xf numFmtId="10" fontId="28" fillId="10" borderId="27" xfId="1" applyNumberFormat="1" applyFont="1" applyFill="1" applyBorder="1" applyAlignment="1">
      <alignment horizontal="center" vertical="center"/>
    </xf>
    <xf numFmtId="0" fontId="17" fillId="2" borderId="26"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17" fillId="5" borderId="26" xfId="0" applyFont="1" applyFill="1" applyBorder="1" applyAlignment="1">
      <alignment horizontal="justify" vertical="center" wrapText="1"/>
    </xf>
    <xf numFmtId="0" fontId="17" fillId="5" borderId="26" xfId="0" applyFont="1" applyFill="1" applyBorder="1" applyAlignment="1">
      <alignment horizontal="center" vertical="center" wrapText="1"/>
    </xf>
    <xf numFmtId="167" fontId="17" fillId="2" borderId="26" xfId="0" applyNumberFormat="1" applyFont="1" applyFill="1" applyBorder="1" applyAlignment="1">
      <alignment horizontal="center" vertical="center" wrapText="1"/>
    </xf>
    <xf numFmtId="164" fontId="17" fillId="2" borderId="26" xfId="0" applyNumberFormat="1" applyFont="1" applyFill="1" applyBorder="1" applyAlignment="1">
      <alignment horizontal="center" vertical="center" wrapText="1"/>
    </xf>
    <xf numFmtId="166" fontId="17" fillId="2" borderId="26" xfId="14" applyNumberFormat="1" applyFont="1" applyFill="1" applyBorder="1" applyAlignment="1">
      <alignment horizontal="center" vertical="center" wrapText="1"/>
    </xf>
    <xf numFmtId="0" fontId="17" fillId="0" borderId="26" xfId="0" applyFont="1" applyFill="1" applyBorder="1" applyAlignment="1">
      <alignment horizontal="center" vertical="center" wrapText="1"/>
    </xf>
    <xf numFmtId="0" fontId="22" fillId="0" borderId="26" xfId="0" applyFont="1" applyFill="1" applyBorder="1" applyAlignment="1">
      <alignment horizontal="center" vertical="center"/>
    </xf>
    <xf numFmtId="0" fontId="7" fillId="5" borderId="26" xfId="0" applyFont="1" applyFill="1" applyBorder="1" applyAlignment="1">
      <alignment horizontal="justify" vertical="center" wrapText="1"/>
    </xf>
    <xf numFmtId="0" fontId="7" fillId="2" borderId="26" xfId="0" applyFont="1" applyFill="1" applyBorder="1" applyAlignment="1">
      <alignment horizontal="center" vertical="center" wrapText="1"/>
    </xf>
    <xf numFmtId="0" fontId="7" fillId="2" borderId="26" xfId="0" applyFont="1" applyFill="1" applyBorder="1" applyAlignment="1">
      <alignment horizontal="justify" vertical="center" wrapText="1"/>
    </xf>
    <xf numFmtId="9" fontId="17" fillId="5" borderId="26" xfId="0" applyNumberFormat="1" applyFont="1" applyFill="1" applyBorder="1" applyAlignment="1">
      <alignment horizontal="center" vertical="center" wrapText="1"/>
    </xf>
    <xf numFmtId="167" fontId="7" fillId="5" borderId="26" xfId="0" applyNumberFormat="1" applyFont="1" applyFill="1" applyBorder="1" applyAlignment="1">
      <alignment horizontal="center" vertical="center" wrapText="1"/>
    </xf>
    <xf numFmtId="0" fontId="17" fillId="2" borderId="26" xfId="0" applyFont="1" applyFill="1" applyBorder="1" applyAlignment="1">
      <alignment horizontal="justify" vertical="center" wrapText="1"/>
    </xf>
    <xf numFmtId="0" fontId="17" fillId="2" borderId="26" xfId="0" applyNumberFormat="1" applyFont="1" applyFill="1" applyBorder="1" applyAlignment="1">
      <alignment horizontal="justify" vertical="center" wrapText="1"/>
    </xf>
    <xf numFmtId="167" fontId="17" fillId="2" borderId="26" xfId="15" applyNumberFormat="1" applyFont="1" applyFill="1" applyBorder="1" applyAlignment="1">
      <alignment horizontal="center" vertical="center" wrapText="1"/>
    </xf>
    <xf numFmtId="0" fontId="17" fillId="2" borderId="26" xfId="0" applyNumberFormat="1" applyFont="1" applyFill="1" applyBorder="1" applyAlignment="1">
      <alignment horizontal="center" vertical="center" wrapText="1"/>
    </xf>
    <xf numFmtId="1" fontId="17" fillId="2" borderId="26" xfId="0" applyNumberFormat="1" applyFont="1" applyFill="1" applyBorder="1" applyAlignment="1">
      <alignment horizontal="center" vertical="center" wrapText="1"/>
    </xf>
    <xf numFmtId="2" fontId="17" fillId="5" borderId="26" xfId="0" applyNumberFormat="1" applyFont="1" applyFill="1" applyBorder="1" applyAlignment="1">
      <alignment horizontal="center" vertical="center" wrapText="1"/>
    </xf>
    <xf numFmtId="14" fontId="17" fillId="2" borderId="26" xfId="0" applyNumberFormat="1" applyFont="1" applyFill="1" applyBorder="1" applyAlignment="1">
      <alignment horizontal="center" vertical="center"/>
    </xf>
    <xf numFmtId="0" fontId="17" fillId="2" borderId="26" xfId="15" applyNumberFormat="1" applyFont="1" applyFill="1" applyBorder="1" applyAlignment="1">
      <alignment horizontal="justify" vertical="center" wrapText="1"/>
    </xf>
    <xf numFmtId="0" fontId="17" fillId="2" borderId="26" xfId="15" applyNumberFormat="1" applyFont="1" applyFill="1" applyBorder="1" applyAlignment="1">
      <alignment horizontal="center" vertical="center" wrapText="1"/>
    </xf>
    <xf numFmtId="0" fontId="17" fillId="2" borderId="26" xfId="15" applyFont="1" applyFill="1" applyBorder="1" applyAlignment="1">
      <alignment horizontal="center" vertical="center" wrapText="1"/>
    </xf>
    <xf numFmtId="0" fontId="17" fillId="2" borderId="26" xfId="15" applyFont="1" applyFill="1" applyBorder="1" applyAlignment="1">
      <alignment horizontal="justify" vertical="center" wrapText="1"/>
    </xf>
    <xf numFmtId="0" fontId="22" fillId="2" borderId="26" xfId="0" applyFont="1" applyFill="1" applyBorder="1" applyAlignment="1">
      <alignment horizontal="center" vertical="center"/>
    </xf>
    <xf numFmtId="14" fontId="17" fillId="2" borderId="26" xfId="0" applyNumberFormat="1" applyFont="1" applyFill="1" applyBorder="1" applyAlignment="1">
      <alignment horizontal="center" vertical="center" wrapText="1"/>
    </xf>
    <xf numFmtId="0" fontId="17" fillId="2" borderId="26" xfId="0" applyFont="1" applyFill="1" applyBorder="1" applyAlignment="1">
      <alignment horizontal="justify" vertical="center"/>
    </xf>
    <xf numFmtId="169" fontId="17" fillId="2" borderId="26" xfId="14" applyNumberFormat="1" applyFont="1" applyFill="1" applyBorder="1" applyAlignment="1">
      <alignment horizontal="center" vertical="center" wrapText="1"/>
    </xf>
    <xf numFmtId="168" fontId="17" fillId="2" borderId="26" xfId="14" applyNumberFormat="1" applyFont="1" applyFill="1" applyBorder="1" applyAlignment="1">
      <alignment horizontal="center" vertical="center" wrapText="1"/>
    </xf>
    <xf numFmtId="0" fontId="17" fillId="2" borderId="26" xfId="0" applyFont="1" applyFill="1" applyBorder="1" applyAlignment="1">
      <alignment horizontal="center" vertical="center"/>
    </xf>
    <xf numFmtId="0" fontId="17" fillId="0" borderId="26" xfId="0" applyFont="1" applyFill="1" applyBorder="1" applyAlignment="1">
      <alignment horizontal="center" vertical="center"/>
    </xf>
    <xf numFmtId="0" fontId="17" fillId="2" borderId="26" xfId="0" applyNumberFormat="1" applyFont="1" applyFill="1" applyBorder="1" applyAlignment="1">
      <alignment horizontal="center" vertical="center"/>
    </xf>
    <xf numFmtId="0" fontId="17" fillId="0" borderId="26" xfId="0" applyFont="1" applyFill="1" applyBorder="1"/>
    <xf numFmtId="0" fontId="30" fillId="0" borderId="26" xfId="0" applyFont="1" applyFill="1" applyBorder="1" applyAlignment="1">
      <alignment horizontal="center" vertical="center"/>
    </xf>
    <xf numFmtId="0" fontId="29" fillId="0" borderId="0" xfId="0" applyFont="1" applyFill="1" applyBorder="1" applyAlignment="1">
      <alignment horizontal="center" vertical="center"/>
    </xf>
    <xf numFmtId="15" fontId="29" fillId="0" borderId="0" xfId="0" applyNumberFormat="1" applyFont="1" applyFill="1" applyBorder="1" applyAlignment="1">
      <alignment horizontal="center" vertical="center"/>
    </xf>
    <xf numFmtId="0" fontId="21" fillId="0" borderId="0" xfId="0" applyFont="1" applyFill="1" applyAlignment="1">
      <alignment horizontal="center" vertical="center"/>
    </xf>
    <xf numFmtId="0" fontId="0" fillId="0" borderId="0" xfId="0" applyFill="1" applyAlignment="1">
      <alignment horizontal="center"/>
    </xf>
    <xf numFmtId="0" fontId="28" fillId="10" borderId="27" xfId="1" applyFont="1" applyFill="1" applyBorder="1" applyAlignment="1">
      <alignment horizontal="center" vertical="center"/>
    </xf>
    <xf numFmtId="0" fontId="19" fillId="10" borderId="29" xfId="0" applyFont="1" applyFill="1" applyBorder="1" applyAlignment="1">
      <alignment horizontal="center" vertical="center" wrapText="1"/>
    </xf>
    <xf numFmtId="0" fontId="19" fillId="11" borderId="29" xfId="0" applyFont="1" applyFill="1" applyBorder="1" applyAlignment="1">
      <alignment horizontal="center" vertical="center" wrapText="1"/>
    </xf>
    <xf numFmtId="9" fontId="19" fillId="10" borderId="29" xfId="14" applyFont="1" applyFill="1" applyBorder="1" applyAlignment="1">
      <alignment horizontal="center" vertical="center" wrapText="1"/>
    </xf>
    <xf numFmtId="0" fontId="19" fillId="10" borderId="29" xfId="0" applyFont="1" applyFill="1" applyBorder="1" applyAlignment="1" applyProtection="1">
      <alignment horizontal="center" vertical="center" wrapText="1"/>
    </xf>
    <xf numFmtId="167" fontId="7" fillId="2" borderId="26" xfId="0" applyNumberFormat="1" applyFont="1" applyFill="1" applyBorder="1" applyAlignment="1">
      <alignment horizontal="center" vertical="center" wrapText="1"/>
    </xf>
    <xf numFmtId="0" fontId="7" fillId="5" borderId="26" xfId="1" applyFont="1" applyFill="1" applyBorder="1" applyAlignment="1">
      <alignment horizontal="justify" vertical="center" wrapText="1"/>
    </xf>
    <xf numFmtId="9" fontId="7" fillId="5" borderId="26" xfId="0" applyNumberFormat="1" applyFont="1" applyFill="1" applyBorder="1" applyAlignment="1">
      <alignment horizontal="center" vertical="center" wrapText="1"/>
    </xf>
    <xf numFmtId="0" fontId="17" fillId="2" borderId="26" xfId="1" applyFont="1" applyFill="1" applyBorder="1" applyAlignment="1">
      <alignment horizontal="justify" vertical="center" wrapText="1"/>
    </xf>
    <xf numFmtId="167" fontId="7" fillId="5" borderId="26" xfId="1" applyNumberFormat="1" applyFont="1" applyFill="1" applyBorder="1" applyAlignment="1">
      <alignment horizontal="center" vertical="center" wrapText="1"/>
    </xf>
    <xf numFmtId="0" fontId="7" fillId="2" borderId="26" xfId="1" applyFont="1" applyFill="1" applyBorder="1" applyAlignment="1">
      <alignment horizontal="justify" vertical="center" wrapText="1"/>
    </xf>
    <xf numFmtId="0" fontId="7" fillId="5" borderId="26" xfId="1" applyNumberFormat="1" applyFont="1" applyFill="1" applyBorder="1" applyAlignment="1">
      <alignment horizontal="center" vertical="center" wrapText="1"/>
    </xf>
    <xf numFmtId="167" fontId="7" fillId="2" borderId="26" xfId="1" applyNumberFormat="1" applyFont="1" applyFill="1" applyBorder="1" applyAlignment="1">
      <alignment horizontal="justify" vertical="center" wrapText="1"/>
    </xf>
    <xf numFmtId="0" fontId="7" fillId="5" borderId="26" xfId="1" applyFont="1" applyFill="1" applyBorder="1" applyAlignment="1">
      <alignment horizontal="center" vertical="center" wrapText="1"/>
    </xf>
    <xf numFmtId="167" fontId="17" fillId="2" borderId="26" xfId="1" applyNumberFormat="1" applyFont="1" applyFill="1" applyBorder="1" applyAlignment="1">
      <alignment horizontal="justify" vertical="center" wrapText="1"/>
    </xf>
    <xf numFmtId="0" fontId="17" fillId="5" borderId="26" xfId="1" applyFont="1" applyFill="1" applyBorder="1" applyAlignment="1">
      <alignment horizontal="center" vertical="center" wrapText="1"/>
    </xf>
    <xf numFmtId="49" fontId="7" fillId="5" borderId="26" xfId="1" applyNumberFormat="1" applyFont="1" applyFill="1" applyBorder="1" applyAlignment="1">
      <alignment horizontal="center" vertical="center" wrapText="1"/>
    </xf>
    <xf numFmtId="0" fontId="7" fillId="2" borderId="26" xfId="1" applyFont="1" applyFill="1" applyBorder="1" applyAlignment="1">
      <alignment horizontal="center" vertical="center" wrapText="1"/>
    </xf>
    <xf numFmtId="170" fontId="7" fillId="2" borderId="26" xfId="1" applyNumberFormat="1" applyFont="1" applyFill="1" applyBorder="1" applyAlignment="1">
      <alignment horizontal="center" vertical="center" wrapText="1"/>
    </xf>
    <xf numFmtId="4" fontId="17" fillId="0" borderId="26" xfId="0" applyNumberFormat="1" applyFont="1" applyFill="1" applyBorder="1" applyAlignment="1">
      <alignment horizontal="center"/>
    </xf>
    <xf numFmtId="0" fontId="7" fillId="2" borderId="26" xfId="1" applyNumberFormat="1" applyFont="1" applyFill="1" applyBorder="1" applyAlignment="1">
      <alignment horizontal="center" vertical="center" wrapText="1"/>
    </xf>
    <xf numFmtId="0" fontId="7" fillId="5" borderId="29" xfId="0" applyFont="1" applyFill="1" applyBorder="1" applyAlignment="1">
      <alignment horizontal="center" vertical="center" wrapText="1"/>
    </xf>
    <xf numFmtId="0" fontId="17" fillId="2" borderId="29" xfId="0" applyFont="1" applyFill="1" applyBorder="1" applyAlignment="1">
      <alignment horizontal="center" vertical="center" wrapText="1"/>
    </xf>
    <xf numFmtId="0" fontId="7" fillId="5" borderId="29" xfId="0" applyFont="1" applyFill="1" applyBorder="1" applyAlignment="1">
      <alignment horizontal="justify" vertical="center" wrapText="1"/>
    </xf>
    <xf numFmtId="0" fontId="0" fillId="0" borderId="0" xfId="0" applyAlignment="1">
      <alignment horizontal="center"/>
    </xf>
    <xf numFmtId="0" fontId="0" fillId="0" borderId="0" xfId="0" applyAlignment="1">
      <alignment horizontal="center"/>
    </xf>
    <xf numFmtId="0" fontId="17" fillId="2" borderId="26" xfId="1" applyFont="1" applyFill="1" applyBorder="1" applyAlignment="1">
      <alignment horizontal="center" vertical="center" wrapText="1"/>
    </xf>
    <xf numFmtId="0" fontId="19" fillId="0" borderId="0" xfId="0" applyFont="1" applyAlignment="1">
      <alignment horizontal="center" vertical="center"/>
    </xf>
    <xf numFmtId="1" fontId="17" fillId="0" borderId="26" xfId="0" applyNumberFormat="1" applyFont="1" applyBorder="1" applyAlignment="1">
      <alignment horizontal="center" vertical="center" wrapText="1"/>
    </xf>
    <xf numFmtId="0" fontId="22" fillId="0" borderId="26" xfId="0" applyFont="1" applyBorder="1" applyAlignment="1">
      <alignment horizontal="center" vertical="center" wrapText="1"/>
    </xf>
    <xf numFmtId="0" fontId="30" fillId="0" borderId="26" xfId="0" applyFont="1" applyBorder="1" applyAlignment="1">
      <alignment horizontal="center" vertical="center"/>
    </xf>
    <xf numFmtId="0" fontId="17" fillId="2" borderId="29" xfId="0" applyFont="1" applyFill="1" applyBorder="1" applyAlignment="1" applyProtection="1">
      <alignment horizontal="center" vertical="center" wrapText="1"/>
    </xf>
    <xf numFmtId="0" fontId="22" fillId="0" borderId="26" xfId="0" applyFont="1" applyBorder="1" applyAlignment="1">
      <alignment horizontal="center" vertical="center"/>
    </xf>
    <xf numFmtId="0" fontId="26" fillId="10" borderId="27" xfId="0" applyFont="1" applyFill="1" applyBorder="1" applyAlignment="1">
      <alignment horizontal="center" vertical="center" wrapText="1"/>
    </xf>
    <xf numFmtId="0" fontId="7" fillId="12" borderId="29" xfId="0" applyFont="1" applyFill="1" applyBorder="1" applyAlignment="1">
      <alignment horizontal="center" vertical="center" wrapText="1"/>
    </xf>
    <xf numFmtId="165" fontId="7" fillId="12" borderId="29" xfId="0" applyNumberFormat="1" applyFont="1" applyFill="1" applyBorder="1" applyAlignment="1">
      <alignment horizontal="center" vertical="center" wrapText="1"/>
    </xf>
    <xf numFmtId="0" fontId="0" fillId="0" borderId="32" xfId="0" applyBorder="1" applyAlignment="1">
      <alignment vertical="center"/>
    </xf>
    <xf numFmtId="10" fontId="31" fillId="7" borderId="9" xfId="18" applyNumberFormat="1" applyFont="1" applyFill="1" applyBorder="1" applyAlignment="1">
      <alignment horizontal="center" vertical="center"/>
    </xf>
    <xf numFmtId="10" fontId="31" fillId="4" borderId="9" xfId="18" applyNumberFormat="1" applyFont="1" applyFill="1" applyBorder="1" applyAlignment="1">
      <alignment horizontal="center" vertical="center"/>
    </xf>
    <xf numFmtId="170" fontId="17" fillId="2" borderId="26" xfId="0" applyNumberFormat="1" applyFont="1" applyFill="1" applyBorder="1" applyAlignment="1">
      <alignment horizontal="center" vertical="center"/>
    </xf>
    <xf numFmtId="0" fontId="17" fillId="12" borderId="29" xfId="0" applyFont="1" applyFill="1" applyBorder="1" applyAlignment="1">
      <alignment horizontal="center" vertical="center" wrapText="1"/>
    </xf>
    <xf numFmtId="0" fontId="17" fillId="5" borderId="29"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5" xfId="0" applyFont="1" applyFill="1" applyBorder="1" applyAlignment="1">
      <alignment horizontal="center" vertical="center"/>
    </xf>
    <xf numFmtId="0" fontId="30" fillId="2" borderId="0" xfId="0" applyFont="1" applyFill="1" applyAlignment="1">
      <alignment horizontal="center" vertical="center"/>
    </xf>
    <xf numFmtId="0" fontId="26" fillId="10" borderId="0" xfId="0" applyFont="1" applyFill="1" applyAlignment="1">
      <alignment horizontal="center" vertical="center" wrapText="1"/>
    </xf>
    <xf numFmtId="0" fontId="7" fillId="2" borderId="29" xfId="0" applyFont="1" applyFill="1" applyBorder="1" applyAlignment="1">
      <alignment horizontal="center" vertical="center" wrapText="1"/>
    </xf>
    <xf numFmtId="0" fontId="0" fillId="0" borderId="0" xfId="0" applyAlignment="1">
      <alignment horizontal="center" vertical="center"/>
    </xf>
    <xf numFmtId="0" fontId="19" fillId="2" borderId="29" xfId="0" applyFont="1" applyFill="1" applyBorder="1" applyAlignment="1">
      <alignment horizontal="center" vertical="center" wrapText="1"/>
    </xf>
    <xf numFmtId="1" fontId="7" fillId="5" borderId="29" xfId="0" applyNumberFormat="1" applyFont="1" applyFill="1" applyBorder="1" applyAlignment="1">
      <alignment horizontal="center" vertical="center" wrapText="1"/>
    </xf>
    <xf numFmtId="0" fontId="17" fillId="5" borderId="29" xfId="0" applyFont="1" applyFill="1" applyBorder="1" applyAlignment="1">
      <alignment horizontal="justify" vertical="center" wrapText="1"/>
    </xf>
    <xf numFmtId="1" fontId="7" fillId="5" borderId="29" xfId="0" applyNumberFormat="1" applyFont="1" applyFill="1" applyBorder="1" applyAlignment="1">
      <alignment horizontal="justify" vertical="center" wrapText="1"/>
    </xf>
    <xf numFmtId="0" fontId="30" fillId="0" borderId="29" xfId="0" applyFont="1" applyFill="1" applyBorder="1" applyAlignment="1" applyProtection="1">
      <alignment horizontal="center" vertical="center" wrapText="1"/>
    </xf>
    <xf numFmtId="0" fontId="26" fillId="10" borderId="38" xfId="0" applyFont="1" applyFill="1" applyBorder="1" applyAlignment="1">
      <alignment horizontal="center" vertical="center" wrapText="1"/>
    </xf>
    <xf numFmtId="0" fontId="7" fillId="0" borderId="0" xfId="0" applyFont="1" applyFill="1" applyBorder="1" applyAlignment="1">
      <alignment horizontal="center"/>
    </xf>
    <xf numFmtId="0" fontId="9" fillId="0" borderId="7" xfId="0" applyFont="1" applyFill="1" applyBorder="1" applyAlignment="1">
      <alignment horizontal="center"/>
    </xf>
    <xf numFmtId="9" fontId="17" fillId="13" borderId="29" xfId="18" applyFont="1" applyFill="1" applyBorder="1" applyAlignment="1">
      <alignment horizontal="center" vertical="center" wrapText="1"/>
    </xf>
    <xf numFmtId="0" fontId="7" fillId="2" borderId="0" xfId="0" applyFont="1" applyFill="1" applyAlignment="1">
      <alignment horizontal="center" vertical="center" wrapText="1"/>
    </xf>
    <xf numFmtId="0" fontId="36" fillId="2" borderId="0" xfId="0" applyFont="1" applyFill="1" applyAlignment="1">
      <alignment horizontal="center" vertical="center" wrapText="1"/>
    </xf>
    <xf numFmtId="0" fontId="9" fillId="0" borderId="7" xfId="0" applyFont="1" applyFill="1" applyBorder="1" applyAlignment="1">
      <alignment horizontal="center" vertical="center"/>
    </xf>
    <xf numFmtId="170" fontId="7" fillId="5" borderId="29" xfId="0" applyNumberFormat="1" applyFont="1" applyFill="1" applyBorder="1" applyAlignment="1">
      <alignment horizontal="center" vertical="center" wrapText="1"/>
    </xf>
    <xf numFmtId="170" fontId="7" fillId="2" borderId="29" xfId="0" applyNumberFormat="1" applyFont="1" applyFill="1" applyBorder="1" applyAlignment="1">
      <alignment horizontal="center" vertical="center" wrapText="1"/>
    </xf>
    <xf numFmtId="170" fontId="7" fillId="2" borderId="26" xfId="0" applyNumberFormat="1" applyFont="1" applyFill="1" applyBorder="1" applyAlignment="1">
      <alignment horizontal="center" vertical="center" wrapText="1"/>
    </xf>
    <xf numFmtId="170" fontId="7" fillId="5" borderId="26" xfId="0" applyNumberFormat="1" applyFont="1" applyFill="1" applyBorder="1" applyAlignment="1">
      <alignment horizontal="center" vertical="center" wrapText="1"/>
    </xf>
    <xf numFmtId="170" fontId="17" fillId="5" borderId="26" xfId="0" applyNumberFormat="1" applyFont="1" applyFill="1" applyBorder="1" applyAlignment="1">
      <alignment horizontal="center" vertical="center" wrapText="1"/>
    </xf>
    <xf numFmtId="170" fontId="17" fillId="2" borderId="26" xfId="0" applyNumberFormat="1" applyFont="1" applyFill="1" applyBorder="1" applyAlignment="1">
      <alignment horizontal="center" vertical="center" wrapText="1"/>
    </xf>
    <xf numFmtId="1" fontId="17" fillId="5" borderId="29" xfId="0" applyNumberFormat="1" applyFont="1" applyFill="1" applyBorder="1" applyAlignment="1">
      <alignment horizontal="center" vertical="center" wrapText="1"/>
    </xf>
    <xf numFmtId="14" fontId="7" fillId="2" borderId="26" xfId="0" applyNumberFormat="1" applyFont="1" applyFill="1" applyBorder="1" applyAlignment="1">
      <alignment horizontal="center" vertical="center" wrapText="1"/>
    </xf>
    <xf numFmtId="9" fontId="17" fillId="2" borderId="29" xfId="18" applyFont="1" applyFill="1" applyBorder="1" applyAlignment="1">
      <alignment horizontal="center" vertical="center" wrapText="1"/>
    </xf>
    <xf numFmtId="0" fontId="26" fillId="10" borderId="43" xfId="0" applyFont="1" applyFill="1" applyBorder="1" applyAlignment="1">
      <alignment horizontal="center" vertical="center" wrapText="1"/>
    </xf>
    <xf numFmtId="0" fontId="22" fillId="2" borderId="8" xfId="0" applyNumberFormat="1" applyFont="1" applyFill="1" applyBorder="1" applyAlignment="1">
      <alignment horizontal="center" vertical="center"/>
    </xf>
    <xf numFmtId="0" fontId="19" fillId="2" borderId="0" xfId="0" applyFont="1" applyFill="1" applyAlignment="1">
      <alignment horizontal="center" vertical="center"/>
    </xf>
    <xf numFmtId="0" fontId="26" fillId="10" borderId="44" xfId="0" applyFont="1" applyFill="1" applyBorder="1" applyAlignment="1">
      <alignment horizontal="center" vertical="center" wrapText="1"/>
    </xf>
    <xf numFmtId="0" fontId="28" fillId="9" borderId="24" xfId="0" applyFont="1" applyFill="1" applyBorder="1" applyAlignment="1">
      <alignment horizontal="center" vertical="center"/>
    </xf>
    <xf numFmtId="0" fontId="8" fillId="14" borderId="24" xfId="0" applyFont="1" applyFill="1" applyBorder="1" applyAlignment="1">
      <alignment horizontal="center" vertical="center"/>
    </xf>
    <xf numFmtId="0" fontId="8" fillId="0" borderId="24" xfId="0" applyFont="1" applyBorder="1" applyAlignment="1">
      <alignment horizontal="left" vertical="center" indent="1"/>
    </xf>
    <xf numFmtId="0" fontId="0" fillId="14" borderId="24" xfId="0" applyFill="1" applyBorder="1" applyAlignment="1">
      <alignment horizontal="center" vertical="center"/>
    </xf>
    <xf numFmtId="0" fontId="0" fillId="0" borderId="24" xfId="0" applyBorder="1" applyAlignment="1">
      <alignment horizontal="left" vertical="center" indent="1"/>
    </xf>
    <xf numFmtId="0" fontId="7" fillId="15" borderId="0" xfId="1" applyFont="1" applyFill="1" applyAlignment="1">
      <alignment horizontal="center" vertical="center"/>
    </xf>
    <xf numFmtId="0" fontId="7" fillId="15" borderId="41" xfId="0" applyFont="1" applyFill="1" applyBorder="1" applyAlignment="1">
      <alignment horizontal="left" vertical="center" wrapText="1" indent="1"/>
    </xf>
    <xf numFmtId="0" fontId="7" fillId="15" borderId="42" xfId="0" applyFont="1" applyFill="1" applyBorder="1" applyAlignment="1">
      <alignment horizontal="left" vertical="center" wrapText="1" indent="1"/>
    </xf>
    <xf numFmtId="0" fontId="7" fillId="15" borderId="39" xfId="0" applyFont="1" applyFill="1" applyBorder="1" applyAlignment="1">
      <alignment horizontal="left" vertical="center" wrapText="1" indent="1"/>
    </xf>
    <xf numFmtId="0" fontId="7" fillId="15" borderId="40" xfId="0" applyFont="1" applyFill="1" applyBorder="1" applyAlignment="1">
      <alignment horizontal="left" vertical="center" wrapText="1" indent="1"/>
    </xf>
    <xf numFmtId="0" fontId="7" fillId="2" borderId="29" xfId="0" applyFont="1" applyFill="1" applyBorder="1" applyAlignment="1">
      <alignment horizontal="justify" vertical="center" wrapText="1"/>
    </xf>
    <xf numFmtId="167" fontId="7" fillId="2" borderId="29" xfId="0" applyNumberFormat="1" applyFont="1" applyFill="1" applyBorder="1" applyAlignment="1">
      <alignment horizontal="center" vertical="center" wrapText="1"/>
    </xf>
    <xf numFmtId="0" fontId="7" fillId="2" borderId="29" xfId="0" applyNumberFormat="1" applyFont="1" applyFill="1" applyBorder="1" applyAlignment="1">
      <alignment horizontal="center" vertical="center" wrapText="1"/>
    </xf>
    <xf numFmtId="0" fontId="7" fillId="2" borderId="26" xfId="0" applyNumberFormat="1" applyFont="1" applyFill="1" applyBorder="1" applyAlignment="1">
      <alignment horizontal="justify" vertical="center" wrapText="1"/>
    </xf>
    <xf numFmtId="0" fontId="7" fillId="2" borderId="26" xfId="0" applyFont="1" applyFill="1" applyBorder="1" applyAlignment="1">
      <alignment horizontal="justify" vertical="center"/>
    </xf>
    <xf numFmtId="0" fontId="17" fillId="2" borderId="26" xfId="0" applyNumberFormat="1" applyFont="1" applyFill="1" applyBorder="1" applyAlignment="1">
      <alignment horizontal="left" vertical="center" wrapText="1"/>
    </xf>
    <xf numFmtId="9" fontId="17" fillId="2" borderId="26" xfId="0" applyNumberFormat="1" applyFont="1" applyFill="1" applyBorder="1" applyAlignment="1">
      <alignment horizontal="justify" vertical="center" wrapText="1"/>
    </xf>
    <xf numFmtId="9" fontId="17" fillId="2" borderId="26" xfId="0" applyNumberFormat="1" applyFont="1" applyFill="1" applyBorder="1" applyAlignment="1">
      <alignment horizontal="center" vertical="center" wrapText="1"/>
    </xf>
    <xf numFmtId="0" fontId="17" fillId="2" borderId="26" xfId="0" applyFont="1" applyFill="1" applyBorder="1" applyAlignment="1">
      <alignment horizontal="justify" vertical="center" wrapText="1" shrinkToFit="1"/>
    </xf>
    <xf numFmtId="0" fontId="17" fillId="2" borderId="26" xfId="1" applyNumberFormat="1" applyFont="1" applyFill="1" applyBorder="1" applyAlignment="1">
      <alignment horizontal="center" vertical="center" wrapText="1"/>
    </xf>
    <xf numFmtId="167" fontId="17" fillId="2" borderId="26" xfId="1" applyNumberFormat="1" applyFont="1" applyFill="1" applyBorder="1" applyAlignment="1">
      <alignment horizontal="center" vertical="center" wrapText="1"/>
    </xf>
    <xf numFmtId="0" fontId="17" fillId="2" borderId="26" xfId="1" applyNumberFormat="1" applyFont="1" applyFill="1" applyBorder="1" applyAlignment="1">
      <alignment horizontal="justify" vertical="center" wrapText="1"/>
    </xf>
    <xf numFmtId="170" fontId="17" fillId="2" borderId="29" xfId="18" applyNumberFormat="1" applyFont="1" applyFill="1" applyBorder="1" applyAlignment="1">
      <alignment horizontal="center" vertical="center" wrapText="1"/>
    </xf>
    <xf numFmtId="170" fontId="17" fillId="16" borderId="29" xfId="18" applyNumberFormat="1" applyFont="1" applyFill="1" applyBorder="1" applyAlignment="1">
      <alignment horizontal="center" vertical="center" wrapText="1"/>
    </xf>
    <xf numFmtId="15" fontId="25" fillId="2" borderId="0" xfId="0" applyNumberFormat="1" applyFont="1" applyFill="1" applyBorder="1" applyAlignment="1">
      <alignment horizontal="center" vertical="center"/>
    </xf>
    <xf numFmtId="0" fontId="25" fillId="2" borderId="0" xfId="0" applyFont="1" applyFill="1" applyBorder="1" applyAlignment="1">
      <alignment horizontal="center" vertical="center"/>
    </xf>
    <xf numFmtId="0" fontId="27" fillId="0" borderId="8" xfId="0" applyNumberFormat="1" applyFont="1" applyBorder="1" applyAlignment="1">
      <alignment horizontal="center" vertical="center"/>
    </xf>
    <xf numFmtId="0" fontId="27" fillId="0" borderId="27" xfId="0" applyNumberFormat="1" applyFont="1" applyBorder="1" applyAlignment="1">
      <alignment horizontal="center" vertical="center"/>
    </xf>
    <xf numFmtId="0" fontId="26" fillId="10" borderId="27" xfId="0" applyNumberFormat="1" applyFont="1" applyFill="1" applyBorder="1" applyAlignment="1">
      <alignment horizontal="center" vertical="center"/>
    </xf>
    <xf numFmtId="0" fontId="27" fillId="0" borderId="36" xfId="0" applyNumberFormat="1" applyFont="1" applyBorder="1" applyAlignment="1">
      <alignment horizontal="center" vertical="center"/>
    </xf>
    <xf numFmtId="0" fontId="27" fillId="0" borderId="35" xfId="0" applyNumberFormat="1" applyFont="1" applyBorder="1" applyAlignment="1">
      <alignment horizontal="center" vertical="center"/>
    </xf>
    <xf numFmtId="0" fontId="19" fillId="10" borderId="37" xfId="0" applyFont="1" applyFill="1" applyBorder="1" applyAlignment="1">
      <alignment horizontal="center" vertical="center" wrapText="1"/>
    </xf>
    <xf numFmtId="0" fontId="19" fillId="10" borderId="27" xfId="0" applyFont="1" applyFill="1" applyBorder="1" applyAlignment="1">
      <alignment horizontal="center" vertical="center" wrapText="1"/>
    </xf>
    <xf numFmtId="0" fontId="7" fillId="8" borderId="27" xfId="0" applyFont="1" applyFill="1" applyBorder="1" applyAlignment="1">
      <alignment horizontal="center" vertical="center" wrapText="1"/>
    </xf>
    <xf numFmtId="0" fontId="7" fillId="0" borderId="27" xfId="0" applyFont="1" applyBorder="1" applyAlignment="1">
      <alignment horizontal="center" vertical="center" wrapText="1"/>
    </xf>
    <xf numFmtId="0" fontId="20" fillId="0" borderId="11" xfId="0" applyFont="1" applyFill="1" applyBorder="1" applyAlignment="1">
      <alignment horizontal="center" vertical="center"/>
    </xf>
    <xf numFmtId="0" fontId="20" fillId="0" borderId="9" xfId="0" applyFont="1" applyBorder="1" applyAlignment="1">
      <alignment horizontal="center" vertical="center"/>
    </xf>
    <xf numFmtId="0" fontId="7" fillId="0" borderId="6"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1" xfId="0" applyFont="1" applyFill="1" applyBorder="1" applyAlignment="1">
      <alignment horizontal="center" vertical="center"/>
    </xf>
    <xf numFmtId="0" fontId="20" fillId="0" borderId="9" xfId="0" applyFont="1" applyFill="1" applyBorder="1" applyAlignment="1">
      <alignment horizontal="center" vertical="center"/>
    </xf>
    <xf numFmtId="0" fontId="20" fillId="0" borderId="11" xfId="0" applyFont="1" applyBorder="1" applyAlignment="1">
      <alignment horizontal="center" vertical="center" wrapText="1"/>
    </xf>
    <xf numFmtId="0" fontId="20" fillId="0" borderId="16" xfId="0" applyFont="1" applyFill="1" applyBorder="1" applyAlignment="1">
      <alignment horizontal="center" vertical="center"/>
    </xf>
    <xf numFmtId="0" fontId="20" fillId="0" borderId="17" xfId="0" applyFont="1" applyFill="1" applyBorder="1" applyAlignment="1">
      <alignment horizontal="center" vertical="center"/>
    </xf>
    <xf numFmtId="0" fontId="20" fillId="0" borderId="19" xfId="0" applyFont="1" applyFill="1" applyBorder="1" applyAlignment="1">
      <alignment horizontal="center" vertical="center"/>
    </xf>
    <xf numFmtId="0" fontId="20" fillId="0" borderId="18" xfId="0" applyFont="1" applyFill="1" applyBorder="1" applyAlignment="1">
      <alignment horizontal="center" vertical="center"/>
    </xf>
    <xf numFmtId="0" fontId="20" fillId="0" borderId="5" xfId="0" applyFont="1" applyFill="1" applyBorder="1" applyAlignment="1">
      <alignment horizontal="center" vertical="center"/>
    </xf>
    <xf numFmtId="0" fontId="20" fillId="0" borderId="12" xfId="0" applyFont="1" applyFill="1" applyBorder="1" applyAlignment="1">
      <alignment horizontal="center" vertical="center"/>
    </xf>
    <xf numFmtId="0" fontId="20" fillId="0" borderId="6" xfId="0" applyFont="1" applyFill="1" applyBorder="1" applyAlignment="1">
      <alignment horizontal="center" vertical="center"/>
    </xf>
    <xf numFmtId="0" fontId="20" fillId="0" borderId="1" xfId="0" applyFont="1" applyFill="1" applyBorder="1" applyAlignment="1">
      <alignment horizontal="center" vertical="center"/>
    </xf>
    <xf numFmtId="0" fontId="9" fillId="0" borderId="26" xfId="0" applyFont="1" applyFill="1" applyBorder="1" applyAlignment="1">
      <alignment horizontal="center" vertical="center" wrapText="1"/>
    </xf>
    <xf numFmtId="0" fontId="35" fillId="0" borderId="3" xfId="0" applyFont="1" applyFill="1" applyBorder="1" applyAlignment="1"/>
    <xf numFmtId="0" fontId="18" fillId="0" borderId="0" xfId="0" applyFont="1" applyFill="1" applyBorder="1" applyAlignment="1"/>
    <xf numFmtId="0" fontId="7" fillId="0" borderId="0" xfId="0" applyFont="1" applyFill="1" applyBorder="1" applyAlignment="1"/>
    <xf numFmtId="0" fontId="17" fillId="2" borderId="6" xfId="0" applyFont="1" applyFill="1" applyBorder="1" applyAlignment="1">
      <alignment horizontal="center"/>
    </xf>
    <xf numFmtId="0" fontId="17" fillId="2" borderId="7" xfId="0" applyFont="1" applyFill="1" applyBorder="1" applyAlignment="1">
      <alignment horizontal="center"/>
    </xf>
    <xf numFmtId="0" fontId="17" fillId="2" borderId="1" xfId="0" applyFont="1" applyFill="1" applyBorder="1" applyAlignment="1">
      <alignment horizontal="center"/>
    </xf>
    <xf numFmtId="0" fontId="7" fillId="0" borderId="6"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7" fillId="0" borderId="0" xfId="0" applyFont="1" applyFill="1" applyBorder="1" applyAlignment="1">
      <alignment horizontal="center"/>
    </xf>
    <xf numFmtId="0" fontId="7" fillId="0" borderId="0" xfId="0" applyFont="1" applyFill="1" applyBorder="1" applyAlignment="1">
      <alignment horizontal="center"/>
    </xf>
    <xf numFmtId="0" fontId="9" fillId="0" borderId="0" xfId="0" applyFont="1" applyFill="1" applyBorder="1" applyAlignment="1">
      <alignment horizontal="left"/>
    </xf>
    <xf numFmtId="0" fontId="20" fillId="0" borderId="6" xfId="0" applyFont="1" applyFill="1" applyBorder="1" applyAlignment="1">
      <alignment horizontal="center"/>
    </xf>
    <xf numFmtId="0" fontId="9" fillId="0" borderId="7" xfId="0" applyFont="1" applyFill="1" applyBorder="1" applyAlignment="1">
      <alignment horizontal="center"/>
    </xf>
    <xf numFmtId="0" fontId="9" fillId="0" borderId="25" xfId="0" applyFont="1" applyFill="1" applyBorder="1" applyAlignment="1">
      <alignment horizontal="center"/>
    </xf>
    <xf numFmtId="0" fontId="17" fillId="0" borderId="31" xfId="0" applyFont="1" applyBorder="1" applyAlignment="1">
      <alignment horizontal="left" vertical="center" wrapText="1"/>
    </xf>
    <xf numFmtId="0" fontId="17" fillId="0" borderId="0" xfId="0" applyFont="1" applyBorder="1" applyAlignment="1">
      <alignment horizontal="left" vertical="center" wrapText="1"/>
    </xf>
    <xf numFmtId="0" fontId="28" fillId="10" borderId="27" xfId="1" applyFont="1" applyFill="1" applyBorder="1" applyAlignment="1">
      <alignment horizontal="center" vertical="center"/>
    </xf>
    <xf numFmtId="0" fontId="27" fillId="0" borderId="0" xfId="1" applyFont="1" applyAlignment="1">
      <alignment horizontal="center"/>
    </xf>
    <xf numFmtId="0" fontId="27" fillId="0" borderId="0" xfId="1" applyFont="1" applyAlignment="1">
      <alignment horizontal="center" vertical="center"/>
    </xf>
    <xf numFmtId="0" fontId="26" fillId="10" borderId="30" xfId="0" applyFont="1" applyFill="1" applyBorder="1" applyAlignment="1">
      <alignment horizontal="center" vertical="center" wrapText="1"/>
    </xf>
    <xf numFmtId="0" fontId="26" fillId="10" borderId="33" xfId="0" applyFont="1" applyFill="1" applyBorder="1" applyAlignment="1">
      <alignment horizontal="center" vertical="center" wrapText="1"/>
    </xf>
    <xf numFmtId="0" fontId="26" fillId="10" borderId="34" xfId="0" applyFont="1" applyFill="1" applyBorder="1" applyAlignment="1">
      <alignment horizontal="center" vertical="center" wrapText="1"/>
    </xf>
    <xf numFmtId="0" fontId="38" fillId="0" borderId="0" xfId="0" applyFont="1" applyAlignment="1">
      <alignment horizontal="justify" vertical="center" wrapText="1"/>
    </xf>
    <xf numFmtId="0" fontId="38" fillId="0" borderId="28" xfId="0" applyFont="1" applyBorder="1" applyAlignment="1">
      <alignment horizontal="justify" vertical="center" wrapText="1"/>
    </xf>
  </cellXfs>
  <cellStyles count="33">
    <cellStyle name="Millares 2" xfId="19" xr:uid="{757B1AAE-6027-4EC9-9400-A48672338970}"/>
    <cellStyle name="Millares 3" xfId="28" xr:uid="{4C1A1BE3-862D-4139-A3F2-C75597EAEA56}"/>
    <cellStyle name="Normal" xfId="0" builtinId="0"/>
    <cellStyle name="Normal 10" xfId="22" xr:uid="{35B8BCBE-B331-423A-847F-004600274886}"/>
    <cellStyle name="Normal 11" xfId="32" xr:uid="{2554E0F7-56C8-42AF-9535-557C9C501346}"/>
    <cellStyle name="Normal 13 2" xfId="1" xr:uid="{00000000-0005-0000-0000-000002000000}"/>
    <cellStyle name="Normal 2" xfId="2" xr:uid="{00000000-0005-0000-0000-000003000000}"/>
    <cellStyle name="Normal 2 2" xfId="23" xr:uid="{0ED642E3-7CAF-4C14-BF1D-662445CB9683}"/>
    <cellStyle name="Normal 2 3" xfId="31" xr:uid="{77E1B34C-39B3-4DEA-B6F2-46AEF65C1A58}"/>
    <cellStyle name="Normal 2 3 2" xfId="3" xr:uid="{00000000-0005-0000-0000-000004000000}"/>
    <cellStyle name="Normal 3" xfId="4" xr:uid="{00000000-0005-0000-0000-000005000000}"/>
    <cellStyle name="Normal 4" xfId="5" xr:uid="{00000000-0005-0000-0000-000006000000}"/>
    <cellStyle name="Normal 4 2" xfId="6" xr:uid="{00000000-0005-0000-0000-000007000000}"/>
    <cellStyle name="Normal 4 2 2" xfId="24" xr:uid="{F34402E4-E1AB-4278-9F5A-36EF7C7AC01A}"/>
    <cellStyle name="Normal 4 3" xfId="7" xr:uid="{00000000-0005-0000-0000-000008000000}"/>
    <cellStyle name="Normal 5" xfId="8" xr:uid="{00000000-0005-0000-0000-000009000000}"/>
    <cellStyle name="Normal 5 2" xfId="9" xr:uid="{00000000-0005-0000-0000-00000A000000}"/>
    <cellStyle name="Normal 6" xfId="10" xr:uid="{00000000-0005-0000-0000-00000B000000}"/>
    <cellStyle name="Normal 6 2" xfId="25" xr:uid="{148CB59B-4FF7-42E9-B376-C1C50E29C40E}"/>
    <cellStyle name="Normal 7" xfId="11" xr:uid="{00000000-0005-0000-0000-00000C000000}"/>
    <cellStyle name="Normal 7 2" xfId="15" xr:uid="{00000000-0005-0000-0000-00000D000000}"/>
    <cellStyle name="Normal 8" xfId="12" xr:uid="{00000000-0005-0000-0000-00000E000000}"/>
    <cellStyle name="Normal 8 2" xfId="26" xr:uid="{14E5824D-04D6-45A8-892E-6DC674F73F41}"/>
    <cellStyle name="Normal 9" xfId="16" xr:uid="{00000000-0005-0000-0000-00000F000000}"/>
    <cellStyle name="Normal 9 2" xfId="20" xr:uid="{1AED0840-40CB-4AA0-81E1-0773C5508AAA}"/>
    <cellStyle name="Normal 9 3" xfId="29" xr:uid="{EFB032C6-F561-40F5-9B3E-77157DD81026}"/>
    <cellStyle name="Porcentaje" xfId="14" builtinId="5"/>
    <cellStyle name="Porcentaje 2" xfId="17" xr:uid="{00000000-0005-0000-0000-000011000000}"/>
    <cellStyle name="Porcentaje 2 2" xfId="30" xr:uid="{8B6BF7F0-4D2C-4A44-8874-1604551B096B}"/>
    <cellStyle name="Porcentaje 2 3" xfId="13" xr:uid="{00000000-0005-0000-0000-000012000000}"/>
    <cellStyle name="Porcentaje 2 3 2" xfId="27" xr:uid="{18407A24-D771-4F32-82CB-D5F3CFD355A8}"/>
    <cellStyle name="Porcentaje 3" xfId="18" xr:uid="{141E453C-9FC6-4295-A6AC-5246DA752946}"/>
    <cellStyle name="Porcentaje 3 2" xfId="21" xr:uid="{EFB49E58-2ACD-42F8-860E-6D1F538F9185}"/>
  </cellStyles>
  <dxfs count="1241">
    <dxf>
      <border>
        <bottom style="hair">
          <color theme="0"/>
        </bottom>
      </border>
    </dxf>
    <dxf>
      <font>
        <color theme="1"/>
      </font>
    </dxf>
    <dxf>
      <fill>
        <patternFill>
          <bgColor theme="0"/>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bottom style="hair">
          <color theme="0"/>
        </bottom>
      </border>
    </dxf>
    <dxf>
      <border>
        <top style="hair">
          <color theme="0"/>
        </top>
      </border>
    </dxf>
    <dxf>
      <font>
        <sz val="9"/>
        <color theme="0"/>
        <family val="2"/>
      </font>
      <fill>
        <patternFill patternType="solid">
          <fgColor indexed="64"/>
          <bgColor theme="4" tint="-0.499984740745262"/>
        </patternFill>
      </fill>
    </dxf>
    <dxf>
      <border>
        <top style="hair">
          <color theme="0"/>
        </top>
      </border>
    </dxf>
    <dxf>
      <font>
        <sz val="9"/>
        <color theme="0"/>
        <family val="2"/>
      </font>
      <fill>
        <patternFill patternType="solid">
          <fgColor indexed="64"/>
          <bgColor theme="4" tint="-0.499984740745262"/>
        </patternFill>
      </fill>
    </dxf>
    <dxf>
      <border>
        <top style="hair">
          <color theme="0"/>
        </top>
      </border>
    </dxf>
    <dxf>
      <border>
        <top style="hair">
          <color theme="0"/>
        </top>
      </border>
    </dxf>
    <dxf>
      <border>
        <bottom style="hair">
          <color theme="0"/>
        </bottom>
      </border>
    </dxf>
    <dxf>
      <border>
        <top style="hair">
          <color theme="0"/>
        </top>
      </border>
    </dxf>
    <dxf>
      <border>
        <top style="hair">
          <color theme="0"/>
        </top>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alignment wrapText="1"/>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rder>
    </dxf>
    <dxf>
      <border>
        <left style="hair">
          <color theme="0" tint="-0.14999847407452621"/>
        </left>
        <right style="hair">
          <color theme="0" tint="-0.14999847407452621"/>
        </right>
        <top style="hair">
          <color theme="0" tint="-0.14999847407452621"/>
        </top>
        <bottom style="hair">
          <color theme="0" tint="-0.14999847407452621"/>
        </bottom>
      </border>
    </dxf>
    <dxf>
      <border>
        <left style="hair">
          <color theme="0" tint="-0.14999847407452621"/>
        </left>
        <right style="hair">
          <color theme="0" tint="-0.14999847407452621"/>
        </right>
        <top style="hair">
          <color theme="0" tint="-0.14999847407452621"/>
        </top>
        <bottom style="hair">
          <color theme="0" tint="-0.14999847407452621"/>
        </bottom>
      </border>
    </dxf>
    <dxf>
      <font>
        <color theme="0"/>
      </font>
    </dxf>
    <dxf>
      <fill>
        <patternFill>
          <bgColor theme="4" tint="-0.499984740745262"/>
        </patternFill>
      </fill>
    </dxf>
    <dxf>
      <font>
        <color theme="0"/>
      </font>
    </dxf>
    <dxf>
      <fill>
        <patternFill patternType="solid">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amily val="2"/>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font>
        <sz val="9"/>
        <color theme="0"/>
      </font>
      <fill>
        <patternFill patternType="solid">
          <fgColor indexed="64"/>
          <bgColor theme="4" tint="-0.499984740745262"/>
        </patternFill>
      </fill>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thin">
          <color theme="0"/>
        </left>
      </border>
    </dxf>
    <dxf>
      <border>
        <top style="thin">
          <color theme="0"/>
        </top>
      </border>
    </dxf>
    <dxf>
      <font>
        <sz val="9"/>
        <color theme="0"/>
      </font>
      <fill>
        <patternFill patternType="solid">
          <fgColor indexed="64"/>
          <bgColor theme="4" tint="-0.499984740745262"/>
        </patternFill>
      </fill>
    </dxf>
    <dxf>
      <border>
        <bottom style="hair">
          <color theme="0" tint="-0.14999847407452621"/>
        </bottom>
      </border>
    </dxf>
    <dxf>
      <border>
        <vertical style="hair">
          <color theme="0" tint="-0.14999847407452621"/>
        </vertical>
        <horizontal style="hair">
          <color theme="0" tint="-0.14999847407452621"/>
        </horizontal>
      </border>
    </dxf>
    <dxf>
      <border>
        <bottom style="hair">
          <color theme="0" tint="-0.14999847407452621"/>
        </bottom>
      </border>
    </dxf>
    <dxf>
      <border>
        <top style="hair">
          <color theme="0" tint="-0.14999847407452621"/>
        </top>
        <vertical style="hair">
          <color theme="0" tint="-0.14999847407452621"/>
        </vertical>
        <horizontal style="hair">
          <color theme="0" tint="-0.14999847407452621"/>
        </horizontal>
      </border>
    </dxf>
    <dxf>
      <border>
        <top style="hair">
          <color theme="0" tint="-0.14999847407452621"/>
        </top>
        <vertical style="hair">
          <color theme="0" tint="-0.14999847407452621"/>
        </vertical>
        <horizontal style="hair">
          <color theme="0" tint="-0.14999847407452621"/>
        </horizontal>
      </border>
    </dxf>
    <dxf>
      <border>
        <left style="hair">
          <color theme="0" tint="-0.14999847407452621"/>
        </left>
        <top style="hair">
          <color theme="0" tint="-0.14999847407452621"/>
        </top>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vertical style="hair">
          <color theme="0" tint="-0.14999847407452621"/>
        </vertical>
        <horizontal style="hair">
          <color theme="0" tint="-0.14999847407452621"/>
        </horizontal>
      </border>
    </dxf>
    <dxf>
      <border>
        <bottom style="hair">
          <color theme="0" tint="-0.14999847407452621"/>
        </bottom>
      </border>
    </dxf>
    <dxf>
      <border>
        <bottom style="hair">
          <color theme="0" tint="-0.14999847407452621"/>
        </bottom>
      </border>
    </dxf>
    <dxf>
      <border>
        <bottom style="hair">
          <color theme="0" tint="-0.14999847407452621"/>
        </bottom>
      </border>
    </dxf>
    <dxf>
      <border>
        <top style="thin">
          <color theme="0"/>
        </top>
      </border>
    </dxf>
    <dxf>
      <font>
        <sz val="9"/>
        <color theme="0"/>
      </font>
      <fill>
        <patternFill patternType="solid">
          <fgColor indexed="64"/>
          <bgColor theme="4" tint="-0.499984740745262"/>
        </patternFill>
      </fill>
    </dxf>
    <dxf>
      <font>
        <color theme="1"/>
      </font>
    </dxf>
    <dxf>
      <fill>
        <patternFill>
          <bgColor theme="0"/>
        </patternFill>
      </fill>
    </dxf>
    <dxf>
      <font>
        <b val="0"/>
      </font>
    </dxf>
    <dxf>
      <font>
        <i val="0"/>
      </font>
    </dxf>
    <dxf>
      <font>
        <b val="0"/>
      </font>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border>
        <left style="hair">
          <color theme="0" tint="-0.14999847407452621"/>
        </left>
        <right style="hair">
          <color theme="0" tint="-0.14999847407452621"/>
        </right>
        <top style="hair">
          <color theme="0" tint="-0.14999847407452621"/>
        </top>
        <bottom style="hair">
          <color theme="0" tint="-0.14999847407452621"/>
        </bottom>
        <vertical style="hair">
          <color theme="0" tint="-0.14999847407452621"/>
        </vertical>
        <horizontal style="hair">
          <color theme="0" tint="-0.14999847407452621"/>
        </horizontal>
      </border>
    </dxf>
    <dxf>
      <fill>
        <patternFill>
          <bgColor theme="4" tint="-0.499984740745262"/>
        </patternFill>
      </fill>
    </dxf>
    <dxf>
      <fill>
        <patternFill>
          <bgColor theme="4" tint="-0.499984740745262"/>
        </patternFill>
      </fill>
    </dxf>
    <dxf>
      <fill>
        <patternFill>
          <bgColor theme="4" tint="-0.499984740745262"/>
        </patternFill>
      </fill>
    </dxf>
    <dxf>
      <fill>
        <patternFill>
          <bgColor theme="3"/>
        </patternFill>
      </fill>
    </dxf>
    <dxf>
      <border>
        <left style="thin">
          <color theme="0" tint="-0.14999847407452621"/>
        </left>
        <right style="thin">
          <color theme="0" tint="-0.14999847407452621"/>
        </right>
        <top style="thin">
          <color theme="0" tint="-0.14999847407452621"/>
        </top>
        <bottom style="thin">
          <color theme="0" tint="-0.14999847407452621"/>
        </bottom>
        <vertical style="thin">
          <color theme="0" tint="-0.14999847407452621"/>
        </vertical>
        <horizontal style="thin">
          <color theme="0" tint="-0.14999847407452621"/>
        </horizontal>
      </border>
    </dxf>
    <dxf>
      <fill>
        <patternFill>
          <bgColor theme="4" tint="-0.499984740745262"/>
        </patternFill>
      </fill>
    </dxf>
    <dxf>
      <font>
        <color theme="0"/>
      </font>
    </dxf>
    <dxf>
      <fill>
        <patternFill patternType="solid">
          <bgColor theme="4" tint="-0.249977111117893"/>
        </patternFill>
      </fill>
    </dxf>
    <dxf>
      <font>
        <color theme="0"/>
      </font>
    </dxf>
    <dxf>
      <font>
        <color theme="0"/>
      </font>
    </dxf>
    <dxf>
      <font>
        <color theme="0"/>
      </font>
    </dxf>
    <dxf>
      <fill>
        <patternFill patternType="solid">
          <bgColor theme="4" tint="-0.249977111117893"/>
        </patternFill>
      </fill>
    </dxf>
    <dxf>
      <fill>
        <patternFill patternType="solid">
          <bgColor theme="4" tint="-0.249977111117893"/>
        </patternFill>
      </fill>
    </dxf>
    <dxf>
      <fill>
        <patternFill patternType="solid">
          <bgColor theme="4" tint="-0.249977111117893"/>
        </patternFill>
      </fill>
    </dxf>
    <dxf>
      <border>
        <bottom style="thin">
          <color theme="4" tint="0.79998168889431442"/>
        </bottom>
      </border>
    </dxf>
    <dxf>
      <border>
        <top style="thin">
          <color theme="4" tint="0.79998168889431442"/>
        </top>
      </border>
    </dxf>
    <dxf>
      <font>
        <sz val="9"/>
      </font>
    </dxf>
    <dxf>
      <font>
        <sz val="9"/>
      </font>
    </dxf>
    <dxf>
      <border>
        <top style="thin">
          <color theme="4" tint="0.79998168889431442"/>
        </top>
      </border>
    </dxf>
    <dxf>
      <border>
        <left style="thin">
          <color theme="4" tint="0.79998168889431442"/>
        </left>
      </border>
    </dxf>
    <dxf>
      <border>
        <top style="thin">
          <color theme="4" tint="0.79998168889431442"/>
        </top>
      </border>
    </dxf>
    <dxf>
      <border>
        <left style="thin">
          <color theme="4" tint="0.79998168889431442"/>
        </left>
      </border>
    </dxf>
    <dxf>
      <border>
        <bottom style="thin">
          <color theme="4" tint="0.79998168889431442"/>
        </bottom>
      </border>
    </dxf>
    <dxf>
      <font>
        <sz val="9"/>
      </font>
    </dxf>
    <dxf>
      <font>
        <sz val="9"/>
      </font>
    </dxf>
    <dxf>
      <border>
        <left style="thin">
          <color theme="4" tint="0.79998168889431442"/>
        </left>
      </border>
    </dxf>
    <dxf>
      <border>
        <left style="thin">
          <color theme="3" tint="0.79998168889431442"/>
        </left>
        <right style="thin">
          <color theme="3" tint="0.79998168889431442"/>
        </right>
        <top style="thin">
          <color theme="3" tint="0.79998168889431442"/>
        </top>
        <bottom style="thin">
          <color theme="3" tint="0.79998168889431442"/>
        </bottom>
        <vertical style="thin">
          <color theme="3" tint="0.79998168889431442"/>
        </vertical>
        <horizontal style="thin">
          <color theme="3" tint="0.79998168889431442"/>
        </horizontal>
      </border>
    </dxf>
    <dxf>
      <font>
        <b val="0"/>
      </font>
    </dxf>
    <dxf>
      <font>
        <sz val="8"/>
      </font>
    </dxf>
    <dxf>
      <font>
        <sz val="8"/>
      </font>
    </dxf>
    <dxf>
      <fill>
        <patternFill patternType="solid">
          <bgColor rgb="FFA38EBC"/>
        </patternFill>
      </fill>
    </dxf>
    <dxf>
      <font>
        <sz val="8"/>
      </font>
    </dxf>
    <dxf>
      <font>
        <sz val="8"/>
      </font>
    </dxf>
    <dxf>
      <font>
        <sz val="8"/>
      </font>
    </dxf>
    <dxf>
      <alignment horizontal="center" readingOrder="0"/>
    </dxf>
    <dxf>
      <alignment horizontal="center" readingOrder="0"/>
    </dxf>
    <dxf>
      <alignment horizontal="center" readingOrder="0"/>
    </dxf>
    <dxf>
      <alignment horizontal="center" readingOrder="0"/>
    </dxf>
    <dxf>
      <alignment horizontal="center" readingOrder="0"/>
    </dxf>
    <dxf>
      <alignment vertical="center" readingOrder="0"/>
    </dxf>
    <dxf>
      <alignment vertical="center" readingOrder="0"/>
    </dxf>
    <dxf>
      <alignment vertical="center" readingOrder="0"/>
    </dxf>
    <dxf>
      <alignment vertical="center" readingOrder="0"/>
    </dxf>
    <dxf>
      <alignment vertical="center" readingOrder="0"/>
    </dxf>
    <dxf>
      <font>
        <sz val="9"/>
      </font>
    </dxf>
    <dxf>
      <font>
        <sz val="9"/>
      </font>
    </dxf>
    <dxf>
      <font>
        <sz val="9"/>
      </font>
    </dxf>
    <dxf>
      <font>
        <sz val="9"/>
      </font>
    </dxf>
    <dxf>
      <font>
        <sz val="9"/>
      </font>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border>
        <left style="thin">
          <color theme="4" tint="0.79998168889431442"/>
        </left>
        <right style="thin">
          <color theme="4" tint="0.79998168889431442"/>
        </right>
        <top style="thin">
          <color theme="4" tint="0.79998168889431442"/>
        </top>
        <bottom style="thin">
          <color theme="4" tint="0.79998168889431442"/>
        </bottom>
        <vertical style="thin">
          <color theme="4" tint="0.79998168889431442"/>
        </vertical>
        <horizontal style="thin">
          <color theme="4" tint="0.79998168889431442"/>
        </horizontal>
      </border>
    </dxf>
    <dxf>
      <font>
        <color theme="1"/>
      </font>
      <fill>
        <patternFill>
          <bgColor rgb="FFD35C55"/>
        </patternFill>
      </fill>
    </dxf>
    <dxf>
      <font>
        <color theme="1"/>
      </font>
      <fill>
        <patternFill>
          <bgColor rgb="FFFFFB53"/>
        </patternFill>
      </fill>
    </dxf>
    <dxf>
      <font>
        <color theme="1"/>
      </font>
      <fill>
        <patternFill>
          <bgColor rgb="FFC399DB"/>
        </patternFill>
      </fill>
    </dxf>
    <dxf>
      <font>
        <color theme="1"/>
      </font>
      <fill>
        <patternFill>
          <bgColor rgb="FF82D6EA"/>
        </patternFill>
      </fill>
    </dxf>
    <dxf>
      <font>
        <color theme="1"/>
      </font>
      <fill>
        <patternFill>
          <bgColor rgb="FF8FDF8B"/>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rgb="FFFFC000"/>
        </patternFill>
      </fill>
    </dxf>
    <dxf>
      <font>
        <color rgb="FF9C0006"/>
      </font>
      <fill>
        <patternFill>
          <bgColor rgb="FFFFC7CE"/>
        </patternFill>
      </fill>
    </dxf>
    <dxf>
      <fill>
        <patternFill>
          <bgColor rgb="FFFFC000"/>
        </patternFill>
      </fill>
    </dxf>
    <dxf>
      <fill>
        <patternFill>
          <bgColor rgb="FFC399DB"/>
        </patternFill>
      </fill>
    </dxf>
    <dxf>
      <fill>
        <patternFill>
          <bgColor rgb="FFD35C55"/>
        </patternFill>
      </fill>
    </dxf>
    <dxf>
      <fill>
        <patternFill>
          <bgColor rgb="FFFFFB53"/>
        </patternFill>
      </fill>
    </dxf>
    <dxf>
      <fill>
        <patternFill>
          <bgColor rgb="FF8FDF8B"/>
        </patternFill>
      </fill>
    </dxf>
    <dxf>
      <fill>
        <patternFill>
          <bgColor rgb="FF82D6EA"/>
        </patternFill>
      </fill>
    </dxf>
    <dxf>
      <fill>
        <patternFill>
          <bgColor rgb="FFFFFB53"/>
        </patternFill>
      </fill>
    </dxf>
    <dxf>
      <fill>
        <patternFill>
          <bgColor rgb="FFC399DB"/>
        </patternFill>
      </fill>
    </dxf>
    <dxf>
      <fill>
        <patternFill>
          <bgColor rgb="FF82D6EA"/>
        </patternFill>
      </fill>
    </dxf>
    <dxf>
      <fill>
        <patternFill>
          <bgColor rgb="FF8FDF8B"/>
        </patternFill>
      </fill>
    </dxf>
    <dxf>
      <fill>
        <patternFill>
          <bgColor rgb="FFD35C55"/>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rgb="FF9C0006"/>
      </font>
      <fill>
        <patternFill>
          <bgColor rgb="FFFFC7CE"/>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ill>
        <patternFill>
          <bgColor rgb="FFFFC000"/>
        </patternFill>
      </fill>
    </dxf>
    <dxf>
      <fill>
        <patternFill>
          <bgColor rgb="FFFFC00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C000"/>
        </patternFill>
      </fill>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
      <fill>
        <patternFill patternType="solid">
          <fgColor theme="4" tint="0.79998168889431442"/>
          <bgColor theme="4" tint="0.79998168889431442"/>
        </patternFill>
      </fill>
      <border>
        <bottom style="thin">
          <color theme="4" tint="0.39997558519241921"/>
        </bottom>
      </border>
    </dxf>
    <dxf>
      <fill>
        <patternFill patternType="solid">
          <fgColor theme="4" tint="0.79998168889431442"/>
          <bgColor theme="4" tint="0.79998168889431442"/>
        </patternFill>
      </fill>
      <border>
        <bottom style="thin">
          <color theme="4" tint="0.39997558519241921"/>
        </bottom>
      </border>
    </dxf>
    <dxf>
      <font>
        <b/>
        <color theme="1"/>
      </font>
    </dxf>
    <dxf>
      <font>
        <b/>
        <color theme="1"/>
      </font>
      <border>
        <bottom style="thin">
          <color theme="4" tint="0.39997558519241921"/>
        </bottom>
      </border>
    </dxf>
    <dxf>
      <font>
        <b/>
        <color theme="1"/>
      </font>
    </dxf>
    <dxf>
      <font>
        <b/>
        <color theme="1"/>
      </font>
      <border>
        <top style="thin">
          <color theme="4"/>
        </top>
        <bottom style="thin">
          <color theme="4"/>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border>
        <left style="thin">
          <color theme="0" tint="-0.24994659260841701"/>
        </left>
        <right style="thin">
          <color theme="0" tint="-0.24994659260841701"/>
        </right>
        <top style="thin">
          <color theme="0" tint="-0.24994659260841701"/>
        </top>
        <bottom style="thin">
          <color theme="0" tint="-0.24994659260841701"/>
        </bottom>
      </border>
    </dxf>
    <dxf>
      <fill>
        <patternFill patternType="solid">
          <fgColor theme="0" tint="-0.14999847407452621"/>
          <bgColor theme="0" tint="-0.14999847407452621"/>
        </patternFill>
      </fill>
      <border>
        <left style="thin">
          <color theme="0" tint="-0.24994659260841701"/>
        </left>
        <right style="thin">
          <color theme="0" tint="-0.24994659260841701"/>
        </right>
        <top style="thin">
          <color theme="0" tint="-0.24994659260841701"/>
        </top>
        <bottom style="thin">
          <color theme="0" tint="-0.24994659260841701"/>
        </bottom>
      </border>
    </dxf>
    <dxf>
      <fill>
        <patternFill>
          <bgColor theme="4" tint="0.79998168889431442"/>
        </patternFill>
      </fill>
      <border>
        <right style="thin">
          <color theme="4" tint="0.39994506668294322"/>
        </right>
      </border>
    </dxf>
    <dxf>
      <font>
        <b/>
        <color theme="1"/>
      </font>
      <fill>
        <patternFill patternType="solid">
          <fgColor theme="4" tint="0.79998168889431442"/>
          <bgColor theme="4" tint="0.79998168889431442"/>
        </patternFill>
      </fill>
      <border>
        <top style="thin">
          <color theme="4" tint="0.39997558519241921"/>
        </top>
      </border>
    </dxf>
    <dxf>
      <font>
        <b/>
        <color theme="1"/>
      </font>
      <fill>
        <patternFill patternType="solid">
          <fgColor theme="4" tint="0.79989013336588644"/>
          <bgColor theme="4" tint="0.79998168889431442"/>
        </patternFill>
      </fill>
      <border>
        <bottom style="thin">
          <color theme="4" tint="0.39997558519241921"/>
        </bottom>
      </border>
    </dxf>
    <dxf>
      <fill>
        <patternFill patternType="none">
          <bgColor auto="1"/>
        </patternFill>
      </fill>
      <border>
        <left style="thin">
          <color theme="0" tint="-0.499984740745262"/>
        </left>
        <right style="thin">
          <color theme="0" tint="-0.499984740745262"/>
        </right>
        <top style="thin">
          <color theme="0" tint="-0.499984740745262"/>
        </top>
        <bottom style="thin">
          <color theme="0" tint="-0.499984740745262"/>
        </bottom>
        <vertical style="thin">
          <color theme="0" tint="-0.499984740745262"/>
        </vertical>
        <horizontal style="thin">
          <color theme="0" tint="-0.499984740745262"/>
        </horizontal>
      </border>
    </dxf>
  </dxfs>
  <tableStyles count="2" defaultTableStyle="TableStyleMedium9" defaultPivotStyle="PivotStyleLight16">
    <tableStyle name="Seguimiento OCI" table="0" count="14" xr9:uid="{00000000-0011-0000-FFFF-FFFF00000000}">
      <tableStyleElement type="wholeTable" dxfId="1240"/>
      <tableStyleElement type="headerRow" dxfId="1239"/>
      <tableStyleElement type="totalRow" dxfId="1238"/>
      <tableStyleElement type="firstColumn" dxfId="1237"/>
      <tableStyleElement type="firstRowStripe" dxfId="1236"/>
      <tableStyleElement type="secondRowStripe" dxfId="1235"/>
      <tableStyleElement type="firstColumnStripe" dxfId="1234"/>
      <tableStyleElement type="firstSubtotalColumn" dxfId="1233"/>
      <tableStyleElement type="firstSubtotalRow" dxfId="1232"/>
      <tableStyleElement type="secondSubtotalRow" dxfId="1231"/>
      <tableStyleElement type="firstRowSubheading" dxfId="1230"/>
      <tableStyleElement type="secondRowSubheading" dxfId="1229"/>
      <tableStyleElement type="pageFieldLabels" dxfId="1228"/>
      <tableStyleElement type="pageFieldValues" dxfId="1227"/>
    </tableStyle>
    <tableStyle name="Seguimiento OCI 2" table="0" count="14" xr9:uid="{00000000-0011-0000-FFFF-FFFF01000000}">
      <tableStyleElement type="wholeTable" dxfId="1226"/>
      <tableStyleElement type="headerRow" dxfId="1225"/>
      <tableStyleElement type="totalRow" dxfId="1224"/>
      <tableStyleElement type="firstColumn" dxfId="1223"/>
      <tableStyleElement type="firstRowStripe" dxfId="1222"/>
      <tableStyleElement type="secondRowStripe" dxfId="1221"/>
      <tableStyleElement type="firstColumnStripe" dxfId="1220"/>
      <tableStyleElement type="firstSubtotalColumn" dxfId="1219"/>
      <tableStyleElement type="firstSubtotalRow" dxfId="1218"/>
      <tableStyleElement type="secondSubtotalRow" dxfId="1217"/>
      <tableStyleElement type="firstRowSubheading" dxfId="1216"/>
      <tableStyleElement type="secondRowSubheading" dxfId="1215"/>
      <tableStyleElement type="pageFieldLabels" dxfId="1214"/>
      <tableStyleElement type="pageFieldValues" dxfId="1213"/>
    </tableStyle>
  </tableStyles>
  <colors>
    <mruColors>
      <color rgb="FFFEF800"/>
      <color rgb="FFFF8181"/>
      <color rgb="FFFFFF71"/>
      <color rgb="FF8FDF8B"/>
      <color rgb="FFC399DB"/>
      <color rgb="FF82D6EA"/>
      <color rgb="FF8FE78B"/>
      <color rgb="FFFFFB53"/>
      <color rgb="FFD35C55"/>
      <color rgb="FFFCF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dministrador" refreshedDate="44587.630876041665" createdVersion="5" refreshedVersion="7" minRefreshableVersion="3" recordCount="663" xr:uid="{00000000-000A-0000-FFFF-FFFF1D000000}">
  <cacheSource type="worksheet">
    <worksheetSource ref="A1:AC1048576" sheet="PLAN DE MEJORAMIENTO CGR-INVIAS"/>
  </cacheSource>
  <cacheFields count="29">
    <cacheField name="N° de Hallazgos" numFmtId="0">
      <sharedItems containsBlank="1" containsMixedTypes="1" containsNumber="1" containsInteger="1" minValue="1" maxValue="400"/>
    </cacheField>
    <cacheField name="N° Acciones" numFmtId="0">
      <sharedItems containsString="0" containsBlank="1" containsNumber="1" containsInteger="1" minValue="1" maxValue="487"/>
    </cacheField>
    <cacheField name="N° de Actividades" numFmtId="0">
      <sharedItems containsString="0" containsBlank="1" containsNumber="1" containsInteger="1" minValue="1" maxValue="62"/>
    </cacheField>
    <cacheField name="Tipo de hallazgo" numFmtId="0">
      <sharedItems containsBlank="1"/>
    </cacheField>
    <cacheField name="8. Código hallazgo" numFmtId="0">
      <sharedItems containsBlank="1" containsMixedTypes="1" containsNumber="1" containsInteger="1" minValue="1101001" maxValue="10405004"/>
    </cacheField>
    <cacheField name="12. Descripción del hallazgo " numFmtId="0">
      <sharedItems containsBlank="1" longText="1"/>
    </cacheField>
    <cacheField name="16. Causa del hallazgo" numFmtId="0">
      <sharedItems containsBlank="1" longText="1"/>
    </cacheField>
    <cacheField name="20. Acción de mejora" numFmtId="0">
      <sharedItems containsBlank="1" longText="1"/>
    </cacheField>
    <cacheField name=" 24. Actividades / Descripción" numFmtId="0">
      <sharedItems containsBlank="1" longText="1"/>
    </cacheField>
    <cacheField name="28. Actividades / Unidad de medida" numFmtId="0">
      <sharedItems containsBlank="1"/>
    </cacheField>
    <cacheField name="31. Actividades / Cantidades Unidad de Medida" numFmtId="0">
      <sharedItems containsBlank="1" containsMixedTypes="1" containsNumber="1" containsInteger="1" minValue="1" maxValue="40"/>
    </cacheField>
    <cacheField name="32. Actividades / Fecha inicio" numFmtId="0">
      <sharedItems containsNonDate="0" containsDate="1" containsString="0" containsBlank="1" minDate="2017-11-01T00:00:00" maxDate="2021-08-03T00:00:00"/>
    </cacheField>
    <cacheField name="36. Actividades / Fecha terminación" numFmtId="0">
      <sharedItems containsNonDate="0" containsDate="1" containsString="0" containsBlank="1" minDate="2017-11-30T00:00:00" maxDate="2022-08-02T00:00:00"/>
    </cacheField>
    <cacheField name="40. Actividades / Plazo en semanas" numFmtId="0">
      <sharedItems containsString="0" containsBlank="1" containsNumber="1" minValue="1" maxValue="65.285714285714292"/>
    </cacheField>
    <cacheField name="Área Líder" numFmtId="0">
      <sharedItems containsBlank="1"/>
    </cacheField>
    <cacheField name="44. Actividades / Avance físico de ejecución" numFmtId="0">
      <sharedItems containsString="0" containsBlank="1" containsNumber="1" minValue="0" maxValue="100"/>
    </cacheField>
    <cacheField name="Fecha de elaboración papel de trabajo de cumplimiento" numFmtId="0">
      <sharedItems containsDate="1" containsBlank="1" containsMixedTypes="1" minDate="2020-10-26T00:00:00" maxDate="2022-01-14T00:00:00"/>
    </cacheField>
    <cacheField name="Tiempo transcurrido para el cumplimiento después de la fecha de terminación (Meses)" numFmtId="0">
      <sharedItems containsString="0" containsBlank="1" containsNumber="1" minValue="-1492.4666666666667" maxValue="36.733333333333334"/>
    </cacheField>
    <cacheField name="Porcentaje de avance físico de ejecución de las actividades" numFmtId="0">
      <sharedItems containsString="0" containsBlank="1" containsNumber="1" minValue="0" maxValue="100"/>
    </cacheField>
    <cacheField name="Puntaje  Logrado  por las Actividades  (PLAI)" numFmtId="0">
      <sharedItems containsString="0" containsBlank="1" containsNumber="1" minValue="0" maxValue="7517.8028135468121"/>
    </cacheField>
    <cacheField name="Puntaje Logrado por las Actividades  Vencidas (PLAVI)  " numFmtId="0">
      <sharedItems containsString="0" containsBlank="1" containsNumber="1" minValue="0" maxValue="7517.8028135468121"/>
    </cacheField>
    <cacheField name="Puntaje atribuido a las actividades vencidas (PAAVI)" numFmtId="0">
      <sharedItems containsString="0" containsBlank="1" containsNumber="1" minValue="0" maxValue="12230.142857142835"/>
    </cacheField>
    <cacheField name="Efectividad de la Acción_x000a_SI / NO" numFmtId="0">
      <sharedItems containsBlank="1"/>
    </cacheField>
    <cacheField name="Estado de acción" numFmtId="0">
      <sharedItems containsBlank="1" containsMixedTypes="1" containsNumber="1" minValue="0.43915416283248704" maxValue="7376.7142857142944" count="8">
        <s v="VENCIDA"/>
        <s v="CUMPLIDA"/>
        <s v="EN TERMINO"/>
        <m/>
        <n v="7376.7142857142944" u="1"/>
        <n v="0.43915416283248704" u="1"/>
        <n v="0.68083545613667817" u="1"/>
        <n v="4554.1428571428551" u="1"/>
      </sharedItems>
    </cacheField>
    <cacheField name="Estado de hallazgo" numFmtId="0">
      <sharedItems containsBlank="1"/>
    </cacheField>
    <cacheField name="Auditoria" numFmtId="0">
      <sharedItems containsBlank="1" count="38">
        <s v="AF2020"/>
        <s v="DENUNCIA2020-187038-82111-D"/>
        <s v="AT73"/>
        <s v="AT74"/>
        <s v="AT75"/>
        <s v="AC2019"/>
        <s v="AT75-OCAD PAZ"/>
        <s v="AEFC"/>
        <s v="AF2019"/>
        <s v="ACPP"/>
        <s v="ACTL2018"/>
        <s v="AF2018"/>
        <s v="APCSMF18"/>
        <s v="ACSRT17"/>
        <s v="ADP2017"/>
        <s v="AF2017"/>
        <s v="AC2017"/>
        <s v="R2016"/>
        <s v="D2016"/>
        <s v="ECP2016"/>
        <s v="EVP2016"/>
        <s v="R2015"/>
        <s v="R2014"/>
        <m/>
        <s v="AT75-SGR" u="1"/>
        <s v="DSMF18" u="1"/>
        <s v="ADSMF18" u="1"/>
        <s v="ADSPA2018" u="1"/>
        <s v="H1R15" u="1"/>
        <e v="#REF!" u="1"/>
        <s v="E2016" u="1"/>
        <s v="AD2018" u="1"/>
        <s v="H1Denuncia2020-187038-82111-D" u="1"/>
        <s v="R2011" u="1"/>
        <s v="ACAT75" u="1"/>
        <s v="AF19" u="1"/>
        <s v="ACAT75-SGR" u="1"/>
        <s v="AC2018" u="1"/>
      </sharedItems>
    </cacheField>
    <cacheField name="Código interno  hallazgo" numFmtId="0">
      <sharedItems containsBlank="1"/>
    </cacheField>
    <cacheField name="N° Acción" numFmtId="0">
      <sharedItems containsString="0" containsBlank="1" containsNumber="1" containsInteger="1" minValue="1" maxValue="5"/>
    </cacheField>
    <cacheField name="Cód. acción" numFmtId="0">
      <sharedItems containsBlank="1" containsMixedTypes="1" containsNumber="1" minValue="0" maxValue="12495.142857142831"/>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63">
  <r>
    <n v="1"/>
    <n v="1"/>
    <m/>
    <s v="Administrativo"/>
    <s v="18 04 001   "/>
    <s v="_x000a_H1AF2020. Separación entre terrenos y Bienes de Uso Público._x000a__x000a_El INVIAS no ha separado los terrenos de los bienes de uso público:_x000a__x000a_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_x000a__x000a_Acción 1."/>
    <s v="_x000a_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
    <s v="Acción 1._x000a__x000a_Actualizar la Política Contable incorporando &quot;la metodología para valoración masiva de  terrenos&quot;."/>
    <s v="Actualizar la  Política Contable incorporando &quot;la metodología para valoración masiva de  terrenos&quot;, de conformidad con la hoja de ruta."/>
    <s v="Política Contable actualizada"/>
    <n v="1"/>
    <d v="2021-08-02T00:00:00"/>
    <d v="2021-12-31T00:00:00"/>
    <n v="21.571428571428573"/>
    <s v="SF"/>
    <n v="0.7"/>
    <m/>
    <n v="-1485.3666666666666"/>
    <n v="70"/>
    <n v="15.1"/>
    <n v="15.1"/>
    <n v="21.571428571428573"/>
    <m/>
    <x v="0"/>
    <s v="VENCIDO"/>
    <x v="0"/>
    <s v="_x000a_H1AF2020"/>
    <n v="1"/>
    <s v="_x000a_H1AF2020 - 1"/>
  </r>
  <r>
    <n v="2"/>
    <n v="2"/>
    <m/>
    <s v="Administrativo"/>
    <s v="16 01 004   "/>
    <s v="_x000a_H1AF2020. Separación entre terrenos y Bienes de Uso Público._x000a__x000a_El INVIAS no ha separado los terrenos de los bienes de uso público:_x000a__x000a_Del análisis a los libros auxiliares suministrados por la entidad, se evidencia que el INVÍAS no ha identificado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_x000a__x000a_Acción 2."/>
    <s v="_x000a_La recepción de esta infraestructura no se realizó mediante una entrega física, documentada y detallada y heredó la información contable de las inversiones, cuya característica generalizada, era que los terrenos correspondientes a la infraestructura formaban parte integral de la misma y no se encontraban individualizados, ni inventariados, ni clasificados, tal como lo revela la entidad en sus Notas Explicativas a los Estados Financieros."/>
    <s v="Acción 2._x000a__x000a_Plan piloto &quot;Metodología para valoración masiva de terrenos&quot;."/>
    <s v="Desarrollar el plan piloto  &quot;Metodología para valoración masiva de terrenos&quot;, y analizar el  resultado del mismo para la formalización."/>
    <s v="Informe plan piloto metodología para valoración masiva de terrenos."/>
    <n v="1"/>
    <d v="2021-08-02T00:00:00"/>
    <d v="2021-12-31T00:00:00"/>
    <n v="21.571428571428573"/>
    <s v="SS"/>
    <n v="1"/>
    <s v="16/12/2021 (SS)_x000a__x000a_24/12/2021 (SF-GC)"/>
    <m/>
    <n v="100"/>
    <n v="21.571428571428573"/>
    <n v="21.571428571428573"/>
    <n v="21.571428571428573"/>
    <m/>
    <x v="1"/>
    <s v="CUMPLIDO"/>
    <x v="0"/>
    <s v="_x000a_H1AF2020"/>
    <n v="1"/>
    <s v="_x000a_H1AF2020 - 1"/>
  </r>
  <r>
    <n v="3"/>
    <n v="3"/>
    <m/>
    <s v="Administrativo con posible incidencia disciplinaria"/>
    <s v="18 04 001   "/>
    <s v="_x000a_H2AF2020. Oportunidad en el registro del traslado de Bienes de Uso Público en Construcción a Bienes de Uso Público en Servicio. Contratos 407 de 2010, 806 de 2017, 3460 de 2008 y 1344 de 2014._x000a__x000a_Las actas de entrega y recibo definitivo de obra de los cuatro contratos se contabilizaron en la vigencia del 2020, los cuales correspondían a vigencias anteriores:_x000a__x000a_Contrato 407 de 2010: Se evidenció que el acta de entrega y recibo definitivo de obra se contabilizo 2 años y 4 meses después de la suscripción de esta._x000a__x000a_Contrato 806 de 2017: Se estableció que en la descripción del comprobante se menciona que el acta de entrega definitiva (...) es del 22 de diciembre de 2019, sin embargo, al revisar existen dos actas, una del 30 de noviembre de 2019 y otra aclaratoria de fecha 20 de diciembre de 2019, de acuerdo con esta situación, existe una inconsistencia en las fechas de las actas con lo establecido en la descripción del comprobante. El registro contable del acta de entrega y recibo definitivo se realiza el 31 de diciembre de 2020, se contabiliza un año después de suscrita dicha acta._x000a__x000a_Contrato 3460 de 2008: Se evidenció que el acta de entrega y recibo definitivo de obra (...) de fecha 28 de diciembre de 2016 fue registrada contablemente con el comprobante 117012 el 31 de diciembre de 2020, es decir que la contabilización se efectuó 4 años después de suscrita el acta de entrega y recibo definitivo de obra._x000a__x000a_Contrato 1344 de 2014: El registro contable se realizó el 30/12/2020, y la fecha suscripción del acta es del 23 de octubre de 2017, es decir que la contabilización se realizó 3 años y 2 meses después de la fecha del acta."/>
    <s v="_x000a_Deficiencias en los controles para el registro contable oportuno de las actas de entrega y recibo definitivo de obra que se generan mensualmente, además en las actas que se reciben en forma extemporánea, lo que genera la no afectación de los estados financieros de los años 2017, 2018, 2019 y el efecto en los saldos del año 2020._x000a__x000a_En los contratos 407 de 2010, 806 de 2017, 3460 de 2008 y 1344 de 2014 se presentan deficiencias en los controles para el registro contable oportuno de las actas de entrega y recibo definitivo de obra, debido que estas se reciben en forma extemporánea para su registro contable; según lo evidenciado, el procedimiento que se utiliza para el registro contable es sistemático, y por lo tanto las actas de entrega y recibo definitivo de obra que se suscribieron en el año 2020 se reciben en el año 2021 y siguientes, impactando contablemente estos años."/>
    <s v="Revisar, actualizar y fortalecer los controles del &quot;Procedimiento Gestión y Reconocimiento Contable de las Novedades Bienes de Uso Público&quot;, con el fin de registrar oportunamente las actas de entrega y recibo definitivo de las obras."/>
    <s v="Procedimiento revisado, actualizado y socializado"/>
    <s v="Procedimiento formalizado, socializado e implementado"/>
    <n v="1"/>
    <d v="2021-08-02T00:00:00"/>
    <d v="2021-11-30T00:00:00"/>
    <n v="17.142857142857142"/>
    <s v="SF (GC)"/>
    <n v="1"/>
    <d v="2022-01-13T00:00:00"/>
    <n v="1.4666666666666666"/>
    <n v="100"/>
    <n v="17.142857142857142"/>
    <n v="17.142857142857142"/>
    <n v="17.142857142857142"/>
    <m/>
    <x v="1"/>
    <s v="CUMPLIDO"/>
    <x v="0"/>
    <s v="_x000a_H2AF2020"/>
    <n v="1"/>
    <s v="_x000a_H2AF2020 - 1"/>
  </r>
  <r>
    <n v="4"/>
    <n v="4"/>
    <m/>
    <s v="Administrativo con posible incidencia disciplinaria"/>
    <s v="18 04 004   "/>
    <s v="_x000a_H3AF2020. Oportunidad en el registro de la Depreciación de los Bienes de Uso Público en Servicio._x000a__x000a_En la revisión de los comprobantes contables se detectó que no se inició la contabilización de la depreciación de los Bienes de Uso Público en Servicio de manera oportuna:_x000a__x000a_Contrato 407 de 2010: Acta de entrega y recibo definitivo de obra 22 de diciembre de 2017, inicio de depreciación 01 de abril de 2020, contabilización del traslado de Bienes de Uso público en Construcción a Bienes de Publico en Servicio 30 de abril de 2020._x000a__x000a_Contrato 806 de 2017: Acta de entrega y recibo definitivo de obra 30 de noviembre de 2019, inicio de depreciación 04 de septiembre de 2020, contabilización del traslado de Bienes de Uso público en Construcción a Bienes de Publico en Servicio 31 de diciembre de 2020._x000a__x000a_Contrato 3460 de 2008: Acta de entrega y recibo definitivo de obra 28 de diciembre de 2016, inicio de depreciación 04 de septiembre de 2020, contabilización del traslado de Bienes de Uso público en Construcción a Bienes de Publico en Servicio 31 de diciembre de 2020."/>
    <s v="_x000a_Inadecuada aplicación de la norma contable, por la no contabilización de la depreciación desde la suscripción de las actas de entrega y recibo definitivo de obra de los contratos 407 de 2010, 806 de 2017 y 3460 de 2008."/>
    <s v="Revisar, actualizar y fortalecer los controles del &quot;Procedimiento Gestión y Reconocimiento Contable de las Novedades Bienes de Uso Público&quot;, con el fin de establecer claramente cuál es la fecha de inicio de depreciación de los bienes de uso público."/>
    <s v="Procedimiento revisado, actualizado y socializado"/>
    <s v="Procedimiento formalizado, socializado e implementado"/>
    <n v="1"/>
    <d v="2021-08-02T00:00:00"/>
    <d v="2021-11-30T00:00:00"/>
    <n v="17.142857142857142"/>
    <s v="SF (GC)"/>
    <n v="1"/>
    <d v="2022-01-13T00:00:00"/>
    <n v="1.4666666666666666"/>
    <n v="100"/>
    <n v="17.142857142857142"/>
    <n v="17.142857142857142"/>
    <n v="17.142857142857142"/>
    <m/>
    <x v="1"/>
    <s v="CUMPLIDO"/>
    <x v="0"/>
    <s v="_x000a_H3AF2020"/>
    <n v="1"/>
    <s v="_x000a_H3AF2020 - 1"/>
  </r>
  <r>
    <n v="5"/>
    <n v="5"/>
    <m/>
    <s v="Administrativo con presunta incidencia disciplinaria"/>
    <s v="18 01 002   "/>
    <s v="_x000a_H4AF2020. Revelaciones Notas a los Estados Financieros._x000a__x000a_Inconsistencias y deficiencias en la revelación y presentación de las notas a los Estados Financieros:_x000a__x000a_Se realizó revisión de cada una de las Notas a los Estados Financieros del Instituto Nacional de Vías a 31 de diciembre de 2020 (...) encontrándose las siguientes situaciones:_x000a__x000a_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_x000a__x000a_Acción 1._x000a__x000a__x000a_"/>
    <s v="_x000a_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
    <s v="Acción 1._x000a__x000a_Revisar y actualizar la guía AFINCO-GUI-5 - GUIA PARA LA ESTRUCTURACIÓN DE LAS NOTAS DE REVELACIÓN A LOS ESTADOS FINANCIEROS - V1 ."/>
    <s v="Revisión y actualización de  la guía AFINCO-GUI-5 - GUIA PARA LA ESTRUCTURACIÓN DE LAS NOTAS DE REVELACIÓN A LOS ESTADOS FINANCIEROS - V1 ."/>
    <s v="Guía actualizada y socializada"/>
    <n v="1"/>
    <d v="2021-08-02T00:00:00"/>
    <d v="2021-12-31T00:00:00"/>
    <n v="21.571428571428573"/>
    <s v="SF (GC)"/>
    <n v="1"/>
    <d v="2021-12-31T00:00:00"/>
    <n v="0"/>
    <n v="100"/>
    <n v="21.571428571428573"/>
    <n v="21.571428571428573"/>
    <n v="21.571428571428573"/>
    <m/>
    <x v="1"/>
    <s v="VENCIDO"/>
    <x v="0"/>
    <s v="_x000a_H4AF2020"/>
    <n v="1"/>
    <s v="_x000a_H4AF2020 - 1"/>
  </r>
  <r>
    <s v=""/>
    <n v="6"/>
    <m/>
    <m/>
    <s v="18 01 002   "/>
    <s v="_x000a_H4AF2020. Revelaciones Notas a los Estados Financieros._x000a__x000a_Inconsistencias y deficiencias en la revelación y presentación de las notas a los Estados Financieros:_x000a__x000a_Se realizó revisión de cada una de las Notas a los Estados Financieros del Instituto Nacional de Vías a 31 de diciembre de 2020 (...) encontrándose las siguientes situaciones:_x000a__x000a_NOTA 7. CUENTAS POR COBRAR: En las cuentas por multas, sanciones, incapacidades, y cuentas de difícil recaudo, INVIAS no revela la información de fecha constitución del derecho, plazo y fecha de vencimiento; NOTA 10. PROPIEDADES, PLANTA Y EQUIPO: Para la propiedad planta y Equipo no Explotados el INVIAS no presenta el valor en libros, ni la discriminación de la depreciación y el deterioro por cada clase de activos; NOTA 11. BIENES DE USO PÚBLICO E HISTÓRICOS Y CULTURALES: Se presenta incumplimiento respecto a toda la información que se debe revelar para cada clase; NOTA 21. CUENTAS POR PAGAR: El INVIAS en la nota de las cuentas por pagar de inversión no revela las condiciones de plazo y vencimiento en los casos de pagos de intereses corrientes y por mora y tampoco las tasas efectivas con las cuales se están reconociendo; NOTA 23. PROVISIONES: En la nota no se evidencia que se establezca una fecha esperada de cualquier pago resultante (...) y una indicación acerca de las incertidumbres relativas al valor o a las fechas de salida de recursos; NOTA 28. INGRESOS: Para los ingresos sin contraprestación no reveló la (...) información que exige la CGN._x000a__x000a_Acción 2._x000a__x000a__x000a_"/>
    <s v="_x000a_Las deficiencias en la aplicación de las normas en la revelación y presentación de la información financiera de las siguientes cuentas: Cuentas por Cobrar; propiedad Planta y Equipo, Cuentas por Pagar, Bienes de Uso Público, Provisiones, e Ingresos, obedecen a falta de aplicación estricta de las normas establecidas para cada una de las cuentas de los estados financieros del instituto Nacional de Vías a 31 de diciembre de 2020."/>
    <s v="Acción 2._x000a__x000a_Capacitar a los preparadores de las Notas a los Estados Financieros, para una adecuada presentación de las mismas. "/>
    <s v="Realizar capacitación a los integrantes del Grupo de Contabilidad sobre la guía: AFINCO-GUI-5 - GUIA PARA LA ESTRUCTURACIÓN DE LAS NOTAS DE REVELACIÓN A LOS ESTADOS FINANCIEROS - V1 ."/>
    <s v="Programa de capacitación con los registros de los asistentes"/>
    <n v="1"/>
    <d v="2021-08-02T00:00:00"/>
    <d v="2021-12-31T00:00:00"/>
    <n v="21.571428571428573"/>
    <s v="SF (GC)"/>
    <n v="0.2"/>
    <m/>
    <n v="-1485.3666666666666"/>
    <n v="20"/>
    <n v="4.3142857142857141"/>
    <n v="4.3142857142857141"/>
    <n v="21.571428571428573"/>
    <m/>
    <x v="0"/>
    <s v=""/>
    <x v="0"/>
    <s v="_x000a_H4AF2020"/>
    <n v="2"/>
    <s v="_x000a_H4AF2020 - 2"/>
  </r>
  <r>
    <n v="6"/>
    <n v="7"/>
    <m/>
    <s v="Administrativo"/>
    <s v="18 02 100   "/>
    <s v="_x000a_H5AF2020. Reservas presupuestales constituidas vigencia 2020._x000a__x000a_Las reservas constituidas no cumplen con los requisitos mínimos establecidos:_x000a__x000a_INVIAS en la justificación de la constitución de reservas presupuestales para la vigencia 2020, expone que se radicaron cuentas por pagar, en el mes de diciembre, sin embargo, no se logró generar la obligación, por tal razón, se constituyeron reservas presupuestales (...)._x000a__x000a_INVIAS constituyó reservas presupuestales con posterioridad al cumplimiento de los compromisos (...), generándose una sobreestimación de la reserva por $35.532.924.876,28."/>
    <s v="_x000a_No se evidencia la implementación de un plan para el trámite oportuno de las correspondientes cuentas por pagar."/>
    <s v="Elaborar herramienta metodológica para lograr que la radicación de los documentos soportes requeridos para el trámite de pago se realice de manera oportuna."/>
    <s v="Analizar las situaciones particulares de cada dependencia, realizando mesas de trabajo, analizando las causas y consecuencias."/>
    <s v="Documento con la herramienta metodológica"/>
    <n v="1"/>
    <d v="2021-08-02T00:00:00"/>
    <d v="2021-11-30T00:00:00"/>
    <n v="17.142857142857142"/>
    <s v="DEO-DTE-SF"/>
    <n v="0.5"/>
    <m/>
    <n v="-1484.3333333333333"/>
    <n v="50"/>
    <n v="8.5714285714285712"/>
    <n v="8.5714285714285712"/>
    <n v="17.142857142857142"/>
    <m/>
    <x v="0"/>
    <s v="VENCIDO"/>
    <x v="0"/>
    <s v="_x000a_H5AF2020"/>
    <n v="1"/>
    <s v="_x000a_H5AF2020 - 1"/>
  </r>
  <r>
    <n v="7"/>
    <n v="8"/>
    <m/>
    <s v="Administrativo"/>
    <s v="18 01 002   "/>
    <s v="_x000a_H6AF2020. Registro, elaboración y control de comprobantes de contabilidad._x000a__x000a_Deficiencias e inconsistencias en la elaboración de comprobantes contables:_x000a__x000a_(...)  De 783 comprobantes revisados, se evidenció que 528 estaban elaborados y aprobados por la misma persona."/>
    <s v="_x000a_Debilidades en el control de los comprobantes de contabilidad y no se detectan la existencia de procedimientos que mitiguen estos casos para evitar reprocesos y optimizar el tiempo de los funcionarios encargados de estas labores; Igualmente se evidencian deficiencias en la aplicación de los controles y supervisión al proceso; falta de segregación de funciones la misma persona que elabora y aprueba el comprobante."/>
    <s v="Revisar, actualizar y fortalecer los controles del procedimiento AFINCO-PR-3 - REGISTRO DE OPERACIONES CONTABLES - V1 ."/>
    <s v="Revisar, actualizar y fortalecer los controles del procedimiento AFINCO-PR-3 - REGISTRO DE OPERACIONES CONTABLES - V1 ."/>
    <s v="Procedimiento formalizado, socializado e implementado"/>
    <n v="1"/>
    <d v="2021-08-02T00:00:00"/>
    <d v="2021-12-31T00:00:00"/>
    <n v="21.571428571428573"/>
    <s v="SF (GC)"/>
    <n v="1"/>
    <d v="2022-01-13T00:00:00"/>
    <n v="0.43333333333333335"/>
    <n v="100"/>
    <n v="21.571428571428573"/>
    <n v="21.571428571428573"/>
    <n v="21.571428571428573"/>
    <m/>
    <x v="1"/>
    <s v="CUMPLIDO"/>
    <x v="0"/>
    <s v="_x000a_H6AF2020"/>
    <n v="1"/>
    <s v="_x000a_H6AF2020 - 1"/>
  </r>
  <r>
    <n v="8"/>
    <n v="9"/>
    <m/>
    <s v="Administrativo"/>
    <s v="18 01 002   "/>
    <s v="_x000a_H7AF2020. Elaboración y control de comprobantes de contabilidad._x000a__x000a_Deficiencias en la contabilización y control de comprobantes:_x000a__x000a_Según información suministrada por el Instituto Nación de Vías, se efectuaron 11.547 comprobantes de contabilidad que contienen ajustes y reclasificaciones durante el año 2020._x000a__x000a_En revisión de los conceptos de los comprobantes de contabilidad la CGR evidenció en 401 comprobantes que existen 240 reclasificaciones, 47 reversiones y 114 correcciones._x000a__x000a_"/>
    <s v="_x000a_Debilidades en el control, supervisión y seguimiento de los registros en los comprobantes de contabilidad, lo que ha generado que se presenten comprobantes con un volumen significativo de registros que son reversados, reclasificados, o corregidos, lo que podría afectar los saldos en los estados financieros, produciendo reprocesos y no optimización del tiempo de los funcionarios encargados de estas labores."/>
    <s v="Revisar, actualizar y fortalecer los controles del procedimiento AFINCO-PR-3 - REGISTRO DE OPERACIONES CONTABLES - V1 ."/>
    <s v="Revisar, actualizar y fortalecer los controles del procedimiento AFINCO-PR-3 - REGISTRO DE OPERACIONES CONTABLES - V1 ."/>
    <s v="Procedimiento formalizado, socializado e implementado"/>
    <n v="1"/>
    <d v="2021-08-02T00:00:00"/>
    <d v="2021-12-31T00:00:00"/>
    <n v="21.571428571428573"/>
    <s v="SF (GC)"/>
    <n v="1"/>
    <d v="2022-01-03T00:00:00"/>
    <n v="0.1"/>
    <n v="100"/>
    <n v="21.571428571428573"/>
    <n v="21.571428571428573"/>
    <n v="21.571428571428573"/>
    <m/>
    <x v="1"/>
    <s v="CUMPLIDO"/>
    <x v="0"/>
    <s v="_x000a_H7AF2020"/>
    <n v="1"/>
    <s v="_x000a_H7AF2020 - 1"/>
  </r>
  <r>
    <n v="9"/>
    <n v="10"/>
    <m/>
    <s v="Administrativo con posible_x000a_incidencia disciplinaria"/>
    <s v="18 02 100   "/>
    <s v="_x000a_H8AF2020. Intereses por Mora – Laudo Arbitral._x000a__x000a_INVIAS no ha cancelado el valor de la condena ordenada en el laudo arbitral ejecutoriado el 2 de junio de 2017, ni los respectivos intereses de mora a la tasa comercial, y en consecuencia, sigue generando mayores gastos para la entidad. El laudo presenta una condena de $45.909.629.127 y unos intereses por mora de $30.853.941.573 para un total de $76.763.570.700, con corte al 31 de diciembre de 2020."/>
    <s v="_x000a_Falta de una oportuna y efectiva gestión en la consecución de los recursos necesarios para cumplir con el pago de la condena."/>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2-07-30T00:00:00"/>
    <n v="52.142857142857146"/>
    <s v="SDJ"/>
    <n v="0"/>
    <m/>
    <n v="-1492.4"/>
    <n v="0"/>
    <n v="0"/>
    <n v="0"/>
    <n v="0"/>
    <m/>
    <x v="2"/>
    <s v="EN TERMINO"/>
    <x v="0"/>
    <s v="_x000a_H8AF2020"/>
    <n v="1"/>
    <s v="_x000a_H8AF2020 - 1"/>
  </r>
  <r>
    <n v="10"/>
    <n v="11"/>
    <m/>
    <s v="Administrativo con presunta incidencia disciplinaria - Indagación_x000a_Preliminar"/>
    <s v="18 02 100   "/>
    <s v="_x000a_H9AF2020. Pago de Intereses Moratorios en Laudos Arbitrales y Sentencias Judiciales._x000a__x000a_El INVIAS en el consolidado de 4 casos analizados, se pagaron intereses de mora a la tasa comercial por $2.796.608.696 lo que constituye un presunto detrimento patrimonial y este valor equivale al 155% del valor del capital adeudado por estos conceptos._x000a__x000a_Igualmente de los hechos condenados no se evidencia que la entidad haya adelantado las actuaciones para la determinación e inicio de las acciones de repetición correspondiente a cada caso en comento."/>
    <s v="_x000a_Falta de una oportuna y efectiva gestión en la consecución de los recursos necesarios para cumplir con el pago de estas sentencias condenatorias conforme lo dispone el Decreto 2469 de 2015 en el PARÁGRAFO del artículo 2.8.6.4.2."/>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2-07-30T00:00:00"/>
    <n v="52.142857142857146"/>
    <s v="SDJ"/>
    <n v="0"/>
    <m/>
    <n v="-1492.4"/>
    <n v="0"/>
    <n v="0"/>
    <n v="0"/>
    <n v="0"/>
    <m/>
    <x v="2"/>
    <s v="EN TERMINO"/>
    <x v="0"/>
    <s v="_x000a_H9AF2020"/>
    <n v="1"/>
    <s v="_x000a_H9AF2020 - 1"/>
  </r>
  <r>
    <n v="11"/>
    <n v="12"/>
    <m/>
    <s v="Administrativo"/>
    <s v="18 02 002   "/>
    <s v="_x000a_H10AF2020. Informe de recaudo de peajes año 2020._x000a__x000a_En el informe de recaudo consolidado del año 2020 de peajes se detectó que el valor consignado a INVIAS es menor que el reportado en el informe consolidado (…) en cuantía de $1.208.219.700._x000a__x000a_Otra situación que se encontró en la revisión de los ingresos por recaudo de peajes es la siguiente: El valor consignado a INVIAS según el informe anterior fue $672.453.005.372 y el valor aforado por este concepto en el presupuesto como recaudo efectivo acumulado en el año 2020 fue $660.121.102.493, no se evidenció la conciliación de estos valores."/>
    <s v="_x000a_Debilidades en la revisión, control y seguimiento de los informes de recaudo del año 2020 y la información presupuestal y sus conciliaciones respectivas, lo que puede generar inconsistencias en la información e incertidumbre en el ingreso de los recursos, contraviniendo el literal “g” de la Cláusula Trigésima del contrato 643 de 2019."/>
    <s v="Actualizar el procedimiento &quot;RECAUDO DE PEAJE Y CONTROL DE  PESO&quot;  del Sistema de Gestión de INVIAS."/>
    <s v="Actualizar el procedimiento &quot;RECAUDO DE PEAJE Y CONTROL DE  PESO&quot;  del Sistema de Gestión de INVIAS  donde se evidencie la revisión, control y seguimiento de los informes de recaudo de peajes  y la información presupuestal y conciliaciones respectivas donde se certifiquen  los traslados correspondientes al Tesoro Nacional producto del recaudo."/>
    <s v="Procedimiento de &quot;RECAUDO DE PEAJE Y CONTROL DE  PESO&quot; actualizado."/>
    <n v="1"/>
    <d v="2021-08-01T00:00:00"/>
    <d v="2021-12-31T00:00:00"/>
    <n v="21.714285714285715"/>
    <s v="DTE"/>
    <n v="0"/>
    <m/>
    <n v="-1485.3666666666666"/>
    <n v="0"/>
    <n v="0"/>
    <n v="0"/>
    <n v="21.714285714285715"/>
    <m/>
    <x v="0"/>
    <s v="VENCIDO"/>
    <x v="0"/>
    <s v="_x000a_H10AF2020"/>
    <n v="1"/>
    <s v="_x000a_H10AF2020 - 1"/>
  </r>
  <r>
    <n v="12"/>
    <n v="13"/>
    <m/>
    <s v="Administrativo"/>
    <s v="14 06 100   "/>
    <s v="_x000a_H11AF2020. Repotenciación y reparación en puentes y túneles Cortos. Proyecto Cruce de la Cordillera Central._x000a__x000a_Asunción de costos en contratos nuevos por deficiente calidad de los trabajos realizados por parte del contratista que venía ejecutando el proyecto:_x000a__x000a_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conforme con los frentes de trabajo asignados dentro de su alcance contractual._x000a__x000a_Para acometer dichas obras, cada contratista realizó estudios y diseños con el fin de evaluar el estado real de las estructuras que se debían terminar, para saber si se podía continuar en ellas obras o si eran necesarias intervenciones adicionales para asegurar la funcionalidad de las mismas."/>
    <s v="_x000a_Deficiente calidad de los trabajos realizados por parte del contratista que venía ejecutando el Contrato 3460 de 2008, en todos los frentes de trabajo (túnel principal, túneles cortos y cielo abierto), que conllevaron a la contratación de obras con cargo a los contratos 877 de 2019 (Tolima 1), 880 de 2019 (Tolima 2) y 885 de 2019 (Quindí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d v="2021-12-31T00:00:00"/>
    <n v="21.714285714285715"/>
    <s v="DEO-GGPT"/>
    <n v="0"/>
    <m/>
    <n v="-1485.3666666666666"/>
    <n v="0"/>
    <n v="0"/>
    <n v="0"/>
    <n v="21.714285714285715"/>
    <m/>
    <x v="0"/>
    <s v="VENCIDO"/>
    <x v="0"/>
    <s v="_x000a_H11AF2020"/>
    <n v="1"/>
    <s v="_x000a_H11AF2020 - 1"/>
  </r>
  <r>
    <n v="13"/>
    <n v="14"/>
    <m/>
    <s v="Administrativo"/>
    <s v="14 06 100   "/>
    <s v="_x000a_H12AF2020. Reparación de obras construidas con el contrato 3460 de 2008._x000a__x000a_Pago de reparaciones por deficiencias de obras ejecutadas en contratos anteriores, por un valor de $11.363.363.720, con corte a 30 de abril de 2021:_x000a__x000a_En revisión documental a la ejecución de los contratos 877 de 2019, 880 de 2019 y 885 de 2019, se evidencia por parte de la CGR que, para la terminación de las obras al proyecto Cruce de la Cordillera Central, se cargó a cada uno de los contratistas la terminación de las obras que quedaron inconclusas en el contrato 3460 de 2008 (...)."/>
    <s v="_x000a_Deficiente calidad de los trabajos realizados por parte del contratista que venía ejecutando el Contrato 3460 de 2008, en especial los trabajos a cielo abierto, que conllevaron a la demolición, reconformación y reparación de obras ya construidas, con cargo a los contratos 880 de 2019 (Tolima 2) y 885 de 2019 (Quindí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d v="2021-12-31T00:00:00"/>
    <n v="21.714285714285715"/>
    <s v="DEO-GGPT"/>
    <n v="0"/>
    <m/>
    <n v="-1485.3666666666666"/>
    <n v="0"/>
    <n v="0"/>
    <n v="0"/>
    <n v="21.714285714285715"/>
    <m/>
    <x v="0"/>
    <s v="VENCIDO"/>
    <x v="0"/>
    <s v="_x000a_H12AF2020"/>
    <n v="1"/>
    <s v="_x000a_H12AF2020 - 1"/>
  </r>
  <r>
    <n v="14"/>
    <n v="15"/>
    <m/>
    <s v="Administrativo con presunta incidencia fiscal y disciplinaria"/>
    <s v="14 06 100   "/>
    <s v="_x000a_H13AF2020. Movimiento de maquinaria abandonada por contratista del contrato 3460 de 2008._x000a__x000a_Pago por movimiento de maquinaria no perteneciente al Instituto Nacional de Vías por $1.779.550.505, con corte a 30 de abril de 2021:_x000a__x000a_En desarrollo de los trabajos de culminación del proyecto Cruce de la Cordillera Central, para el frente de obra correspondiente a la construcción del Centro de Control de Operaciones18 ubicado en el sector Américas (Quindío), se presentó una situación que impedía el avance del mismo: el contratista anterior dejó maquinaria abandonada en un lote de su propiedad, que estorbaba las labores a realizar en este frente, y aun cuando el lote fue sometido a expropiación judicial para su uso en el proyecto, este contratista no respondió por el retiro de la maquinaria, (...) por lo cual el Invías, junto con el contratista de obra y su respectiva interventoría, toman la decisión de hacer el retiro de los equipos con cargo a los recursos del contrato 1759 de 2015._x000a__x000a_Otros frentes:_x000a_(...) se ejecutaron otras actividades de retiro y desmonte en otros frentes, específicamente en el sector del Puente 12 (La Herradura), en donde se hizo desmontaje de una torre grúa abandonada por el contratista del contrato 3460 de 2008. Dicho desmontaje se hizo con cargo al contrato 885 de 2019."/>
    <s v="_x000a_Negligencia del dueño de los equipos mencionados (que hacía parte de la unión temporal encargada del contrato 3460 de 2008), quien no realizó el retiro formal a su costo (como era su obligación) (...), generando inconvenientes que afectaron directamente el desarrollo de la ejecución de las obras, y conllevaron pagar el retiro de estos equipos, con cargo a los contratos 885 de 2019 (Quindío) y 1759 de 2015 (Equipos electromecánicos), lo cual se constituye en detrimento patrimonial por (...) $1.779.550.505."/>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d v="2021-12-31T00:00:00"/>
    <n v="21.714285714285715"/>
    <s v="DEO-GGPT"/>
    <n v="0"/>
    <m/>
    <n v="-1485.3666666666666"/>
    <n v="0"/>
    <n v="0"/>
    <n v="0"/>
    <n v="21.714285714285715"/>
    <m/>
    <x v="0"/>
    <s v="VENCIDO"/>
    <x v="0"/>
    <s v="_x000a_H13AF2020"/>
    <n v="1"/>
    <s v="_x000a_H13AF2020 - 1"/>
  </r>
  <r>
    <n v="15"/>
    <n v="16"/>
    <m/>
    <s v="Administrativo"/>
    <s v="14 06 100   "/>
    <s v="_x000a_H14AF2020. Pendientes sociales no cerrados en el contrato 3460 de 2008._x000a__x000a_Pago por pasivos sociales dejados por el contratista anterior, por $3.477.080.339, con corte a 30 de abril de 2021:_x000a__x000a_Se evidencia que en desarrollo de los contratos 877 de 2019, 880 de 2019 y 885 de 2019, relacionados con la culminación del proyecto “Cruce de la Cordillera Central”, se han tenido que asumir los casos sociales que estaban a cargo del contratista del contrato 3460 de 2008."/>
    <s v="_x000a_Deficiencias en el control de las gestiones sociales que debía realizar el contratista a cargo del contrato 3460 de 2008, y que tuvieron que ser cargadas a los contratos de culminación de las obras del proyecto “Cruce de la Cordillera Central”. Toda vez que este contrato era un contrato llave en mano, no se puede determinar el valor del cobro de la gestión social realizada por el mismo, y si estos cobros incluían estas obligaciones que no fueron ejecutadas por este contratista."/>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d v="2021-12-31T00:00:00"/>
    <n v="21.714285714285715"/>
    <s v="DEO-GGPT"/>
    <n v="0"/>
    <m/>
    <n v="-1485.3666666666666"/>
    <n v="0"/>
    <n v="0"/>
    <n v="0"/>
    <n v="21.714285714285715"/>
    <m/>
    <x v="0"/>
    <s v="VENCIDO"/>
    <x v="0"/>
    <s v="_x000a_H14AF2020"/>
    <n v="1"/>
    <s v="_x000a_H14AF2020 - 1"/>
  </r>
  <r>
    <n v="16"/>
    <n v="17"/>
    <m/>
    <s v="Administrativo"/>
    <s v="14 06 100   "/>
    <s v="_x000a_H15AF2020. Manejo de la PTARI Túnel de la Línea posterior a la conclusión del proyecto._x000a__x000a_No se ha definido la destinación de la PTARI (Planta de tratamiento de aguas residuales industriales) ubicada en inmediaciones del Túnel Principal (que ya cumplió con su razón de ser), toda vez que el permiso de vertimientos ya fue archivado por la entidad ambiental:_x000a__x000a_(...) se evidencia (en la respuesta de la entidad) que las gestiones comenzaron después del 20 de mayo de 2021, unos días antes de la generación de la observación. A la fecha no hay respuesta por parte del Invías sobre la decisión definitiva a tomar sobre el tema._x000a_"/>
    <s v="_x000a_Toda vez que se concluye que la utilidad de la PTARI ha finalizado, no se evidencian decisiones definitivas por parte de la entidad en cuanto a su disposición, manejo o desmonte, lo cual puede generar un posible riesgo de gestiones antieconómicas, ya que por la operación de esta PTARI se pagan unos costos con cargo al contrato 1759 de 2015, y el hecho de tenerla mayores tiempos a los establecidos puede generar costos de operación superiores a los ya fijados."/>
    <s v="Formalizar mediante acta la decisión del manejo de la PTARI."/>
    <s v="Suscribir el acta."/>
    <s v="Acta"/>
    <n v="1"/>
    <d v="2021-08-01T00:00:00"/>
    <d v="2021-12-31T00:00:00"/>
    <n v="21.714285714285715"/>
    <s v="GGPT"/>
    <n v="0"/>
    <m/>
    <n v="-1485.3666666666666"/>
    <n v="0"/>
    <n v="0"/>
    <n v="0"/>
    <n v="21.714285714285715"/>
    <m/>
    <x v="0"/>
    <s v="VENCIDO"/>
    <x v="0"/>
    <s v="_x000a_H15AF2020"/>
    <n v="1"/>
    <s v="_x000a_H15AF2020 - 1"/>
  </r>
  <r>
    <n v="17"/>
    <n v="18"/>
    <m/>
    <s v="Administrativo con posible incidencia disciplinaria "/>
    <s v="14 04 004   "/>
    <s v="_x000a_H16AF2020. Proyecto Aguaclara – Gamarra – Pólizas que amparan el Acta de Aprobación Definitiva de Estudios y Diseños y Acta de Entrega y Recibo Definitivo de la Obra – Contrato 1179 de 2018._x000a__x000a_Seis meses después de haberse recibido finalmente las obras, se establecen falencias en la Gestión del INVIAS en cuanto a la revisión y aprobación de las garantías contractuales:_x000a__x000a_En el desarrollo del Contrato 1179 de 201823, evidencia la CGR que, no obstante las obras fueron recibidas el 11 de noviembre de 2020, a la fecha (seis meses después), no se logró establecer la Aprobación de las Pólizas que amparan el Acta de Aprobación Definitiva de Estudios y Diseños y Acta de Entrega y Recibo Definitivo de la Obra."/>
    <s v="_x000a_Deficiencias en el seguimiento contractual que le corresponde ejercer al INVIAS, de acuerdo con lo establecido en el Numeral 25.1.5 y 25.1.6 del Manual de Contratación del Invías, numerales 1 y 2 del Artículo 34 de la Ley 734 de 2002 y Artículo 84 de la Ley 1474 de 2011."/>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d v="2021-12-31T00:00:00"/>
    <n v="21.714285714285715"/>
    <s v="DEO-GGP1"/>
    <n v="0"/>
    <m/>
    <n v="-1485.3666666666666"/>
    <n v="0"/>
    <n v="0"/>
    <n v="0"/>
    <n v="21.714285714285715"/>
    <m/>
    <x v="0"/>
    <s v="VENCIDO"/>
    <x v="0"/>
    <s v="_x000a_H16AF2020"/>
    <n v="1"/>
    <s v="_x000a_H16AF2020 - 1"/>
  </r>
  <r>
    <n v="18"/>
    <n v="19"/>
    <m/>
    <s v="Administrativo"/>
    <s v="14 04 004   "/>
    <s v="_x000a_H17AF2020. Proyecto Aguaclara – Ocaña – Sitios Críticos Corredor Vial - Contrato 1180 de 2018._x000a__x000a_El corredor vial intervenido muestra sitios críticos que requieren la intervención del INVIAS, de acuerdo con el reporte de la interventoría en su informe final de julio de 2020:_x000a__x000a_Actualmente y debido a que el INVIAS no ha priorizado la atención a los sitios críticos, se cuenta con un corredor vial con restricciones de operación, con altas pendientes y pocas zonas con la suficiente distancia para el adelantamiento que pone en riesgo la seguridad, comodidad y tránsito tanto para los vehículos públicos y particulares, como para el alto flujo de vehículos de carga que día a día vienen aumento desde la región del Zulia y Cúcuta hacia la Costa Atlántica y viceversa, con el consecuente riesgo de incremento de los índices de accidentalidad._x000a__x000a_La entidad en su respuesta anexa contratación adelantada para la Administración Vial, Mantenimiento Rutinario y según el Contrato 1728 del 27-12-2020, Mejoramiento, Rehabilitación y Mantenimiento; en los objetos establecidos en dichos contratos, no se observa que se atienda lo recomendado por la interventoría del Contrato 1180 de 2018 específicamente en cuanto a la atención y rehabilitación de realizar una evaluación mediante especialista a la Losa del Puente del PR 00+0090, el cual presenta bache con exposición de refuerzo y pérdida de concreto (...)."/>
    <s v="_x000a_No se vislumbra gestión alguna por parte del INVIAS (...) para atender las recomendaciones de rehabilitación y mantenimiento dejados por la Interventoría en su informe final de julio de 2020, siendo consecuente con la Misión del INVIAS dentro de la política sectorial del Gobierno."/>
    <s v="Adelantar una visita técnica para soportar la decisión a tomar en relación con las recomendaciones de rehabilitación y mantenimiento atendiendo las recomendaciones dejadas por la interventoría del contrato 1180 de 2018."/>
    <s v="Visita técnica a los sitios reportados por el Ente de Control, con el fin de establecer las acciones a tomar."/>
    <s v="Decisión  frente a las recomendaciones de rehabilitación y mantenimiento  dejadas por la interventoría del contrato 1180 de 2018, soportadas en el informe de visita técnica."/>
    <n v="1"/>
    <d v="2021-08-01T00:00:00"/>
    <d v="2021-12-31T00:00:00"/>
    <n v="21.714285714285715"/>
    <s v="SGI"/>
    <n v="0"/>
    <m/>
    <n v="-1485.3666666666666"/>
    <n v="0"/>
    <n v="0"/>
    <n v="0"/>
    <n v="21.714285714285715"/>
    <m/>
    <x v="0"/>
    <s v="VENCIDO"/>
    <x v="0"/>
    <s v="_x000a_H17AF2020"/>
    <n v="1"/>
    <s v="_x000a_H17AF2020 - 1"/>
  </r>
  <r>
    <n v="19"/>
    <n v="20"/>
    <m/>
    <s v="Administrativo"/>
    <s v="14 01 100   "/>
    <s v="_x000a_H18AF2020. Variante Ciénaga Magdalena - Contrato 1200 de 2016. – Deber de Planeación - Modificación de la Cláusula Cuarta - Numeral 1.3._x000a__x000a_Lo pactado y programado en el Alcance del Contrato 1200 de 2016 - Adicional 1. Modificación 4, suscrito el día 13 de diciembre de 2019 que en su Cláusula Cuarta 4, Modificación del numeral 1.3 …alcance del Contrato Apéndice A, del Pliego de Condiciones, dentro de los términos pactados no es viable su cumplimiento ya que para el año 2020, se adelantarían los diseños del Viaducto y obras conexas, lo mismo que la Licencia Ambiental, que a la fecha no han podido concluir y en consecuencia para el año 2021 el inicio de obras de construcción del Viaducto tampoco se han adelantado."/>
    <s v="_x000a_Deficiencias en la maduración de proyectos que garantice el deber de Planeación consagrado en el Principio de Economía establecido en el artículo 23 de la Ley 80 de 1993."/>
    <s v="Elaborar guía para la estructuración de proyectos del INVIAS."/>
    <s v="Documentación y socialización de la guía técnica para la estructuración de proyectos del INVIAS."/>
    <s v="Guía técnica de estructuración de proyectos socializada"/>
    <n v="1"/>
    <d v="2021-08-01T00:00:00"/>
    <d v="2021-12-31T00:00:00"/>
    <n v="21.714285714285715"/>
    <s v="DTE"/>
    <n v="0"/>
    <m/>
    <n v="-1485.3666666666666"/>
    <n v="0"/>
    <n v="0"/>
    <n v="0"/>
    <n v="21.714285714285715"/>
    <m/>
    <x v="0"/>
    <s v="VENCIDO"/>
    <x v="0"/>
    <s v="_x000a_H18AF2020"/>
    <n v="1"/>
    <s v="_x000a_H18AF2020 - 1"/>
  </r>
  <r>
    <n v="20"/>
    <n v="21"/>
    <m/>
    <s v="Administrativo con presunta incidencia disciplinaria"/>
    <s v="11 02 001   "/>
    <s v="_x000a_H19AF2020. Implementación de nuevas tecnologías en proyectos de infraestructura de transporte._x000a__x000a_(...) después de más de dos años de trabajo reuniendo propuestas innovadoras y creando un banco de proyectos, a la fecha aún no se cuenta con un marco normativo para las mismas. El ritmo de ejecución del convenio con la academia (Convenio Interadministrativo 1633 de 2020 con la Universidad del Cauca) no ha sido acorde con lo estipulado en el cronograma de trabajo del convenio._x000a__x000a_El Instituto Nacional de Vías, a través de la Subdirección de Estudios e Innovación, ha venido desarrollando desde el año 2018, una estrategia denominada “ruedas de innovación”, con el fin de incentivar la investigación e implementación de nuevas tecnologías en la construcción de infraestructura de transporte (...)._x000a__x000a_Con cerca de 56 tecnologías clasificadas por grupos para ser analizadas en detalle y gestionar su proceso normativo y de implementación, se evidencia que a la fecha el Invías no ha logrado la implementación de las mismas."/>
    <s v="_x000a_Deficiencias en la planeación administrativa tendiente a la pronta expedición de marcos normativos para nuevas tecnologías en infraestructura de transporte, en virtud de las funciones que le competen, conforme a lo establecido con el numeral 2.16 del artículo 2 del Decreto 2618 de 2013."/>
    <s v="Revisión y actualización del procedimiento para la regulación técnica de nuevas tecnologías para la infraestructura de transporte indicado en la Resolución 263 de 2020."/>
    <s v="En conjunto con la Alta Dirección, adelantar una revisión al procedimiento para la regulación técnica de nuevas tecnologías para la infraestructura de transporte indicado en la Resolución 263 de 2020, a efectos de fortalecer los controles para la expedición del marco normativo."/>
    <s v="Procedimiento ajustado e implementado"/>
    <n v="1"/>
    <d v="2021-07-19T00:00:00"/>
    <d v="2021-12-31T00:00:00"/>
    <n v="23.571428571428573"/>
    <s v="SRTI"/>
    <n v="0"/>
    <m/>
    <n v="-1485.3666666666666"/>
    <n v="0"/>
    <n v="0"/>
    <n v="0"/>
    <n v="23.571428571428573"/>
    <m/>
    <x v="0"/>
    <s v="VENCIDO"/>
    <x v="0"/>
    <s v="_x000a_H19AF2020"/>
    <n v="1"/>
    <s v="_x000a_H19AF2020 - 1"/>
  </r>
  <r>
    <n v="21"/>
    <n v="22"/>
    <m/>
    <s v="Administrativo con presunta incidencia disciplinaria"/>
    <s v="14 01 100   "/>
    <s v="_x000a_H20AF2020. Planeación de la ejecución contractual de los convenios Programa “Colombia Rural”._x000a__x000a_Para los convenios firmados en virtud del programa “Colombia Rural”, se evidencian contratos de obra suscritos por los Entes Territoriales, con fecha de terminación a 30 de diciembre de 2020 (...) Sin embargo, se evidencia que ni los tiempos ni los costos de las obras se corresponden con una adecuada planeación del proyecto."/>
    <s v="_x000a_Deficiencias en la planeación contractual del programa “Colombia Rural”, y de los contratos de obra asociados a los convenios de este programa, toda vez que se estipularon plazos de ejecución que no correspondían a la realidad de los mismos, lo cual genera incertidumbre sobre el cálculo del tiempo real estimado de los proyectos y los costos reales asociados a los mismos, en detrimento de la eficiencia, eficacia y las restricciones básicas del proyecto, generando riesgo de afectaciones en el plazo y el costo final del mismo, si no se controlan de manera adecuada."/>
    <s v="Elaborar un insumo técnico para subsanar las deficiencias en la planeación contractual del Programa Colombia Rural. Este insumo será incluido en la versión 3 de la guía de estructuración de proyectos."/>
    <s v="Elaboración de un documento de insumo."/>
    <s v="Documento de insumo técnico"/>
    <n v="1"/>
    <d v="2021-08-01T00:00:00"/>
    <d v="2022-08-01T00:00:00"/>
    <n v="52.142857142857146"/>
    <s v="SVR"/>
    <n v="0"/>
    <m/>
    <n v="-1492.4666666666667"/>
    <n v="0"/>
    <n v="0"/>
    <n v="0"/>
    <n v="0"/>
    <m/>
    <x v="2"/>
    <s v="EN TERMINO"/>
    <x v="0"/>
    <s v="_x000a_H20AF2020"/>
    <n v="1"/>
    <s v="_x000a_H20AF2020 - 1"/>
  </r>
  <r>
    <n v="22"/>
    <n v="23"/>
    <m/>
    <s v="Administrativo con presunta incidencia disciplinaria"/>
    <s v="14 04 004   "/>
    <s v="_x000a_H21AF2020. Planeación contractual y cumplimiento de metas físicas contrato 1303 de 2019._x000a__x000a_Si bien el contrato sufrió variaciones significativas en tiempo y costo, no redundó en beneficios para el alcance del mismo, ya que el mantenimiento periódico no alcanzó a lograr las metas deseadas (toda vez que hubo muchos frentes de obra que, de acuerdo con los informes de interventoría, se encontraban abandonados o no daban los ritmos de obra suficientes para cumplir los cronogramas propuestos, situación que fue reiterativa y no se evidencia que haya tenido solución a plenitud durante el desarrollo del proyecto), los sitios críticos no se atendieron en su totalidad (de acuerdo con el último informe de interventoría de diciembre de 2020, en virtud de las mismas razones que hicieron que no se cumplieran las metas del mantenimiento periódico), no se colocó la señalización inicialmente presupuestada, y el contrato se convirtió en un contrato exclusivamente de mantenimiento rutinario, transporte de materiales producto de derrumbes y mitigación de emergencias."/>
    <s v="_x000a_Deficiencias en planeación (…), como deficiencias en el control efectivo y la supervisión del proyect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d v="2021-12-31T00:00:00"/>
    <n v="21.714285714285715"/>
    <s v=" DEO-SGI"/>
    <n v="0"/>
    <m/>
    <n v="-1485.3666666666666"/>
    <n v="0"/>
    <n v="0"/>
    <n v="0"/>
    <n v="21.714285714285715"/>
    <m/>
    <x v="0"/>
    <s v="VENCIDO"/>
    <x v="0"/>
    <s v="_x000a_H21AF2020"/>
    <n v="1"/>
    <s v="_x000a_H21AF2020 - 1"/>
  </r>
  <r>
    <n v="23"/>
    <n v="24"/>
    <m/>
    <s v="Administrativo con presunta disciplinaria"/>
    <s v="14 04 004   "/>
    <s v="_x000a_H22AF2020. Pago de servicios al usuario (grúas). Contrato 1303 de 2019._x000a__x000a_Aprobación de pago de actividades sin claridad contractual para el pago del mismo:_x000a__x000a_Al revisar las pre-actas que soportan las actas de costos, en relación a este ítem (Prestación de los Servicios al Usuario de Atención de accidentes, Primeros auxilios a personas y/o servicios médicos de emergencia, y Auxilio mecánico básico a vehículos), se encuentra que para las grúas utilizadas como parte del servicio al usuario, se discriminan los siguientes valores (por día): Grúa camionera - tipo plataforma (Sector 1): $843.333,00; Grúa camionera - tipo gancho - eje trasero sencillo (Sector 2): $1.173.333,33; Grúa camionera - tipo gancho - eje trasero doble (Sector 2): $2.114.200,00._x000a__x000a_Valores que se fueron pagando durante todo el desarrollo del contrato con el Vo.Bo. de la interventoría, desde el mes de diciembre de 2019 (...), aun cuando sobrepasaban los costos estipulados por el apéndice A del pliego de condiciones. (...) toda vez que estos valores incumplían las condiciones contractuales, el contratista solicitó modificación contractual mediante oficio GOMI-0598-2020 del 15 de agosto de 2020._x000a__x000a_Con la justificación del contratista y el Vo.Bo. de la interventoría, el supervisor responsable del contrato (Dirección Territorial de Antioquia), remitió concepto favorable a la modificación contractual mediante memorando DT-ANT 48017 del 21 de agosto de 2020. El Comité de Adiciones y Prórrogas aprobó la modificación solicitada al contrato 1303 de 2019, el 02 de septiembre de 2020 y la modificación fue suscrita el 14 de septiembre de 2020._x000a__x000a_Como se evidencia en la trazabilidad descrita, solamente fue hasta después de un año de firmado el contrato que se hicieron las respectivas gestiones para modificación del Apéndice A del pliego de condiciones, a fin de soportar de manera contractual los pagos hechos por encima de los topes establecidos en el mencionado apéndice."/>
    <s v="_x000a_Falta de oportunidad en la función administrativa y deficiencias en la supervisión e interventoría del proyecto."/>
    <s v="Fortalecer  los instrumentos de supervisión contractual, para  mejorar la evaluación de la calidad de los  trabajos en ejercicio de la supervisión del contrato de interventoría. "/>
    <s v="Revisión y actualización formatos de informes de supervisión."/>
    <s v="Formato de informe de supervisión actualizado, formalizado y socializado"/>
    <n v="1"/>
    <d v="2021-08-01T00:00:00"/>
    <d v="2021-12-31T00:00:00"/>
    <n v="21.714285714285715"/>
    <s v=" DEO-SGI"/>
    <n v="0"/>
    <m/>
    <n v="-1485.3666666666666"/>
    <n v="0"/>
    <n v="0"/>
    <n v="0"/>
    <n v="21.714285714285715"/>
    <m/>
    <x v="0"/>
    <s v="VENCIDO"/>
    <x v="0"/>
    <s v="_x000a_H22AF2020"/>
    <n v="1"/>
    <s v="_x000a_H22AF2020 - 1"/>
  </r>
  <r>
    <n v="24"/>
    <n v="25"/>
    <m/>
    <s v="Administrativo con presunta incidencia disciplinaria"/>
    <s v="14 04 004   "/>
    <s v="_x000a_H23AF2020. Cumplimiento obligaciones contractuales en relación con los Servicios al Usuario Contrato 1303 de 2019._x000a__x000a_Incumplimiento contractual relacionado con el Ítem de Servicio al Usuario del contrato 1303 de 2019:_x000a__x000a_Dentro de las obligaciones del contrato 1303 de 2019, en relación con los Servicios al Usuario, se tenía lo siguiente: (…) 1.4.3.1. Equipos Mínimos requeridos: (...) el contratista dispondrá de mínimo de los siguientes elementos de operación: a) Cinco (5) Carro talleres. b) Cinco (5) Grúas para movilizar vehículos de tipo pesado y liviano. c) Cinco (5) Ambulancias tipo TAB. d) Personal capacitado en atención de emergencias y primeros auxilios._x000a__x000a_Sin embargo, se evidencia que, durante todo el desarrollo del proyecto, el contratista no cumplió con las obligaciones establecidas en el Apéndice A del pliego de condiciones, dado que solamente mantuvo los siguientes equipos, de acuerdo con lo evidenciado en las actas de pago: Sector 1: Una (1) ambulancia, una (1) grúa, 0 (cero) carro taller. Sector 2 - Tramo 1 y 2: Una (1) ambulancia, dos (2) grúas, 0 (cero) carro taller. (Extraído de tabla 55)."/>
    <s v="_x000a_Falta de oportunidad en la función administrativa y deficiencias en la supervisión e interventoría del proyecto, al no hacer cumplir las exigencias contractuales relacionadas con este ítem."/>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1-08-01T00:00:00"/>
    <d v="2021-12-31T00:00:00"/>
    <n v="21.714285714285715"/>
    <s v=" DEO-SGI"/>
    <n v="0"/>
    <m/>
    <n v="-1485.3666666666666"/>
    <n v="0"/>
    <n v="0"/>
    <n v="0"/>
    <n v="21.714285714285715"/>
    <m/>
    <x v="0"/>
    <s v="VENCIDO"/>
    <x v="0"/>
    <s v="_x000a_H23AF2020"/>
    <n v="1"/>
    <s v="_x000a_H23AF2020 - 1"/>
  </r>
  <r>
    <n v="25"/>
    <n v="26"/>
    <m/>
    <s v="Administrativo"/>
    <s v="14 04 100   "/>
    <s v="_x000a_H24AF2020. Proyecto Anapoima - Mosquera – Predial, Ambiental y Social - Contrato 1686 de 2015._x000a__x000a_El 30 de noviembre de 2020, el Invías realizó la modificación No. 14, mediante la cual se hizo una redistribución presupuestal y traslado temporal de los Rubros Predial, Ambiental y Social, por $4.823.359.042,00, con el compromiso de que se cancelarían los recursos respectivos una vez se surtiera su reincorporación proyectada para el mes de febrero de 2021. _x000a__x000a_No obstante que el contrato contempla la obligación del contratista de encargarse de todas las actividades de gestión social predial, y ambiental, a mes y medio de finalizar el plazo del mismo (junio 24 de 2021), hasta la fecha no existe la asignación de recursos suficientes para finiquitar las gestiones dentro del plazo contractual, tanto para las áreas Socio - Ambientales, como para el pago por la elaboración de los insumos prediales, el pago de las zonas y/o inmuebles requeridos, y el pago por los trámites necesarios para obtener la titularidad a nombre del INVIAS._x000a_"/>
    <s v="_x000a_No se ha definido el procedimiento a seguir en cuanto al reintegro de los recursos que fueron trasladados temporalmente._x000a__x000a_Al no existir el reintegro de los recursos que fueron trasladados temporalmente y atender las recomendaciones hechas por la Interventoría en sus informes Nos. 59 - enero, 60 – febrero, 61- marzo y 62 de abril de 2021; se pone en riesgo el cumplimiento de las obligaciones contractualmente adquiridas por el Invías y Contratista."/>
    <s v="Elaborar guía para la estructuración de proyectos del INVIAS."/>
    <s v="Documentación y socialización de la guía técnica para la estructuración de proyectos del INVIAS."/>
    <s v="Guía técnica de estructuración de proyectos socializada"/>
    <n v="1"/>
    <d v="2021-08-01T00:00:00"/>
    <d v="2021-12-31T00:00:00"/>
    <n v="21.714285714285715"/>
    <s v="DTE"/>
    <n v="0"/>
    <m/>
    <n v="-1485.3666666666666"/>
    <n v="0"/>
    <n v="0"/>
    <n v="0"/>
    <n v="21.714285714285715"/>
    <m/>
    <x v="0"/>
    <s v="VENCIDO"/>
    <x v="0"/>
    <s v="_x000a_H24AF2020"/>
    <n v="1"/>
    <s v="_x000a_H24AF2020 - 1"/>
  </r>
  <r>
    <n v="26"/>
    <n v="27"/>
    <m/>
    <s v="Administrativo con posible incidencia disciplinaria "/>
    <s v="20 03 002   "/>
    <s v="_x000a_H25AF2020. Proyecto Anapoima - Mosquera - Atención Petición - Contrato 1686 de 2015. _x000a__x000a_Como respuesta al Radicado 16115 de febrero 15 de 2021, solicitud elevada al INVIAS sobre el Contrato 1686 de 2015, se observa que el oficio de contestación al peticionario (DT -19709 - Dirección Técnica), está calendado a 21 de abril de 2021, lo cual muestra una posible extemporaneidad de respuesta al peticionario de acuerdo con los términos establecidos por las normas vigentes._x000a__x000a_Lo expuesto denota que entre la fecha de recibo de la petición por parte del INVIAS y la respuesta a la misma trascurrió un lapso de 44 días."/>
    <s v="_x000a_La CGR observa por parte de la Entidad la falta de un seguimiento y control de los términos establecidos por las normas, para dar respuesta oportuna al Derecho de Petición Radicado 16115 de febrero 15 de 2021, sin que se justifique su extemporaneidad de acuerdo con el Decreto 491 de marzo 28 de 2020 que amplía los términos establecidos en las Leyes 1437 de 2011 y 1755 de 2015."/>
    <s v="Realizar con el Grupo Atención al Ciudadano talleres  de capacitación con funcionarios y contratistas de las unidades ejecutoras del INVIAS,  a manera de reinducción  en aspectos de normatividad asociada a los derechos de petición y componentes técnicos del servicio."/>
    <s v="Realización de   talleres  de capacitación con funcionarios y contratistas de las unidades ejecutoras del INVIAS."/>
    <s v="Taller realizado"/>
    <n v="1"/>
    <d v="2021-08-01T00:00:00"/>
    <d v="2021-12-31T00:00:00"/>
    <n v="21.714285714285715"/>
    <s v="DTE"/>
    <n v="0"/>
    <m/>
    <n v="-1485.3666666666666"/>
    <n v="0"/>
    <n v="0"/>
    <n v="0"/>
    <n v="21.714285714285715"/>
    <m/>
    <x v="0"/>
    <s v="VENCIDO"/>
    <x v="0"/>
    <s v="_x000a_H25AF2020"/>
    <n v="1"/>
    <s v="_x000a_H25AF2020 - 1"/>
  </r>
  <r>
    <n v="27"/>
    <n v="28"/>
    <m/>
    <s v="Administrativo con presunta incidencia fiscal"/>
    <s v="14 05 004   "/>
    <s v="H1Denuncia2020-187038-82111-D. Reintegro recursos no ejecutados del Convenio Interadministrativo 3522 de 2008._x000a__x000a_Indebida gestión fiscal por parte del INVIAS, en la fase contractual y poscontractual del convenio 3522 de 2008 con la Universidad del Pacífico; debido a que el INVIAS no ha logrado la devolución de los recursos no ejecutados por $369.887.830._x000a__x000a_Se evidencia que a la fecha no se han logrado suscribir las actas de entrega y recibo de interventoría; adicionalmente no obra dentro del expediente, certificación de pérdida de competencia para liquidar, expedido por el funcionario competente, obligación derivada del Manual de Contratación del INVIAS, para adelantar las acciones pertinentes._x000a__x000a_"/>
    <s v="Ineficiente labor de supervisión del citado convenio, al no hacer uso efectivo de los instrumentos otorgados por la ley para lograr la liquidación de éste y obtener la devolución del total de recursos no ejecutados."/>
    <s v="Fortalecer los controles existentes en el Manual de Contratación de la entidad para la supervisión de convenios y contratos."/>
    <s v="Actualizar y fortalecer las actividades e instrumentos de control a la supervisión de convenios y contratos al interior del Manual de Contratación."/>
    <s v="Manual de Contratación actualizado y formalizado"/>
    <n v="1"/>
    <d v="2021-06-30T00:00:00"/>
    <d v="2021-12-31T00:00:00"/>
    <n v="26.285714285714285"/>
    <s v="SRTI"/>
    <n v="0"/>
    <m/>
    <n v="-1485.3666666666666"/>
    <n v="0"/>
    <n v="0"/>
    <n v="0"/>
    <n v="26.285714285714285"/>
    <m/>
    <x v="0"/>
    <s v="VENCIDO"/>
    <x v="1"/>
    <s v="H1Denuncia2020-187038-82111-D"/>
    <n v="1"/>
    <s v="H1Denuncia2020-187038-82111-D - 1"/>
  </r>
  <r>
    <n v="28"/>
    <n v="29"/>
    <m/>
    <s v="Administrativo con incidencia disciplinaria"/>
    <s v="18 02 100   "/>
    <s v="H1AT73. Constitución de reservas presupuestales. Contrato de obra 1734 de 2019._x000a__x000a_Al no ser autorizadas las vigencias futuras para atender el compromiso, debido a que la solicitud no se hizo en las fechas establecidas por el Ministerio de Hacienda  y   Crédito   Público  - MHCP, la entidad se ve sujeta a constituir reserva presupuesta! de forma extemporánea."/>
    <s v="Se evidencia que no existió coordinación entre el supervisor del contrato y el área financiera, primero para solicitar la vigencia futura con el suficiente tiempo, a sabiendas que el contrato sobrepasaría la vigencia y segundo constituyen reservas con _x0009_justificaciones extemporánea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2"/>
    <s v="H1AT73"/>
    <n v="1"/>
    <s v="H1AT73 - 1"/>
  </r>
  <r>
    <n v="29"/>
    <n v="30"/>
    <m/>
    <s v="Administrativo con incidencia disciplinaria"/>
    <s v="14 04 004   "/>
    <s v="H2AT73. Selección del oferente, del contrato de obra 1734 de 2019._x000a__x000a_Una vez firmado el contrato el contratista PROTECO ingeniería S.A.S, tenía la obligación de aportar el AIU discriminado junto con la documentación técnica. El cual nunca fue entregado por el contratista al INVIAS."/>
    <s v="Deficiencias en la labor de validación a cargo del INVIAS, la cual, no se desarrolló conforme lo establecido en los pliegos de condiciones y en cumplimiento de la normatividad vigente aplicable. Así mismo, el oferente no cumplió los requisitos de la licit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2"/>
    <s v="H2AT73"/>
    <n v="1"/>
    <s v="H2AT73 - 1"/>
  </r>
  <r>
    <n v="30"/>
    <n v="31"/>
    <m/>
    <s v="Administrativo con incidencia disciplinaria"/>
    <s v="14 04 004   "/>
    <s v="H3AT73. Presentación y aprobación del Instrumento Ambiental. Contrato de obra 1734 de 2019._x000a__x000a_Se evidenció días de atraso en la elaboración, ajuste y aprobación del PAGA, de 29 días calendario, según el plazo de ejecución del contrato estipulado en el &quot;ANEXO 1 - ANEXO TÉCNICO&quot;, el cual fue incumplido en tiempo por el contratista."/>
    <s v="No se evidencia gestión adelantada por parte de la interventoría y del INVIAS para cumplir dichas multas en contra del contratista, en  conformidad con la Resolución 3662 de 2007, activando en respuesta el proceso sancionatorio establecido en Ley 1333 de 2009 ."/>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d v="2021-05-30T00:00:00"/>
    <n v="23"/>
    <s v="DEO"/>
    <n v="0"/>
    <m/>
    <n v="-1478.2"/>
    <n v="0"/>
    <n v="0"/>
    <n v="0"/>
    <n v="23"/>
    <m/>
    <x v="0"/>
    <s v="VENCIDO"/>
    <x v="2"/>
    <s v="H3AT73"/>
    <n v="1"/>
    <s v="H3AT73 - 1"/>
  </r>
  <r>
    <n v="31"/>
    <n v="32"/>
    <m/>
    <s v="Administrativo con incidencia fiscal e incidencia disciplinaria"/>
    <s v="14 04 100   "/>
    <s v="H4AT73. Ejecución del ítem &quot;SELLO DE GRIETAS EN PAVIMENTO ASFÁLTICO SIN RUTEO&quot;. Contrato de obra 1734 de 2019._x000a__x000a_Falta precisiones técnicas, económicas y de conveniencia respecto a la ejecución de dicha labor, por lo cual, la misma no debió ser ejecutada hasta no contar con las mencionadas condiciones que garantizaran la pertinencia y calidad de la solución implementada."/>
    <s v="La situación detectada se presenta por la falta de rigurosidad en la conformación de las alternativas de rehabilitación en correspondencia a los pliegos de condiciones y proyecciones establecidas, para la intervención de los tramos objeto de la contratación con el cumplimiento de condiciones técnicas, económicas y de calidad requeridas._x000a__x000a_Así mismo, se debe a la ejecución por parte del contratista de las labores sin contar con las correspondientes especificaciones técnicas, calidad, económicas y conveniencia requeridas, aunado a la falta de seguimiento y control de la situación detectada por parte de la interventoría, situaciones que fueron aprobadas y contaron con el visto bueno por la supervisión generándose el pago solicitado."/>
    <s v="Fortalecer  los instrumentos de supervisión contractual, para contar con una versión mejorada de los informe de supervisión."/>
    <s v="Revisión y actualización formatos de  informes de supervisión actualizados. "/>
    <s v="Formato de informe de supervisión actualizado, formalizado y socializado"/>
    <n v="1"/>
    <d v="2020-12-20T00:00:00"/>
    <d v="2021-05-30T00:00:00"/>
    <n v="23"/>
    <s v="DEO"/>
    <n v="0"/>
    <m/>
    <n v="-1478.2"/>
    <n v="0"/>
    <n v="0"/>
    <n v="0"/>
    <n v="23"/>
    <m/>
    <x v="0"/>
    <s v="VENCIDO"/>
    <x v="2"/>
    <s v="H4AT73"/>
    <n v="1"/>
    <s v="H4AT73 - 1"/>
  </r>
  <r>
    <n v="32"/>
    <n v="33"/>
    <m/>
    <s v="Administrativo con incidencia disciplinaria"/>
    <s v="14 02 003   "/>
    <s v="H5AT73. Plazo presentación del ítem &quot;Revisión, ajuste y/o actualización y/o modificación y/o complementación de estudios y diseños&quot;. Contrato de obra 1734 de 2019._x000a__x000a_Del examen, se precisa que para la actividad de &quot;Revisión, Ajuste y/o         Actualización_x0009_y/o Modificación_x0009_y/o Complementación de Estudios y Diseños&quot;, se tenía un plazo definido de quince (15) días, el cual según los documentos de soporte allegados a la CGR  no fue cumplido."/>
    <s v="Se evidencian 35 días de atraso en la entrega de este componente, de lo anterior en ningún documento se fundamenta el retraso de esta entrega, ni el atraso para el inicio de los estudi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2"/>
    <s v="H5AT73"/>
    <n v="1"/>
    <s v="H5AT73 - 1"/>
  </r>
  <r>
    <n v="33"/>
    <n v="34"/>
    <m/>
    <s v="Administrativo con incidencia fiscal e incidencia disciplinaria"/>
    <s v="14 04 004   "/>
    <s v="H6AT73. Pago ítems de excavación - Derechos de explotación y/o disposición de materiales. Contrato de obra 1734 de 2019._x000a__x000a_Cobro de los &quot;Derechos de explotación y/o disposición de materia/es&quot;, ya que están involucrados dentro de los APU's de los ítems &quot;EXCAVACIÓN SIN CLASIFICAR DE LA EXPLANACIÓN  Y CANALES&quot; y &quot;EXCAVACIÓN PARA REPARACIÓN DE PAVIMENTO ASFÁLTICO EXISTENTE INCLUYENDO EL CORTE Y LA REMOCIÓN DE  LAS CAPAS ASFÁLTICAS SUBYACENTES&quot;, que han sido cobrados y pagados mediante acta número 3 y acta número 7, sin que los RCD se hayan dispuesto en los sitios de disposición final autorizados para su correcta gestión ."/>
    <s v="Lo anterior, se presenta debido a que el contratista PROTECO Ingeniería S.A.S no ajustó sus APU's conforme las condiciones reales presentadas durante la ejecución de las labores contractuales y realizando los cobros sin correspondencia a dichas condiciones. Así mismo, se genera la detección a causa de las deficiencias en el seguimiento y control a cargo de la interventoría, como también, a la ausencia de adecuadas labores de supervisión a cargo del INVIA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2"/>
    <s v="H6AT73"/>
    <n v="1"/>
    <s v="H6AT73 - 1"/>
  </r>
  <r>
    <n v="34"/>
    <n v="35"/>
    <m/>
    <s v="Administrativo con incidencia fiscal e incidencia disciplinaria"/>
    <s v="14 04 004   "/>
    <s v="H7AT73. Actividades de rehabilitación PR 48+042 al 48+344. Contrato de obra 1734 de 2019._x000a__x000a_En la visita de inspección física por parte del equipo auditor asignado, los días 9 al 12 de noviembre de 2020, en las cuales se llevaron a cabo las mediciones en campo de las actividades ejecutadas a la fecha por el contratista PROTECO INGENIERÍA S.A .S. que soportan los pagos de cada una de las actas parciales de las actividades de Rehabilitación en el sector comprendido del PR 48+042 al 48+344, se establecieron diferencias de las cantidades pagadas y las verificadas en campo."/>
    <s v="La situación detectada por el ente de control, posiblemente se presenta debido a la inobservancia de los principios de función administrativa y supervisión a las obligaciones contractuales, afectando el deber de monitoreo, seguimiento y control del contrato, por parte de la entidad._x000a__x000a_De igual forma, se debe a la inexistencia de acciones de supervisión oportunas que permitieran la ejecución del contrato de manera eficaz y acorde con las condiciones económicas pactadas contractualmente, con el reconocimiento debido de las labores ejecutadas por parte de la firma contratist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2"/>
    <s v="H7AT73"/>
    <n v="1"/>
    <s v="H7AT73 - 1"/>
  </r>
  <r>
    <n v="35"/>
    <n v="36"/>
    <m/>
    <s v="Administrativo con incidencia disciplinaria"/>
    <s v="14 04 004   "/>
    <s v="H1AT74. Programa de Adaptación de la Guía Ambiental - PAGA. Contrato 1772 de 2019._x000a__x000a_Se evidenciaron deficiencias en el seguimiento técnico y administrativo de la interventoría y la supervisión relacionadas con_x0009_la inobservancia de los términos estipulados en los estudios y documentos previos, anexo técnico, el apéndice de gestión ambiental del pliego de condiciones y la Guía de Manejo Ambiental de Proyectos de Infraestructura, Sub - sector Vial. (Versión 2011) en su capítulo 7 sección 7.4, para la entrega, aprobación  y radicación de estudios  y diseños, así como el mencionado  instrumento   ante la Subdirección de Medio Ambiente y Gestión Social­ SMA del INVIAS."/>
    <s v="Debilidades en el cumplimiento de la gestión de supervisión e interventoría materializadas en las faltas de control y seguimiento en desmedro de los fines de la contratación estatal y del Estad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3"/>
    <s v="H1AT74"/>
    <n v="1"/>
    <s v="H1AT74 - 1"/>
  </r>
  <r>
    <n v="36"/>
    <n v="37"/>
    <m/>
    <s v="Administrativo con incidencia disciplinaria"/>
    <s v="14 01 100   "/>
    <s v="H1AT75. Incumplimiento al principio de planeación. Contrato de obra 1877 de 2019. _x000a__x000a_De acuerdo al análisis realizado a los documentos de estudios previos, así como a los informes de ejecución del contrato, se identifican situaciones que denotan una deficiente planeación en el desarrollo de las actividades para el diseño de los estudios que precedieron el proceso de contratación objeto de control, de manera específica, en la identificación de la real necesidad que se pretendía satisfacer mediante la celebración del contrato."/>
    <s v="Falencias en el análisis y determinación de la necesidad real de contratación, y de otro, una evidente falta de coordinación por  parte de la entidad, en las actividades de mantenimiento de las vías a su cargo, toda vez que, de acuerdo a lo expresado por el interventor en su primer informe, ya se había generado otro contrato de intervención de un mismo tramo de la vía, lo cual es una clara falla de planeación para el inicio del proyecto."/>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4"/>
    <s v="H1AT75"/>
    <n v="1"/>
    <s v="H1AT75 - 1"/>
  </r>
  <r>
    <n v="37"/>
    <n v="38"/>
    <m/>
    <s v="Administrativo con incidencia disciplinaria"/>
    <s v="14 01 006   "/>
    <s v="H2AT75. Incumplimiento al cronograma establecido para la perfección del contrato e inicio de su ejecución. Contrato de obra 1877 de 2019. _x000a__x000a_Se observa el retardo al desarrollo de las actividades para el perfeccionamiento del contrato e inicio de su ejecución, sin que se aprecien soportes dentro del expediente que justifiquen tales retrasos, no sólo en la firma de los documentos posteriores a la adjudicación del contrato, sino además, a la orden de inicio de las obras. "/>
    <s v="Deficiencias en la planeación y ejecución de las actividades de perfeccionamiento y formalización del contrato, así como la orden de inicio de las obras._x000a__x000a_Se evidencian fallas en la administración y control del proceso contractual, que han dilatado de manera injustificada el cumplimiento del contrato dentro de los plazos pactados previamente."/>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4"/>
    <s v="H2AT75"/>
    <n v="1"/>
    <s v="H2AT75 - 1"/>
  </r>
  <r>
    <n v="38"/>
    <n v="39"/>
    <m/>
    <s v="Administrativo con incidencia disciplinaria"/>
    <s v="14 05 004   "/>
    <s v="H3AT75. Incumplimiento de las obligaciones del contratista de obra, de la interventoría y omisión de la entidad contratante. Contrato de obra 1877 de 2019. _x000a__x000a_A la luz de los preceptos normativos señalados, a lo pactado por las partes en el contrato No.001877 de 2019, suscrito entre el Instituto Nacional de Vías - INVIAS - con el señor Luis Alberto Coba Chale, y de acuerdo al análisis de los soportes de la ejecución del mismo, se evidencian varios incumplimientos por parte del contratista de la obra, algunos de los cuales fueron dados a conocer por la interventoría en sus informes, sin que se observe la acción por parte de la entidad para conminar al contratista a cumplir debidamente lo pactado._x000a__x000a_Se evidenciaron fallas e incumplimientos en el papel de la interventoría, habida cuenta, que se identificaron algunos incumplimientos de orden técnico y de ciertas obligaciones establecidas para el contratista, las cuales fueron validadas por el interventor como cumplidas. "/>
    <s v="Ausencia de actividad de la entidad para conminar al contratista a cumplir debidamente lo pactado,  así como el ejercicio de la acción sancionatoria contenida en la cláusula Novena del contrato: MULTAS Y CLÁUSULA PENAL PECUNIARIA, y, cláusula Décima: CADUCIDAD, pese a que tales incumplimientos generaron la dilatación injustificada del plazo inicialmente pactado, afectando el logro de la finalidad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4"/>
    <s v="H3AT75"/>
    <n v="1"/>
    <s v="H3AT75 - 1"/>
  </r>
  <r>
    <n v="39"/>
    <n v="40"/>
    <m/>
    <s v="Administrativo con incidencia disciplinaria"/>
    <s v="14 04 100   "/>
    <s v="H4AT75. Modificación al objeto del contrato sin el cumplimiento de los requisitos  legales. Contrato de obra 1877 de 2019. _x000a__x000a_De acuerdo al análisis de los soportes de la ejecución del contrato de obra No. 1877 de 2019, suscrito entre El INSTITUTO NACIONAL DE VÍAS - INVIAS y LUIS ALBERTO COBA CHOLE, cuyo objeto fue &quot;Mejoramiento y mantenimiento de la carretera Lorica - San Onofre (Ruta 9004) Sector Coveñas - Tolú (PR30+0000-PR41 +0000, PR46+01 OO-PR49+0453) y Tofu viejo - San Onofre (Pr65+0937-pr93+0683) en el Departamento de Sucre&quot;, se evidencia la existencia de actuaciones dentro del proceso contractual, que constituyen la posible materialización de una extralimitación de sus funciones y el incumplimiento de requisitos legales para la modificación del objeto del contrato."/>
    <s v="Modificación del objeto del contrato, al parecer por decisión del supervisor del contrato de interventoría, sin tener competencia para ello y sin cumplir los requisitos legales de forma para tal fin."/>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EO"/>
    <n v="0.3"/>
    <m/>
    <n v="-1476.1666666666667"/>
    <n v="30"/>
    <n v="4.2857142857142865"/>
    <n v="4.2857142857142865"/>
    <n v="14.285714285714286"/>
    <m/>
    <x v="0"/>
    <s v="VENCIDO"/>
    <x v="4"/>
    <s v="H4AT75"/>
    <n v="1"/>
    <s v="H4AT75 - 1"/>
  </r>
  <r>
    <n v="40"/>
    <n v="41"/>
    <m/>
    <s v="Administrativo con incidencia disciplinaria"/>
    <s v="11 02 002  "/>
    <s v="H5AT75. Incumplimiento a las políticas internas de la entidad para la adición y prórroga de los contratos._x000a__x000a_De acuerdo al análisis de los soportes del contrato No. 1877 de 2019 , aportados por el INVIAS, se establece que, en desarrollo de  la ejecución  del mismo se sometió a consideración del Comité de Adiciones, Modificaciones y Prórrogas de INVIAS, dos prórrogas y una adición a ese contrato de obra, sin la observancia de los criterios establecidos en el Manual de Contratación de dicha entidad para la aprobación de las prórrogas  tramitadas."/>
    <s v="Aprobación de las solicitudes de prórroga del contrato, inobservando lo establecido en el Manual de contratación de la entidad Núm.. 25.2: El  respectivo Comité se abstendrá de aprobar la adición, prórroga o modificación de los contratos o convenios que presenten las siguientes situaciones: i. Cuando se presente un estado crítico injustificable para la Entidad en términos de avance físico, de inversión y/o ejecución.   "/>
    <s v="Que dentro de la información requerida por el comité se encuentre la justificación no solo de las razones por la cuales se realice la respectiva adición modificación y/o prorroga; sino también en caso de presentar un atraso  relevante en el avance físico, de inversión o ejecución, presentar una justificación adicional del por qué el contrato no presenta un estado critico y  las razones de por qué se debe modificar, adicionar y/o prorrogar a pesar de ello.  "/>
    <s v="Revisar y actualizar los formatos de comité MINFRA- MN- 12-FR-1, del comité de adiciones, modificaciones y prorrogas, de tal forma que se incluya que  en caso de presentar un atraso relevante en el avance físico, de inversión o ejecución, presentar una justificación adicional del por qué el contrato no presenta un estado critico y  las razones  de por qué se debe modificar, adicionar y/o prorrogar a pesar de ello.  "/>
    <s v="Formato actualizado y socializado "/>
    <n v="1"/>
    <d v="2021-01-01T00:00:00"/>
    <d v="2021-07-07T00:00:00"/>
    <n v="26.714285714285715"/>
    <s v="DEO"/>
    <n v="0"/>
    <m/>
    <n v="-1479.4666666666667"/>
    <n v="0"/>
    <n v="0"/>
    <n v="0"/>
    <n v="26.714285714285715"/>
    <m/>
    <x v="0"/>
    <s v="VENCIDO"/>
    <x v="4"/>
    <s v="H5AT75"/>
    <n v="1"/>
    <s v="H5AT75 - 1"/>
  </r>
  <r>
    <n v="41"/>
    <n v="42"/>
    <m/>
    <s v="Administrativo con incidencia disciplinaria"/>
    <s v="11 02 002  "/>
    <s v="H6AT75. Firma suspensión del contrato_x0009_sin competencia._x000a__x000a_De acuerdo al análisis realizado a los soportes del contrato No. 1877 de 2019, aportado por el INVIAS, se establece que en desarrollo de la ejecución del referido contrato, se firmó un acta de suspensión, y posteriormente, tres actas de ampliación de dicha suspensión, las cuales fueron firmadas por los representantes legales de los contratistas de obra e interventoría y por la Subdirectora (E) de la Red Nacional de Carreteras de INVIAS, quien no tenía  la competencia para ello, de acuerdo a lo previsto en el Manual de Contratación del Instituto, habida cuenta que en el numeral 25.3 SUSPENSIÓN DEL CONTRATO, de dicho manual, la suscripción de las actas de suspensión, en este caso, correspondía al (la) Director (a) Operativo."/>
    <s v="Extralimitación de las funciones por parte del (a) funcionario (a)."/>
    <s v="Revisar jurídicamente la  legalidad  y pertinencia de la resolución de delegación de funciones No. 08121 del 31 de diciembre de 2018  “Por medio de la cual se delegan unas funciones y se dictan otras disposiciones&quot;, respecto lo establecido en el manual de contratación, que establece algo diferente y sus resoluciones modificatorias. "/>
    <s v="Revisión y actualización de la resolución por medio de la cual se delegan las funciones."/>
    <s v="Resolución actualizada “Por medio de la cual se delegan unas funciones y se dictan otras disposiciones&quot;"/>
    <n v="1"/>
    <d v="2021-01-01T00:00:00"/>
    <d v="2021-06-06T00:00:00"/>
    <n v="22.285714285714285"/>
    <s v="DG"/>
    <n v="0"/>
    <m/>
    <n v="-1478.4333333333334"/>
    <n v="0"/>
    <n v="0"/>
    <n v="0"/>
    <n v="22.285714285714285"/>
    <m/>
    <x v="0"/>
    <s v="VENCIDO"/>
    <x v="4"/>
    <s v="H6AT75"/>
    <n v="1"/>
    <s v="H6AT75 - 1"/>
  </r>
  <r>
    <n v="42"/>
    <n v="43"/>
    <m/>
    <s v="Administrativo con incidencia disciplinaria e indagación preliminar"/>
    <s v="14 01 002   "/>
    <s v="H7AT75. Definición del presupuesto del contrato. Contrato de obra 1877 de 2019. _x000a__x000a_Esta entidad de fiscalización haciendo una revisión y verificación del cumplimiento del objeto contractual contratado evidencia que la definición del presupuesto asignando para la ejecución de mantenimiento de la vía no garantiza la transitabilidad y condiciones de seguridad que se requieren, por otro lado, las priorizaciones realizadas al presupuesto no corresponden a los puntos que se intervinieron de forma definitiva._x000a__x000a_Se evidencia una inconsistencia en lo manifestado por la interventoría, al manifestar que los recursos asignados al contrato para la ejecución del tramo eran insuficientes, toda vez que, si el inventario ejecutado por esa interventoría era con el fin de evidenciar que los recursos destinados para la ejecución de la obra eran insuficientes, el resultado del inventario arrojo un valor menor al contratado toda vez que como ya se ha indicado con anterioridad el objeto del contrato no se ejecutara en su totalidad._x000a__x000a_"/>
    <s v="Lo anterior, debido a la falta de planeación, control  y  supervisión."/>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4"/>
    <s v="H7AT75"/>
    <n v="1"/>
    <s v="H7AT75 - 1"/>
  </r>
  <r>
    <n v="43"/>
    <n v="44"/>
    <m/>
    <s v="Administrativo"/>
    <s v="18 02 100   "/>
    <s v="H8AT75. Ejecución económica y financiera del contrato, sus modificaciones y la justificación que las soporta. Contrato de obra 1877 de 2019. _x000a__x000a_Se evidencia que no se ha hecho la ejecución total del presupuesto asignado al contrato No. 1877 de 2019 , faltando el acta final donde se pueda evidenciar o constatar la ejecución y pago de obra al 100%. Igualmente, se desconocen los soportes del reintegro a la DTN de los rendimientos financieros generados en la cuenta bancaria que se utilizó para el manejo del anticipo."/>
    <s v="Deficiencias en la gestión por parte del Instituto, ausencia en el proceso de planeación, inoperatividad del Sistema de Control Interno, por la indebida aplicación de controles y seguimiento en las actividades ejecutadas por el contratista y avaladas por el interventor del contrato."/>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4"/>
    <s v="H8AT75"/>
    <n v="1"/>
    <s v="H8AT75 - 1"/>
  </r>
  <r>
    <n v="44"/>
    <n v="45"/>
    <m/>
    <s v="Administrativo con incidencia disciplinaria"/>
    <s v="21 03 001  "/>
    <s v="H9AT75. Presentación y aprobación del instrumento ambiental._x000a__x000a_En el contrato 1877 de 2019 celebrado entre INVIAS y LUIS ALBERTO COBA CHOLE, cuyo objeto_x0009_fue &quot;Mejoramiento y mantenimiento de la carretera Lorica - San Onofre (Ruta 9004) Sector Coveñas - Tolú (PR30+0000-PR41 +0000, PR46+0100-PR49+0453) y Toluviejo - San Onofre (PR65+0937-PR93+0683) en el Departamento de Sucre&quot;, se evidencia deficiencias en cuanto a la aprobación extra temporánea del instrumento ambiental."/>
    <s v="Ejecución del componente ambiental sin los soportes en su totalidad e inicio tardío del proceso administrativo sancionator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4"/>
    <s v="H9AT75"/>
    <n v="1"/>
    <s v="H9AT75 - 1"/>
  </r>
  <r>
    <n v="45"/>
    <n v="46"/>
    <m/>
    <s v="Administrativo e indagación preliminar"/>
    <s v="14 04 100   "/>
    <s v="H10AT75. Ejecución de obra._x000a__x000a_Se realiza visita de campo para revisión y verificación del estado de la obra en la cual se evidencia que la áreas intervenidas mediante el contrato de obra No. 1877 de 2019 cuyo objeto contractual era &quot;Mejoramiento y mantenimiento de la carretera Lorica - San Onofre (Ruta 9004) Sector Coveñas - Tolú (PR30+0000-PR41+0000, PR46+0100-PR49+0453) y Toluviejo - San Onofre (PR65+0937-PR93+0683) en el Departamento de Sucre&quot;, presentan fisuras en bloque, perdida del agregado, descascaramiento, baches y fisuras. Una vez identificados los daños encontrados en la obra, este Ente de Control cuantifica la cantidad del daño en un valor de CUATROCIENTOS SESENTA MILLONES DOSCIENTOS DOS MIL NOVECIENTOS CUARENTA Y DOS PESOS ($460.202.942), correspondiente al 75.20% del presupuesto ejecutado."/>
    <s v="Denota falencias acerca de la calidad de los trabajos realizados."/>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4"/>
    <s v="H10AT75"/>
    <n v="1"/>
    <s v="H10AT75 - 1"/>
  </r>
  <r>
    <n v="46"/>
    <n v="47"/>
    <m/>
    <s v="Administrativo"/>
    <s v="14 04 100   "/>
    <s v="H11AT75. Disposición de residuos de construcción y demolición. Contrato de obra 1877 de 2019. _x000a__x000a_Una vez efectuada la visita de campo se pudo identificar la incorrecta disposición de residuos RCD en el PR 88+490 costado derecho a borde de camino en un trayecto, con una longitud de 21 metros por 2 metros de ancho aproximadamente y otra en el PR 89+801 costado derecho a borde de camino con una longitud de 6.6 metros y 2 metros de ancho aproximadamente._x000a__x000a_(...) los acuerdos de entrega de material (...) tienen fechas del mes de junio, pero las actas parciales donde menciona la actividad de excavaciones tienen fechas de enero, por lo que se desconoce dónde se almaceno temporalmente estos residuos, teniendo en cuenta que el contratista menciona en entrevista que no hubo lugar de almacenamiento temporal._x000a__x000a_Esta situación genera incertidumbre en cuanto al manejo que se le dio a los residuos de excavación, previo a la entrega para la comunidad, ya que en 6 meses (de enero a junio) no se evidencia gestión alguna relacionada a un lugar de almacenamiento temporal."/>
    <s v="Incertidumbre en cuanto al lugar de almacenamiento temporal de residuos de construcción y demolición, puesto que la actividad de excavación se realizó en enero, pero la  donación del material sobrante se hizo en juni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4"/>
    <s v="H11AT75"/>
    <n v="1"/>
    <s v="H11AT75 - 1"/>
  </r>
  <r>
    <n v="47"/>
    <n v="48"/>
    <m/>
    <s v="Administrativo con incidencia disciplinaria"/>
    <s v="14 04 004   "/>
    <s v="H12AT75. Legalización de actas de recibo parcial de obra extemporáneas. Contrato de obra 1877 de 2019. _x000a__x000a_Este ente de control evidencia que las actas suministradas se encuentran legalizadas extemporáneamente con fecha posterior a la terminación del contrato de obra."/>
    <s v="Falencias en la supervisión por parte del INVIAS e inadecuada interventoría."/>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4"/>
    <s v="H12AT75"/>
    <n v="1"/>
    <s v="H12AT75 - 1"/>
  </r>
  <r>
    <n v="48"/>
    <n v="49"/>
    <m/>
    <s v="Administrativo con presunta incidencia disciplinaria y fiscal"/>
    <s v="14 01 003   "/>
    <s v="H1AC19. Colapso Puente La Orquídea 1 PR 86+485 a 86+595, contrato 807 de 2009._x000a__x000a_El puente La Orquídea I hizo parte del alcance contractual del Contrato 807 de 2009, cuyo objeto principal era “ESTUDIOS Y DISEÑOS, GESTIÓN SOCIAL, PREDIAL, AMBIENTAL Y MEJORAMIENTO DEL PROYECTO “TRANSVERSAL DEL CUSIANA”, cuyo valor final fue de $146.408.005.446. (...) El costo final de la construcción del mismo, de acuerdo con el último informe de interventoría del Contrato 807 de 2009 fue de $5.242.512.315._x000a__x000a_El puente fue puesto en servicio desde finales del año 2011, y la totalidad de las obras del Contrato 807 de 2009, fueron recibidas de manera definitiva el 30 de mayo de 2015, como consta en el recibo definitivo de obra, con el Vo.Bo. de la interventoría . El contrato de obra fue liquidado el 27 de octubre de 2017. _x000a__x000a_El 26 de octubre de 2015, el INVIAS suscribe el Contrato de Obra 1513 de 2015, cuyo objeto consistió en el “Mejoramiento, Gestión Predial, Social y ambiental del corredor Transversal del Cusiana”.  (...) A partir de agosto de 2016, la interventoría contratada para este último contrato de obra , dio cuenta en los correspondientes informes de interventoría de la presentación de fisuraciones, grietas y desplazamientos en el Puente La Orquídea. _x000a__x000a_Dicha situación obligó al cierre de la vía y construcción de una variante alternativa provisional para dar transitabilidad a la misma.  Sin embargo, finalmente se produjo el colapso de la estructura en comento, el 29 de octubre de 2019 sobre las 5:30 p.m.  _x000a__x000a_(...) el Instituto Nacional de Vías, inició proceso administrativo sancionatorio contra el contratista del Contrato 807 de 2009 , por el presunto incumplimiento contractual causado por la calidad de los trabajos en el puente en comento (toda vez que era un puente que llevaba menos de 7 años de servicio)._x000a__x000a_El proceso administrativo por declaratoria de siniestro inicialmente adelantado por el INVIAS, fue cerrado por falta de oportunidad en el adelantamiento de las respectivas diligencias, por lo cual la entidad se vio avocada a acudir a la vía jurisdiccional, cuyo trámite procesal se encuentra en la admisión de la demanda."/>
    <s v="Si bien en la zona existen algunas condiciones geotécnicas desfavorables, que implican afectaciones significativas a las estructuras construidas en la misma, con el colapso del puente se evidenciaron falencias y omisiones en los Estudios y Diseños de dicha estructura (todas anotadas por los especialistas que estudiaron el fenómeno ocurrido en el puente La Orquídea 1), así como deficiencias en las prácticas constructivas (como también lo evidencian los especialistas). _x000a__x000a_Los mecanismos adoptados por INVIAS para el resarcimiento no fueron aplicados de manera eficaz y oportuna, no obstante que en la vigencia 2018 la situación del puente había sido objeto de pronunciamiento por parte de la CGR._x000a_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1AC19"/>
    <n v="1"/>
    <s v="H1AC19 - 1"/>
  </r>
  <r>
    <n v="49"/>
    <n v="50"/>
    <m/>
    <s v="Administrativo con presunta incidencia disciplinaria y fiscal"/>
    <s v="14 01 003   "/>
    <s v="H2AC19. Obras para manejo de transitabilidad y control de procesos de socavación sector La Orquídea K86+200. Contrato 1513 de 2015._x000a__x000a_(...) mediante Resolución 6429 del 24 de agosto de 2019, el Instituto Nacional de Vías -INVIAS- ordena el cierre preventivo del puente La Orquídea I. (...) Dicho cierre quedó establecido hasta que “se superara la emergencia”  (lo cual nunca se logró), y se debían establecer las medidas de contingencia para dar transitabilidad a la vía. Debido a lo anterior, el INVIAS decidió que a través del Contrato 1513 de 2015, se realizarían todas las obras necesarias para dar la transitabilidad en este punto, como quiera que dentro de este contrato se estableció como parte del alcance que “Durante el plazo del contrato, el contratista será responsable por la transitabilidad, así mismo deberá tomar todas las medidas necesarias a fin de garantizar la seguridad vial del usuario en el sector PR 16+000 (EL CRUCERO) hasta AGUAZUL”._x000a__x000a_De igual forma, el contratista a cargo del Contrato 1513 de 2015 asumió la construcción de obras hidráulicas para la mitigación de procesos de socavación que afectan la estructura en deterioro del puente La Orquídea I, con el fin de evitar una aceleración de un eventual colapso. Las obras hidráulicas para disipar la energía del cauce y evitar procesos de socavación debieron haber sido contempladas dentro de los diseños materializados en el Contrato 807 de 2009, y no ser cargadas como medida correctiva en un contrato posterior. _x000a__x000a_Se considera que los costos asumidos por el INVIAS para dar transitabilidad en la zona, a través de las obras ejecutadas y pagadas dentro del Contrato 1513 de 2015, constituyen un presunto  daño Patrimonial al Estado por un valor superior a $1.376.176.981, causado por las deficiencias en la construcción del puente a cargo del contratista responsable del Contrato 807 de 2009._x000a__x000a__x000a__x000a_"/>
    <s v="(...) el origen del evento (cierre total y posterior colapso del puente la Orquídea I) no debe ser asociado solamente con la inestabilidad geológica de la zona sino con deficiencias en los diseños y construcción del mismo (…) y a falencias en la supervisión e interventoría del Contrato 807 de 2009, las cuales generaron afectaciones en el presupuesto y el alcance del Contrato 1513 de 2015.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2AC19"/>
    <n v="1"/>
    <s v="H2AC19 - 1"/>
  </r>
  <r>
    <n v="50"/>
    <n v="51"/>
    <m/>
    <s v="Administrativo"/>
    <s v="14 04 100   "/>
    <s v="H3AC19. Seguimiento y control a programaciones de obra con MS-PROJECT, contrato 1513 de 2015._x000a__x000a_Las falencias en el uso de la aplicación se evidencian en lo siguiente:_x000a__x000a_Dentro del cronograma en Project, existen actividades que no están conectadas a la cadena de procesos del proyecto, por lo cual quedan abiertas, sin un control fijo, e independientes de las restricciones propias del tiempo del proyecto. _x000a__x000a_No se evidencia control sobre la ruta crítica (que es la línea de programación que marca la duración del proyecto, y que indica qué actividades no dan lugar a holgura), toda vez que la misma no es resaltada en los informes de interventoría y no se hace mención de ella, aún cuando el mismo programa la calcula por defecto."/>
    <s v="Se evidencia en los informes de interventoría que no se hace un uso adecuado de esta herramienta, lo cual deja entrever posibles debilidades en el control y seguimiento a los tiempos del proyecto. _x000a__x000a_Se evidencia que no se tiene claro el concepto de programación por el método de la ruta crítica y el uso adecuado del método del diagrama de Gantt, en donde una de las premisas es que las actividades que hacen parte del proyecto deben estar conectadas como mínimo al hito de inicio del proyecto a controlar. "/>
    <s v="Gestionar la disponibilidad de una herramienta tecnológica, consistente en un visor de Project para facilitar que los supervisores puedan visualizar y hacer seguimiento a la programación y ejecución de proyectos."/>
    <s v="Adelantar las gestiones pertinentes para contar con la disponibilidad de herramienta tecnológica."/>
    <s v="Herramienta Tecnológica disponible para los supervisores."/>
    <n v="1"/>
    <d v="2021-01-29T00:00:00"/>
    <d v="2021-05-31T00:00:00"/>
    <n v="17.428571428571427"/>
    <s v="OAP"/>
    <n v="1"/>
    <d v="2021-03-02T00:00:00"/>
    <n v="-3"/>
    <n v="100"/>
    <n v="17.428571428571427"/>
    <n v="17.428571428571427"/>
    <n v="17.428571428571427"/>
    <m/>
    <x v="1"/>
    <s v="CUMPLIDO"/>
    <x v="5"/>
    <s v="H3AC19"/>
    <n v="1"/>
    <s v="H3AC19 - 1"/>
  </r>
  <r>
    <n v="51"/>
    <n v="52"/>
    <m/>
    <s v="Administrativo con presunta incidencia disciplinaria"/>
    <s v="14 01 002   "/>
    <s v="H4AC19. Planificación de actividades a ejecutar en el contrato 1513 de 2015 – Suministro de material para terraplén y/o pedraplén._x000a__x000a_Dentro del presupuesto del Contrato 1513 de 2015 se contempló un ítem para la conformación de terraplenes y otro para la conformación de pedraplenes. (...), se evidencia que en los APU de los ítems (Tabla 9) no se tuvo en cuenta el suministro de material, el cual era necesario para el desarrollo de la actividad. Para poder cubrir su valor, se hizo necesaria la aprobación de un ítem no previsto, correspondiente a “suministro de material para terraplén y/o pedraplén”."/>
    <s v="Deficiencias en la planeación del presupuesto para este contrato, evidenciada en los desfases de los costos de estas actividades y en el hecho de no tener en cuenta todos los elementos que conforman un Análisis de Precios Unitarios._x000a_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4AC19"/>
    <n v="1"/>
    <s v="H4AC19 - 1"/>
  </r>
  <r>
    <n v="52"/>
    <n v="53"/>
    <m/>
    <s v="Administrativo con presunta incidencia disciplinaria"/>
    <s v="14 01 100   "/>
    <s v="H5AC19. Planeación de la ejecución contractual del proyecto, contrato 1950 de 2019._x000a__x000a_Las obras relacionadas fueron contratadas por el Instituto Nacional de Vías por un valor de $24.486.827.905, con fecha de terminación el 31 de diciembre de 2019. Sin embargo, de la ejecución efectiva del contrato, se evidencia que los tiempos y los costos de las obras no correspondieron a lo inicialmente estimado._x000a__x000a_El contrato de obra fue firmado el 30 de octubre de 2019, sin modificar la fecha de plazo final (31 de diciembre de 2019), dejando, como condición inicial, un lapso menor a 2 meses para ejecutar una obra que a todas luces implica términos muy superiores, toda vez que el inicio de las obras se supeditó a la firma del acta de inicio de obra , la cual fue suscrita el 09 de diciembre de 2019. Es decir, el tiempo de ejecución, bajo el escenario inicial, correspondió a 22 días._x000a__x000a_Dentro del Anexo técnico del Pliego de Condiciones, se establece que a partir de la suscripción del acta de inicio, el contratista cuenta con 1 mes para “La elaboración de la “revisión, ajuste y/o actualización y/o modificación y/o complementación de los estudios y diseños y/o elaboración del cálculo de la estructura del pavimento y/o cálculos estructurales y/o de obras requeridas para garantizar la estabilidad de la infraestructura vial” . De acuerdo con lo mencionado en la viñeta anterior, era imposible el cumplimiento de esta etapa bajo las condiciones iniciales establecidas, lo cual obligó al INVÍAS a la prórroga contractual hasta el 31 de mayo de 2020 (materializada mediante el Adicional 2 del 30 de diciembre de 2019)._x000a__x000a_(...)"/>
    <s v="Deficiencias en la planeación contractual del proyecto, toda vez que se estipularon plazos de ejecución que no correspondían a la realidad del mismo y no se estimaron a plenitud sus costo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5AC19"/>
    <n v="1"/>
    <s v="H5AC19 - 1"/>
  </r>
  <r>
    <n v="53"/>
    <n v="54"/>
    <m/>
    <s v="Administrativo con presunta incidencia disciplinaria, para indagación preliminar"/>
    <s v="14 01 002   "/>
    <s v="H6AC19. Precios unitarios pactados para el contrato 1950 de 2019._x000a__x000a_Al tomar los valores unitarios aprobados del Contrato 1513 de 2015 indexados al año 2019, como referentes de los cuales se debió partir para contratar obras que continuarían el proceso del mantenimiento de la Transversal de Cusiana, se evidencia una diferencia del 28,43%, entre el valor total de los ítems del Contrato 1950 de 2019 y los mismos ítems con valores indexados al año 2019 del Contrato 1513 de 2015, por un valor total de $5.209.362.732. Esta diferencia representada en el mayor valor pactado por el INVIAS para los ítems del contrato 1950 de 2019, se evidencia principalmente en el valor contratado para el suministro y colocación de mezclas asfálticas, que representa un 81,06% de ese 28,43%, donde la diferencia de precios oscila entre $178.000 y $223.000 por m3 de mezcla._x000a__x000a_La diferencia en el presupuesto expuesta anteriormente, se incrementa a $6.935.633.173 (lo cual equivale a una variación de 30,74% con respecto a la referencia tomada), toda vez que el contrato tuvo una adición por $5.941.116.460._x000a_"/>
    <s v="(…) el contrato fue concebido con sobrecostos, toda vez que se contrató a precios muy superiores a los precios de referencia (hasta un 40% en caso de la mezcla asfáltica) que se tenían del corredor (los del contrato inmediatamente precedente). "/>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6AC19"/>
    <n v="1"/>
    <s v="H6AC19 - 1"/>
  </r>
  <r>
    <n v="54"/>
    <n v="55"/>
    <m/>
    <s v="Administrativo"/>
    <s v="14 01 100   "/>
    <s v="H7AC19. Plazo contractual interventoría al contrato 1303 de 2019, mediante el contrato 1532 de 2019._x000a__x000a_El contrato de obra (1303 de 2019) fue suscrito con un plazo inicial de “seis (6) meses, a partir de la Orden de Inicio que impartirá el Jefe de la Unidad Ejecutora del INSTITUTO”. La orden de inicio de este contrato fue impartida el 15 de agosto de 2019, de tal forma que el plazo contractual correspondió hasta el 14 de Febrero de 2020._x000a__x000a_Así las cosas, bajo estas condiciones, la interventoría debía ser contratada con un plazo contractual que abarcara toda la ejecución contractual, o sea que como mínimo el contrato de interventoría debía tener como fecha límite el 14 de febrero de 2020. Sin embargo, se evidencia que el Contrato 1532 de 2019 fue suscrito con plazo hasta el 31 de diciembre de 2019, con lo cual a partir del 1 de enero de 2020 el contrato de obra quedaría sin supervisión. Esta situación fue subsanada mediante la suscripción de la prórroga 1, la cual fue solicitada mediante memorando CRA-1-1532-0055-2019 del 13 de diciembre de 2019 por parte el interventor, y aprobada en acta del 16 de diciembre de 2019 por la Subdirección de Red Nacional, para así ser firmada el 31 de diciembre de 2019. "/>
    <s v="Deficiencias en el desarrollo de los procesos asociados a la suscripción y perfeccionamiento de los contratos, toda vez que se tuvo a acudir a una gestión administrativa adicional para subsanar un error que por la naturaleza misma del contrato y a la luz de la Ley 1474 de 2011, no se debió presentar._x000a_"/>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7AC19"/>
    <n v="1"/>
    <s v="H7AC19 - 1"/>
  </r>
  <r>
    <n v="55"/>
    <n v="56"/>
    <m/>
    <s v="Administrativo con presunta incidencia disciplinaria"/>
    <s v="14 01 100   "/>
    <s v="H8AC19. Planeación y ejecución contractual, contrato de obra 1870 de 2019._x000a__x000a_El Instituto Nacional de Vías – INVIAS, suscribió el Contrato de Obra 1870 del 15 de octubre de 2019, estipulándose un plazo contractual de cuatro (4) meses a partir de la orden de inicio del mismo contrato de obra, sin sobrepasar el 31 de diciembre de 2019.  Sin embargo, sin evidenciarse justificación alguna, las obras dieron inicio el 4 de diciembre de 2019. El contrato de interventoría correspondiente (2174 de 2019) fue suscrito el 25 de noviembre de 2019, restando solo 27 días calendario para el vencimiento del plazo inicialmente pactado para la ejecución de la obra; razón por la cual ambos contratos debieron ser prorrogados en un principio por tres (3) meses._x000a_ _x000a_El 31 de marzo de 2020, suscribieron prórroga 2 del plazo del contrato de obra e interventoría por tres (3) meses._x000a__x000a_(...) con la correspondiente revisión y aprobación de la interventoría, mediante comunicado de interventoría CIR-2174-072 del 5 de junio de 2020, se da aprobación a la Versión 4 de los estudios y diseños geotécnicos y estructurales de sitios críticos PR10+030 Y 25+800 Sector Cauyá- Supía; es decir, con cinco (5) meses de retraso. _x000a__x000a_Posteriormente, el 24 de junio de 2020, (...) la interventoría del contrato de obra, informa a Invias que no se cuenta con disponibilidad presupuestal para atender los sitios críticos proyectados a intervenir, ya que se priorizó la rehabilitación del pavimento. _x000a__x000a_(...) los muros estructurales que se requerían para la estabilización de estos dos sitios (PR10+030 y PR 25+800 Sector Cauyá- Supía) no fueron ejecutados por agotamiento del presupuesto, a pesar de tratarse de sitios críticos de la vía.  _x000a__x000a_(...) el último informe de interventoría (7) del 1 al 31 de julio de 2020, reporta un atraso del 2,74% respecto a la reprogramación del Programa de Inversiones 4; quedando consignado en este mismo informe que la gestora del proyecto solicita esperar aprobación de nuevos ítems no previstos para incluirlos en dicha acta; es decir que, a un mes de la fecha última de terminación de la obra, no se conocían los ítems necesarios para la culminación del contrato ni su respectivo costo. _x000a__x000a_En cuanto al acta de corte 7 de fecha 10 de julio de 2020,el valor acumulado indica que resta por ejecutar un 12% del presupuesto total asignado, especialmente en el departamento de Risaralda, en actividades relacionadas con: demolición de estructura, remoción y transporte de derrumbes, base granular clase A, mezcla densa en caliente tipo MDC 19, concreto de estructuras, llenos, acero de refuerzo, tubería , geotextil NT o similar, y cunetas; (...). Estas actividades corresponden a la estructura de pavimento y obras de contención para estabilización, que fueron determinadas desde el presupuesto oficial y posteriormente eliminadas mediante acta de modificación de cantidades de obra del 21 de julio de 2020; lo anterior en detrimento del cumplimiento a cabalidad del objeto contractual, el cual es el mejoramiento y mantenimiento de la vía. "/>
    <s v="Deficiencias en la planeación, en la ejecución contractual y en la aplicación de controles, específicamente, en los estudios y diseños previos, (...) generaron que los recursos comprometidos (...) no fueran ejecutados oportunamente durante la vigencia 2019, lo que condujo a que al 31 de diciembre de 2019, se crearan cuentas por pagar y se constituyeran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8AC19"/>
    <n v="1"/>
    <s v="H8AC19 - 1"/>
  </r>
  <r>
    <n v="56"/>
    <n v="57"/>
    <m/>
    <s v="Administrativo con presunta incidencia disciplinaria"/>
    <s v="14 05 004   "/>
    <s v="H9AC19. Rendimientos financieros anticipo contrato 1870 de 2019._x000a__x000a_El parágrafo segundo de la cláusula décima del Contrato 1870 de 2019 sobre rendimientos financieros indica que los rendimientos financieros que genere el anticipo entregado por el INSTITUTO al CONTRATISTA serán reintegrados mensualmente por la entidad fiduciaria a la tesorería del instituto cuando se trate de recursos propios o a la Dirección del Tesoro Público cuando se trate de recursos de la Nación._x000a__x000a_En la rendición a junio de 2020 del fideicomiso 3 1 90662 del contrato de fiducia mercantil firmado el 23 de diciembre de 2019 para el manejo del anticipo del Contrato 1870 de 2019 se registra el detalle de los rendimientos financieros generados por el anticipo que ascienden a $2.417.644,43, (...), los cuales no fueron reportados en los informes de interventoría y de supervisión de enero a julio de 2020. Según respuesta de la entidad el reintegro de los mismos fue realizado el 8 de julio de 2020 al BANCO DE LA REPUBLICA cuenta corriente 61011094, a nombre de DIRECCIÓN DEL TESORO NACIONAL_x000a__x000a_La situación evidenciada presuntamente contraria lo establecido en los literales e) de los artículos 2 y 3 de la Ley 87 de 1993 “Asegurar la oportunidad y confiabilidad de la información y de sus registros y Todas las transacciones de las entidades deberán registrarse en forma exacta, veraz y oportuna de forma tal que permita preparar informes operativos, administrativos y financieros”, (...); el artículo 3 de la Ley 1712 de 2014, que establece: Principio de la calidad de la información; el parágrafo segundo de la cláusula décima del Contrato 1870 de 2019 y lo establecido en el Manual de Interventoría y Supervisión de INVIAS."/>
    <s v="Debilidades en la aplicación de los controles, del proceso interventoría y supervisión del contrato generando informes que no evidencian el seguimiento al parágrafo segundo de la cláusula decima del contrat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5"/>
    <s v="H9AC19"/>
    <n v="1"/>
    <s v="H9AC19 - 1"/>
  </r>
  <r>
    <n v="57"/>
    <n v="58"/>
    <m/>
    <s v="Administrativo"/>
    <s v="14 05 004   "/>
    <s v="H10AC19. Consistencia de la información pagos contrato 1870 de 2019._x000a__x000a_El Instituto Nacional de Vías INVIAS en relación con la ejecución del Contrato1870 de 2019, presenta inconsistencias en el reporte de la información así:_x000a__x000a_Según la información suministrada en el numeral 19 oficio 33725ª el Avance físico fue del 100%, con Metas físicas ejecutadas: 2,74 Kilómetros de mantenimiento periódico; Rehabilitación de 0,58 kilómetros y atención de 2 sitios críticos (incluido Paso Nacional por Riosucio) y Avance financiero a 31 de julio de 2020: $2.252.200.652 que corresponde al 87,9%, lo que significa que, a la citada fecha, el valor sin ejecutar era de $309.126.642._x000a__x000a_Sin embargo, el saldo del contrato registrado en la tabla 21 es de $306.080.988,00."/>
    <s v="Debilidades del proceso de control, seguimiento y monitoreo generando informes inexactos que dificultan la toma de decisiones y conlleva incertidumbre sobre el avance financiero del mismo."/>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5"/>
    <s v="H10AC19"/>
    <n v="1"/>
    <s v="H10AC19 - 1"/>
  </r>
  <r>
    <n v="58"/>
    <n v="59"/>
    <m/>
    <s v="Administrativo con presunta incidencia disciplinaria"/>
    <s v="14 05 004   "/>
    <s v="H11AC19. Revisión estudios y diseños, contrato de obra 1433 de 2017._x000a__x000a_Se evidencia que se incumplió por parte del Contratista del Contrato de Obra 1433 de 2017, lo atinente a la revisión, ajuste y/o actualización de los ESTUDIOS Y DISEÑOS conforme a lo previsto en los documentos precontractuales (...); dado que debía hacer entrega de los mismos el 14 de marzo de 2018 y a abril de 2020, esto es, dos (2) años después de haberse vencido el plazo, no había sido entregada y aprobada completamente la documentación correspondiente a los estudios y diseños producto de esta etapa. _x000a__x000a_Aunque para el Contrato de obra, a enero de 2020, el supervisor certifica un avance físico en ejecución del 64% respecto a un 63% programado, y financieramente una ejecución de $53.659.775.733; las obras o tramos que estaban previstas a ejecutarse con base en los estudios y diseños (concreto de 35MPa para estructuras, señalización vial para el sector Peñas Del Olvido, anclaje tipo activo con cuatro (4) cables, berma cuneta, riesgo de imprimación con emulsión asfáltica, base granular clase A) no habían sido ejecutadas; (...) La ejecución física y financiera la reportan con base en obras con cantidades muy superiores a las contempladas inicialmente en el contrato, representadas principalmente en terraplenes, material aluvial mejoramiento de la subrasante y conformación de calzada existente. _x000a__x000a_"/>
    <s v="No se observa por parte de la interventoría de la obra o por parte de la supervisión y del INVIAS las acciones o gestiones tendientes a conminar al contratista al cumplimiento de dicha obligación."/>
    <s v="Fortalecer los instrumentos de supervisión contractual, para contar con una versión mejorada de los informe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5"/>
    <s v="H11AC19"/>
    <n v="1"/>
    <s v="H11AC19 - 1"/>
  </r>
  <r>
    <n v="59"/>
    <n v="60"/>
    <m/>
    <s v="Administrativo"/>
    <s v="14 05 004   "/>
    <s v="H12AC19. Calidad de algunos ítems del contrato de obra 1433 de 2017._x000a__x000a_El Informe Mensual de Interventoría No. 28 correspondiente al período del 1 al 30 de abril de 2020 (último informe de interventoría aportado por Invías al equipo auditor), consigna en su inciso 5.2.5.- NO CONFORMIDADES: durante el control realizado por la interventoría se han encontrado no conformidades (NC) en los diferentes procesos constructivos (…)_x000a_ _x000a_En dicho informe se establecen 34 no conformidades (NC) que, al 30 de abril de 2020, se encontraban abiertas, es decir, pendientes de subsanar, la primera de ellas desde el 3 de octubre de 2018 y hasta al menos el 8 de noviembre de 2019, las cuales han sido reiteradamente solicitadas por la interventoría para subsanación. _x000a__x000a_Todas las no conformidades técnicas fueron relacionadas, en los diferentes informes de interventoría y en las actas de seguimiento al plan de calidad del contrato de obra, a medida que fueron detectadas. Cabe mencionar que, el seguimiento al plan de calidad no registra las firmas de los especialistas en gestión de calidad, ni de parte del contratista de obra ni de parte de la interventoría. _x000a__x000a_"/>
    <s v="(...) el contratista a pesar de que reiteradamente por parte de la interventoría, fue informado y solicitado de dichas no conformidades, no ha realizado oportunamente las pruebas de verificación de la capacidad portante del suelo en box culvert ni la subsanación de las fallas constructivas; la cuales se mantienen por lo menos año y medio después._x000a__x000a_Además, no se observa gestión adicional por parte de la interventoría frente a los hechos y de la supervisión y del INVIAS frente a la situación de presunto incumplimiento del contratista y tendiente a conminar el debido cumplimiento de las obligaciones por parte del mismo._x000a_ "/>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5"/>
    <s v="H12AC19"/>
    <n v="1"/>
    <s v="H12AC19 - 1"/>
  </r>
  <r>
    <n v="60"/>
    <n v="61"/>
    <m/>
    <s v="Administrativo"/>
    <s v="14 05 004   "/>
    <s v="H13AC19. Consistencia de la información presupuestal y financiera, informes de interventoría y de supervisión del contrato 1433 de 2017._x000a__x000a_El Instituto Nacional de Vías -INVIAS- en los documentos soporte de la ejecución del Contrato 1433 de 2017 aportó los informes de interventoría y del supervisor del contrato en los cuales se encontraron algunas inconsistencias e imprecisiones en la información, entre las cuales se encuentran: El informe financiero al 31/12/2019 no registra el avance financiero del contrato; la información presupuestal registrada en los informes de interventoría y del supervisor no concuerdan con los certificados de disponibilidad presupuestal y registros presupuestales."/>
    <s v="Debilidades en el proceso de control, seguimiento y monitoreo de la gestión presupuestal y financiera y reportes de información del referido contrato, lo que genera informes inexactos que dificultan la toma de decisiones y conlleva incertidumbre sobre el avance financiero del mismo."/>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d v="2021-05-30T00:00:00"/>
    <n v="23"/>
    <s v="DEO"/>
    <n v="0"/>
    <m/>
    <n v="-1478.2"/>
    <n v="0"/>
    <n v="0"/>
    <n v="0"/>
    <n v="23"/>
    <m/>
    <x v="0"/>
    <s v="VENCIDO"/>
    <x v="5"/>
    <s v="H13AC19"/>
    <n v="1"/>
    <s v="H13AC19 - 1"/>
  </r>
  <r>
    <n v="61"/>
    <n v="62"/>
    <m/>
    <s v="Administrativo"/>
    <s v="14 05 004   "/>
    <s v="H14AC19. Cumplimiento de las actividades de interventoría._x000a__x000a_De la revisión de los informes de interventoría generados desde diciembre de 2018 a enero de 2020, en desarrollo del Contrato de Interventoría 1756 de 2015 al Contrato de Obra 1639 de 2015, se establecieron las siguientes deficiencias: _x000a_ _x000a_En su contenido, la información es repetitiva y sin revisión, (Léase en los informes. Numeral 6 Reporte ejecución mensual contrato de interventoría._x000a__x000a_Es reiterativa la solicitud de hacer entrega de las pruebas de laboratorio como lo estipula la norma INVIAS, para que sean revisadas, comprobadas y aprobadas por la interventoría._x000a_ _x000a_Se reitera en los informes de la muestra, incumplimiento por parte del contratista en algunos programas contenidos en el PAGA.  _x000a__x000a_Con frecuencia en los informes de la muestra la reincidencia de agilizar el proceso de gestión predial. _x000a__x000a_A pesar de las observaciones señaladas en los informes de la interventoría, aparecen certificaciones suscritas por el director de la interventoría avalando la calidad de la obra por materiales utilizados y el cumplimiento de la normatividad y gestión ambiental de la obra. _x000a__x000a_En el informe 47 que corresponde a diciembre de 2019, periodo en el que la interventoría solicitó la adición del contrato de obra, no se evidencia la inclusión del formato MINFRA-MN-IN-12-FR-1 Solicitud de adición y/o modificación y/o prórroga contrato de obra. La adición tampoco se indica en el informe del supervisor del periodo. _x000a__x000a_Además, durante el periodo examinado no se conminó al contratista para el cumplimiento cabal de sus obligaciones contractuales, solo hasta el 20 de enero de 2020 se solicita iniciar un proceso administrativo por presunto incumplimiento ambiental y el 29 de enero por presunto incumplimiento de la Gestión Social, procesos que se encuentran en etapa probatoria. _x000a__x000a_"/>
    <s v="Debilidades en la aplicación de los controles; en la supervisión y la interventoría en el control y vigilancia de la ejecución del Contrato de Obra 1639 de 2015."/>
    <s v="Fortalecer los instrumentos de supervisión contractual, para contar con una versión mejorada de los informes de supervisión."/>
    <s v="Revisión y actualización formatos de informes de supervisión actualizados."/>
    <s v="Formato de informe de supervisión actualizado, formalizado y socializado."/>
    <n v="1"/>
    <d v="2020-12-20T00:00:00"/>
    <d v="2021-05-30T00:00:00"/>
    <n v="23"/>
    <s v="DEO"/>
    <n v="0"/>
    <m/>
    <n v="-1478.2"/>
    <n v="0"/>
    <n v="0"/>
    <n v="0"/>
    <n v="23"/>
    <m/>
    <x v="0"/>
    <s v="VENCIDO"/>
    <x v="5"/>
    <s v="H14AC19"/>
    <n v="1"/>
    <s v="H14AC19 - 1"/>
  </r>
  <r>
    <n v="62"/>
    <n v="63"/>
    <m/>
    <s v="Administrativo con presunta connotación disciplinaria para indagación preliminar"/>
    <s v="14 01 003   "/>
    <s v="H15AC19. Continuidad corredor vial variante San Francisco Mocoa -VSFM-._x000a__x000a_La CGR evidenció que para la continuación del proyecto VSFM, el Instituto carece de diseños, permisos ambientales y cierre financiero. Además, no ha adelantado la consulta previa con las comunidades indígenas, ni ha realizado la Valoración de Costos Ambientales en el entendido que pretende intervenir la Zona de Reserva Forestal Protectora de la Cuenca Alta del Río Mocoa._x000a_ _x000a_Aunado a lo anterior, se observa presunto incumplimiento del principio de Planeación por parte del Instituto, reflejado en las obras inconclusas de la VSFM, algunas de ellas ejecutadas con los Contratos de Obra 0944 y 1184 de 2018, que no se pueden utilizar porque los frentes de Mocoa y San Francisco no se pueden conectar, dado que la zona de Reserva Forestal está en medio; así mismo, el Instituto desconoce el valor de las obras faltantes por estudios y diseños, ingeniería y costos ambientales. "/>
    <s v="El Instituto presuntamente omitió considerar los factores necesarios para adelantar los diferentes procesos de contratación para la VSFM, desconoció real y efectivamente la necesidad a satisfacer, la cuantificación de recursos, la definición, estimación y asignación de riesgos reales, careciendo los Estudios Previos del rigor metodológico que amerita este mega proyecto, por lo que se desconoce el tiempo de terminación de la VSFM, los efectos de la deforestación en la Zona de Reserva Forestal, la inversión adicional que se requiere aunado a la existencia de obras inconclusas que están a merced de la selva."/>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15AC19"/>
    <n v="1"/>
    <s v="H15AC19 - 1"/>
  </r>
  <r>
    <n v="63"/>
    <n v="64"/>
    <m/>
    <s v="Administrativo"/>
    <s v="14 01 100   "/>
    <s v="H16AC19. Oportunidad ejecución recursos convenios 2546, 2541, 2513, 2524 y 2549 de 2019._x000a__x000a_El Instituto Nacional de Vías INVIAS mediante oficio 30725b informó que los Convenios 2546, 2541, 2513, 2524, 2549 de 2019 del programa Colombia Rural, Red Terciaria Departamento del Chocó, suscritos el 24 de diciembre del 2019, que tanto el proceso de contratación de la obra como de la interventoría al 20 de agosto 2020 estaban en trámite. Además, los avances financieros son superiores a los avances físicos. _x000a__x000a_Los recursos comprometidos a través de los citados convenios, no fueron ejecutados oportunamente durante la vigencia 2019, no obstante, los recursos haber sido incorporados al presupuesto de INVIAS mediante Resolución 001 del 2 de enero de 2019. Además, los Convenios 2546 y 2513 de 2019 tienen avances financieros del 50.56% y 94.72% altos y por ende desembolsos por $300.000.000 y $685.547.235, respectivamente, sin ningún tipo de ejecución. "/>
    <s v="Debilidades del proceso de planeación, ejecución presupuestal y contractual, generando la constitución de reservas presupuestales."/>
    <s v="Elaborar guía para la estructuración de proyectos del INVIAS."/>
    <s v="Documentación y socialización de la guía técnica para la estructuración de proyectos del INVIAS."/>
    <s v="Guía técnica de estructuración de proyectos socializada"/>
    <n v="1"/>
    <d v="2020-12-20T00:00:00"/>
    <d v="2021-03-30T00:00:00"/>
    <n v="14.285714285714286"/>
    <s v="DTE"/>
    <n v="0.3"/>
    <m/>
    <n v="-1476.1666666666667"/>
    <n v="30"/>
    <n v="4.2857142857142865"/>
    <n v="4.2857142857142865"/>
    <n v="14.285714285714286"/>
    <m/>
    <x v="0"/>
    <s v="VENCIDO"/>
    <x v="5"/>
    <s v="H16AC19"/>
    <n v="1"/>
    <s v="H16AC19 - 1"/>
  </r>
  <r>
    <n v="64"/>
    <n v="65"/>
    <m/>
    <s v="Administrativo con presunta incidencia disciplinaria"/>
    <s v="14 05 004   "/>
    <s v="H17AC19. Rendimientos financieros convenio 2513 de 2019._x000a__x000a_En los informes del supervisor del convenio no se reportan los rendimientos financieros generados por el desembolso realizado por el INVIAS por $685.547.235, autorizado con RADICACIÓN 116831 30/12/2019 REFERENCIA, CUENTA POR PAGAR del 31/01/2020 y ORDEN DE PAGO 24213 del 17/02/2020, ni se evidencia el reintegro de los mismos"/>
    <s v="Deficiencias en la aplicación de los controles, en el desarrollo de la labor de interventoría y supervisión, generando informes inexactos que dificultan la toma de decisiones."/>
    <s v="Fortalecer  los instrumentos de supervisión contractual, para contar con una versión mejorada de los informes de supervisión."/>
    <s v="Revisión y actualización formatos de informes de supervisión actualizados. "/>
    <s v="Formato de informe de supervisión actualizado, formalizado y socializado."/>
    <n v="1"/>
    <d v="2020-12-20T00:00:00"/>
    <d v="2021-05-30T00:00:00"/>
    <n v="23"/>
    <s v="DEO"/>
    <n v="0"/>
    <m/>
    <n v="-1478.2"/>
    <n v="0"/>
    <n v="0"/>
    <n v="0"/>
    <n v="23"/>
    <m/>
    <x v="0"/>
    <s v="VENCIDO"/>
    <x v="5"/>
    <s v="H17AC19"/>
    <n v="1"/>
    <s v="H17AC19 - 1"/>
  </r>
  <r>
    <n v="65"/>
    <n v="66"/>
    <m/>
    <s v="Administrativo con incidencia fiscal y disciplinaria"/>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1 - Punto A._x000a__x000a_Elaborar Guía de Estructuración de Proyectos del INVIAS."/>
    <s v="Documentación y socialización de la Guía Técnica para la Estructuración de Proyectos del INVIAS, mediante la cual se establecerán lineamientos para fijar precios unitarios de referencia."/>
    <s v="Guía Técnica de Estructuración de Proyectos socializada."/>
    <n v="1"/>
    <d v="2020-09-10T00:00:00"/>
    <d v="2020-12-31T00:00:00"/>
    <n v="16"/>
    <s v="DTE-DEO"/>
    <n v="0.3"/>
    <m/>
    <n v="-1473.2"/>
    <n v="30"/>
    <n v="4.8"/>
    <n v="4.8"/>
    <n v="16"/>
    <m/>
    <x v="0"/>
    <s v="VENCIDO"/>
    <x v="6"/>
    <s v="H1AT75-OCAD"/>
    <n v="1"/>
    <s v="H1AT75-OCAD - 1"/>
  </r>
  <r>
    <s v=""/>
    <n v="67"/>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d v="2021-12-31T00:00:00"/>
    <n v="65.285714285714292"/>
    <s v="SVR"/>
    <n v="0"/>
    <m/>
    <n v="-1485.3666666666666"/>
    <n v="0"/>
    <n v="0"/>
    <n v="0"/>
    <n v="65.285714285714292"/>
    <m/>
    <x v="0"/>
    <s v=""/>
    <x v="6"/>
    <s v="H1AT75-OCAD"/>
    <n v="2"/>
    <s v="H1AT75-OCAD - 2"/>
  </r>
  <r>
    <s v=""/>
    <n v="68"/>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d v="2020-12-31T00:00:00"/>
    <n v="16"/>
    <s v="SVR"/>
    <n v="0"/>
    <m/>
    <n v="-1473.2"/>
    <n v="0"/>
    <n v="0"/>
    <n v="0"/>
    <n v="16"/>
    <m/>
    <x v="0"/>
    <s v=""/>
    <x v="6"/>
    <s v="H1AT75-OCAD"/>
    <n v="3"/>
    <s v="H1AT75-OCAD - 3"/>
  </r>
  <r>
    <s v=""/>
    <n v="69"/>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1 - Punto D._x000a__x000a_Realizar una visita técnica de inspección y requerir al interventor y al contratista para que se lleve a cabo un cronograma de reparaciones conforme los resultados del informe de la Contraloría y de la visita de Inspección que realizará el Instituto, determinando responsabilidades y si hay lugar a iniciar procesos de incumplimiento."/>
    <s v="Levantar un cronograma de reparaciones."/>
    <s v="Un acta de visita y un cronograma de reparaciones."/>
    <n v="1"/>
    <d v="2020-09-10T00:00:00"/>
    <d v="2020-12-31T00:00:00"/>
    <n v="16"/>
    <s v="SVR"/>
    <n v="0"/>
    <m/>
    <n v="-1473.2"/>
    <n v="0"/>
    <n v="0"/>
    <n v="0"/>
    <n v="16"/>
    <m/>
    <x v="0"/>
    <s v=""/>
    <x v="6"/>
    <s v="H1AT75-OCAD"/>
    <n v="4"/>
    <s v="H1AT75-OCAD - 4"/>
  </r>
  <r>
    <s v=""/>
    <n v="70"/>
    <m/>
    <m/>
    <s v="14 05 004   "/>
    <s v="H1AT75-OCAD PAZ. BPIN INVIAS Cauca 20181301010001 Contrato N°. 495 de 2018. INVIAS - FEDECAFETEROS._x000a__x000a_En la revisión de los expedientes contractuales se observó (...): _x000a__x000a_A. Mayor valor pagado en concreto hidráulico. En el calculo del precio unitario del ítem concreto de 3000 PSI o 21 MPA, la interventoría y el contratista no tuvieron en cuenta las cantidades de material definidas en las dosificaciones diseñadas por Geofísica S.A.S, presentadas en los informes del 27 y 29 de septiembre de 2018 y en los ensayos de control de calidad, al aplicar las dosificaciones anteriores en el cálculo del precio unitario, incluyendo un 3% de desperdicio de materiales, se observa que el INVIAS pagó un mayor valor de $156.729.010, por concepto de insumos para concreto de 21 MPA y su transporte, sin justa causa, que constituyen detrimento al patrimonio público.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los informes y los anexos de las caracterizaciones llevadas a cabo por el contratista, hayan sido validados por el Ministerio de Transporte, lo que constituye un detrimento por el valor reconocido a la FEDERACIÓN ($172.591.118)._x000a__x000a_C. Reconocimiento de imprevistos. De acuerdo con lo verificado hasta el Acta Parcial N°. 16 de fecha 5 septiembre de 2019, se encontró el reconocimiento y pago al contratista a título de &quot;Imprevistos&quot; por el 2% del valor de  los costos directos de la obra hasta aquí ejecutad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D. Calidad de las obras ejecutadas. Balboa: Se evidenció un faltante de obra de 44 ML de tubería plástica de 900 mm. (...) En los tramos visitados se evidencian puntos en donde se han producido fisuras progresivas producto de la actividad de la unión de placa - viga- cuneta - franja de piedra, en algunos puntos se observa una disposición irregular de las juntas (...). Santander de Quilichao, Buenos Aires, El Tambo y Cajibío: se observaron fisuraciones generalizadas en los elementos de la placa huella (...), el porcentaje de losas y vigas averiadas es del orden de un 26% a un 39% (...), cunetas y bordillos, también se evidencia este tipo de daño._x000a__x000a_Se cuantifica un detrimento al patrimonio público por $1.686.687.911._x000a__x000a_Acción 4 - Actividad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se reconocieron imprevistos sin que hayan sido soportados por el contratista y recibieron placas huellas fisuradas, (...)."/>
    <s v="Acción 4 - Actividad 2 - Punto D._x000a__x000a_Incluir dentro de los pliegos de condiciones, la obligación del supervisor e interventor, de realizar visitas periódicas de inspección durante el periodo de la estabilidad de la obra, en las cuales, se levanten informes sobre el estado de las mismas."/>
    <s v="Realizar visitas periódicas durante el periodo de la estabilidad de la obra, en las cuales, se levanten informes sobre el estado de las obras."/>
    <s v="Una obligación Contractual."/>
    <n v="1"/>
    <d v="2020-09-10T00:00:00"/>
    <d v="2020-12-31T00:00:00"/>
    <n v="16"/>
    <s v="SVR"/>
    <n v="0"/>
    <m/>
    <n v="-1473.2"/>
    <n v="0"/>
    <n v="0"/>
    <n v="0"/>
    <n v="16"/>
    <m/>
    <x v="0"/>
    <s v=""/>
    <x v="6"/>
    <s v="H1AT75-OCAD"/>
    <n v="5"/>
    <s v="H1AT75-OCAD - 5"/>
  </r>
  <r>
    <n v="66"/>
    <n v="71"/>
    <m/>
    <s v="Administrativo con incidencia fiscal y disciplinaria"/>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1."/>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1 - Punto A._x000a__x000a_Elaborar Guía de Estructuración de Proyectos del INVIAS."/>
    <s v="Documentación y socialización de la Guía Técnica para la Estructuración de Proyectos del INVIAS, mediante la cual se establecerán lineamientos para fijar precios unitarios de referencia."/>
    <s v="Guía Técnica de Estructuración de Proyectos socializada."/>
    <n v="1"/>
    <d v="2020-09-10T00:00:00"/>
    <d v="2020-12-31T00:00:00"/>
    <n v="16"/>
    <s v="DTE-DEO"/>
    <n v="0.3"/>
    <m/>
    <n v="-1473.2"/>
    <n v="30"/>
    <n v="4.8"/>
    <n v="4.8"/>
    <n v="16"/>
    <m/>
    <x v="0"/>
    <s v="VENCIDO"/>
    <x v="6"/>
    <s v="H2AT75-OCAD"/>
    <n v="1"/>
    <s v="H2AT75-OCAD - 1"/>
  </r>
  <r>
    <s v=""/>
    <n v="72"/>
    <m/>
    <m/>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2."/>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2 - Punto B._x000a__x000a_Establecer un Comité de Seguimiento Mensual, entre el INVIAS y el Ministerio de Transporte, el último día hábil del mes, con el objetivo de hacerle seguimiento a las solicitudes de aval radicadas en el Ministerio y el estado de las mismas."/>
    <s v="Establecer un Comité de Seguimiento Mensual."/>
    <s v="Actas de comité"/>
    <n v="16"/>
    <d v="2020-09-30T00:00:00"/>
    <d v="2021-12-31T00:00:00"/>
    <n v="65.285714285714292"/>
    <s v="SVR"/>
    <n v="0"/>
    <m/>
    <n v="-1485.3666666666666"/>
    <n v="0"/>
    <n v="0"/>
    <n v="0"/>
    <n v="65.285714285714292"/>
    <m/>
    <x v="0"/>
    <s v=""/>
    <x v="6"/>
    <s v="H2AT75-OCAD"/>
    <n v="2"/>
    <s v="H2AT75-OCAD - 2"/>
  </r>
  <r>
    <s v=""/>
    <n v="73"/>
    <m/>
    <m/>
    <s v="14 05 004   "/>
    <s v="H2AT75-OCAD PAZ. BPIN INVIAS Cauca 20181301010001 Contrato N°. 496 de 2018. INVIAS - FEDECAFETEROS._x000a__x000a_En la revisión de los expedientes contractuales se observó (...): _x000a__x000a_A. Mayor valor pagado en concreto hidráulico. En el cálculo del precio unitario del Ítem concreto de 3000 PSI o 21 MPA, la interventoría y el contratista no tuvieron en cuenta las cantidades de material definidas en las dosificaciones diseñadas por Geozam Laboratorio y Consultoría S.A.S., presentadas en el informe GZ-71P-013 del 15 de enero de 2019. Al aplicar la dosificación del diseño de mezclas en el cálculo del precio unitario, incluyendo desperdicio de materiales del 3%, se observa que el INVIAS pagó un mayor valor de $18.420 por M3 de concreto de 21 MPA sin justa causa (...)._x000a__x000a_B. Inventario y caracterización vial. La especificación particular para este ítem, contenida en el capitulo V del anexo técnico, define que para su reconocimiento, la información debía ser validada previamente por el competente en el Ministerio de Transporte, sin embargo al revisar la información (...), no se evidencia que el informe ejecutivo y los anexos del inventario de características físicas y elementos viales e inventario y caracterización vial de cuatro vías del Municipio de Buenaventura (...), realizado por Geosoluciones DAG, haya sido validado por el Ministerio de Transporte._x000a__x000a_C. Reconocimiento de imprevistos. De acuerdo con el Acta de Recibo Definitivo  de Obra de fecha 30 septiembre de 2019, se encontró el reconocimiento y pago al contratista a título de &quot;Imprevistos&quot; por el 2% del valor de  los costos directos de la obra; sin que hayan sido objeto de reclamación por parte del contratista, ni analizada su aprobación y reconocimiento por parte del instituto. Lo anterior, teniendo en cuenta que si bien los imprevistos son un componente del costo indirecto de la obra (A.I.), este no hace parte de la utilidad del contratista, y en consecuencia no es factible su reconocimiento sin la existencia de situaciones que concreten la ocurrencia de hechos imprevisibles, y que además hayan sido cuantificados de manera tal, que soporten el valor reconocido._x000a__x000a_Se cuantifica un detrimento al patrimonio público por $167.852.771._x000a__x000a_Acción 3."/>
    <s v="Fallas en el seguimiento y control de la interventoría y la supervisión del contrato ya que se autorizaron pagos por inventario y caracterización vial sin el aval del Ministerio de Transporte, se avaló el precio unitario del concreto hidráulico de 3000 PSI sin tener en cuenta el diseño de mezclas o fórmula de trabajo y se reconocieron imprevistos sin que hayan sido soportados por el contratista."/>
    <s v="Acción 3 - Punto C._x000a__x000a_Establecer con base en lo dicho por la CGR, una revisión jurídica aleatoria de los contratos a medida que vayan ocurriendo cambios normativos, jurisprudenciales y conceptuales  en los ítems a pagar."/>
    <s v="Revisiones jurídicas aleatorias semestrales de los contratos a medida que vayan ocurriendo cambios jurisprudenciales y conceptuales  en los ítems a pagar."/>
    <s v="Acta de revisiones aleatorias hechas a los contratos."/>
    <n v="1"/>
    <d v="2020-09-10T00:00:00"/>
    <d v="2020-12-31T00:00:00"/>
    <n v="16"/>
    <s v="SVR"/>
    <n v="0"/>
    <m/>
    <n v="-1473.2"/>
    <n v="0"/>
    <n v="0"/>
    <n v="0"/>
    <n v="16"/>
    <m/>
    <x v="0"/>
    <s v=""/>
    <x v="6"/>
    <s v="H2AT75-OCAD"/>
    <n v="3"/>
    <s v="H2AT75-OCAD - 3"/>
  </r>
  <r>
    <n v="67"/>
    <n v="74"/>
    <m/>
    <s v="Administrativo con incidencia fiscal y disciplinaria"/>
    <s v="14 06 100   "/>
    <s v="H3AT75-OCAD PAZ. BPIN INVIAS Cauca 20181301010001 Adición Contrato de Interventoría 936 de 2018. _x000a__x000a_La fecha de terminación del contrato de obra estaba prevista hasta el 31 de diciembre de 2018; por la tardanza en la complementación, ajustes y presentación de los diseños definitivos, el plazo del contrato de obra fue ampliado hasta el 31 de agosto de 2019, luego se suspendió y finalmente se amplió la suspensión hasta el 31 de enero de 2020._x000a__x000a_Para la vigilancia de este contrato en los frentes de Jambaló y Cajibío, el INVIAS celebró el contrato de interventoría N°. 936 de 2018 con el Consorcio Doble IN; las ampliaciones de plazo del contrato de obra, originaron que mediante adicional N°. 01 del 9 de enero de 2019 se ampliara el plazo del contrato de interventoría hasta el 28 de febrero de 2019, mediante adicional 02 hasta el 31 de marzo de 2019, mediante adicional 03 del 29 de marzo hasta el 30 de junio de 2019 y se adicionó el valor en $152.939.190; finalmente mediante adicional 04 del 19 de julio de 2019 se amplió el plazo hasta el 31 de agosto de 2019 y se adicionó el valor en $14.383.739. Las adiciones al contrato de interventoría ascienden a $167.322.929._x000a__x000a_"/>
    <s v="Los argumentos utilizados para justificar la ampliación del plazo del contrato de obra, dejan en evidencia la falta de planeación porque después de firmado el contrato, no era el momento para concertar con las comunidades, Administraciones Municipales y las interventorías nuevas ubicaciones, puesto que esta actividad es propia de la fase de formulación y planeación del proyecto; aspectos que se tradujeron en retraso en el cronograma de obras y mayores costos de interventoría en $167.322.929 que se constituyen en detrimento al patrimonio público por las fallas de planeación mencionadas._x000a__x000a_Además de las fallas de planeación, se presentaron incumplimientos del contratista, debidamente notificados por el Consorcio Doble IN interventor del proyecto para Jambaló y Cajibío, que se tradujeron en retraso en el cronograma de obras (...)."/>
    <s v="Generar controles dentro del estudio previo o los pliegos de condiciones, conducentes al seguimiento previo al inicio del proceso, que conlleven a la verificación del proyecto cuando éste sea entregado al Instituto para su ejecución."/>
    <s v="Generar controles dentro del estudio previo o dentro de los pliegos de condiciones, conducentes al seguimiento previo al inicio del proceso, que conlleven a la verificación del proyecto cuando este sea entregado al Instituto para su ejecución."/>
    <s v="Obligación contractual establecida en los documentos precontractuales y contractuales. ."/>
    <n v="1"/>
    <d v="2020-09-10T00:00:00"/>
    <d v="2020-12-31T00:00:00"/>
    <n v="16"/>
    <s v="SVR"/>
    <n v="0"/>
    <m/>
    <n v="-1473.2"/>
    <n v="0"/>
    <n v="0"/>
    <n v="0"/>
    <n v="16"/>
    <m/>
    <x v="0"/>
    <s v="VENCIDO"/>
    <x v="6"/>
    <s v="H3AT75-OCAD"/>
    <n v="1"/>
    <s v="H3AT75-OCAD - 1"/>
  </r>
  <r>
    <n v="68"/>
    <n v="75"/>
    <m/>
    <s v="Administrativo con incidencia fiscal y disciplinaria"/>
    <s v="14 05 004   "/>
    <s v="H20AT75-OCAD PAZ. BPIN BOYACÁ 20171301010085 Contrato de Interventoría N°. 973 - 2018. _x000a__x000a_El Instituto Nacional de Vías suscribió el contrato de interventoría (…) el 23 de julio de 2018, cuyo objeto fue la &quot;Interventoría técnica administrativa, financiera y ambiental para la rehabilitación de la vía Vado Hondo - Labranzagrande Dpto. de Boyacá&quot; (...)._x000a__x000a_No se cumplió a cabalidad con realizar labores de control y vigilancia, incumpliendo lo establecido en la Ley 1474 de 2011, artículo 82, que se refiere a la Responsabilidad de los Interventores (...), toda vez que se evidenciaron fallas en la calidad del contrato de licitación pública N°. 1694 de 2018, minuta principal. También incumpliendo las cláusulas del Contrato de Interventoría N°. 973 de 2018, en la cual se plasman todas las obligaciones a cargo de la interventoría._x000a__x000a_Por aumento en las cantidades y valores en algunos de los ÍTEMS del APU lo cual corresponde al 0,05% del valor total pagado dentro del contrato de obra principal._x000a__x000a_Se presenta un hallazgo por $1.100.70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Gobernación de Boyacá, que lleve a cabo el ajuste en la siguiente acta por el mayor valor pagado y hacerle el respectivo seguimiento."/>
    <s v="Solicitud mediante oficio a la Gobernación de Boyacá, que lleve a cabo el ajuste en la siguiente acta por el mayor valor pagado. Y hacerle el respectivo seguimiento."/>
    <s v="Un oficio de solicitud"/>
    <n v="1"/>
    <d v="2020-09-10T00:00:00"/>
    <d v="2020-12-31T00:00:00"/>
    <n v="16"/>
    <s v="SVR"/>
    <n v="0"/>
    <m/>
    <n v="-1473.2"/>
    <n v="0"/>
    <n v="0"/>
    <n v="0"/>
    <n v="16"/>
    <m/>
    <x v="0"/>
    <s v="VENCIDO"/>
    <x v="6"/>
    <s v="H20AT75-OCAD"/>
    <n v="1"/>
    <s v="H20AT75-OCAD - 1"/>
  </r>
  <r>
    <n v="69"/>
    <n v="76"/>
    <m/>
    <s v="Administrativo con incidencia fiscal y disciplinaria"/>
    <s v="14 05 004   "/>
    <s v="H22AT75-OCAD PAZ. BPIN BOLÍVAR 2017000020090 Contrato de Interventoría N°. 935-2018._x000a__x000a_El Instituto Nacional de Vías suscribió el contrato de interventoría 935-2018, el 05 de julio, cuyo objeto fue la &quot;interventoría técnica, administrativa, financiera y ambiental para la construcción de pavimentación en concreto asfáltico de la vía que conduce de la cabecera municipal de Regidor al municipio de Río Viejo._x000a__x000a_No se cumplió a cabalidad con realizar labores de control y vigilancia, incumpliendo lo establecido en la Ley 1474 de 2011, artículo 82, que se refiere a la Responsabilidad de los Interventores (...). También incumpliendo las clausulas del Contrato de Interventoría N°. 935 de 2018, en la cual se plasman todas las obligaciones a cargo de la interventoría._x000a__x000a_Se cobra una cantidad de Km adicional (0.882) lo cual corresponde al 0.16%  del valor total pagado dentro del contrato de obra principal de obra N°. 2483-2018._x000a__x000a_Se configura un hallazgo por un valor de $2.451.190._x000a__x000a_"/>
    <s v="Estos hechos se presentan por que la interventoría no ejerció eficientemente la labor de vigilancia y control sobre los cobros realizados por el contratista (…), falta de control, seguimiento y vigilancia a los recursos destinados, contrariando las obligaciones específicas que debe ejercer el contratante frente al cumplimiento del contrato de interventoría."/>
    <s v="Requerir a la interventoría una verificación sobre lo dicho por la Contraloría General de la República en el hallazgo. "/>
    <s v="Oficio dirigido a la interventoría sobre la verificación de lo dicho por la Contraloría General de la República en el hallazgo. "/>
    <s v="Un oficio de solicitud"/>
    <n v="1"/>
    <d v="2020-09-10T00:00:00"/>
    <d v="2020-12-31T00:00:00"/>
    <n v="16"/>
    <s v="SVR"/>
    <n v="0"/>
    <m/>
    <n v="-1473.2"/>
    <n v="0"/>
    <n v="0"/>
    <n v="0"/>
    <n v="16"/>
    <m/>
    <x v="0"/>
    <s v="VENCIDO"/>
    <x v="6"/>
    <s v="H22AT75-OCAD"/>
    <n v="1"/>
    <s v="H22AT75-OCAD - 1"/>
  </r>
  <r>
    <n v="70"/>
    <n v="77"/>
    <m/>
    <s v="Administrativo"/>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1."/>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inventario de daños y/o patologías que se presentan en todo el tramo intervenido en el marco del contrato de obra No. 1021 de 2018."/>
    <s v="Realizar inventario de daños y/o patologías que se presentan en todo el tramo intervenido en el marco del contrato de obra No. 1021 de 2018."/>
    <s v="Informe de la interventoría con el inventario de daños y/o patologías."/>
    <n v="1"/>
    <d v="2020-08-12T00:00:00"/>
    <d v="2020-09-30T00:00:00"/>
    <n v="7"/>
    <s v="SVR"/>
    <n v="0"/>
    <m/>
    <n v="-1470.1333333333334"/>
    <n v="0"/>
    <n v="0"/>
    <n v="0"/>
    <n v="7"/>
    <m/>
    <x v="0"/>
    <s v="VENCIDO"/>
    <x v="7"/>
    <s v="H11AEFC"/>
    <n v="1"/>
    <s v="H11AEFC - 1"/>
  </r>
  <r>
    <s v=""/>
    <n v="78"/>
    <m/>
    <m/>
    <s v="14 05 004   "/>
    <s v="H11AEFC. Calidad de las obras ejecutadas. Contrato de obra No. 1021 de 2018._x000a__x000a_El proyecto consiste en el mejoramiento de la carretera Puerto Libertador –Ye de Cerromatoso específicamente los tramos, No. 1 del K6+600 hasta K7+100 y No. 2 del K10+880 hasta K19+280 (…). La ejecución del proyecto fue contratada por el Instituto Nacional de Vías (INVIAS), mediante el contrato de obra No. 001021 de 03 de agosto del 2018, por un valor de $27.458.000.000. (...) Se hace la entrega y recibo definitivo de las obras el 2020/01/20._x000a__x000a_De la visita de inspección realizada se evidenciaron diferentes patologías presentadas en las obras ejecutadas (...), entre los tipos de daños se encuentran: 1. Grietas (en los extremos de los pasadores; grieta de esquina; fracturas de losas de cunetas). 2. Deterioro superficial (desportillamiento de juntas; fisura transversal; fisura de esquina; separación de losas de concreto)._x000a__x000a_En lo observado se concluye que las grietas se encuentran en un nivel de severidad media y entre las posibles causas se encontraría asentamientos de la base o la subrasante, lo que podría generar en el futuro incremento en los escalonamientos, fracturas múltiples en la losa, grietas en bloque._x000a__x000a_Acción 2."/>
    <s v="Incumplimiento en el Estatuto de Contratación Pública Ley 80 de 1993, artículos 3, 4, 5, 25, 26, que señalan que las entidades del Estado exigirán la calidad en los bienes y servicios adquiridos y que los contratistas garantizarán la calidad de los bienes y servicios contratados y responderán por ellos, así como también indican el principio de responsabilidad._x000a__x000a_La falta de rigor en el control de la obra permitió que estas se entregaran con deficiencias en la calidad por parte del contratista, como se describió en la condición."/>
    <s v="Realizar las reparaciones correspondientes de conformidad con el inventario de daños y/o patologías que se presentan en todo el tramo intervenido en el marco del contrato de obra No. 1021 de 2018."/>
    <s v="Realizar las reparaciones correspondientes de conformidad con el inventario de daños y/o patologías que se presentan en todo el tramo intervenido en el marco del contrato de obra No. 1021 de 2018."/>
    <s v="Informe de la interventoría con registro fotográfico de cada una de las intervenciones."/>
    <n v="1"/>
    <d v="2020-10-01T00:00:00"/>
    <d v="2020-11-30T00:00:00"/>
    <n v="8.5714285714285712"/>
    <s v="SVR"/>
    <n v="0"/>
    <m/>
    <n v="-1472.1666666666667"/>
    <n v="0"/>
    <n v="0"/>
    <n v="0"/>
    <n v="8.5714285714285712"/>
    <m/>
    <x v="0"/>
    <s v=""/>
    <x v="7"/>
    <s v="H11AEFC"/>
    <n v="2"/>
    <s v="H11AEFC - 2"/>
  </r>
  <r>
    <n v="71"/>
    <n v="79"/>
    <m/>
    <s v="Administrativo con presunta incidencia disciplinaria"/>
    <s v="18 01 003   "/>
    <s v="H2AF19. Terrenos de Bienes de Uso Público. _x000a__x000a_Del análisis de los libros auxiliares suministrado por la entidad de las subcuentas 171001 y 171014, se evidencia que el INVIAS no ha logrado identificar la totalidad de los terrenos que hacen parte de los Bienes de Uso Público, por lo que las cuentas 171001 Bienes de Uso Público en Servicio – Red Carretera y 171014 Bienes de Uso Público en Servicio – Terrenos presentan una limitante o deficiencia que origina la imposibilidad de verificar y comprobar el saldo real de las cuentas en mención."/>
    <s v="Acumulación de situaciones (...), entre las cuales se destacan la información heredada de las entidades que la precedieron, en materia de activos, procesos en curso, información financiera, entre otros, cuya entrega se realizó sin verificación física de las situaciones, ni soportes idóneos; la ausencia de procesos y procedimientos financieros que permitan articular la gestión financiera con las áreas ejecutoras de recursos y procesos con incidencia económica y la carencia de un Sistema Integrado de Información, que permita articular, detallar y controlar la información con impacto financiero."/>
    <s v="Desarrollar el plan de trabajo del proyecto BUPI para la vigencia 2020, correspondiente al estudio del 100% los registros suministrados en el 1 envió de la fuente de información de la SNR,  monitoreada a través de la conciliación contable e informe de gestión de BUPI."/>
    <s v="Adelantar la conciliación contable mensual con los anexos del inventario de predios y el informe de gestión de BUPI."/>
    <s v="Documento mensual de conciliación "/>
    <n v="6"/>
    <d v="2020-08-13T00:00:00"/>
    <d v="2021-01-30T00:00:00"/>
    <n v="24.285714285714285"/>
    <s v="SS (BUPI)-SF (GC)"/>
    <n v="6"/>
    <d v="2021-03-12T00:00:00"/>
    <n v="1.3666666666666667"/>
    <n v="100"/>
    <n v="24.285714285714285"/>
    <n v="24.285714285714285"/>
    <n v="24.285714285714285"/>
    <s v="NO"/>
    <x v="1"/>
    <s v="CUMPLIDO"/>
    <x v="8"/>
    <s v="H2AF19"/>
    <n v="1"/>
    <s v="H2AF19 - 1"/>
  </r>
  <r>
    <n v="72"/>
    <n v="80"/>
    <m/>
    <s v="Administrativo con presunto alcance disciplinario"/>
    <s v="18 01 001   "/>
    <s v="H4AF19. Análisis de Notas Explicativas. _x000a__x000a_Las Notas Explicativas que presenta INVIAS, evidencian algunos errores de forma que no permiten una adecuada comprensibilidad, entre las que se encuentran las siguientes:_x000a__x000a_De 119 cuadros que se presentan en las notas, tan sólo 6 cuentan con número y nombre, los nombres de los capítulos se confunden con el título de los cuadros, cuadros cortados por saltos de página y títulos al final de la página sin texto, entre otros._x000a__x000a_En el numeral 11.1.2 se menciona 8.228 predios registrados contablemente, distribuidos de la siguiente manera: al proyecto de depuración de BUPI corresponden (6.360) y a registros de reversiones y otros plenamente sustentadas (1.929), suma que no totaliza 8.228 sino 8289 con lo cual se registra una diferencia de 61 predios._x000a__x000a_En el acápite de antecedentes se informa que la Políticas Contables se actualizó mediante la Resolución 3807 de 2019. Sin embargo, esta resolución se encuentra derogada por la Resolución 7150 de 2019, con la que se adopta el nuevo manual."/>
    <s v="Falta de aplicación efectiva de controles, lo que conlleva también a un presunto incumplimiento del Marco Normativo para Entidades de Gobierno. "/>
    <s v="Elaborar formato guía para la elaboración de las notas a los Estados Financieros, para su aplicación a partir de la vigencia 2020."/>
    <s v="Elaboración de formato guía para la elaboración de las notas a los Estados Financieros, , para su aplicación a partir de la vigencia 2020."/>
    <s v="Formato guía elaborado e implementado"/>
    <n v="1"/>
    <d v="2020-08-13T00:00:00"/>
    <d v="2020-11-30T00:00:00"/>
    <n v="15.571428571428571"/>
    <s v="SF (GC)"/>
    <n v="1"/>
    <d v="2021-03-05T00:00:00"/>
    <n v="3.1666666666666665"/>
    <n v="100"/>
    <n v="15.571428571428571"/>
    <n v="15.571428571428571"/>
    <n v="15.571428571428571"/>
    <s v="NO"/>
    <x v="1"/>
    <s v="CUMPLIDO"/>
    <x v="8"/>
    <s v="H4AF19"/>
    <n v="1"/>
    <s v="H4AF19 - 1"/>
  </r>
  <r>
    <n v="73"/>
    <n v="81"/>
    <m/>
    <s v="Administrativo"/>
    <s v="18 01 001   "/>
    <s v="H9AF19. Nota 11.1.1 Bienes de Uso Público en Construcción. _x000a__x000a_La Nota 11.1. Bienes de Uso Público en Construcción estableció en su conciliación como entrada por predios adquiridos por contratos en ejecución de la vigencia 2019, la suma de $63.096.942 miles, los cuales al ser contrastados o comparados con la información entregada por el INVIAS se determinó por $15.353.635 miles que comprende un total de 113 predios adquiridos en la ejecución de los Contratos 1686, 1639, 1647 y 1515 de 2015, relacionados a los proyectos en los departamentos de Cundinamarca, Santander y Cauca, y que conllevó a establecer una diferencia por $47.743.307 miles. "/>
    <s v="Debilidades del sistema de control interno contable como de su sistema de información que administra toda la documentación soporte, que le permite a la organización realizar las actividades mínimas administrativas y operativas que en lo funcional y contable se debieron desarrollar para el cierre de cada vigencia conforme a lo dispuesto en las Resoluciones 193 de 2016 y 625 de 2019 en concordancia con las instrucciones del Instructivo 001 de 2019 expedidas por la Contaduría General de la Nación."/>
    <s v="_x000a__x000a_Desarrollar el plan de trabajo del proyecto BUPI, correspondiente a los predios adquiridos en la vigencia 2020, monitoreado a través de la conciliación contable e informe de gestión de BUPI. _x000a__x000a__x000a_"/>
    <s v="Adelantar la conciliación contable mensual con los anexos del inventario de predios y el informe de gestión de BUPI."/>
    <s v="Documento mensual de conciliación "/>
    <n v="6"/>
    <d v="2020-08-13T00:00:00"/>
    <d v="2021-01-30T00:00:00"/>
    <n v="24.285714285714285"/>
    <s v="SS-SF (GC)"/>
    <n v="6"/>
    <d v="2021-03-12T00:00:00"/>
    <n v="1.3666666666666667"/>
    <n v="100"/>
    <n v="24.285714285714285"/>
    <n v="24.285714285714285"/>
    <n v="24.285714285714285"/>
    <s v="NO"/>
    <x v="1"/>
    <s v="CUMPLIDO"/>
    <x v="8"/>
    <s v="H9AF19"/>
    <n v="1"/>
    <s v="H9AF19 - 1"/>
  </r>
  <r>
    <n v="74"/>
    <n v="82"/>
    <m/>
    <s v="Administrativo"/>
    <s v="18 02 002   "/>
    <s v="H15AF19. Ejecución Presupuestal de Gastos 2019._x000a__x000a_Según el Informe de Ejecución de Gastos de 2019 el INVIAS durante la vigencia 2019, tuvo una apropiación definitiva o vigente por $3.358.911.9 millones, de los cuales comprometieron $3.333.662 millones, equivalente al 99.25%, obligaciones por $2.136.327 millones, pagos por $2.088.140.9 millones y reintegros por $25.249.7 millones._x000a__x000a_Aunque el presupuesto de gastos de 2019 fue comprometido en el 99.25% el nivel de pagos fue 62.64%, con reservas presupuestales por aproximadamente $1.2 billones. De éste último monto, aproximadamente $1.0 billón, fueron constituidas según lo establecido en el artículo 89 del Decreto 111 de 1996, de manera que el tenerse en cuenta el citado nivel de pago frente al presupuesto comprometido y el monto de recursos que quedaron propiamente bajo la figura de reserva presupuestal, significa que al concluir la vigencia fiscal 2019, los bienes o servicios que hacían parte de los contratos objeto de reserva presupuestal, no se habían entregado y recibido, lo que se traduce en que no hubo una aplicación efectiva del presupuesto de gastos en el 2019 en un nivel del 30.30%._x000a__x000a_Además, (…) del total del presupuesto definitivo por $3.358.911.9 millones, comprometieron $3.333.662 millones, dejando de comprometer $25.249.7 millones, cifras sobre la cual se desconocen las razones por las cuales no fueron ejecutados estos recursos. _x000a__x000a_Para el caso de sentencias y conciliaciones, hubo una apropiación definitiva en el 2019 por $53.547 millones, pero la misma resultó insuficiente para atender las condenas o fallos de 2019 y de otras vigencias que a 31/12/2019 no se habían pagado, como se desprende del Balance General, Cuentas por Pagar, Cuenta 2460, Créditos Judiciales en el que se registra un monto de $99.021.7 millones."/>
    <s v="Deficiencias en la planeación y ejecución del presupuesto de gasto, con lo que además se genera que la entidad no desarrolle o atienda oportunamente algunas actividades de su quehacer misional y otras actividades no mision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EO-DTE"/>
    <n v="0.3"/>
    <m/>
    <n v="-1473.2"/>
    <n v="30"/>
    <n v="6"/>
    <n v="6"/>
    <n v="20"/>
    <s v="NO"/>
    <x v="0"/>
    <s v="VENCIDO"/>
    <x v="8"/>
    <s v="H15AF19"/>
    <n v="1"/>
    <s v="H15AF19 - 1"/>
  </r>
  <r>
    <n v="75"/>
    <n v="83"/>
    <m/>
    <s v="Administrativo con presunta incidencia disciplinaria"/>
    <s v="18 02 100   "/>
    <s v="H17AF19. Refrendación Reservas Presupuestales. _x000a__x000a_Teniendo como base los valores de reserva presupuestal, el objeto contractual y las justificaciones registradas por INVIAS; y consultado el Contrato 642 de 2015 se tiene lo siguiente:_x000a__x000a_De acuerdo con lo reportado por el INVIAS en la columna “Objeto Contractual” Adición 3 y confrontado el valor de la reserva con la información contractual en lo que respecta al Adicionales 3 de 2019, se tiene que el monto adicionado fue de $16.150.5 millones el cual no corresponde con la reserva por $21.132.9 millones; de tal manera que el valor de la reserva presupuestal y la justificación esgrimida por INVIAS no corresponden a la realidad del contrato y de manera general no es consistente el monto de la reserva con el monto de las adiciones que se hicieron al contrato durante la vigencia 2019. _x000a__x000a_De otro lado, se observa que aplicaron recursos de la vigencia 2019, cuando las vigencias futuras para el desarrollo del contrato estaban hasta el 2018, sin que se evidencie gestión y aprobación de vigencia futura para hacer uso de los recursos del presupuesto de la vigencia 2019._x000a__x000a_Así las cosas, no procedería la refrendación de esas cuentas correspondiente al referido contrato."/>
    <s v="Se incumplió la parte pertinente del Decreto 111 de 1996, el Decreto 1068 de 2015 y la Ley 819 de 2003."/>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TE-DEO-SGI"/>
    <n v="0.3"/>
    <m/>
    <n v="-1473.2"/>
    <n v="30"/>
    <n v="6"/>
    <n v="6"/>
    <n v="20"/>
    <s v="NO"/>
    <x v="0"/>
    <s v="VENCIDO"/>
    <x v="8"/>
    <s v="H17AF19"/>
    <n v="1"/>
    <s v="H17AF19 - 1"/>
  </r>
  <r>
    <n v="76"/>
    <n v="84"/>
    <m/>
    <s v="Administrativo con incidencia disciplinaria"/>
    <s v="18 02 100   "/>
    <s v="H18AF19. Saldos por utilizar de las reservas presupuestal 2018 no ejecutadas en el 2019._x000a__x000a_De conformidad con la información presupuestal del INVIAS, registrada en el aplicativo SIIF Nación, correspondiente a la vigencia fiscal de 2018, a 31 de diciembre de dicho año se constituyeron Reservas Presupuestales en cuantía total de $622.866.5 millones; que, durante la vigencia fiscal de 2019, la Reserva Presupuestal de 2018, presentó la siguiente afectación: Valor Reserva Presupuestal cancelada $3.530.6 millones, Valor Reserva Presupuestal Definitiva $619.335.8 millones, Valor Reserva Presupuestal Obligada $593.944 millones, Valor Reserva Presupuestal NO ejecutada $25.391.8 millones._x000a__x000a_(…) las cuentas o compromisos correspondientes a 248 contratos que dieron origen a esas reservas presupuestales por $25.391.8 millones, fenecieron._x000a__x000a_De otra parte, el artículo 2.8.1.7.3.4. del Decreto 1068 de 2015 determina que al haberse terminado el compromiso o la obligación que las originó, se deberá proceder a su cancelación y remisión mediante acta a la DGCPTN (Dirección General de Crédito Público y Tesoro Nacional del Ministerio de Hacienda y Crédito Público) para que se efectúen los ajustes respectivos, debido a que ya procedió el fenecimiento del rubro, como lo establece el artículo 2.8.1.7.3.3 del mismo decreto, sin embargo, no se tiene evidencia del cumplimiento de esta normatividad por parte de INVIAS para los casos correspondientes."/>
    <s v="Debilidades en la planeación y ejecución contractual, con lo cual no se aplicó oportunamente los recursos para el desarrollo de los contratos y de los proyectos a los cuales pertenecen y se genera tramites adicionales."/>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DTE-DEO-SGI-SRTI"/>
    <n v="0.3"/>
    <m/>
    <n v="-1473.2"/>
    <n v="30"/>
    <n v="6"/>
    <n v="6"/>
    <n v="20"/>
    <s v="NO"/>
    <x v="0"/>
    <s v="VENCIDO"/>
    <x v="8"/>
    <s v="H18AF19"/>
    <n v="1"/>
    <s v="H18AF19 - 1"/>
  </r>
  <r>
    <n v="77"/>
    <n v="85"/>
    <m/>
    <s v="Administrativo con presunta incidencia disciplinaria"/>
    <s v="14 01 100   "/>
    <s v="H19AF19. Desarrollo en la etapa de preconstrucción. Contrato de obra 1019 de 2018 y Contrato de interventoría 1022 de 2018, para la Variante San Gil._x000a__x000a_Conforme a lo estipulado en el Pliego de Condiciones, el contratista de obra tenía un plazo de tres meses para presentar el Estudio de Impacto Ambiental (EIA) a partir del Acta de Inicio (28 de agosto de 2018), hecho que no se cumplió y por lo cual se solicitó al INSTITUTO el inicio de un proceso sancionatorio, el cual no prosperó porque se aceptó que el EIA se entregara para revisión y aprobación en enero de 2019, radicándose en la ANLA el 13 de febrero de 2019. _x000a__x000a_Así mismo, la interventoría (…) presenta informes mensuales al INSTITUTO registrando la ejecución y avances del contrato, a pesar de ello, sus procedimientos y acciones no han asegurado el control y vigilancia para que el desarrollo contractual se cumpla en los términos establecidos._x000a__x000a_Conforme a la programación contractual la Revisión, Ajuste y/o Actualización y/o Modificación y/o Complementación de Estudios y Diseños, debió haberse cumplido el 18 de abril de 2019 y de acuerdo con la información del INSTITUTO el primer volumen aprobado por la interventoría fue el 12 de agosto de 2019 y el acta definitiva de aprobación de estudios y diseños se suscribió el 13 de diciembre de 2019, hechos que demuestran el atraso en la etapa de preconstrucción._x000a__x000a_Se evidencia en el informe de Interventoría 16 del 04 de diciembre de 2019, la baja ejecución de la gestión predial donde, se habían entregado 33 expedientes de fichas prediales de 149 en el sector de San Gil y cero expedientes de 42 en el sector de Pinchote, siendo que esta es la actividad inicial, faltando las modificaciones y actualizaciones de las fichas prediales ajustadas al proyecto, estudio de títulos, aclaraciones de cabidas y/o linderos, la elaboración de avalúos y tramites de ofertas, elaboración de escrituras, entre otras."/>
    <s v="Debilidades de la planeación y ejecución del proyecto Variante de San Gil, deficiencias en las acciones realizadas por la interventoría en su ejercicio de control y vigilancia del contrato, así como del INSTITUTO, que conociendo de los atrasos no conminaron a tiempo al contratista para el cumplimiento de sus obligaciones contractuales. _x000a_"/>
    <s v="Elaborar guía para la estructuración de proyectos del INVIAS."/>
    <s v="Documentación y socialización de la guía técnica para la estructuración de proyectos del INVIAS."/>
    <s v="Guía técnica de estructuración de proyectos socializada"/>
    <n v="1"/>
    <d v="2020-08-13T00:00:00"/>
    <d v="2020-12-31T00:00:00"/>
    <n v="20"/>
    <s v="SGI-SS"/>
    <n v="0.3"/>
    <m/>
    <n v="-1473.2"/>
    <n v="30"/>
    <n v="6"/>
    <n v="6"/>
    <n v="20"/>
    <m/>
    <x v="0"/>
    <s v="VENCIDO"/>
    <x v="8"/>
    <s v="H19AF19"/>
    <n v="1"/>
    <s v="H19AF19 - 1"/>
  </r>
  <r>
    <n v="78"/>
    <n v="86"/>
    <m/>
    <s v="Administrativo con presunta incidencia disciplinaria e indagación preliminar"/>
    <s v="14 01 100   "/>
    <s v="H20AF19. Obtención de licencia ambiental diseños canal acceso Puerto de Buenaventura y consultas previas. Contrato de obra 666 de 2015 y Contrato de interventoría 665 de 2015._x000a__x000a_Al revisar los informes de interventoría se evidencia que algunas adiciones en plazo se ocasionaron con ocasión del inconveniente para obtener la aprobación de las consultas previas para el proyecto, lo que ha generado que el proyecto se prolongue en el tiempo de manera injustificada, ocasionando mayores costos asociados al proyecto._x000a__x000a_(…) el acta recibo de los estudios y diseños, evidencia que el contrato se excedió en aproximadamente 47 meses, siendo que el plazo original era de aproximadamente siete (7) meses, por lo tanto, la gestión asociada a este proyecto ha sido ineficiente e ineficaz.  "/>
    <s v="Debilidades por parte del INVIAS para atender el trámite de la consulta previa y la respectiva licencia ambiental, no obstante tener una dependencia con funciones para este efecto (...). Lo que impidió que se lograra terminar completamente el Volumen XI de los estudios y diseños contratados y el cual corresponde al Estudio de Impacto Ambiental y allí se deja consignado que, en consideración a no obtener el concepto de la consulta previa, esta parte del estudio debe ser actualizada y complementada en otro contrato._x000a__x000a_(...) la gestión adelantada por el INVIAS conjuntamente con el consultor, el interventor, y (...) la coordinación interinstitucional con otros estamentos públicos, no han sido efectivas para dar cabal cumplimiento de las actividades previstas en el contrato._x000a_"/>
    <s v="Desarrollar mesas de trabajo con un equipo interdisciplinario al interior de la Subdirección de Medio Ambiente y Gestión Social, como apoyo de las estrategias encaminadas a fortalecer la coordinación interinstitucional. "/>
    <s v="Mesas de trabajo documentadas mediante actas donde se abordan estrategias encaminadas a fortalecer la coordinación interinstitucional."/>
    <s v="Actas de mesas de trabajo"/>
    <n v="5"/>
    <d v="2020-08-13T00:00:00"/>
    <d v="2020-12-31T00:00:00"/>
    <n v="20"/>
    <s v="SS-SMF"/>
    <n v="5"/>
    <d v="2020-12-28T00:00:00"/>
    <n v="-0.1"/>
    <n v="100"/>
    <n v="20"/>
    <n v="20"/>
    <n v="20"/>
    <m/>
    <x v="1"/>
    <s v="CUMPLIDO"/>
    <x v="8"/>
    <s v="H20AF19"/>
    <n v="1"/>
    <s v="H20AF19 - 1"/>
  </r>
  <r>
    <n v="79"/>
    <n v="87"/>
    <m/>
    <s v="Administrativo con presunta incidencia disciplinaria y para indagación preliminar"/>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1."/>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1. _x000a__x000a_Revisar, actualizar y socializar el Manual de Contratación en lo concerniente al proceso de liquidación de contratos._x000a__x000a_"/>
    <s v="Revisión, actualización y socialización del Manual de Contratación en lo concerniente al proceso de liquidación de contratos._x000a__x000a__x000a__x000a_"/>
    <s v="Manual de Contratación revisado, actualizado y socializado._x000a__x000a__x000a_"/>
    <n v="1"/>
    <d v="2020-08-13T00:00:00"/>
    <d v="2020-11-30T00:00:00"/>
    <n v="15.571428571428571"/>
    <s v="DJ-DEO-DTE"/>
    <n v="0.3"/>
    <m/>
    <n v="-1472.1666666666667"/>
    <n v="30"/>
    <n v="4.6714285714285708"/>
    <n v="4.6714285714285708"/>
    <n v="15.571428571428571"/>
    <m/>
    <x v="0"/>
    <s v="VENCIDO"/>
    <x v="8"/>
    <s v="H21AF19"/>
    <n v="1"/>
    <s v="H21AF19 - 1"/>
  </r>
  <r>
    <s v=""/>
    <n v="88"/>
    <m/>
    <m/>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2."/>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2. _x000a__x000a_Formular acuerdos de niveles de servicios entre la Oficina Asesora Jurídica y las unidades ejecutoras respecto al proceso de liquidación de contratos."/>
    <s v="Implementar acuerdos de niveles de servicios entre la Oficina Asesora Jurídica y las unidades ejecutoras respecto al proceso de liquidación de contratos."/>
    <s v="Acuerdos de niveles de servicios entre la Oficina Asesora Jurídica y las unidades ejecutoras respecto al proceso de liquidación de contratos, implementado y socializado."/>
    <n v="1"/>
    <d v="2020-08-13T00:00:00"/>
    <d v="2020-12-31T00:00:00"/>
    <n v="20"/>
    <s v="SDJ-DEO-DTE"/>
    <n v="0"/>
    <m/>
    <n v="-1473.2"/>
    <n v="0"/>
    <n v="0"/>
    <n v="0"/>
    <n v="20"/>
    <m/>
    <x v="0"/>
    <s v=""/>
    <x v="8"/>
    <s v="H21AF19"/>
    <n v="2"/>
    <s v="H21AF19 - 2"/>
  </r>
  <r>
    <s v=""/>
    <n v="89"/>
    <m/>
    <m/>
    <s v="14 05 001   "/>
    <s v="H21AF19. Pérdida de competencia para liquidar los contratos y convenios. _x000a__x000a_De acuerdo con la información aportada por el INVIAS (…), relacionada con liquidación de contratos y contratos certificados con pérdida de competencia para liquidar, se extrae lo siguiente: Contratos y convenios liquidados con un saldo a favor de INVIAS por un monto de $40.226.8 millones ($26.664.3 millones por concepto de convenios y $13.562.6 millones por concepto de contratos), Contratos Certificados con un saldo a favor de INVIAS por $12.879.2 millones y Contratos con Certificación de Pérdida de Competencia en el 2019 por $1.761.0 millones (Ver anexo 3. Informe de Auditoría Financiera 2019).  _x000a__x000a_Se observó en algunos casos, que la información aportada inicialmente no es consistente con lo respondido a la observación.  A pesar de la depuración, se mantiene que, algunos contratos y convenios liquidados y certificados con pérdida de competencia, registran saldos a favor de INVIAS (Ver anexo 4. Informe de Auditoría financiera 2019)._x000a__x000a_En relación con los contratos y convenios certificados y con pérdida de competencia, se resumen los siguientes hechos: 1. (...) los contratos y convenios de los anexos 3 y 4 no fueron liquidados dentro del plazo contractual y legal previsto, de tal manera que se produjo la pérdida de competencia para proceder a su liquidación. 2. (...) al haber perdido la administración de la competencia para liquidar el contrato y al estar caducadas las acciones contractuales que de él se derivan, se consideró extinguida la relación contractual que existió entre las partes, por lo cual el INVIAS procedió a cerrar el expediente. 3. (...) al parecer, el balance financiero del contrato/convenio se proyectó de acuerdo con la documentación que reposa en el expediente contractual. 4.No se logró evidenciar la realización de actividades tendientes a obtener la devolución de recursos. 5. No se puso en conocimiento a este (Ente) de control para que se investigaran las presuntas incidencias fiscales que se hayan podido configurar. _x000a__x000a_(..) de cara al acta de cierre de los contratos o convenios suscritos por el INVIAS, es oportuno precisar que este documento (Certificado de pérdida de competencia para liquidar) no es el idóneo para recaudar los posibles saldos en favor de la entidad a través del procedimiento de cobro coactivo. (...) las actas de cierre suscritas por el INVIAS carecen de los elementos esenciales para prestar mérito ejecutivo (...)._x000a__x000a_Respecto a los contratos y convenios liquidados con un saldo a favor de INVIAS, no se tiene la certeza que esos recursos se hayan reintegrado en debida forma a las arcas del INVIAS, por efecto mismo de la liquidación, o por proceso de cobro coactivo._x000a__x000a_Acción 3."/>
    <s v="_x000a_Los términos establecidos para liquidar resultan obligatorios pues se derivan de mandatos legales y de acuerdos contractuales que no puede desconocer la administración._x000a__x000a_(…) el deber de liquidar a cargo del funcionario responsable debe realizarse sin falta dentro de los plazos establecidos, pues de lo contrario, la pérdida de competencia para liquidar, (…) podría acarrear daño patrimonial al estado como consecuencia de la omisión y falta de control por parte de quien ejerció la supervisión._x000a__x000a_(…) no solamente se omite un deber legal, sino que se pone en riesgo el patrimonio público al perder la posibilidad de ejecutar vía coactiva los posibles saldos a favor del INVIAS derivados de anticipos no ejecutados, rendimientos financieros o cualquier otro concepto que pudiera establecerse en el balance financiero del contrato."/>
    <s v="Acción 3. _x000a__x000a_Formular acuerdos de niveles de servicios entre la Subdirección de Medio Ambiente y Gestión Social y las unidades ejecutoras  respecto al proceso de liquidación de contratos."/>
    <s v="Implementar acuerdos de niveles de servicios entre la Subdirección de Medio Ambiente y Gestión Social y las unidades ejecutoras  respecto al proceso de liquidación de contratos."/>
    <s v="Acuerdos de niveles de servicios entre la Subdirección de Medio Ambiente y Gestión Social y las unidades ejecutoras  respecto al proceso de liquidación de contratos, implementado y socializado."/>
    <n v="1"/>
    <d v="2020-08-13T00:00:00"/>
    <d v="2020-12-31T00:00:00"/>
    <n v="20"/>
    <s v="SS-DEO-DTE"/>
    <n v="0"/>
    <m/>
    <n v="-1473.2"/>
    <n v="0"/>
    <n v="0"/>
    <n v="0"/>
    <n v="20"/>
    <m/>
    <x v="0"/>
    <s v=""/>
    <x v="8"/>
    <s v="H21AF19"/>
    <n v="3"/>
    <s v="H21AF19 - 3"/>
  </r>
  <r>
    <n v="80"/>
    <n v="90"/>
    <m/>
    <s v="Administrativo con presunta incidencia disciplinaria"/>
    <s v="14 05 003   "/>
    <s v="H1ACPP. Suscripción del Otrosí modificatorio al contrato de obra No. 0642 de 2015 – inclusión y suscripción de una cláusula compromisoria. _x000a__x000a_Mediante otrosí modificatorio firmado el 18 de diciembre de 2019, el INVÍAS como entidad contratante y el contratista, acordaron la inclusión de una cláusula compromisoria, para someter ante un tribunal de arbitramento las 18 divergencias expuestas por el contratista, y que ya habían merecido concepto del INVÍAS y del interventor del contrato._x000a__x000a_(...) dentro de los pliegos estaba explícito el procedimiento mediante el cual debían solucionarse las divergencias surgidas en la ejecución contractual. Dicho procedimiento consiste en reclamación escrita ante el INVÍAS, documentada y consultada previamente con el interventor. En caso de persistir las discrepancias entre el concepto del interventor y el contratista de obra, este debe acudir al procedimiento contemplado en el numeral 7.50 del pliego, el cual dispone que las divergencias que ocurran entre el interventor y el contratista, relacionadas con la supervisión, control y dirección de los trabajos, serán dirimidas por el Jefe de la Unidad Ejecutora del INVÍAS, en caso de no llegarse a un acuerdo, se acudirá al Director Operativo, cuya decisión será definitiva._x000a__x000a_Además de lo anterior consideró que la inclusión de una cláusula compromisoria no solo no era conveniente ad portas de la terminación del plazo contractual, sino que además debía observarse de manera detallada la Directiva Presidencial No. 04 de 2018, en la materia, por cuanto el procedimiento arbitral sería mucho más oneroso para el INVÍAS."/>
    <s v="De acuerdo con lo considerado por el Órgano de Control &quot;Se deben documentar dentro de los antecedentes contractuales las razones por las cuales se justifica la procedencia del pacto arbitral y de acuerdo con la información y documentación aportada por el INVIAS, no se observa que exista esa justificación documentada y, en consecuencia, no se comparte lo expuesto por el INVIAS en cuanto a que su decisión sí correspondió a una decisión de gerencia pública explícita. No puede negarse que a posteriori la entidad ha tratado de explicar la toma de la decisión, pero claramente una decisión como la exigida por la Directiva Presidencial, debía, de forma imperativa, contar con la plena e inequívoca justificación y además esta debía estar documentada, previamente&quot;."/>
    <s v="Como acción complementaria, de formalización y protocolización, incorporar en el manual de contratación una disposición y buena práctica que establezca que tratándose de pactos arbitrales (cláusula compromisoria y compromisos) sobre contratos en curso suscritos por el INVIAS, se elaborará una ficha técnica con los debidos soportes y conceptos técnicos, económicos o jurídicos para su correspondiente aprobación en el Comité de Adiciones, Modificaciones y Prórrogas. Lo anterior, en consideración a la Directiva Presidencial N°. 04 de 2018."/>
    <s v="Incorporar en el Manual de Contratación del INVIAS y en el Reglamento del Comité de Adiciones, Modificaciones y Prórrogas lo estipulado en la acción de mejora."/>
    <s v="Manual de Contratación actualizado incorporando la acción descrita"/>
    <n v="1"/>
    <d v="2020-07-20T00:00:00"/>
    <d v="2020-11-30T00:00:00"/>
    <n v="19"/>
    <s v="DJ"/>
    <n v="0.3"/>
    <m/>
    <n v="-1472.1666666666667"/>
    <n v="30"/>
    <n v="5.7"/>
    <n v="5.7"/>
    <n v="19"/>
    <m/>
    <x v="0"/>
    <s v="VENCIDO"/>
    <x v="9"/>
    <s v="H1ACPP"/>
    <n v="1"/>
    <s v="H1ACPP - 1"/>
  </r>
  <r>
    <n v="81"/>
    <n v="91"/>
    <m/>
    <s v="Administrativo"/>
    <s v="14 01 007   "/>
    <s v="H2ACPP. Presupuesto de obra._x000a__x000a_Los legisladores en el año 1993, consideraron que no era pertinente publicar el presupuesto oficial detallado en el contenido de los pliegos de condiciones, en consideración a que no era conveniente para la entidad pública al momento de seleccionar la oferta económica más favorable. Lo anterior, porque los proponentes pueden hacer cálculos que les permita llegar a los precios de manera artificial._x000a__x000a_En los documentos allegados a la CGR, con ocasión de la auditoria de cumplimiento se evidenció que de los 175 ítems requeridos para la ejecución del proyecto 67 fueron ofertados por un valor inferior al referido en los pliegos y los restantes ítems se ofrecieron al precio máximo al presupuesto oficial, haciendo que el valor fuera inferior al oficial en 1.80%. _x000a__x000a__x000a_"/>
    <s v="Publicar el presupuesto oficial detallado en el contenido de los pliegos de condiciones. _x000a__x000a_(…) mostrar el presupuesto detallado, facilita el ajuste de APU’s, para llegar al máximo permitido en cada ítem. "/>
    <s v="Implementación de Pliego Tipo, formulario 1, desagregando los ítems - Presupuesto Oficial."/>
    <s v="Realizar informe de seguimiento  que evidencie la aplicación del Decreto 1082 de 2015 Guía de Colombia Eficiente y la implementación de los pliegos tipo, en los procesos de selección que adelante la Entidad en las dependencias involucradas en el proceso &quot;Gestión de la Infraestructura vial&quot;. "/>
    <s v="Informe"/>
    <n v="1"/>
    <d v="2020-07-20T00:00:00"/>
    <d v="2020-12-31T00:00:00"/>
    <n v="23.428571428571427"/>
    <s v="DEO"/>
    <n v="0"/>
    <m/>
    <n v="-1473.2"/>
    <n v="0"/>
    <n v="0"/>
    <n v="0"/>
    <n v="23.428571428571427"/>
    <m/>
    <x v="0"/>
    <s v="VENCIDO"/>
    <x v="9"/>
    <s v="H2ACPP"/>
    <n v="1"/>
    <s v="H2ACPP - 1"/>
  </r>
  <r>
    <n v="82"/>
    <n v="92"/>
    <m/>
    <s v=" Administrativo"/>
    <s v="17 02 003   "/>
    <s v="H3ACPP. Efecto económico del cambio de norma diseño de puentes._x000a__x000a_Desde el comienzo de la estructuración de la licitación para el puente Pumarejo, se identificaba la necesidad de ajustar el diseño elaborado con la norma de 1995 a la CCP-2014, el cual contenía mayores requerimientos técnicos que se traducirían en un costo del proyecto superior al inicialmente establecido. Así las cosas, resultaba evidente que para el momento de la suscripción de contrato 0642 de 2015 del 29 de abril el proyecto estaba desfinanciado._x000a__x000a_Los ítems nuevos (No previstos) que se aprobaron fueron 268 y el presupuesto asociado a los mismos es de $222.824,73 millones de pesos, lo que corresponde al 40,30% aproximadamente de lo presupuestado originalmente por el INVIAS. Siendo pertinente indicar que, una vez ajustados los ítems nuevos contra los originales, se encontró que se requerían aproximadamente $120.291,72 millones de pesos más para darle un cierre financiero al proyecto._x000a__x000a_(…) del total de ítems nuevos por $222.824.729.861,34, el 92% está representado en OBRAS NO PREVISTAS – ESTRUCTURAS, por valor de $204.868.905.698, sustentado principalmente en la actualización de los diseños a la Norma Colombiana de Diseños de Puentes. Por su parte, la disminución del valor del capítulo de estructuras sobre la base de los ítems inicialmente contratados, fue de $91.657.072.057,1."/>
    <s v="Presunta falta de previsión por parte del Instituto, puesto que conocedora del inminente ajuste de los diseños y con el consecuente aumento de costo por ajuste a la nueva norma, no inició oportunamente el trámite para conseguir los recursos adicionales y esperó hasta el 28 de diciembre de 2018, para adicionar los recursos necesarios que garantizaran la culminación de las obras."/>
    <s v="Elaborar guía para la estructuración de proyectos del INVIAS."/>
    <s v="Documentación y socialización de la guía técnica para la estructuración de proyectos del INVIAS"/>
    <s v="Guía técnica de estructuración de proyectos socializada"/>
    <n v="1"/>
    <d v="2020-07-20T00:00:00"/>
    <d v="2020-12-31T00:00:00"/>
    <n v="23.428571428571427"/>
    <s v="DTE"/>
    <n v="0.3"/>
    <m/>
    <n v="-1473.2"/>
    <n v="30"/>
    <n v="7.0285714285714276"/>
    <n v="7.0285714285714276"/>
    <n v="23.428571428571427"/>
    <m/>
    <x v="0"/>
    <s v="VENCIDO"/>
    <x v="9"/>
    <s v="H3ACPP"/>
    <n v="1"/>
    <s v="H3ACPP - 1"/>
  </r>
  <r>
    <n v="83"/>
    <n v="93"/>
    <m/>
    <s v="Administrativo con presunta incidencia disciplinaria "/>
    <s v="18 02 100   "/>
    <s v="H4ACPP. Constitución de Reservas Presupuestales dentro de la ejecución del Contrato de Obra No. 0642 de 2015. _x000a__x000a_Teniendo como fundamento la ejecución de los recursos públicos asignados a la construcción del Puente Pumarejo, para las vigencias 2015, 2016, 2018 y 2019, en lo que respecta a la constitución de reservas presupuestales dentro del Contrato de Obra No. 0642 de 2015, se recibió del INVÍAS, el archivo en Excel denominado “REPORTE SIIF NACIÓN RESERVAS PRESUPUESTALES CONTRATO 642 DE 2015”, por medio del cual se relacionan en columnas separadas la fecha de creación y la fecha de registro con su respectiva hora la constitución de cada una de las reservas presupuestales para cada uno de los años antes mencionados y en donde se evidencia que para dichas reservas su registro y creación se realizó de manera extemporánea por fuera del límite establecido (20 de enero de cada año)."/>
    <s v="Las reservas presupuestales constituidas para cada año de su ejecución dentro del Contrato No. 0642 de 2015, reafirma las fallas del sistema de control interno de la Unidad Ejecutora responsable de ejercer el control y seguimiento de aquellos compromisos y obligaciones que se han de constituir como reservas, gestionando o informando con la debida antelación a la tesorería de la entidad, la constitución de las Reservas Presupuestales dentro del término establecido. "/>
    <s v="Revisar y actualizar el Procedimiento de Constitución de Reservas Presupuestales y socializarlo a las respectivas unidades ejecutoras."/>
    <s v="Revisión, actualización y socialización del Procedimiento de Constitución de Reservas Presupuestales."/>
    <s v="Procedimiento revisado, actualizado y socializado"/>
    <n v="1"/>
    <d v="2020-07-20T00:00:00"/>
    <d v="2020-10-31T00:00:00"/>
    <n v="14.714285714285714"/>
    <s v="SF (GP)"/>
    <n v="1"/>
    <d v="2020-12-02T00:00:00"/>
    <n v="1.0666666666666667"/>
    <n v="100"/>
    <n v="14.714285714285714"/>
    <n v="14.714285714285714"/>
    <n v="14.714285714285714"/>
    <s v="NO"/>
    <x v="1"/>
    <s v="CUMPLIDO"/>
    <x v="9"/>
    <s v="H4ACPP"/>
    <n v="1"/>
    <s v="H4ACPP - 1"/>
  </r>
  <r>
    <n v="84"/>
    <n v="94"/>
    <m/>
    <s v="Administrativo con presunta incidencia disciplinaria"/>
    <s v="18 02 100   "/>
    <s v="H5ACPP. Justificaciones en la Constitución de Reservas Presupuestales dentro del Contrato de Obra No. 0642 de 2015. _x000a__x000a_En el desarrollo de la ejecución de las apropiaciones presupuestales determinadas para el Contrato de Obra No. 0642 de 2015, se estableció que para el cierre de las vigencias 2015, 2016, 2017, 2018 y 2019 se constituyeron un total de trece (13) reservas presupuestales por un monto de $377.370.572.011,21._x000a__x000a_Las situaciones expuestas no corresponden a fuerza mayor o caso fortuito, sino a situaciones inherentes al desarrollo de la obra, que permitían determinar que no se ejecutaría dentro del plazo inicialmente establecido._x000a__x000a_Los hechos evaluados, permiten consecuentemente evidenciar que las falencias determinadas anteriormente, han generado la constitución en exceso de reservas presupuestales por parte del INVÍAS, año tras año que conllevan el riesgo de recorte de su presupuesto de inversión para adelantar o desarrollar a nivel nacional los proyectos de importancia estratégica que requiere el país y sus regiones. Enfatizándose que de acuerdo con lo establecido en el Decreto 1957 de 2007, modificado por el Decreto 4836 de 2011 y en concordancia con lo dispuesto en el Decreto Único Reglamentario – DUR 1068 de 2015, se establece que los recursos apropiados en cada vigencia deben ejecutarse al 31 de diciembre del año en cuestión. "/>
    <s v="La entidad optó por la constitución de reservas presupuestales sin cumplir las justificaciones que como requisitos se deben establecer para estas. Aunado a las falencias del Sistema de Control Interno relacionadas a la falta de planeación, control y seguimiento de cada una de las actividades previas y posteriores relacionadas con la ejecución del mencionado Contrato de Obra por parte de cada una de las Unidades Ejecutoras encargadas del Proyecto de Construcción del Puente Pumarejo al no informar al área de presupuesto del INVIAS, sobre las situaciones propias del desarrollo de la obra que no permitían su ejecución total dentro de los plazos previstos, y que ameritaban la constitución o reprogramación de recursos de vigencias futuras. "/>
    <s v="Elaborar guía para la estructuración de proyectos del INVIAS."/>
    <s v="Documentación y socialización de la guía técnica para la estructuración de proyectos del INVIAS."/>
    <s v="Guía técnica de estructuración de proyectos socializada"/>
    <n v="1"/>
    <d v="2020-07-20T00:00:00"/>
    <d v="2020-12-31T00:00:00"/>
    <n v="23.428571428571427"/>
    <s v="DTE"/>
    <n v="0.3"/>
    <m/>
    <n v="-1473.2"/>
    <n v="30"/>
    <n v="7.0285714285714276"/>
    <n v="7.0285714285714276"/>
    <n v="23.428571428571427"/>
    <s v="NO"/>
    <x v="0"/>
    <s v="VENCIDO"/>
    <x v="9"/>
    <s v="H5ACPP"/>
    <n v="1"/>
    <s v="H5ACPP - 1"/>
  </r>
  <r>
    <n v="85"/>
    <n v="95"/>
    <m/>
    <s v="Disciplinario y Penal"/>
    <s v="22 02 004   "/>
    <s v="H2ACTL. D2. P2. Conformación y estabilidad en zonas de disposición de sobrantes ZODMES - ANLA - INVIAS._x000a__x000a_Como se evidencia por la CGR en visita realizada los días del 11 al 15 de marzo en el departamento del Quindío y del 22 al 26 de abril de 2019 en el departamento del Tolima y se registra (...) que no se han tomado las medidas eficaces, en cuanto a las estructuras exigidas en LA y que las fallas y movimientos en masa, afectan las zonas de depósito así como las zonas aledañas._x000a__x000a_Así mismo, es relevante precisar que en la construcción del proyecto cruce de la cordillera central Túnel de la Línea, contempla obras (la nueva calzada, túneles, puentes, viaductos) en donde se han generado volúmenes superiores a los autorizados en la Licencia Ambiental y se continúa depositando en las zonas de disposición agravando aún más la situación._x000a__x000a_(...) Es así, que en la visita de la CGR en los días del 11 al 15/03/2019 y del 22 al 26 de abril de 2019, se observó cómo éstas obras posteriores no funcionaron, pues no mejoraron las condiciones de la zona de los depósito, como se observa en el registro fotográfico de la presente observación estas zonas se encuentran falladas."/>
    <s v="Como se evidenció en las distintas comunicaciones realizadas por la Corporación Autónoma Regional del Quindío — CRQ, frente a los posibles incumplimientos en la disposición de materiales; INVIAS, no fue eficiente en el manejo ambiental del proyecto y omitió sus funciones en el cumplimiento ambiental y seguimiento de las obras del proyecto._x000a__x000a_"/>
    <s v="La unidad ejecutora solicitará  a la interventoría  un reporte mensual  de los volúmenes de materiales sobrantes programados (proyectados) y ejecutados (generados y dispuestos en ZODMES),  así como la actualización de volúmenes por contingencias, constatando los volúmenes dispuestos y autorizados por el licenciamiento ambiental. "/>
    <s v="La unidad ejecutora remitirá a la SMA los reportes mensuales."/>
    <s v="Reporte Mensual"/>
    <n v="6"/>
    <d v="2019-09-02T00:00:00"/>
    <d v="2020-03-01T00:00:00"/>
    <n v="25.857142857142858"/>
    <s v="GGP1-SS"/>
    <n v="6"/>
    <m/>
    <n v="-1463.0333333333333"/>
    <n v="100"/>
    <n v="25.857142857142858"/>
    <n v="25.857142857142858"/>
    <n v="25.857142857142858"/>
    <m/>
    <x v="1"/>
    <s v="CUMPLIDO"/>
    <x v="10"/>
    <s v="H2ACTL"/>
    <n v="1"/>
    <s v="H2ACTL - 1"/>
  </r>
  <r>
    <n v="86"/>
    <n v="96"/>
    <m/>
    <s v="Disciplinario, Penal y Fiscal"/>
    <s v="22 02 004   "/>
    <s v="H4ACTL. D4.P4.F1. Sistema de Tratamiento de Aguas Residuales Industriales - STARI - INVIAS._x000a__x000a_Las medidas de manejo ambiental relacionadas con el tratamiento de las aguas que drena el túnel piloto y el túnel principal del proyecto &quot;cruce de la cordillera central&quot;, popularmente conocido como túnel de la línea, han sido ineficaces, ineficientes y han representado pasivos ambientales que finalmente han sido asumidos por el estado a través del Instituto Nacional de Vías —INVÍAS-._x000a__x000a_Este ente de control considera que la gestión fiscal adelantada por el INVIAS, frente al tratamiento de las aguas residuales industriales del túnel piloto y principal del proyecto &quot;cruce de la cordillera central&quot;, fue ineficaz, ineficiente, inoportuna y antieconómica, toda vez que el INVIAS celebro el contrato No. 1883 de 2014 con Conlínea 3, en el cual se incluye la optimización del STARI, desconociendo lo pactado con la UTSC en el contrato No. 3460 de 2008, en el sentido de que era responsabilidad, de la UTSC, bajo su costa y riesgo toda la gestión, manejo ambiental y social de las obras y el cumplimiento de la normatividad vigente._x000a__x000a_(...) frente a lo planteado por la entidad en cuanto a imposición de multa y declaración de siniestro amparado por póliza, no es posible precisar (i) si los hechos señalados como lesión al patrimonio del estado fueron incorporados a estas actuaciones; (ii) si se hizo efectivo por parte de INVÍAS el recaudo de estos recursos; (iii) si están inmersos dentro de la demanda de la reforma a la demanda de reconvención presentada por el INVÍAS."/>
    <s v="Falencias en los mecanismos de control interno del INVIAS que no permiten advertir frente a el reconocimiento y pago de ítems contratados, que son responsabilidad de otros acuerdos contractuales._x000a__x000a_La ineficacia en la planeación por parte de INVIAS del Contrato No. 1883 de 2014, no permite advertir, las obligaciones contractuales del contratista UTSC como titular del permiso de vertimientos otorgado mediante Resolución CRQ No. 1633 de 2011."/>
    <s v="Elaborar y formalizar un informe acerca de las obligaciones ambientales del contrato, como experiencia hacia otros contratos. "/>
    <s v="Documentación de informe sobre obligaciones ambientales del contrato. "/>
    <s v=" Informe sobre obligaciones ambientales del contrato."/>
    <n v="1"/>
    <d v="2019-08-13T00:00:00"/>
    <d v="2020-06-30T00:00:00"/>
    <n v="46"/>
    <s v="GGP1-SS"/>
    <n v="1"/>
    <m/>
    <n v="-1467.0666666666666"/>
    <n v="100"/>
    <n v="46"/>
    <n v="46"/>
    <n v="46"/>
    <m/>
    <x v="1"/>
    <s v="CUMPLIDO"/>
    <x v="10"/>
    <s v="H4ACTL"/>
    <n v="1"/>
    <s v="H4ACTL - 1"/>
  </r>
  <r>
    <n v="87"/>
    <n v="97"/>
    <n v="1"/>
    <s v="Disciplinario y Fiscal"/>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Actividad 1.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1: Realizar mesa de trabajo entre la Subdirección de Medio Ambiente y Gestión Social y el Grupo Gerencia de Proyectos Estratégicos,  con el fin de identificar y validar por parte de la Dirección Técnica el o los riesgos relacionados  con el cumplimiento de las obligaciones contenidas en los Permisos, Concesiones y Autorizaciones Ambientales, y  comunicar a la Oficina de Planeación el resultado de la mesa de trabajo, con el fin de que se actualice la Matriz de Riesgos de la entidad.                                                                                                                                           "/>
    <s v="Matriz de riesgo actualizada"/>
    <n v="1"/>
    <d v="2019-09-02T00:00:00"/>
    <d v="2020-05-31T00:00:00"/>
    <n v="38.857142857142854"/>
    <s v="GGP1-SS"/>
    <n v="1"/>
    <d v="2021-09-27T00:00:00"/>
    <n v="16.133333333333333"/>
    <n v="100"/>
    <n v="38.857142857142854"/>
    <n v="38.857142857142854"/>
    <n v="38.857142857142854"/>
    <m/>
    <x v="1"/>
    <s v="CUMPLIDO"/>
    <x v="10"/>
    <s v="H5ACTL"/>
    <n v="1"/>
    <s v="H5ACTL - 1"/>
  </r>
  <r>
    <s v=""/>
    <n v="98"/>
    <n v="2"/>
    <m/>
    <s v="22 02 004   "/>
    <s v="H5ACTL. D5.F2. Pago de la tarifa de seguimiento._x000a__x000a_La CGR, en la revisión de los expedientes evidenció que a pesar de no haberse construido las obras autorizadas en el permiso de ocupación de cauce, con expediente No. 14491 y Resolución Cortolima No. 286 del 19 de enero de 2012, CORTOLIMA cobró la obligación de pago por concepto de seguimiento al INVIAS de las vigencias 2016, 2017 y 2018._x000a__x000a_Se conceptúa que la gestión fiscal adelantada por el INVIAS en cuanto a solicitar la titularidad de un permiso de ocupación de cauce que no ejecutó las obras autorizadas y que presuntamente no se va a utilizar, dado el trazado y diseño actual del proyecto; representa un menoscabo en el patrimonio del estado tasado en $10.858.235, producto del valor de los seguimientos cobrados por CORTOLIMA de las vigencias 2016, 2017 y 2018 (Ver tabla. No. 01), el cual es una obligación derivada de la titularidad de ese permiso._x000a__x000a_(...) No obstante, los hechos señalados tienen que ver con el pago de obligaciones ambientales por tarifa de seguimiento ambiental a un permiso de ocupación de cauce que a la fecha no ha desarrollado las obras para las que fue gestionado y que presuntamente no se construirán, a saber &quot;la construcción de box culvert de sección 1,0 m x 1,0 m, para un caudal de transporte de 0,94m3/s;(...)&quot;, en la Quebrada Balconcitos._x000a__x000a__x000a_Actividad 2._x000a_"/>
    <s v="Mecanismos de control interno por parte de INVIAS que no permiten advertir sobre la necesidad del traspaso de la titularidad de permisos ambientales, además de no ponderar los efectos fiscales de asumir la titularidad de las obligaciones ambientales que se desprenden, máxime en permisos ambientales que, presuntamente, no se requieren para seguir adelante con el proyecto."/>
    <s v="Identificar el o los Riesgos relacionados con el cumplimiento de las obligaciones contenidas en los Permisos, Concesiones y Autorizaciones Ambientales."/>
    <s v="Actividad  2: Socialización   para la implementación de  la  Matriz de Riesgos actualizada  a la Subdirección de Medio Ambiente y Gestión Socia, el Grupo Gerencia de Proyectos Estratégicos y la Dirección Técnica ."/>
    <s v="Acta de Socialización"/>
    <n v="1"/>
    <d v="2020-06-01T00:00:00"/>
    <d v="2020-06-30T00:00:00"/>
    <n v="4.1428571428571432"/>
    <s v="GGP1-SS"/>
    <n v="1"/>
    <d v="2021-09-27T00:00:00"/>
    <n v="15.133333333333333"/>
    <n v="100"/>
    <n v="4.1428571428571432"/>
    <n v="4.1428571428571432"/>
    <n v="4.1428571428571432"/>
    <m/>
    <x v="1"/>
    <s v=""/>
    <x v="10"/>
    <s v="H5ACTL"/>
    <n v="2"/>
    <s v="H5ACTL - 2"/>
  </r>
  <r>
    <n v="88"/>
    <n v="99"/>
    <n v="3"/>
    <s v="Disciplinario y Fiscal"/>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1."/>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1: Realizar mesa de trabajo en la Subdirección de Medio Ambiente y Gestión Social, con el fin de actualizar la plantilla del apéndice ambiental para contratos de obra para proyectos licenciados,  en lo concerniente a las medidas compensatorias  derivadas  de licencias, permisos, concesiones  y autorizaciones ambientales,  y  validar por parte de  la Dirección Técnica. "/>
    <s v="Plantilla del apéndice ambiental actualizada"/>
    <n v="1"/>
    <d v="2019-09-02T00:00:00"/>
    <d v="2020-06-30T00:00:00"/>
    <n v="43.142857142857146"/>
    <s v="GGP1-SS-SDJ"/>
    <n v="1"/>
    <m/>
    <n v="-1467.0666666666666"/>
    <n v="100"/>
    <n v="43.142857142857146"/>
    <n v="43.142857142857146"/>
    <n v="43.142857142857146"/>
    <m/>
    <x v="1"/>
    <s v="CUMPLIDO"/>
    <x v="10"/>
    <s v="H12ACTL"/>
    <n v="1"/>
    <s v="H12ACTL - 1"/>
  </r>
  <r>
    <s v=""/>
    <n v="100"/>
    <n v="4"/>
    <m/>
    <s v="22 02 004   "/>
    <s v="H12ACTL. D12.F3. Cumplimiento compensaciones ambientales._x000a__x000a_Dado que en el contrato 806 de 2017 fueron contempladas las obligaciones incumplidas por la Unión Temporal Segundo Centenario — UTSC, y los permisos ambientales (incluidas las obligaciones) fueron asumidos en su titularidad por el Instituto Nacional de Vías — INVIAS; La CGR considera, que el presupuesto de pendientes ambientales - anexo 4, incluido en dicho contrato, generó un presunto detrimento patrimonial por valor de $59.654.779.568, representados en obligaciones ambientales de permisos aprovechados por un particular que fueron asumidas por el estado._x000a__x000a_Actividad 2."/>
    <s v="Deficiente seguimiento por parte de INVIAS, frente al cumplimiento de las obligaciones ambientales asumidas por el contratista Unión Temporal Segundo Centenario — UTSC en el proyecto. Adicionalmente, la CGR considera que INVIAS no realizó un estudio adecuado del estado de los permisos, obligaciones y la necesidad de continuación de los mismos y de arrogarse la titularidad; en especial los permisos de aprovechamiento forestal, sustracción de reserva y levantamiento de veda, dado que los derechos de dichos permisos ya habían sido utilizados y solo quedaban obligaciones de los mismos."/>
    <s v="Actualización de la plantilla del apéndice ambiental para contratos de obra para proyectos licenciados,  en lo concerniente a las medidas compensatorias  derivadas  de licencias, permisos, concesiones  y autorizaciones ambientales."/>
    <s v="Actividad  2: Socialización  para la implementación de la actualización de  la plantilla del apéndice ambiental para contratos de obra para proyectos licenciados,  en lo concerniente a las medidas compensatorias  derivadas  de licencias, permisos, concesiones  y autorizaciones ambientales, a la Subdirección de Medio Ambiente. "/>
    <s v="Acta de Socialización"/>
    <n v="1"/>
    <d v="2020-07-01T00:00:00"/>
    <d v="2020-07-31T00:00:00"/>
    <n v="4.2857142857142856"/>
    <s v="GGP1-SS-SDJ"/>
    <n v="1"/>
    <m/>
    <n v="-1468.1"/>
    <n v="100"/>
    <n v="4.2857142857142856"/>
    <n v="4.2857142857142856"/>
    <n v="4.2857142857142856"/>
    <m/>
    <x v="1"/>
    <s v=""/>
    <x v="10"/>
    <s v="H12ACTL"/>
    <n v="2"/>
    <s v="H12ACTL - 2"/>
  </r>
  <r>
    <n v="89"/>
    <n v="101"/>
    <n v="5"/>
    <s v="Disciplinario y Fiscal"/>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1."/>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1: Realizar mesa de trabajo entre la Subdirección de Medio Ambiente y Gestión Social, el Grupo Gerencia de Proyectos Estratégicos  y la Oficina  Asesora Jurídica,  con el fin de identificar y validar por parte de  la Dirección Técnica el o los riesgos relacionados  con el Procedimiento Sancionatorio Ambiental realizado por parte de las Autoridades Ambientales, y  comunicar a la Oficina de Planeación el resultado de la mesa de trabajo, con el fin de que se actualice la Matriz de Riesgos de la entidad.                                                                                                                                                                                                                                                                   "/>
    <s v="Matriz de riesgos actualizada"/>
    <n v="1"/>
    <d v="2019-09-02T00:00:00"/>
    <d v="2020-06-30T00:00:00"/>
    <n v="43.142857142857146"/>
    <s v="GGP1-SS"/>
    <n v="1"/>
    <d v="2021-09-27T00:00:00"/>
    <n v="15.133333333333333"/>
    <n v="100"/>
    <n v="43.142857142857146"/>
    <n v="43.142857142857146"/>
    <n v="43.142857142857146"/>
    <m/>
    <x v="1"/>
    <s v="CUMPLIDO"/>
    <x v="10"/>
    <s v="H15ACTL"/>
    <n v="1"/>
    <s v="H15ACTL - 1"/>
  </r>
  <r>
    <s v=""/>
    <n v="102"/>
    <n v="6"/>
    <m/>
    <s v="22 02 004   "/>
    <s v="H15ACTL. D14.F4. Pago de sanciones por manejo ambiental del proyecto._x000a__x000a__x000a_En consecuencia, se puede colegirse que el daño, entendido como la lesión al patrimonio público, representando en el menoscabo patrimonial, del cual se deriva la obligación de resarcirlo, se traduce en la gestión fiscal antieconómica, ineficaz, ineficiente, una gestión que no consulta el cumplimiento de los cometidos estatales. (...)_x000a__x000a_Como consecuencia de los hechos presentados se generó un presunto daño patrimonial por valor de CIENTO OCHENTA Y CUATRO MILLONES SEISCIENTOS VEINTIÚN MIL CIEN PESOS MCTE ($ 184.621.100), pues las deficiencias en el seguimiento de las obligaciones ambientales a cargo de INVIAS, generaron la imposición de la multa por parte de la Autoridad Ambiental._x000a__x000a_Actividad 2."/>
    <s v="Las situaciones presentadas tiene origen en la falta de seguimiento y control interno, por parte de la interventoría y supervisión ambiental del proyecto, sumado a la falta de compromiso ambiental y de responsabilidad ambiental empresarial por parte tanto del contratista encargado del proyecto de construcción de la &quot;Nueva vía Ibagué- Armenia - Túnel de la Línea&quot;, como por parte del Instituto Nacional de Vías – INVIAS."/>
    <s v="Identificar el o los Riesgos  relacionados  con el Procedimiento Sancionatorio Ambiental realizado por parte de las Autoridades Ambientales.  "/>
    <s v="Actividad  2: Socialización   para la implementación de  la  Matriz de Riesgos actualizada  a la Subdirección de Medio Ambiente y Gestión Social,  el Grupo Gerencia de Proyectos Estratégicos  y la Oficina  Asesora Jurídica."/>
    <s v="Acta de Socialización"/>
    <n v="1"/>
    <d v="2020-07-01T00:00:00"/>
    <d v="2020-07-31T00:00:00"/>
    <n v="4.2857142857142856"/>
    <s v="GGP1-SS"/>
    <n v="1"/>
    <d v="2021-09-27T00:00:00"/>
    <n v="14.1"/>
    <n v="100"/>
    <n v="4.2857142857142856"/>
    <n v="4.2857142857142856"/>
    <n v="4.2857142857142856"/>
    <m/>
    <x v="1"/>
    <s v=""/>
    <x v="10"/>
    <s v="H15ACTL"/>
    <n v="2"/>
    <s v="H15ACTL - 2"/>
  </r>
  <r>
    <n v="90"/>
    <n v="103"/>
    <n v="16"/>
    <s v="Administrativo"/>
    <n v="1801001"/>
    <s v="H10AF18. Cuenta 1710 Bienes de Uso Público en Servicio, inventario vías secundarias y terciarias.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1."/>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Actualizar, socializar e Implementar las políticas contables en lo referente a los predios de uso publico._x000a_"/>
    <s v="Política Contable actualizada"/>
    <n v="1"/>
    <d v="2019-08-13T00:00:00"/>
    <d v="2020-03-31T00:00:00"/>
    <n v="33"/>
    <s v="SF (GC)-SVR-DTE-SS"/>
    <n v="1"/>
    <m/>
    <n v="-1464.0333333333333"/>
    <n v="100"/>
    <n v="33"/>
    <n v="33"/>
    <n v="33"/>
    <s v="NO"/>
    <x v="1"/>
    <s v="CUMPLIDO"/>
    <x v="11"/>
    <s v="H10AF18"/>
    <n v="1"/>
    <s v="H10AF18 - 1"/>
  </r>
  <r>
    <s v=""/>
    <n v="104"/>
    <n v="17"/>
    <m/>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2."/>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GC)-SVR-DTE-SS"/>
    <n v="1"/>
    <d v="2021-03-03T00:00:00"/>
    <n v="14.266666666666667"/>
    <n v="100"/>
    <n v="20"/>
    <n v="20"/>
    <n v="20"/>
    <s v="NO"/>
    <x v="1"/>
    <s v=""/>
    <x v="11"/>
    <s v="H10AF18"/>
    <n v="2"/>
    <s v="H10AF18 - 2"/>
  </r>
  <r>
    <s v=""/>
    <n v="105"/>
    <n v="18"/>
    <m/>
    <n v="1801001"/>
    <s v="H10AF18. Cuenta 1710 Bienes de Uso Público en Servicio, inventario vías secundarias y terciarias. _x000a__x000a_A 31 de diciembre de 2018, el valor registrado en las cuentas “1710 Bienes de uso Público e Históricos y Culturales – Bienes de Uso Público en Servicio y 3105 Patrimonio de las Entidades de Gobierno – Capital Fiscal o 3110 Patrimonio de las Entidades de Gobierno – Resultados del ejercicio” según corresponda, por $22.864.045.3 millones, los cuales presentan incertidumbre en cuantía indeterminada, por falta de gestión efectiva de la Entidad, actualización de la base de datos y/o  inventarios de las vías de orden secundario y terciario a lo largo del país; así como falta de una debida y oportuna articulación con los demás actores involucrados para tal efecto. Las vías que han identificado a 31/12/2018, son en su mayoría las primarias, Lo anterior afecta la razonabilidad de los estados financieros. _x000a__x000a_Acción 1 - Actividad 3."/>
    <s v="Para la CGR el Instituto cuenta es con un auxiliar donde se encuentran relacionados los bienes que están registrados en la contabilidad, pero no con un inventario físico que le permita cruzar cifras para determinar su consistencia y razonabilidad."/>
    <s v="Generar flujos de información con las áreas origen y establecer los criterios necesarios,  para el reconocimiento contable y/o revelación."/>
    <s v="Documentar los criterios para el flujo de información con las áreas encargadas."/>
    <s v="Acuerdo de servicio con las áreas responsables."/>
    <n v="2"/>
    <d v="2019-08-13T00:00:00"/>
    <d v="2019-12-31T00:00:00"/>
    <n v="20"/>
    <s v="SF-DTE-DEO"/>
    <n v="2"/>
    <m/>
    <n v="-1461"/>
    <n v="100"/>
    <n v="20"/>
    <n v="20"/>
    <n v="20"/>
    <s v="NO"/>
    <x v="1"/>
    <s v=""/>
    <x v="11"/>
    <s v="H10AF18"/>
    <n v="3"/>
    <s v="H10AF18 - 3"/>
  </r>
  <r>
    <n v="91"/>
    <n v="106"/>
    <n v="22"/>
    <s v="Administrativo"/>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Acción 1 - Actividad 1."/>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Actualizar, socializar e Implementar las Políticas Contables en lo referente al registro contable de los Predios de Uso Público._x000a_"/>
    <s v="Política Contable actualizada"/>
    <n v="1"/>
    <d v="2019-08-13T00:00:00"/>
    <d v="2020-03-31T00:00:00"/>
    <n v="33"/>
    <s v="SF-SS"/>
    <n v="1"/>
    <m/>
    <n v="-1464.0333333333333"/>
    <n v="100"/>
    <n v="33"/>
    <n v="33"/>
    <n v="33"/>
    <s v="NO"/>
    <x v="1"/>
    <s v="CUMPLIDO"/>
    <x v="11"/>
    <s v="H12AF18"/>
    <n v="1"/>
    <s v="H12AF18 - 1"/>
  </r>
  <r>
    <s v=""/>
    <n v="107"/>
    <n v="23"/>
    <m/>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2."/>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S"/>
    <n v="1"/>
    <d v="2021-03-03T00:00:00"/>
    <n v="14.266666666666667"/>
    <n v="100"/>
    <n v="20"/>
    <n v="20"/>
    <n v="20"/>
    <s v="NO"/>
    <x v="1"/>
    <s v=""/>
    <x v="11"/>
    <s v="H12AF18"/>
    <n v="2"/>
    <s v="H12AF18 - 2"/>
  </r>
  <r>
    <s v=""/>
    <n v="108"/>
    <n v="24"/>
    <m/>
    <n v="1801001"/>
    <s v="H12AF18. Reconocimiento Terrenos subcuentas de la cuenta 1710 Bienes de Uso Público en Servicio. _x000a__x000a_Existe incertidumbre en cuanto al valor que se encuentra registrado a 31/12/2018 en las subcuentas 171001 Bienes de Uso Público Red Carretera por $21.672.040 millones, 171006 Red Férrea por $86.704.9 millones, 171007 Red Fluvial por $474.035.3 millones y 171008 Red Marítima por $496.997.2 millones y menor valor registrado en la cuenta 171014 Bienes de Uso Público en Servicio  – Terrenos con saldo $134.267.8 millones, pues el valor registrado contablemente para los tramos de las vías no muestran por separado el valor de los terrenos sobre los cuales se encuentran construidos._x000a__x000a__x000a_Acción 1 - Actividad 3."/>
    <s v="Lo establecido en la Resolución 484 de 2017 por la cual se modifica la Resolución 533 de 2015 y el numeral 1.1.10 del instructivo 002 del 8 de octubre de 2015 de la Contaduría General de la Nación, que dice textualmente: “Los terrenos sobre los que se construyen los bienes de uso público se reconocerán por separado”. Lo anterior por deficiencias en la gestión para acogerse al nuevo marco normativo contable, lo cual afecta la razonabilidad de los estados financieros."/>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S"/>
    <n v="1"/>
    <m/>
    <n v="-1461"/>
    <n v="100"/>
    <n v="20"/>
    <n v="20"/>
    <n v="20"/>
    <s v="NO"/>
    <x v="1"/>
    <s v=""/>
    <x v="11"/>
    <s v="H12AF18"/>
    <n v="3"/>
    <s v="H12AF18 - 3"/>
  </r>
  <r>
    <n v="92"/>
    <n v="109"/>
    <n v="25"/>
    <s v="Administrativo"/>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Acción 1 - Actividad 1._x000a_"/>
    <s v="El hecho de que el valor de los terrenos no se encuentra debidamente reconocido por separado."/>
    <s v="Generar flujos de información con las áreas origen y establecer los criterios necesarios,  para el reconocimiento contable y/o revelación."/>
    <s v="1.  Actualizar, socializar e Implementar las Políticas Contables en lo referente al registro contable de los Predios de Uso Público._x000a_"/>
    <s v="Política Contable actualizada"/>
    <n v="1"/>
    <d v="2019-08-13T00:00:00"/>
    <d v="2020-03-31T00:00:00"/>
    <n v="33"/>
    <s v="SF-SS"/>
    <n v="1"/>
    <m/>
    <n v="-1464.0333333333333"/>
    <n v="100"/>
    <n v="33"/>
    <n v="33"/>
    <n v="33"/>
    <s v="NO"/>
    <x v="1"/>
    <s v="CUMPLIDO"/>
    <x v="11"/>
    <s v="H13AF18"/>
    <n v="1"/>
    <s v="H13AF18 - 1"/>
  </r>
  <r>
    <s v=""/>
    <n v="110"/>
    <n v="26"/>
    <m/>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2._x000a_"/>
    <s v="El hecho de que el valor de los terrenos no se encuentra debidamente reconocido por separad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SS"/>
    <n v="1"/>
    <d v="2021-03-03T00:00:00"/>
    <n v="14.266666666666667"/>
    <n v="100"/>
    <n v="20"/>
    <n v="20"/>
    <n v="20"/>
    <s v="NO"/>
    <x v="1"/>
    <s v=""/>
    <x v="11"/>
    <s v="H13AF18"/>
    <n v="2"/>
    <s v="H13AF18 - 2"/>
  </r>
  <r>
    <s v=""/>
    <n v="111"/>
    <n v="27"/>
    <m/>
    <n v="1801001"/>
    <s v="H13AF18. Depreciación BUP en Servicio – Predios.  _x000a__x000a_Las cuentas “5364 Gastos – Deterioro, Depreciaciones Amortizaciones y Provisiones – Depreciación de Bienes de Uso público y 1785 Activos – Bienes de Uso Público e Históricos y Culturales – Depreciación Acumulada de Bienes de Uso Público” presentan incertidumbre sobre el mayor valor que se encuentra depreciado por esta causa. _x000a__x000a_Lo anterior por deficiencias en la gestión para acogerse al nuevo marco normativo contable, lo cual afecta la razonabilidad de los estados financieros._x000a__x000a__x000a_Acción 1 - Actividad 3._x000a_"/>
    <s v="El hecho de que el valor de los terrenos no se encuentra debidamente reconocido por separado."/>
    <s v="Generar flujos de información con las áreas origen y establecer los criterios necesarios,  para el reconocimiento contable y/o revelación."/>
    <s v="Documentar los criterios para el flujo de información con las áreas encargadas."/>
    <s v="Acuerdo de servicio con la Subdirección de Medio Ambiente."/>
    <n v="1"/>
    <d v="2019-08-13T00:00:00"/>
    <d v="2019-12-31T00:00:00"/>
    <n v="20"/>
    <s v="SF-SS"/>
    <n v="1"/>
    <m/>
    <n v="-1461"/>
    <n v="100"/>
    <n v="20"/>
    <n v="20"/>
    <n v="20"/>
    <s v="NO"/>
    <x v="1"/>
    <s v=""/>
    <x v="11"/>
    <s v="H13AF18"/>
    <n v="3"/>
    <s v="H13AF18 - 3"/>
  </r>
  <r>
    <n v="93"/>
    <n v="112"/>
    <m/>
    <s v="Administrativo con presunta incidencia disciplinaria"/>
    <n v="1801001"/>
    <s v="H21AF18. Demandas en contra del INVÍAS.  _x000a__x000a_Revisada la información contenida en el cuadro de los procesos en contra de la Entidad suministrado por la Oficina Jurídica , se observa que a 31 de diciembre de 2018, se siguen presentando inconsistencias como:_x000a__x000a_• Se encuentran registrados 3.197 procesos mientras que en eKogui solamente hay registrados 2.687._x000a_• El reporte presenta 487 procesos que no tienen calificado el riesgo._x000a_• Existen158 procesos que tienen calificado el riesgo como alto y  no se encuentran provisionados, sin embargo._x000a_• Se encuentran 483 procesos que tienen calificado el riesgo como bajo y medio bajo, los cuales tiene registrada provisión. ......_x000a_• En el reporte de procesos pendientes de pago suministrado por la Entidad, existen 61 casos que no cuentan con el número del proceso....._x000a__x000a_Esta situación tiene presunta incidencia disciplinaria por la posible inobservancia de lo establecido en el artículo 3 y 5 del Decreto 2052 del 16 de octubre de 2016 y la Resolución 353 del 01 de noviembre de 2016 ambas de la Agencia Nacional de Defensa Jurídica del Estado y la Resolución 783 Interna del INVÍAS del 20 de febrero de 2019, por medio de la cual se adopta una metodología para el cálculo de la provisión contable y de pasivos contingentes._x000a_"/>
    <s v="Deficiencias de control, seguimiento y articulación de la información de la oficina jurídica al área contable, generando riesgos para el debido registro contable, que permita un seguimiento oportuno y eficaz de los procesos en contra de la entidad y la adopción adecuada de decisiones frente a los mismos. "/>
    <s v="Actualizar y depurar por parte de la OAJ, el aplicativo de información Ekogui, tanto al interior de la Entidad como ante la Agencia Nacional de Defensa Jurídica del Estado, con la finalidad de mantenerlo actualizado y de esta manera, tener certeza que la información allí reportada sea confiable. _x000a__x000a__x000a_"/>
    <s v="Fortalecer el control mediante la verificación semestral de la información cargada en el aplicativo Ekogui y el diligenciamiento de todas las casillas, por parte del funcionario designado por la OAJ para tal fin."/>
    <s v="Reporte de verificación del aplicativo Ekogui."/>
    <n v="2"/>
    <d v="2019-08-13T00:00:00"/>
    <d v="2020-08-12T00:00:00"/>
    <n v="52.142857142857146"/>
    <s v="SDJ"/>
    <n v="2"/>
    <d v="2021-07-02T00:00:00"/>
    <n v="10.8"/>
    <n v="100"/>
    <n v="52.142857142857146"/>
    <n v="52.142857142857146"/>
    <n v="52.142857142857146"/>
    <s v="NO"/>
    <x v="1"/>
    <s v="CUMPLIDO"/>
    <x v="11"/>
    <s v="H21AF18"/>
    <n v="1"/>
    <s v="H21AF18 - 1"/>
  </r>
  <r>
    <n v="94"/>
    <n v="113"/>
    <n v="39"/>
    <s v="Administrativo con presunta incidencia disciplinaria"/>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1."/>
    <s v="Deficiencias de seguimiento y depuración y actualización de la calificación de los procesos en contra del Instituto."/>
    <s v="Generar flujos de información con las áreas origen y establecer los criterios necesarios,  para el reconocimiento contable y/o revelación."/>
    <s v="Establecer criterios y parámetros de información en la caracterización del Proceso Control Financiero y Contable."/>
    <s v="Caracterización del proceso Control Financiero y Contable actualizada."/>
    <n v="1"/>
    <d v="2019-08-13T00:00:00"/>
    <d v="2019-12-31T00:00:00"/>
    <n v="20"/>
    <s v="SF"/>
    <n v="1"/>
    <d v="2021-03-04T00:00:00"/>
    <n v="14.3"/>
    <n v="100"/>
    <n v="20"/>
    <n v="20"/>
    <n v="20"/>
    <s v="NO"/>
    <x v="1"/>
    <s v="CUMPLIDO"/>
    <x v="11"/>
    <s v="H22AF18"/>
    <n v="1"/>
    <s v="H22AF18 - 1"/>
  </r>
  <r>
    <s v=""/>
    <n v="114"/>
    <n v="40"/>
    <m/>
    <n v="1801001"/>
    <s v="H22AF18. Cuentas de Orden. _x000a__x000a_A 31 de diciembre de 2018 se presentan diferencias en las cuentas de orden, pues al cruzar el valor de los procesos reportados en el eKogui que arrojaban calificaciones del riesgo medio bajo y bajo, cuyo valor de pretensiones era de $4.425.774.3 millones contra el saldo según contabilidad por $2.107.669.2 millones. _x000a__x000a_Se estableció que las cuentas “9120 Cuentas de Orden Acreedoras – Pasivos Contingentes – Litigios y Mecanismos Alternativos de Solución de conflictos y 9905 Acreedoras por Contra – Pasivos Contingentes por contra”, se encuentran subestimadas en $2.318.105.1 millones._x000a__x000a_Esta situación tiene presunta incidencia disciplinaria por la posible inobservancia de los artículos artículo 3 y 5 del Decreto 2052 del 16 de octubre de 2016 y artículos 6 y 7 de la Resolución 353 del 01 de Noviembre de 2016, ambas de la Agencia Nacional de Defensa Jurídica del Estado y el Marco Normativo para entidades de Gobierno....._x000a__x000a_Acción 1 - Actividad 2."/>
    <s v="Deficiencias de seguimiento y depuración y actualización de la calificación de los procesos en contra del Instituto."/>
    <s v="Generar flujos de información con las áreas origen y establecer los criterios necesarios,  para el reconocimiento contable y/o revelación."/>
    <s v="Documentar los criterios para el flujo de información con las áreas encargadas´."/>
    <s v="Acuerdo de servicio con la Oficina Asesora Jurídica."/>
    <n v="1"/>
    <d v="2019-08-13T00:00:00"/>
    <d v="2019-12-31T00:00:00"/>
    <n v="20"/>
    <s v="SDJ-SF"/>
    <n v="1"/>
    <m/>
    <n v="-1461"/>
    <n v="100"/>
    <n v="20"/>
    <n v="20"/>
    <n v="20"/>
    <s v="NO"/>
    <x v="1"/>
    <s v=""/>
    <x v="11"/>
    <s v="H22AF18"/>
    <n v="2"/>
    <s v="H22AF18 - 2"/>
  </r>
  <r>
    <n v="95"/>
    <n v="115"/>
    <n v="41"/>
    <s v="Administrativo con presunta incidencia disciplinaria"/>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1."/>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Establecer una lista de chequeo de revelaciones a diligenciar al momento de la elaboración de los Estados Financieros."/>
    <s v="Lista de chequeo"/>
    <n v="1"/>
    <d v="2019-08-13T00:00:00"/>
    <d v="2019-12-31T00:00:00"/>
    <n v="20"/>
    <s v="SF"/>
    <n v="1"/>
    <m/>
    <n v="-1461"/>
    <n v="100"/>
    <n v="20"/>
    <n v="20"/>
    <n v="20"/>
    <s v="NO"/>
    <x v="1"/>
    <s v="CUMPLIDO"/>
    <x v="11"/>
    <s v="H23AF18"/>
    <n v="1"/>
    <s v="H23AF18 - 1"/>
  </r>
  <r>
    <s v=""/>
    <n v="116"/>
    <n v="42"/>
    <m/>
    <n v="1801001"/>
    <s v="H23AF18. Notas a los Estados Financieros. _x000a__x000a_Las Notas a los Estados Financieros de  las, Propiedades, Planta y Equipo; de los Bienes de Uso Público y de las Provisiones y Pasivos contingentes, producto de la revelación de los procesos en contra del INVÍAS a 31 de diciembre de 2018, no reflejan la información suficiente que sirva de complemento a la interpretación y entendimiento de las cifras plasmadas en los estados financieros, como se debe hacer en cumplimiento a las normas internacionales para el sector público NICSP y al manual de políticas contables para esta entidad. No se cumple ninguna de las siguientes disposiciones del Manual de Políticas Contables de la Entidad sobre el contenido de estas notas a los estados financieros:_x000a__x000a_Propiedades, Planta y Equipo:_x000a_Bienes de Uso Público en Construcción:_x000a_Bienes de Uso Público en Servicio:_x000a_Sobre Provisiones:_x000a_Sobre Pasivos Contingentes: _x000a_Este hallazgo tiene una presunta incidencia disciplinaria, toda vez que pudo haberse incumplido la Resolución 484 de 2017 por la cual se modifica la Resolución 533 de 2015 y el Instructivo 002 Numeral 3. Revelaciones, expedido por la Contaduría General de la Nación._x000a__x000a_Acción 1 - Actividad 2."/>
    <s v="Lo anterior por deficiencias en la conciliación con las diferentes dependencias administrativas y ejecutoras así como en la aplicación efectiva de los controles y trae como consecuencia que los Estados Financieros no sean claros y comprensibles para la ciudadanía, entidades y órganos de control interesados. Todo lo anterior afecta la razonabilidad de los estados financieros."/>
    <s v="Aplicar el nuevo marco normativo para entidades de gobierno en lo relacionado a las notas de los estados financieros."/>
    <s v="Aplicar la lista de chequeo al momento de realizar los Estados Financieros."/>
    <s v="Notas y revelaciones en la presentación de los Estados Financieros del Instituto."/>
    <n v="1"/>
    <d v="2019-08-13T00:00:00"/>
    <d v="2020-03-31T00:00:00"/>
    <n v="33"/>
    <s v="SF"/>
    <n v="1"/>
    <m/>
    <n v="-1464.0333333333333"/>
    <n v="100"/>
    <n v="33"/>
    <n v="33"/>
    <n v="33"/>
    <s v="NO"/>
    <x v="1"/>
    <s v=""/>
    <x v="11"/>
    <s v="H23AF18"/>
    <n v="2"/>
    <s v="H23AF18 - 2"/>
  </r>
  <r>
    <n v="96"/>
    <n v="117"/>
    <m/>
    <s v="Administrativo con presunta incidencia disciplinaria"/>
    <n v="1801001"/>
    <s v="_x000a_H24AF18. Implementación de Normas Internacionales de Contabilidad Pública. _x000a__x000a_Mediante Contrato 01290, firmado el 22 de noviembre de 2017, el INVÍAS contrató la “Consultoría para la asesoría y acompañamiento en la adopción e implementación de normas internacionales de contabilidad para el sector público NICSP en el Instituto Nacional de Vías._x000a__x000a_Respecto a la ejecución del contrato se observó: ..._x000a__x000a_Lo anterior, conllevó a que no se observaran en las políticas contables del INVIAS cambios referentes a aspectos tales como:_x000a__x000a_- Medición inicial de los préstamos por pagar._x000a_- Medición inicial de las provisiones._x000a_- Indicios de deterioro del valor de los activos no generadores de efectivo._x000a_- Reversión de las pérdidas por deterioro del valor de los activos no generadores de efectivo._x000a__x000a__x000a__x000a_"/>
    <s v="No se evidencian pronunciamientos por parte del INVIAS en cuanto a los aspectos señalados, lo cual se constituye en presunta inobservancia al numeral 1 del artículo 4 de la Ley 80 de 1993, respecto a la exigencia de una ejecución idónea del objeto contratado; así como el numeral 8 del artículo 26 de la misma ley, en lo que corresponde a velar por la buena calidad del objeto contratado"/>
    <s v="Establecer que en los informes Finales y/o acta de recibo definitivo de supervisión, se adjunte  o enuncie donde se encuentran publicados los productos objeto del contrato"/>
    <s v="Incluir un numeral al  Formato del &quot;Acta de Recibo definitivo contrato por prestación de servicios profesionales y de apoyo a la gestión No. ACONTR-FR-37&quot;, con los productos objeto del contrato y sus anexos y su ubicación."/>
    <s v="Acta de Recibo definitivo Actualizada"/>
    <n v="1"/>
    <d v="2019-08-13T00:00:00"/>
    <d v="2019-12-31T00:00:00"/>
    <n v="20"/>
    <s v="SF"/>
    <n v="1"/>
    <d v="2021-08-06T00:00:00"/>
    <n v="19.466666666666665"/>
    <n v="100"/>
    <n v="20"/>
    <n v="20"/>
    <n v="20"/>
    <s v="NO"/>
    <x v="1"/>
    <s v="CUMPLIDO"/>
    <x v="11"/>
    <s v="_x000a_H24AF18"/>
    <n v="1"/>
    <s v="_x000a_H24AF18 - 1"/>
  </r>
  <r>
    <n v="97"/>
    <n v="118"/>
    <n v="47"/>
    <s v="Administrativo con presunta incidencia disciplinaria"/>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1.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mesas de trabajo para establecer los parámetros de seguimiento a los proyectos y plasmarlos en la hoja de ruta."/>
    <s v="Registro de participantes"/>
    <n v="2"/>
    <d v="2019-11-01T00:00:00"/>
    <d v="2020-01-30T00:00:00"/>
    <n v="12.857142857142858"/>
    <s v="DEO-DTE-OAP"/>
    <n v="2"/>
    <m/>
    <n v="-1462"/>
    <n v="100"/>
    <n v="12.857142857142858"/>
    <n v="12.857142857142858"/>
    <n v="12.857142857142858"/>
    <m/>
    <x v="1"/>
    <s v="CUMPLIDO"/>
    <x v="11"/>
    <s v="H26AF18"/>
    <n v="1"/>
    <s v="H26AF18 - 1"/>
  </r>
  <r>
    <s v=""/>
    <n v="119"/>
    <n v="48"/>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2.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Adoptar y formalizar la hoja de ruta en aplicativo del Sistema de Calidad de la Entidad."/>
    <s v="Hoja de ruta adoptada"/>
    <n v="1"/>
    <d v="2020-01-30T00:00:00"/>
    <d v="2020-02-15T00:00:00"/>
    <n v="2.2857142857142856"/>
    <s v="DEO-DTE-OAP"/>
    <n v="1"/>
    <m/>
    <n v="-1462.5333333333333"/>
    <n v="100"/>
    <n v="2.2857142857142856"/>
    <n v="2.2857142857142856"/>
    <n v="2.2857142857142856"/>
    <m/>
    <x v="1"/>
    <s v=""/>
    <x v="11"/>
    <s v="H26AF18"/>
    <n v="2"/>
    <s v="H26AF18 - 2"/>
  </r>
  <r>
    <s v=""/>
    <n v="120"/>
    <n v="49"/>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3.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Socialización de la hoja de ruta."/>
    <s v="Socialización a través de correo electrónico"/>
    <n v="1"/>
    <d v="2020-01-30T00:00:00"/>
    <d v="2020-02-06T00:00:00"/>
    <n v="1"/>
    <s v="OAP"/>
    <n v="1"/>
    <m/>
    <n v="-1462.2333333333333"/>
    <n v="100"/>
    <n v="1"/>
    <n v="1"/>
    <n v="1"/>
    <m/>
    <x v="1"/>
    <s v=""/>
    <x v="11"/>
    <s v="H26AF18"/>
    <n v="3"/>
    <s v="H26AF18 - 3"/>
  </r>
  <r>
    <s v=""/>
    <n v="121"/>
    <n v="50"/>
    <m/>
    <n v="1801001"/>
    <s v="H26AF18. Reservas Presupuestal de 2017 no ejecutadas en el 2018. _x000a__x000a_Respecto de la constitución de Reservas de la vigencia 2017, se registró un monto “valor actual” de $316.163.4 millones para cancelar en la vigencia 2018, de las entidad informó que quedó un “saldo por utilizar” por $63.552.3 millones,  en consecuencia procedió el fenecimiento acorde a lo establecido en el artículo 2.8.1.7.3.3 del Decreto 1068 de 2015._x000a__x000a_Sin embargo,   y a pesar de haberse solicitado  por la auditoría de la CGR,  de la relación enviada, en la mayoría de los casos  no indican las razones por las cuales no se pagaron esos compromisos que dieron origen a las reservas presupuestales,  para algunos casos se indicó contrato terminado”. Además, no se observa que se haya dado cumplimiento  con los artículos 2.8.1.7.3.3 y  2.8.1.7.3.4., del Decreto 1068 de  2015, sin aportar Actas de cancelación y modificación de las reservas presupuestales. _x000a__x000a_Acción 1 - Actividad 4._x000a_"/>
    <s v="Debilidades  en la aplicación de  controles,  de seguimiento y control, de planificación y  ejecución contractual y en la ejecución de recursos que generó el citado fenecimiento afectación en  cumplimiento  oportuno de actividades y mestas institucionales,  con lo cual presuntamente se incumplió las citadas normas."/>
    <s v="Adoptar hoja de ruta para el seguimiento a la ejecución financiera de los proyectos de inversión."/>
    <s v="Realizar seguimiento a su adecuada implementación y aplicación de la hoja de ruta en los proyectos."/>
    <s v="Informe mensual de seguimiento "/>
    <n v="12"/>
    <d v="2020-02-06T00:00:00"/>
    <d v="2021-01-30T00:00:00"/>
    <n v="51.285714285714285"/>
    <s v="DEO-DTE"/>
    <n v="12"/>
    <d v="2021-05-21T00:00:00"/>
    <n v="3.7"/>
    <n v="100"/>
    <n v="51.285714285714285"/>
    <n v="51.285714285714285"/>
    <n v="51.285714285714285"/>
    <m/>
    <x v="1"/>
    <s v=""/>
    <x v="11"/>
    <s v="H26AF18"/>
    <n v="4"/>
    <s v="H26AF18 - 4"/>
  </r>
  <r>
    <n v="98"/>
    <n v="122"/>
    <m/>
    <s v="Administrativo"/>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1."/>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1: Realizar Comité mensual de liquidaciones con la Dirección de Contratación y las Unidades Ejecutoras, en donde se reportan y evidencian los avances de los compromisos establecidos en cada comité, frente a las liquidaciones pendientes a cargo de cada unidad ejecutora y Direcciones Territoriales. "/>
    <s v="Requerimiento a través de Directiva Permanente para verificar el cumplimiento y seguimiento de las liquidaciones de los contratos y/o convenios en tiempo. "/>
    <s v="Acta de Comité"/>
    <n v="6"/>
    <d v="2019-08-13T00:00:00"/>
    <d v="2020-01-31T00:00:00"/>
    <n v="24.428571428571427"/>
    <s v="DEO-DJ"/>
    <n v="6"/>
    <m/>
    <n v="-1462.0333333333333"/>
    <n v="100"/>
    <n v="24.428571428571427"/>
    <n v="24.428571428571427"/>
    <n v="24.428571428571427"/>
    <m/>
    <x v="1"/>
    <s v="VENCIDO"/>
    <x v="11"/>
    <s v="H30AF18"/>
    <n v="1"/>
    <s v="H30AF18 - 1"/>
  </r>
  <r>
    <s v=""/>
    <n v="123"/>
    <m/>
    <m/>
    <s v="14 05 001   "/>
    <s v="H30AF18. Gestión en la liquidación de contratos. _x000a__x000a_De la revisión de 198 contratos ejecutados  por  algunas  Direcciones  Técnicas (DT) del INVIAS  y 1.301 por la Dirección Operativa, así como también como resultado  de las visitas administrativas  realizadas  por la auditoría de la CGR  en marzo de 2019 a las Direcciones Territoriales (DT) del Meta y Valle,  se  identificó que 44 contratos  habían terminado su ejecución sin que  se evidencie gestión  tendiente a su liquidación. _x000a__x000a_Acción 2."/>
    <s v="Situación originada por deficiencias en la gestión, en la aplicación de controles, de supervisión y seguimiento , que genera riesgo de incumplimiento a los términos estipulados en los respectivos contratos, del artículo 11 de la Ley 1150 de 2007  y lo establecido en el procedimiento interno ACONTR-PTR-5. "/>
    <s v="Acción 2: Realizar seguimiento a la liquidación de los contratos observados por la CGR, con el fin de proceder a la liquidación de los mismos."/>
    <s v="Efectuar seguimiento y presentar la liquidación de los contratos en los cuales procede la misma. (se informaran a medida que se tenga notificación del proceso judicial)."/>
    <s v="Documento  de Liquidación"/>
    <n v="29"/>
    <d v="2019-08-13T00:00:00"/>
    <d v="2020-01-31T00:00:00"/>
    <n v="24.428571428571427"/>
    <s v="DEO (SVR) - DTE"/>
    <n v="26"/>
    <m/>
    <n v="-1462.0333333333333"/>
    <n v="89.65517241379311"/>
    <n v="21.901477832512313"/>
    <n v="21.901477832512313"/>
    <n v="24.428571428571427"/>
    <m/>
    <x v="0"/>
    <s v=""/>
    <x v="11"/>
    <s v="H30AF18"/>
    <n v="2"/>
    <s v="H30AF18 - 2"/>
  </r>
  <r>
    <n v="99"/>
    <n v="124"/>
    <m/>
    <s v=" Administrativo con presunta incidencia fiscal y disciplinaria"/>
    <s v="14 04 100   "/>
    <s v="H31AF18. Intereses moratorios fallos judiciales._x000a__x000a_El INVIAS en la vigencia 2018 pagó 105 fallos condenatorios, por $46.462.7 millones, por los cuales reconoció  y pagó  intereses moratorios  por  $9.945.2 millones,  correspondientes a los causados por fuera del término legal de 10 meses posteriores a su ejecutoria (Ley 1437 de 2011, artículos 192,195 y 308). _x000a__x000a_Con lo identificado, además, presuntamente se contraviene el artículo 209 de la Constitución Política de Colombia (Principios Eficacia, Economía) y el artículo 3 de la Ley 489 de 1998 (Principios de Eficacia, Economía, Eficiencia). Por tanto, podría configurarse un presunto  daño patrimonial al Estado   en cuantía de $9.945.2 millones."/>
    <s v="Situación que se  traduce  en una gestión deficiente  para la consecución  y provisión oportuna de los recursos necesarios para atender los pagos y deficiencias en la articulación entre las áreas que tienen que ver con el proceso"/>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1-12-31T00:00:00"/>
    <n v="22"/>
    <s v="SDJ"/>
    <n v="0"/>
    <m/>
    <n v="-1485.3666666666666"/>
    <n v="0"/>
    <n v="0"/>
    <n v="0"/>
    <n v="22"/>
    <m/>
    <x v="0"/>
    <s v="VENCIDO"/>
    <x v="11"/>
    <s v="H31AF18"/>
    <n v="1"/>
    <s v="H31AF18 - 1"/>
  </r>
  <r>
    <n v="100"/>
    <n v="125"/>
    <m/>
    <s v="Administrativo con presunta incidencia disciplinaria"/>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1."/>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Emitir certificación de pago a los contratistas de prestación de servicios profesionales y de apoyo a la gestión (abogados) respecto del cumplimiento de la obligación contractual del cargue de información en el aplicativo de información Ekogui, previo aval del jefe de la Oficina Asesora Jurídica."/>
    <s v="Certificación de pago que incorpora el aval por parte del jefe de la Oficina Asesora Jurídica respecto del diligenciamiento de todas las casilla a las que esta obligado cada abogado contractualmente a diligenciar en el aplicativo de información Ekogui. "/>
    <s v="Certificación de pago que incorpora el aval por parte del jefe de la Oficina Asesora Jurídica_x000a__x000a_Numero de certificaciones = número de contratistas de prestación de servicios (abogados)"/>
    <n v="1"/>
    <d v="2019-08-13T00:00:00"/>
    <d v="2020-08-12T00:00:00"/>
    <n v="52.142857142857146"/>
    <s v="SDJ"/>
    <n v="100"/>
    <d v="2021-08-26T00:00:00"/>
    <n v="12.633333333333333"/>
    <n v="100"/>
    <n v="52.142857142857146"/>
    <n v="52.142857142857146"/>
    <n v="52.142857142857146"/>
    <m/>
    <x v="1"/>
    <s v="VENCIDO"/>
    <x v="11"/>
    <s v="H32AF18"/>
    <n v="1"/>
    <s v="H32AF18 - 1"/>
  </r>
  <r>
    <s v=""/>
    <n v="126"/>
    <m/>
    <m/>
    <s v="14 04 100   "/>
    <s v="H32AF18. Información, seguimiento, control y gestión de Defensa Judicial._x000a__x000a_(...) de los soportes de gestión allegados y en visitas administrativas a las DT, se pudo observar que, en la vigencia 2018 los soportes de evidencia de control e información de gestión es deficiente y la reportada por la administración central, cotejada, frente a la registrada en los aplicativos sistematizados de la entidad, los soportes existentes en las DT, los registros de otras áreas al respecto, presenta en algunos casos inconsistencias, desactualización e incoherencias._x000a__x000a_1.- Bases de datos que reportan provisiones contables incoherentes, pues la pretensión comporta valores muy pequeños frente a la provisión reportada (...)_x000a_2.- Controles que no se pueden evidenciar en el aplicativo eKogui (...)_x000a_3.- Incoherencia en las pretensiones reportadas a contabilidad(...)_x000a_4.- Provisiones que no son coincidentes con las reportadas por la administración central (OAJ) (...)_x000a_5.- Procesos no provisionados contablemente a pesar de estar calificados en el eKogui con riesgo medio alto y alto (...)_x000a_6.- Reporte de última actuación, que no coincide, con lo reportado por la administración central (OAJ) (...)_x000a_7.- Direcciones Territoriales donde no se cuenta con un abogado de representación en la jurisdicción o estos se redujeron (...)_x000a_8 - (...) no se encontró en las DT, evidencia de control o información derivado del seguimiento, actuación y/o coordinación de la Representación judicial que debe adelantar la OAJ (...)_x000a_(...) aspectos que vulneran lo consagrado en el numeral 1 del artículo 34 de la Ley 734 de 2002 (...)_x000a__x000a_Acción 2."/>
    <s v="Lo anterior pues tal como indico la entidad “que respecto del flujo de información de los procesos de conocimiento de los Abogados de defensa Judicial hacia la OAJ, esta se solicita permanentemente vía correo electrónico o teléfono”, sin que del desarrollo de dicho procedimiento, se derive un soporte evidencia del control, que permita tener certeza e inmediatez respecto de la información del estado o desarrollo del proceso (...)"/>
    <s v="Verificar por parte de la OAJ, el diligenciamiento de todos los campos en el aplicativo de información Ekogui por parte de los servidores públicos (abogados de planta de la DT) a que están obligados, so pena de las acciones disciplinarias a que haya lugar."/>
    <s v="Realizar reporte semestral de verificación del debido diligenciamiento del sistema de información Ekogui, por parte de los servidores públicos (abogados de planta de la DT)."/>
    <s v="Reporte semestral de verificación"/>
    <n v="2"/>
    <d v="2019-08-13T00:00:00"/>
    <d v="2020-08-12T00:00:00"/>
    <n v="52.142857142857146"/>
    <s v="SDJ"/>
    <n v="0"/>
    <m/>
    <n v="-1468.5"/>
    <n v="0"/>
    <n v="0"/>
    <n v="0"/>
    <n v="52.142857142857146"/>
    <m/>
    <x v="0"/>
    <s v=""/>
    <x v="11"/>
    <s v="H32AF18"/>
    <n v="2"/>
    <s v="H32AF18 - 2"/>
  </r>
  <r>
    <n v="101"/>
    <n v="127"/>
    <m/>
    <s v="Administrativo con presunta incidencia fiscal y disciplinaria"/>
    <s v="14 05 004   "/>
    <s v="H33AF18. Variación en actividades y en cantidades en Análisis de Precios Unitarios, Contrato de Obra 1516 de 2015.  _x000a__x000a_Aunque si bien, el Contrato 1516 de 2015 , se suscribió para mejorar la ruta Ánimas-Pueblo Rico, desde la fase inicial del proyecto, se tenía previsto un pavimento asfáltico, se  evidenció en visita de la CGR efectuada en marzo de 2019, que se pavimentó y se realizaron las intervenciones de sitios críticos y ventanas en concreto hidráulico, tanto para los sectores de la Ruta 5003 SANTA CECILIA-PUEBLO RICO, como para los de la Ruta 5002 ÁNIMAS-SANTA CECILIA._x000a__x000a_De igual manera se tenían previstos desde la planeación del contrato, dos (2)  ítems para efectuar en forma parcial la intervención de las ventanas pendientes en pavimento hidráulico (ítems  27 y 28) (...)_x000a__x000a_Se observa que aun cuando los dos (2) concretos hidráulicos tienen especificaciones de resistencia a la flexión similar para ser utilizados como pavimento, para el ítem 27 verificada el Acta de entrega y recibo final de obra, no se efectuó ninguna cantidad;  en el caso del segundo, esto es, el ítem 28, se realizaron más de 33.000 m3, siendo a la postre la actividad más representativa del contrato. _x000a__x000a_En concordancia con lo anteriormente expuesto, y de acuerdo a los análisis Unitarios de precios y al acta de entrega y recibo de obra, presuntamente se generó una lesión al patrimonio público en cuantía de $2.152.2 millones (...)"/>
    <s v="Lo identificado por deficiencias en la planeación y ejecución del contrato y en la aplicación de los controles, por lo cual hay un posible alcance fiscal y disciplinario, ya que presuntamente se contraviene lo estipulado en el artículo 209 de la CN; artículo 3 de la Ley 489 de 1998 (Principios de Economía, Eficiencia y Eficacia);  los artículos 3,  4 y 26 de la Ley 80 de 1993; Artículo 82 y 83 de la Ley 1474 de 2011 en concordancia con el artículo 3 de la Ley 610 de 2000. "/>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GI"/>
    <n v="0"/>
    <m/>
    <n v="-1458.9333333333334"/>
    <n v="0"/>
    <n v="0"/>
    <n v="0"/>
    <n v="11.142857142857142"/>
    <m/>
    <x v="0"/>
    <s v="VENCIDO"/>
    <x v="11"/>
    <s v="H33AF18"/>
    <n v="1"/>
    <s v="H33AF18 - 1"/>
  </r>
  <r>
    <n v="102"/>
    <n v="128"/>
    <m/>
    <s v="Administrativo"/>
    <s v="14 05 004   "/>
    <s v="H34AF18. Hundimiento de la calzada, Contrato de Obra 1516 de 2015. _x000a__x000a_Entre Las Ánimas y Tadó, en el sector de Aguas Claras en el PR 4+150 se evidenció una falla ubicada aproximadamente a 45° respecto del eje vial y que atraviesa toda la carretera consistente en un asentamiento de la calzada que forma una depresión en el sentido del tráfico y que limita con dos fisuras  que forman una franja  de unos 3 a 4 metros de ancho y que comprometen varias de las losas del corredor vial y las capas subyacentes.  De igual manera, se observó empozamiento de agua en el sitio, la cual se infiltra, y puede dar lugar a  posible colapso por hundimiento (...)_x000a_"/>
    <s v="Lo anterior por deficiencias en la aplicación de controles, o lentitud en aplicar correctivos a la falla presentada, lo cual genera y acelera el asentamiento, por lo tanto, se podría comprometer la estructura y riesgo de colapso de toda la banca  en el ancho descrito.  "/>
    <s v="Adelantar inspección al sitio para evaluar el estado actual y posibles causas, con el propósito de establecer las acciones a seguir."/>
    <s v="Realizar visita de inspección y documentar mediante informe."/>
    <s v="Informe "/>
    <n v="1"/>
    <d v="2019-08-13T00:00:00"/>
    <d v="2019-09-15T00:00:00"/>
    <n v="4.7142857142857144"/>
    <s v="SGI"/>
    <n v="1"/>
    <d v="2020-11-24T00:00:00"/>
    <n v="14.533333333333333"/>
    <n v="100"/>
    <n v="4.7142857142857144"/>
    <n v="4.7142857142857144"/>
    <n v="4.7142857142857144"/>
    <m/>
    <x v="1"/>
    <s v="CUMPLIDO"/>
    <x v="11"/>
    <s v="H34AF18"/>
    <n v="1"/>
    <s v="H34AF18 - 1"/>
  </r>
  <r>
    <n v="103"/>
    <n v="129"/>
    <m/>
    <s v="Administrativo"/>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1.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1. Se crearan protocolos de avance técnicos de  obra, que garanticen que las especificaciones  técnicas y diseños de obras, cumplen con la establecido. en garantía de las obras que se reciben. _x000a_"/>
    <s v="1. Fortalecer la supervisión mediante un protocolo inmerso en el Manual de Contratación ejerciendo mas control sobre la garantía de la interventoría."/>
    <s v="1. Protocolo técnico de avance creado_x000a_"/>
    <n v="1"/>
    <d v="2019-09-01T00:00:00"/>
    <d v="2019-11-30T00:00:00"/>
    <n v="12.857142857142858"/>
    <s v="DTE"/>
    <n v="0"/>
    <m/>
    <n v="-1459.9666666666667"/>
    <n v="0"/>
    <n v="0"/>
    <n v="0"/>
    <n v="12.857142857142858"/>
    <m/>
    <x v="0"/>
    <s v="VENCIDO"/>
    <x v="11"/>
    <s v="H35AF18"/>
    <n v="1"/>
    <s v="H35AF18 - 1"/>
  </r>
  <r>
    <s v=""/>
    <n v="130"/>
    <m/>
    <m/>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2.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2. Realizar auditorías de seguimiento técnico en obra, en garantía de verificar la calidad de las obras que se están ejecutando  la fecha de inicio del presente plan de mejoramiento, como medida de control preventiva._x000a_"/>
    <s v="_x000a_2. Realizar auditorías de seguimiento técnico en obra, en garantía de verificar la calidad de las obras que se están ejecutando._x000a_"/>
    <s v="_x000a_2. Informes de auditoria de avance técnico de las obras en ejecución._x000a_"/>
    <n v="8"/>
    <d v="2019-09-10T00:00:00"/>
    <d v="2020-06-30T00:00:00"/>
    <n v="42"/>
    <s v="DTE"/>
    <n v="0"/>
    <m/>
    <n v="-1467.0666666666666"/>
    <n v="0"/>
    <n v="0"/>
    <n v="0"/>
    <n v="42"/>
    <m/>
    <x v="0"/>
    <s v=""/>
    <x v="11"/>
    <s v="H35AF18"/>
    <n v="2"/>
    <s v="H35AF18 - 2"/>
  </r>
  <r>
    <s v=""/>
    <n v="131"/>
    <m/>
    <m/>
    <s v="14 05 004   "/>
    <s v="H35AF18. Proceso constructivo, Contrato 1632 de 2015. _x000a__x000a_El Contrato tiene por objeto: Mejoramiento, gestión predial, social y ambiental mediante la construcción de segundas calzadas, intersecciones y mejoramiento del corredor vial existente Honda-Manizales en el departamento de Caldas para el Programa &quot;Vías para la Equidad” (...)_x000a__x000a_En la visita de la CGR  llevada a cabo en marzo de 2019  se  evidenciaron  los siguientes deterioros en varios sitios del tramo anotado, así:_x000a_a. Ondulaciones en la estructura del pavimento o presencia de ondas en el sentido longitudinal al eje de la vía (...)_x000a_b. Pérdida parcial de la capa de rodadura (descascaramiento), por riego de liga deficiente o por  permeabilidad de la mezcla asfáltica. _x000a_c. Afloramiento  de  agua. No obstante haberse realizado corrección anterior en varios sitios mediante parcheo, se observó que en las juntas del citado parcheo o en otros sitios, de forma aleatoria aflora el agua, sin que haya lluvia. Lo anterior puede manifestarse por subdrenaje insuficiente  o inexistente o por filtración de aguas._x000a_d. Desgaste superficial prematuro con pérdida gradual de ligante y agregados; en varios  sitios ya se evidencia la desintegración superficial de la rodadura por insuficiencia  en la adherencia del asfalto con los granulares, o deficiencias en la dosificación de la mezcla.  _x000a__x000a_Acción 3._x000a_"/>
    <s v="Las situaciones identificadas por deficiencias tanto en la planificación, como en el proceso constructivo, por insuficiencia  en la aplicación de controles efectivos, que podrían generar  mayores costos en el proyecto y  riesgos: de aumento de los indicadores de accidentalidad  por  incremento en el IRI, de  aceleración en el deterioro general del sector, pudiéndose propagar a las áreas aledañas tanto a los parches como a los sitios ya intervenidos con la estructura de concreto asfáltico."/>
    <s v="_x000a_3. Se requerirá a la interventoría y al contratista para efectuar las respectivas correcciones, los defectos y deficiencias constructivos detectados por la contraloría. "/>
    <s v="_x000a_3. Informe técnico  de la interventoría con registro fotográfico que demuestre la corrección al problema evidenciado. "/>
    <s v="_x000a_3.  Informe del supervisor  con registro fotográfico."/>
    <n v="1"/>
    <d v="2019-09-05T00:00:00"/>
    <d v="2019-12-31T00:00:00"/>
    <n v="16.714285714285715"/>
    <s v="DTE"/>
    <n v="1"/>
    <m/>
    <n v="-1461"/>
    <n v="100"/>
    <n v="16.714285714285715"/>
    <n v="16.714285714285715"/>
    <n v="16.714285714285715"/>
    <m/>
    <x v="1"/>
    <s v=""/>
    <x v="11"/>
    <s v="H35AF18"/>
    <n v="3"/>
    <s v="H35AF18 - 3"/>
  </r>
  <r>
    <n v="104"/>
    <n v="132"/>
    <m/>
    <s v="Administrativo con presunta a incidencia fiscal y disciplinaria "/>
    <s v="14 05 004   "/>
    <s v="H37AF18. Contrato de Obra 544 de 2012. Pago correspondiente a derechos de botadero. _x000a__x000a_Al verificar el Análisis de Precios Unitarios (APU) del Ítem 3P, elaborado por el contratista de obra y avalado por el Interventor, se identifica que este no corresponde a una actividad de ejecución de obra y que el valor unitario descrito como un material referente a “derechos de botadero” no es un insumo de construcción. Además, de acuerdo con lo observado durante la visita al sitio de ejecución de las obras por parte de la CGR en marzo de 2019, se identificó que el material sobrante producto de excavaciones, cortes y remoción de derrumbes no fue dispuesto en escombreras autorizadas que cobraran una tasa por la disposición y manejo de dicho material. Este material fue dispuesto en los diferentes ZODMES  autorizados; los cuales corresponden a terrenos propiedad de terceros que aceptaban utilizar estas áreas como zonas de depósito, previa autorización por parte de la autoridad competente, con el objeto de realizar el relleno y conformación del material, en algunos casos beneficiándose de esta operación o recibiendo una contraprestación por parte del contratista, pero no por unidad de volumen o metro cúbico depositado._x000a__x000a_Conforme a todo lo expuesto, se establece que el pago al contratista de obra del Ítem 3P “Derechos de botadero” no era procedente, ya que este no corresponde a una actividad de ejecución de obra y su reconocimiento genera un mayor valor pagado al contratista, ya que el consorcio en su propuesta económica debía estimar todos los costos relacionados con la ejecución de la actividad de disposición de material sobrante de excavaciones, cortes y remoción de derrumbes a través del ítem 2P “Conformación de sitios de disposición de sobrantes”. Por tanto, se configura un posible daño patrimonial al Estado por  $4.505.2 millones, correspondiente al valor total pagado al contratista por concepto de ejecución del Ítem 3P, incluido en el Acta de Recibo Final de Obra."/>
    <s v="Lo identificado por deficiencias en el desarrollo del contrato y en la aplicación de los controles, con lo cual presuntamente se incumplió lo previsto en el artículo 209 de la CN; artículo 3 de la Ley 489 de 1998 (Principios de Economía, Eficiencia y Eficacia); numerales 8 y 9 del Artículo 4 y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GI"/>
    <n v="0"/>
    <m/>
    <n v="-1458.9333333333334"/>
    <n v="0"/>
    <n v="0"/>
    <n v="0"/>
    <n v="11.142857142857142"/>
    <m/>
    <x v="0"/>
    <s v="VENCIDO"/>
    <x v="11"/>
    <s v="H37AF18"/>
    <n v="1"/>
    <s v="H37AF18 - 1"/>
  </r>
  <r>
    <n v="105"/>
    <n v="133"/>
    <m/>
    <s v="Administrativo con presunta a incidencia fiscal y disciplinaria"/>
    <s v="14 05 004   "/>
    <s v="H38AF18. Contrato de Obra 544 de 2012. Elaboración de estudios y diseños nuevos. _x000a__x000a_Una vez analizada la información adjunta a la respuesta de la Entidad, se establece que los estudios y diseños citados anteriormente sí fueron entregados por el Contratista, sin embargo estos productos no corresponden a la partida de pago “Elaboración de Estudios y Diseños nuevos” incluida en el Acta de recibo de obra. _x000a__x000a_Lo anterior conforme a lo informado por la Entidad en la respuesta al oficio de solicitud de documentos AF-INVIAS-039 radicado por la CGR el 29 de marzo de 2019, donde se anexan tres (3) unidades de DVD que contienen la información acerca de los productos que corresponden a la partida de pago “Elaboración de Estudios y Diseños nuevos” y de igual forma los que corresponden a la partida de pago “Revisión, ajuste y/o actualización  y/o modificación y/o complementación de estudios y diseños”; donde se puede evidenciar que los componentes relacionados en el presente hallazgo corresponden a los  entregados por el Contratista como producto de la ejecución del ítem de revisión y ajuste a estudios y diseños._x000a__x000a_Conforme a todo lo anterior, se concluye que los productos citados en el presente hallazgo corresponden al ítem de pago “Revisión, ajuste y/o actualización y/o modificación y/o complementación de estudios y diseños”, por lo cual no debieron ser pagados adicionalmente como productos de la partida de pago “Elaboración de Estudios y Diseños nuevos”. Por tanto, se establece un presunto detrimento fiscal por $772.6 millones. "/>
    <s v="Lo identificado por deficiencias en el desarrollo del contrato y en la aplicación de los controles, con lo cual presuntamente se incumplió lo previsto en el artículo 209 de la CN; artículo 3 de la Ley 489 de 1998 (Principios de Economía, Eficiencia y Eficacia); los numerales 1, 4 y 9 del Artículo 4 y en el numeral 1 del Artículo 26 de la Ley 80 de 1993 y Artículos 83 y 84 de la Ley 1474 de 2011 en concordancia con el artículo 3 de la Ley 610 de 2000. Por tanto, el hallazgo tiene presunta incidencia fiscal y disciplinaria."/>
    <s v="Elaborar e implementar una bitácora para la estructuración de proyectos de la Subdirección de la Red Nacional de Carreteras."/>
    <s v="Elaboración y aprobación de la bitácora  para la estructuración de proyectos de la Subdirección de la Red Nacional de Carreteras (la cuál reposará dentro del expediente documental.), para su cumplimiento a partir de la socialización."/>
    <s v="Bitácora elaborada, aprobada y socializada  para la estructuración de proyectos de la Subdirección de la Red Nacional de Carreteras."/>
    <n v="1"/>
    <d v="2019-08-13T00:00:00"/>
    <d v="2019-10-30T00:00:00"/>
    <n v="11.142857142857142"/>
    <s v="SGI"/>
    <n v="0"/>
    <m/>
    <n v="-1458.9333333333334"/>
    <n v="0"/>
    <n v="0"/>
    <n v="0"/>
    <n v="11.142857142857142"/>
    <m/>
    <x v="0"/>
    <s v="VENCIDO"/>
    <x v="11"/>
    <s v="H38AF18"/>
    <n v="1"/>
    <s v="H38AF18 - 1"/>
  </r>
  <r>
    <n v="106"/>
    <n v="134"/>
    <m/>
    <s v="Administrativo con presunta incidencia fiscal y disciplinaria"/>
    <s v="14 05 004   "/>
    <s v="H39AF18. Contrato de Obra 1638 de 2015. Mayor valor pagado por concepto de vigilancia, operación y mantenimiento de túneles sector Cisneros – Loboguerrero. 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1.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Desligar el tema contractivo del tema operativo mediante la suscripción de contratos exclusivamente para operación vigilancia y mantenimiento de los túneles, lo cual se incorporará en el anexo técnico para futuros contratos."/>
    <s v="Anexo técnico en el cuál se desliga el tema constructivo del tema operativo."/>
    <s v="Anexo técnico ajustado"/>
    <n v="1"/>
    <d v="2019-08-13T00:00:00"/>
    <d v="2019-12-31T00:00:00"/>
    <n v="20"/>
    <s v="DTE-DEO"/>
    <n v="1"/>
    <d v="2020-12-21T00:00:00"/>
    <n v="11.866666666666667"/>
    <n v="100"/>
    <n v="20"/>
    <n v="20"/>
    <n v="20"/>
    <m/>
    <x v="1"/>
    <s v="VENCIDO"/>
    <x v="11"/>
    <s v="H39AF18"/>
    <n v="1"/>
    <s v="H39AF18 - 1"/>
  </r>
  <r>
    <s v=""/>
    <n v="135"/>
    <m/>
    <m/>
    <s v="14 05 004   "/>
    <s v="H39AF18. Contrato de Obra 1638 de 2015. Mayor valor pagado por concepto de vigilancia, operación y mantenimiento de túneles sector Cisneros – Loboguerrero._x000a__x000a_Se observó que las actividades de vigilancia, operación y mantenimiento de túneles que se adicionaron en el presupuesto no corresponden a obras complementarias, puesto que no obedecen a actividades de obra como tal y no son actividades necesarias y/o complementarias que se requirieran para la ejecución de las obras incluidas dentro del alcance contractual . Siendo finalmente estas actividades, un componente contractual independiente a la ejecución de las obras objeto del contrato, que debieron ser adicionadas para garantizar la operación y seguridad de los usuarios de la vía en el tramo Cisneros – Loboguerrero, pero que no hacen parte del alcance contractual incluido en el Contrato de Obra 1638 de 2015._x000a__x000a_Por lo anterior se establece que se pagó al Contratista una mayor cantidad que la ejecutada por concepto de vigilancia en el Centro de Control de Operaciones del sistema de túneles, ubicado en el túnel 10 izquierdo del tramo Cisneros – Loboguerrero. El valor del presunto detrimento fiscal corresponde a la suma de $73.3 millones, por concepto del pago de 8 meses de vigilancia para los cuales no se determina su ejecución._x000a__x000a_De acuerdo con todo lo descrito anteriormente, se establece que el valor total del posible detrimento fiscal es de $337.0 millones, correspondiente al mayor valor pagado al Contratista por concepto de operación, mantenimiento y vigilancia de túneles._x000a__x000a_Acción 2._x000a_"/>
    <s v="Lo identificado por deficiencias en la planeación y ejecución del contrato y en la aplicación de los controles, por lo cual el presente hallazgo tiene presunto alcance disciplinario, ya que se contraviene lo estipulado en el artículo 209 de la CN; artículo 3 de la Ley 489 de 1998 (Principios de Economía, Eficiencia y Eficacia); numerales 3 y 9 del Artículo 4 de la Ley 80 de 1993; Artículo 82 de la Ley 1474 de 2011 en concordancia con el artículo 3 de la Ley 610 de 2000."/>
    <s v="Los recursos pagados incorrectamente se descontaran en la correspondiente acta  liquidación."/>
    <s v="Descuento de mayor valor pagado en acta  liquidación."/>
    <s v="2. Acta de liquidación "/>
    <n v="1"/>
    <d v="2019-08-13T00:00:00"/>
    <d v="2019-12-31T00:00:00"/>
    <n v="20"/>
    <s v="DTE"/>
    <n v="0.2"/>
    <m/>
    <n v="-1461"/>
    <n v="20"/>
    <n v="4"/>
    <n v="4"/>
    <n v="20"/>
    <m/>
    <x v="0"/>
    <s v=""/>
    <x v="11"/>
    <s v="H39AF18"/>
    <n v="2"/>
    <s v="H39AF18 - 2"/>
  </r>
  <r>
    <n v="107"/>
    <n v="136"/>
    <m/>
    <s v=" Administrativo con presunto alcance disciplinario"/>
    <s v="14 05 004   "/>
    <s v="H40AF18. Contrato de Obra 1651 de 2015. Obras inconclusas._x000a__x000a_Mediante la ejecución del Contrato 1651 de 2015, se construyó el intercambiador vial ubicado en el sector del Puente Benito Hernández en la ciudad de Cúcuta. De acuerdo con lo establecido en el Informe final de Interventoría y conforme a lo verificado en la visita realizada al sitio de ejecución de la obra se pudo determinar que se construyeron un total de 12 ejes de los 14 que se tenían proyectados, según las metas físicas actualizadas y fijadas para la ejecución completa del intercambiador vial. Las obras construidas en los 12 ejes terminados del proyecto se encuentran funcionando y se observó que cumplen con los requerimientos técnicos contratados. _x000a__x000a_Sin embargo, se observó que en los dos (2) ejes viales restantes del intercambiador se construyeron obras pero no fueron terminadas y por tanto no se encuentran en funcionamiento, al respecto se informa por parte de la Entidad que no fue posible culminar las obras en estos dos ejes debido a que no se tenía disponibilidad de recursos para adicionar al contrato por lo cual no se terminó la construcción completa del proyecto quedando pendiente culminar la construcción de los ejes del intercambiador identificados con los números 11 y 14._x000a_"/>
    <s v="Lo identificado por debilidades en la planificación contractual con lo cual presuntamente se inobservó lo establecido en el Artículo 3 y en los numerales 1 y 2 del Artículo 26 de la Ley 80 de 1993 . El presente hallazgo tiene presunta incidencia disciplinaria."/>
    <s v="Gestionar  la estructuración de la segunda y última etapa del puente Benito Hernández y construcción, de acuerdo a los recursos presupuestales de la anualidad 2021 o posteriores."/>
    <s v="_x000a_Estructurar anteproyecto etapa 2 y final, puente Benito Hernández, que posibilite la construcción de los ejes viales 11 y 14._x000a_"/>
    <s v=" _x000a_Anteproyecto etapa 2 y final, estructurado._x000a_"/>
    <n v="1"/>
    <d v="2019-09-01T00:00:00"/>
    <d v="2019-12-31T00:00:00"/>
    <n v="17.285714285714285"/>
    <s v="DTE"/>
    <n v="1"/>
    <d v="2020-12-28T00:00:00"/>
    <n v="12.1"/>
    <n v="100"/>
    <n v="17.285714285714285"/>
    <n v="17.285714285714285"/>
    <n v="17.285714285714285"/>
    <m/>
    <x v="1"/>
    <s v="CUMPLIDO"/>
    <x v="11"/>
    <s v="H40AF18"/>
    <n v="1"/>
    <s v="H40AF18 - 1"/>
  </r>
  <r>
    <n v="108"/>
    <n v="137"/>
    <m/>
    <s v="Administrativo"/>
    <s v="14 05 004   "/>
    <s v="H41AF18. Contrato de Obra 518 de 2012. Obras Inconclusas. _x000a__x000a_(…) se determina que existe un riesgo en la inversión del recurso público utilizado para la construcción de la infraestructura correspondiente a los 6 puentes ubicados en la Ruta 3701 en las abscisas K77+430, K79+450, K79+800, K80+150, K80+450 y K82+630, y las obras de consulta previa citadas anteriormente que están pendientes por culminar; ya que las obras construidas quedaron inconclusas y no prestan el servicio que se pretendía satisfacer, afectando el cronograma previsto para la ejecución y puesta en funcionamiento de parte del Proyecto, y la oportunidad en la ejecución de los recursos, que eventualmente conllevará a mayores gastos para la Entidad con el fin de culminar las obras, incluyendo el riesgo de deterioro de las actividades constructivas ya realizadas._x000a__x000a_Acción 2."/>
    <s v="De la información referida se establece que desde mayo de 2018 no se ejecutaron más actividades de obra por parte del Contratista, a pesar de existir los recursos financieros disponibles del contrato para garantizar su pago (…)"/>
    <s v="Incorporar en el anteproyecto de presupuesto la necesidad de los recursos para la culminación de las obras."/>
    <s v="Realizar las gestiones para la solicitud de recursos dentro del anteproyecto de presupuesto para la culminación de las obras."/>
    <s v="Anteproyecto de presupuesto con la incorporación del proyecto para terminación de las obras."/>
    <n v="1"/>
    <d v="2019-08-13T00:00:00"/>
    <d v="2019-10-31T00:00:00"/>
    <n v="11.285714285714286"/>
    <s v="SGI"/>
    <n v="1"/>
    <m/>
    <n v="-1458.9666666666667"/>
    <n v="100"/>
    <n v="11.285714285714286"/>
    <n v="11.285714285714286"/>
    <n v="11.285714285714286"/>
    <m/>
    <x v="1"/>
    <s v="CUMPLIDO"/>
    <x v="11"/>
    <s v="H41AF18"/>
    <n v="1"/>
    <s v="H41AF18 - 1"/>
  </r>
  <r>
    <n v="109"/>
    <n v="138"/>
    <m/>
    <s v="Administrativo"/>
    <s v="14 05 004   "/>
    <s v="H43AF18. Mantenimiento a las Obras. Contrato de Obra 1696 de 11-12-2015. _x000a__x000a_Como resultado de la visita practicada por la CGR el 12 de marzo de 2019 a las obras en ejecución, se estableció que entre el K0+000 y K6+800, el pavimento flexible en varios sectores presentaba fisuramiento longitudinal y grietas sobre los bordes de la vía. _x000a__x000a_"/>
    <s v="(…) falta de mantenimiento oportuno por parte del contratista y la aplicación de controles por parte de la interventoría, con lo cual podrían generar daños mayores y reprocesos que originan demoras en la terminación de las obras y dificultades en la operación."/>
    <s v="Reparar los defectos constructivos detectados por la Contraloría por parte del contratista bajo la supervisión de la interventoría."/>
    <s v="Informe de la interventoría con registro fotográfico del recibo a satisfacción de las reparaciones indicando los PR."/>
    <s v="Informe con registro fotográfico "/>
    <n v="1"/>
    <d v="2019-08-13T00:00:00"/>
    <d v="2019-12-31T00:00:00"/>
    <n v="20"/>
    <s v="SGI"/>
    <n v="1"/>
    <m/>
    <n v="-1461"/>
    <n v="100"/>
    <n v="20"/>
    <n v="20"/>
    <n v="20"/>
    <m/>
    <x v="1"/>
    <s v="CUMPLIDO"/>
    <x v="11"/>
    <s v="H43AF18"/>
    <n v="1"/>
    <s v="H43AF18 - 1"/>
  </r>
  <r>
    <n v="110"/>
    <n v="139"/>
    <m/>
    <s v="Administrativo"/>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1.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1. Se efectuará una  auditoria  posventa de obra, en garantía de verificar la calidad y estado de las obras recibidas._x000a__x000a_"/>
    <s v="1. Auditoria posventa de obra para verificación de calidad y estado."/>
    <s v="1. Informe de auditoria "/>
    <n v="1"/>
    <d v="2019-09-10T00:00:00"/>
    <d v="2020-06-30T00:00:00"/>
    <n v="42"/>
    <s v="DTE"/>
    <n v="0"/>
    <m/>
    <n v="-1467.0666666666666"/>
    <n v="0"/>
    <n v="0"/>
    <n v="0"/>
    <n v="42"/>
    <m/>
    <x v="0"/>
    <s v="VENCIDO"/>
    <x v="11"/>
    <s v="H45AF18"/>
    <n v="1"/>
    <s v="H45AF18 - 1"/>
  </r>
  <r>
    <s v=""/>
    <n v="140"/>
    <m/>
    <m/>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 _x000a__x000a_Acción 2.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2. Se requerirá a la interventoría y al contratista para  que efectúen las respectivas correcciones y deficiencias constructivos resultantes de los hallazgos de contraloría y la auditoria técnica posventa efectuada por el INVIAS. _x000a__x000a_"/>
    <s v="2. Informe técnico  de la interventoría con registro fotográfico que demuestre la corrección al problema evidenciado. "/>
    <s v="2. Informe del supervisor  con registro fotográfico."/>
    <n v="1"/>
    <d v="2019-08-13T00:00:00"/>
    <d v="2019-12-31T00:00:00"/>
    <n v="20"/>
    <s v="DTE"/>
    <n v="0"/>
    <m/>
    <n v="-1461"/>
    <n v="0"/>
    <n v="0"/>
    <n v="0"/>
    <n v="20"/>
    <m/>
    <x v="0"/>
    <s v=""/>
    <x v="11"/>
    <s v="H45AF18"/>
    <n v="2"/>
    <s v="H45AF18 - 2"/>
  </r>
  <r>
    <s v=""/>
    <n v="141"/>
    <m/>
    <m/>
    <s v="14 05 004   "/>
    <s v="H45AF18. Mantenimiento a las Obras de pavimento flexible. Contrato de Obra 1404 de 09-10-2015. _x000a__x000a_Como resultado de la visita practicada por la CGR el 14 de marzo del 2019 a las obras ejecutadas, se estableció que en varios tramos de la vía intervenida, el pavimento flexible presenta en ambos lados fisuramientos longitudinales, así como en el centro del corredor vial intervenido. Varias de estas fisuras se han venido sellando con emulsión asfáltica y asfalto sólido para posteriormente, según el Contratista, presentarse a la Interventoría antes de la entrega final y liquidación del Contrato.  _x000a__x000a_En varios sectores de la vía se presenta invasión de maleza y material de suelo desprendido de la zona. Situación que además de limitar la normal circulación de las aguas lluvias, pone en riesgo la circulación vehicular y durabilidad de los sectores de pavimento de la vía intervenida._x000a__x000a_Acción 3._x000a_"/>
    <s v="Situación por debilidades en el mantenimiento oportuno por parte del Contratista a las obras que han sido ejecutadas, así como en el mantenimiento de la vía, con lo cual se genera riesgo  de daños mayores o deterioro prematuro después del recibo final de las obras."/>
    <s v="_x000a_3. Se gestionará mesas de trabajo con los entes territoriales responsables del mantenimiento de las vías para que efectúen el correspondiente y periódico mantenimiento de la vía_x000a_"/>
    <s v="_x000a_3. Mesas de trabajo con entes territoriales para gestionar mantenimiento  de la vía._x000a_"/>
    <s v="_x000a_3. Acta de mesa de trabajo_x000a_"/>
    <s v="1"/>
    <d v="2019-08-13T00:00:00"/>
    <d v="2019-12-31T00:00:00"/>
    <n v="20"/>
    <s v="DTE"/>
    <n v="0"/>
    <m/>
    <n v="-1461"/>
    <n v="0"/>
    <n v="0"/>
    <n v="0"/>
    <n v="20"/>
    <m/>
    <x v="0"/>
    <s v=""/>
    <x v="11"/>
    <s v="H45AF18"/>
    <n v="3"/>
    <s v="H45AF18 - 3"/>
  </r>
  <r>
    <n v="111"/>
    <n v="142"/>
    <m/>
    <s v="Administrativo"/>
    <s v="14 05 004   "/>
    <s v="H46AF18. Reductores de Velocidad. Contrato de Obra 1647 de 30-11-2015._x000a__x000a_En el sector del pavimento flexible comprendido entre TCC – Tele Bucaramanga en el cual se encuentran instalados estoperoles por parte del Contratista, se presenta desprendimiento prematuro de varios de estos elementos (...)_x000a__x000a_Acción 2."/>
    <s v="Deficiencias en la instalación, calidad y funcionalidad de los estoperoles, con lo cual se genera riesgo en la seguridad operacional del corredor."/>
    <s v="Realizar auditorías de seguimiento técnico en obra, en garantía de verificar la calidad de las obras que se están ejecutando  la fecha de inicio del presente plan de mejoramiento, como medida de control preventiva._x000a_"/>
    <s v="_x000a_Realizar auditorías de seguimiento técnico en obra, en garantía de verificar la calidad de las obras que se están ejecutando._x000a_"/>
    <s v="_x000a_Informes de auditoria de avance técnico de las obras en ejecución._x000a_"/>
    <n v="8"/>
    <d v="2019-09-10T00:00:00"/>
    <d v="2020-06-30T00:00:00"/>
    <n v="42"/>
    <s v="DTE"/>
    <n v="0"/>
    <m/>
    <n v="-1467.0666666666666"/>
    <n v="0"/>
    <n v="0"/>
    <n v="0"/>
    <n v="42"/>
    <m/>
    <x v="0"/>
    <s v="VENCIDO"/>
    <x v="11"/>
    <s v="H46AF18"/>
    <n v="1"/>
    <s v="H46AF18 - 1"/>
  </r>
  <r>
    <n v="112"/>
    <n v="143"/>
    <m/>
    <s v="Administrativo"/>
    <s v="14 05 004   "/>
    <s v="H47AF18. Mantenimiento al Corredor Vial. Contrato de Obra 1639 de 30-11-2015. _x000a__x000a_Contrato por valor de $89.376.3 millones, suscrito entre el INVIAS y el Consorcio Vías de Colombia para el Mejoramiento, Gestión Predial, Social y Ambiental de la Carretera Málaga - Los Curos en el Departamento de Santander_x000a__x000a_El puente el Guamo a la salida de Guaca a San Andrés k61+080, en construcción, presenta deficiencias en la señalización de desviación y orientación del tráfico._x000a__x000a_En el paso nacional por la población de Guaca, cuatro (4) losas de pavimento rígido presentan fisuramiento transversal, la misma falla se observó en una losa del paso nacional población de San Andrés. _x000a__x000a_El pavimento flexible en el sector comprendido entre el K58+090 presenta fisuramientos longitudinales en el eje central de la vía._x000a__x000a_En varios sectores de la vía las cunetas en concreto muestran fracturas, así como ranuras de dilataciones superficiales poco profundas y sin el lleno correspondiente que permita una adecuada dilatación e impida la filtración de partículas y escorrentía de la zona.   _x000a_"/>
    <s v="Debilidades en la señalización de los frentes de obra y reparación oportuna a las obras, deficiencias en la aplicación de controles, con lo cual no se garantiza una normal visualización y orientación al tráfico de la zona, además de que se puede conllevar al deterioro prematuro de las obras ejecutadas, demoras en la terminación y dificultades en la operación vehicular."/>
    <s v="Reparar los defectos constructivos y arreglar la señalización informada por  la Contraloría  por parte del contratista bajo la supervisión de la interventoría "/>
    <s v="informe de la interventoría con registro fotográfico del recibo a satisfacción de los arreglos observados por la Contraloría indicando PRS."/>
    <s v="Informe con registro fotográfico"/>
    <n v="1"/>
    <d v="2019-08-13T00:00:00"/>
    <d v="2019-12-31T00:00:00"/>
    <n v="20"/>
    <s v="SGI"/>
    <n v="1"/>
    <m/>
    <n v="-1461"/>
    <n v="100"/>
    <n v="20"/>
    <n v="20"/>
    <n v="20"/>
    <m/>
    <x v="1"/>
    <s v="CUMPLIDO"/>
    <x v="11"/>
    <s v="H47AF18"/>
    <n v="1"/>
    <s v="H47AF18 - 1"/>
  </r>
  <r>
    <n v="113"/>
    <n v="144"/>
    <m/>
    <s v="Administrativo con presunta incidencia disciplinaria"/>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1.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_x000a_1. Se efectuará auditoria de estado técnico en obra, en garantía de verificar el estado de las obra ejecutadas, como medida de control posventa._x000a_"/>
    <s v="_x000a_1. Auditoria de obra posventa._x000a_"/>
    <s v="_x000a_2. Informe de auditoria_x000a__x000a_"/>
    <s v="1"/>
    <d v="2019-08-13T00:00:00"/>
    <d v="2019-12-31T00:00:00"/>
    <n v="20"/>
    <s v="DTE"/>
    <n v="0"/>
    <m/>
    <n v="-1461"/>
    <n v="0"/>
    <n v="0"/>
    <n v="0"/>
    <n v="20"/>
    <m/>
    <x v="0"/>
    <s v="VENCIDO"/>
    <x v="11"/>
    <s v="H48AF18"/>
    <n v="1"/>
    <s v="H48AF18 - 1"/>
  </r>
  <r>
    <s v=""/>
    <n v="145"/>
    <m/>
    <m/>
    <s v="14 05 004   "/>
    <s v="H48AF18. Calidad de las obras en el Corredor Vial del Contrato de Obra 1510 de 26-10-2015. _x000a__x000a_En los sectores pavimentados, el pavimento flexible muestra en algunos tramos fisuras longitudinales de borde._x000a__x000a_Existe presencia de derrumbes a lo largo de la vía intervenida, los cuales invaden parte de la calzada pavimentada y cubren las cunetas en concreto, construidas._x000a__x000a_En el K1+020 se observó levantamiento y ondulación de la capa de pavimento en un tramo de aproximadamente 25 m. _x000a__x000a_En varios sectores, el pavimento flexible carece de cunetas en concreto que brinden entre otros un confinamiento y encauzamiento de las aguas._x000a__x000a_El tramo en pavimento flexible, no cuenta con la respectiva demarcación horizontal._x000a__x000a_Lo anterior en presunta contravención del Manual de Interventoría y Supervisión del INVÍAS. Así mismo, presuntamente contraviene los numerales 1 y 8 del artículo 26 y 51 de la Ley 80 de 1993, los artículos 82, 84 y 86 de la Ley 1474 de 2011._x000a__x000a_Acción 2._x000a__x000a_"/>
    <s v="Deficiencias en la ejecución, seguimiento y control, así como la falta de mantenimiento y reparación oportuna orientada a proteger la estructura de pavimento y obras de drenaje construidas, con lo cual se genera posible afectación en la estabilidad de las obras ejecutadas y de los recursos invertidos, así como respecto de la seguridad y operación del tramo intervenido."/>
    <s v="2. Requerir al interventor y contratista con copia a la aseguradora para que se repararen los defectos constructivos detectados tanto por la Contraloría a, como por la auditoria de control posventa bajo la supervisión de la interventoría y documentar las reparaciones mediante informe con registro fotográfico._x000a__x000a_"/>
    <s v="_x000a_2, Requerimiento a interventoría y contratista para hacer efectiva la póliza de cumplimiento y estabilidad de obra y documentar las reparaciones mediante informe con registro fotográfico._x000a_"/>
    <s v="Informe con registro fotográfico"/>
    <s v="1"/>
    <d v="2019-08-13T00:00:00"/>
    <d v="2019-12-31T00:00:00"/>
    <n v="20"/>
    <s v="DTE"/>
    <n v="0"/>
    <m/>
    <n v="-1461"/>
    <n v="0"/>
    <n v="0"/>
    <n v="0"/>
    <n v="20"/>
    <m/>
    <x v="0"/>
    <s v=""/>
    <x v="11"/>
    <s v="H48AF18"/>
    <n v="2"/>
    <s v="H48AF18 - 2"/>
  </r>
  <r>
    <n v="114"/>
    <n v="146"/>
    <m/>
    <s v="Administrativo con presunta incidencia disciplinaria"/>
    <s v="14 05 004   "/>
    <s v="H49AF18. Construcción de Muros en Mampostería para Centro de Control – Contrato 1759/2015 (Equipos Electromecánicos). _x000a__x000a_En visita realizada por la CGR a las obras que se están adelantando en el proyecto “Cruce de la Cordillera Central”, se evidenció que en la construcción del centro de control y operaciones que estará junto al peaje de Bermellón, los muros divisorios presentan deficiencias en la colocación del mortero de pega, lo cual incumple con lo establecido en la NSR-10 en cuanto a espesores y colocación de relleno entre elementos de mampostería, situación que puede generar riesgos para la integridad estructural de los mismos (propensión a fallas a través del mortero de pega)._x000a__x000a_Con los hechos identificados presuntamente se incumple así lo establecido en el  contrato de obra y de interventoría; numeral 8 del artículo 26 de la ley 80 de 1993 ; Artículos 83 y 84 de la Ley 1474 de 2011 y numeral 9 del capítulo 8.3 del Manual de Interventoría del INVÍAS , por tanto, esta observación tiene presunta incidencia disciplinaria._x000a__x000a_"/>
    <s v="(…) deficiencias en los procesos de control realizados por parte del contratista de obra y la interventoría de la misma."/>
    <s v="El CONSORCIO INTEGRAL MAB-ZAÑARTU, firma interventora, presentará un informe con fotografías y ensayos de laboratorio que evidencien el cumplimiento de la norma NSR-10, sobre el estado actual de los trabajos y las acciones realizadas."/>
    <s v="Se procederá a presentar un documento por la interventoría del contrato, en el cual conste el seguimiento al Hallazgo enunciado, que incluye las respectivas fotografías y ensayos sobre las acciones realizadas"/>
    <s v="Informe"/>
    <n v="1"/>
    <d v="2019-08-13T00:00:00"/>
    <d v="2019-08-31T00:00:00"/>
    <n v="2.5714285714285716"/>
    <s v="GGP1"/>
    <n v="1"/>
    <m/>
    <n v="-1456.9333333333334"/>
    <n v="100"/>
    <n v="2.5714285714285716"/>
    <n v="2.5714285714285716"/>
    <n v="2.5714285714285716"/>
    <m/>
    <x v="1"/>
    <s v="CUMPLIDO"/>
    <x v="11"/>
    <s v="H49AF18"/>
    <n v="1"/>
    <s v="H49AF18 - 1"/>
  </r>
  <r>
    <n v="115"/>
    <n v="147"/>
    <m/>
    <s v="Administrativo con presunta incidencia disciplinaria y fiscal"/>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1."/>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s v="GGP1"/>
    <n v="0"/>
    <m/>
    <n v="-1468.5"/>
    <n v="0"/>
    <n v="0"/>
    <n v="0"/>
    <n v="52.142857142857146"/>
    <m/>
    <x v="0"/>
    <s v="VENCIDO"/>
    <x v="11"/>
    <s v="H50AF18"/>
    <n v="1"/>
    <s v="H50AF18 - 1"/>
  </r>
  <r>
    <s v=""/>
    <n v="148"/>
    <m/>
    <m/>
    <s v="14 05 004   "/>
    <s v="H50AF18. Demolición Puente “Artura” y Construcción Puente “Bermellón I” (Terminación Túnel de la Línea). _x000a__x000a_Se observó en visita realizada por la CGR a las obras de terminación del Túnel de la Línea que dicha estructura se encuentra en ejecución. El origen de esta solución hace parte de un reproceso generado por las deficiencias presentadas en los diseños y construcción de la solución vial por parte del contratista del Contrato 3460 de 2008, causando un costos adicionales con cargo al Contrato 806 de 2017, para subsanar las deficiencias generadas en desarrollo del Contrato 3460 de 2008._x000a_Las situaciones expuestas se generaron por la deficiente calidad de los trabajos realizados por parte del contratista que venía ejecutando el Contrato 3460 de 2008, en todos los frentes de trabajo (túnel principal, túneles corto y cielo abierto), que conllevaron a la contratación de obras con cargo al Contrato 806 de 2017 tendientes a subsanar obras contratadas y pagadas a través del Contrato 3460 de 2008.  Por tanto ello constituye un presunto daño patrimonial al Estado en cuantía de $680.0 millones. Por tanto ello constituye un presunto daño patrimonial al Estado en cuantía de $680.0 millones._x000a__x000a_Sin embargo, lo evidenciado muestra un presunto incumplimiento de acuerdo a lo establecido en el Contrato 3460 de 2008 y su respectivo contrato de interventoría, Artículo 209 de la Constitución Política (Principio de Economía); Artículo 3 Ley 489 de 1998 (Principios de Eficiencia, Economía y Responsabilidad); numeral 8 del artículo 26 de la Ley 80 de 1993; Artículos 83 y 84 de la Ley 1474 de 2011 y numeral 9 del capítulo 8.3 del Manual de Interventoría del INVÍAS, por lo cual este hallazgo tiene  presunta incidencia  fiscal y disciplinaria._x000a__x000a_Acción 2."/>
    <s v="Las situaciones expuestas se generaron por la deficiente calidad de los trabajos realizados por parte del contratista que venía ejecutando el Contrato 3460 de 2008, en todos los frentes de trabajo (túnel principal, túneles corto y cielo abierto) (…)_x000a__x000a_(...) presunto incumplimiento de acuerdo a lo establecido en el Contrato 3460 de 2008 y su respectivo contrato de interventoría (...) "/>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s v="GGP1"/>
    <n v="40"/>
    <d v="2020-11-27T00:00:00"/>
    <n v="5"/>
    <n v="100"/>
    <n v="46"/>
    <n v="46"/>
    <n v="46"/>
    <m/>
    <x v="1"/>
    <s v=""/>
    <x v="11"/>
    <s v="H50AF18"/>
    <n v="2"/>
    <s v="H50AF18 - 2"/>
  </r>
  <r>
    <n v="116"/>
    <n v="149"/>
    <m/>
    <s v="Administrativo con presunta incidencia disciplinaria"/>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1.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Realizar acompañamiento técnico al proceso arbitral en cabeza de la Oficina Asesora Jurídica."/>
    <s v="Efectuar el acompañamiento técnico a la Oficina Asesora Jurídica, para el seguimiento al proceso arbitral No. 4980."/>
    <s v="Informe semestral sobre el seguimiento al proceso arbitral No. 4980."/>
    <n v="2"/>
    <d v="2019-08-13T00:00:00"/>
    <d v="2020-08-12T00:00:00"/>
    <n v="52.142857142857146"/>
    <s v="GGP1"/>
    <n v="0"/>
    <m/>
    <n v="-1468.5"/>
    <n v="0"/>
    <n v="0"/>
    <n v="0"/>
    <n v="52.142857142857146"/>
    <m/>
    <x v="0"/>
    <s v="VENCIDO"/>
    <x v="11"/>
    <s v="H51AF18"/>
    <n v="1"/>
    <s v="H51AF18 - 1"/>
  </r>
  <r>
    <s v=""/>
    <n v="150"/>
    <m/>
    <m/>
    <s v="14 05 004   "/>
    <s v="H51AF18. Revestimiento Túnel Principal Sector Falla la Soledad. _x000a__x000a_En visita realizada por la CGR a las obras que se adelantan para la terminación del Túnel de la Línea, Contrato 806 de 2017, se evidenció que en los sectores que fueron revestidos durante la ejecución del Contrato 3460 de 2008 dentro de la zona de influencia de la falla de La Soledad, se presentan fallas con evidentes grietas y fisuras (....)._x000a__x000a_Los problemas evidenciados se generaron por deficiencias en las obras ejecutadas por parte del anterior contratista del Contrato 3460 de 2008, lo que ha obligado al planteamiento de soluciones por parte del contratista del Contrato 806 de 2017 para subsanar dichas deficiencias, a cargo del contrato de obra vigente, implicando que, al asumir los costos de estas obras no contempladas, sea necesario reducir el alcance para ciertos puntos de la obra.  _x000a__x000a_Acción 2._x000a__x000a_"/>
    <s v="Lo expuesto tiene presunta incidencia disciplinaria por inobservancia de lo previsto en el Contrato 3460 de 2008 y su respectivo Contrato de interventoría; numeral 8 del artículo 26 de la ley 80 de 1993; Artículos 83 y 84 de la Ley 1474 de 2011 y numeral 9 del capítulo 8.3 del Manual de Interventoría del INVÍAS."/>
    <s v="Adelantar seguimiento en tiempo real para verificar el avance de las obras de los contratos en ejecución para la terminación del proyecto Cruce de la Cordillera Central, que permita advertir alertas ante posibles incumplimientos y deficiencias en los procesos constructivos."/>
    <s v="Realizar visitas de seguimiento en tiempo real para verificar el avance de las obras de los contratos en ejecución para la terminación del proyecto Cruce de la Cordillera Central, que permita advertir alertas ante posibles incumplimientos y deficiencias en los procesos constructivos."/>
    <s v="Actas de comité"/>
    <n v="40"/>
    <d v="2019-08-13T00:00:00"/>
    <d v="2020-06-30T00:00:00"/>
    <n v="46"/>
    <s v="GGP1"/>
    <n v="40"/>
    <d v="2020-11-27T00:00:00"/>
    <n v="5"/>
    <n v="100"/>
    <n v="46"/>
    <n v="46"/>
    <n v="46"/>
    <m/>
    <x v="1"/>
    <s v=""/>
    <x v="11"/>
    <s v="H51AF18"/>
    <n v="2"/>
    <s v="H51AF18 - 2"/>
  </r>
  <r>
    <n v="117"/>
    <n v="151"/>
    <m/>
    <s v="Administrativo"/>
    <s v="14 05 004   "/>
    <s v="H52AF18. Alcance Contrato 806 de 2017 y Adición de Cláusula Compromisoria. _x000a__x000a_(…) disminución del alcance contractual inicial y aumento de los recursos necesarios para la terminación del proyecto. "/>
    <s v="_x000a_El INVIAS no tuvo en cuenta en el proceso de planeación del Contrato 806 de 2017, una cuantificación detallada y precisa de las actividades y costos reales de los faltantes del proyecto, lo que conllevó a una serie de ajustes y modificaciones al alcance del mismo, por debilidades en el proceso de estructuración contractual (...)"/>
    <s v="Elaborar y formalizar un documento guía para la planeación y estructuración de proyectos estratégicos."/>
    <s v="Documentación de la guía &quot;Planeación y estructuración de proyectos estratégicos.&quot;"/>
    <s v="Guía &quot;Planeación y estructuración de proyectos estratégicos.&quot;"/>
    <n v="1"/>
    <d v="2019-08-13T00:00:00"/>
    <d v="2020-06-30T00:00:00"/>
    <n v="46"/>
    <s v="GGP1"/>
    <n v="0"/>
    <m/>
    <n v="-1467.0666666666666"/>
    <n v="0"/>
    <n v="0"/>
    <n v="0"/>
    <n v="46"/>
    <m/>
    <x v="0"/>
    <s v="VENCIDO"/>
    <x v="11"/>
    <s v="H52AF18"/>
    <n v="1"/>
    <s v="H52AF18 - 1"/>
  </r>
  <r>
    <n v="118"/>
    <n v="152"/>
    <m/>
    <s v="Administrativo con presunta incidencia disciplinaria"/>
    <s v="14 05 004   "/>
    <s v="H53AF18. Transitabilidad Quebrada Agua Blanca – Otanche. _x000a__x000a_Para el INVIAS, se han incumplido los numerales 6 y 10 de la cláusula cuarta del convenio, toda vez que no ejerció un control y vigilancia oportuna sobre las actuaciones del Fondo, permitiendo que se ejecutara la obra fallida sin exigir que se tuviera en cuenta las condiciones técnicas y los antecedentes geológicos previamente detectados por los contratistas de Fase I y Fase II del proyecto Transversal de Boyacá, y a la fecha no ha conminado de manera efectiva al FONDO para que defina las condiciones en las cuales va a dar cumplimiento a las estipulaciones del convenio para este sitio crítico (bien sea devolviendo el sitio o dando solución definitiva a la problemática presentada)._x000a__x000a_Así las cosas, lo anteriormente expuesto se constituye en una presunta falta disciplinaria por las deficiencias en el cumplimiento de las obligaciones del Convenio 020 por parte de las dos entidades que lo suscribieron, lo cual está afectando los recursos del Contrato 1699 de 2015._x000a__x000a_"/>
    <s v="Deficiencias en la coordinación institucional entre entidades para la definición de la solución del sitio crítico conocido como Quebrada Blanca (PR 93+000 al PR 93+200). Incumplimiento de obligaciones contraídas en el convenio interadministrativo por parte de las entidades intervinientes."/>
    <s v="Estructurar una guía para la coordinación interinstitucional, a manera de herramienta  metodológica, de manera que se establezcan claramente las  competencias y responsabilidades de los intervinientes en los convenios a suscribir "/>
    <s v="Guía Metodológica de Cooperación."/>
    <s v="Una (1) Guía Metodológica."/>
    <n v="1"/>
    <d v="2019-08-13T00:00:00"/>
    <d v="2019-12-31T00:00:00"/>
    <n v="20"/>
    <s v="SGR"/>
    <n v="0"/>
    <m/>
    <n v="-1461"/>
    <n v="0"/>
    <n v="0"/>
    <n v="0"/>
    <n v="20"/>
    <m/>
    <x v="0"/>
    <s v="VENCIDO"/>
    <x v="11"/>
    <s v="H53AF18"/>
    <n v="1"/>
    <s v="H53AF18 - 1"/>
  </r>
  <r>
    <n v="119"/>
    <n v="153"/>
    <m/>
    <s v="Administrativo con presunta incidencia disciplinaria"/>
    <s v="14 05 004   "/>
    <s v="_x000a__x000a_H54AF18. Reasentamiento comunidad en Ciénaga por trazado de la Variante de Ciénaga. _x000a__x000a_Uno de los fundamentos de este convenio es el ofrecimiento realizado por la alcaldía de Ciénaga mediante oficio del 20 de mayo de 2016, con radicado INVIAS 64282  del 21 de julio de 2016, el alcalde de Ciénaga manifiesta textualmente: “… El Municipio se compromete para el año 2017 a la consecución de 400 viviendas y para el año 2018 otras 400 viviendas, las cuales serán entregadas a la población suscrita al ceso para el reasentamiento de las familias …”._x000a__x000a_(...) a la fecha de hoy no se cuenta con información sobre la consecución de recursos para este reasentamiento o el avance en algún proyecto de vivienda que beneficie a la comunidad afectada por el proyecto (...)_x000a__x000a__x000a__x000a__x000a__x000a_"/>
    <s v="La situación expuesta evidencia deficiencias en los procesos de planeación de la gestión predial del proyecto, que no fue correctamente dimensionada ni por el Ente Nacional ni por el Ente Territorial, dando lugar a esta situación de indefinición que de no solucionarse puede afectar el alcance del proyecto contratado mediante el Contrato de Obra 1200 de 2016 (se podría llegar a tener un corredor inoperativo que no conecte los puntos de llegada y destino), lo cual constituye una presunta falta disciplinaria al no cumplirse lo establecido en el Artículo 209 de la CN (Principio de Economía); Artículo 3 Ley 489 de 1998 (Principios de Eficiencia, Economía y Responsabilidad) y los numerales 1 y 3 del artículo 26 de la Ley 80 de 1993."/>
    <s v="_x000a__x000a_1. llevar  a cabo mesa de trabajo con  El Alcalde de Ciénaga, con el fin de definir las acciones que tanto  el municipio, como el INVIAS en desarrollo del convenio 1123 de 2016  y cumplimiento de la resolución ANLA x459 del 25 de abril de 2017  efectuará, en pro de avanzar con la construcción del sector urbano en el contrato de obra 1200 de 2016.  _x000a_"/>
    <s v="_x000a_1. Mesa de trabajo con INVIAS, Municipio de Ciénaga._x000a__x000a__x000a_"/>
    <s v="_x000a_1 . Acta de mesa de trabajo._x000a_"/>
    <n v="1"/>
    <d v="2019-08-13T00:00:00"/>
    <d v="2019-12-31T00:00:00"/>
    <n v="20"/>
    <s v="DTE"/>
    <n v="0.7"/>
    <m/>
    <n v="-1461"/>
    <n v="70"/>
    <n v="14"/>
    <n v="14"/>
    <n v="20"/>
    <s v="NO"/>
    <x v="0"/>
    <s v="VENCIDO"/>
    <x v="11"/>
    <s v="_x000a__x000a_H54AF18"/>
    <n v="1"/>
    <s v="_x000a__x000a_H54AF18 - 1"/>
  </r>
  <r>
    <n v="120"/>
    <n v="154"/>
    <m/>
    <s v="Administrativo con presunta incidencia disciplinaria - Indagación Preliminar"/>
    <s v="14 05 004   "/>
    <s v="H55AF18. Conexión Variante de Ciénaga con Ruta del Sol III.  _x000a__x000a_El Contrato 1200 de 2016 contempla también la conexión de la Variante de Ciénaga con la Ruta del Sol III en lo que se conoce como la Ye de Ciénaga (PR 14+550). Sin embargo se evidencia en los informes de Interventoría que la conexión entre la obra en construcción y la Ruta de Sol III se encuentra en proceso de indefinición porque en el alcance del proyecto no se contempló este empate sino que se partió del supuesto de que “las calzadas proyectadas empatarían con la Ye de Ciénaga (este último tramo será construido y asumido por la Concesión Ruta del Sol II)._x000a__x000a_Lo anterior repercute directamente en el alcance del proyecto y lo puede afectar de manera significativa, como ya se ha mencionado, lo cual se constituye en una presunta falta disciplinaria al no cumplirse lo establecido en el Artículo 209 de la Constitución Política (Principio de Economía); Artículo 3 Ley 489 de 1998 (Principios de Eficiencia, Economía y Responsabilidad) y los numerales 1 y 3 del artículo 26 de la Ley 80 de 1993._x000a__x000a_"/>
    <s v="(…) se debe a las deficiencias en planeación que presenta el proyecto, al partir de supuestos que no se iban a realizar (…)."/>
    <s v="_x000a__x000a_1, Se llevará  a cabo mesa de trabajo con la gobernación de Magdalena, el municipio de Ciénaga y el INVIAS, con el fin de gestionar con la gobernación que se ejecute  el tramo conector en el sitio Ye de ciénaga con la variante hoy en ejecución INVIAS, dado que este tramo conector no hace parte del alcance y la licencia ambiental del proyecto del INVIAS, y si en cambio la gobernación ha gestionado el prediseño con la concesión que ellos tienen para el sector Barranquilla - Ye de Ciénaga._x000a_  "/>
    <s v="_x000a_1. Mesa de trabajo INVIAS, Gobernación de Magdalena, y municipio de Ciénaga._x000a_"/>
    <s v="_x000a_1. Acta de Mesa de trabajo."/>
    <n v="1"/>
    <d v="2019-08-13T00:00:00"/>
    <d v="2019-12-31T00:00:00"/>
    <n v="20"/>
    <s v="DTE"/>
    <n v="0.3"/>
    <m/>
    <n v="-1461"/>
    <n v="30"/>
    <n v="6"/>
    <n v="6"/>
    <n v="20"/>
    <s v="NO"/>
    <x v="0"/>
    <s v="VENCIDO"/>
    <x v="11"/>
    <s v="H55AF18"/>
    <n v="1"/>
    <s v="H55AF18 - 1"/>
  </r>
  <r>
    <n v="121"/>
    <n v="155"/>
    <m/>
    <s v="Administrativo con presunta incidencia disciplinaria y para Indagación Preliminar "/>
    <s v="14 05 004   "/>
    <s v="H56AF18. Cuota de gerencia Convenio 267 de 2009 y ejecución de trabajos en Transversal de la Macarena. _x000a__x000a_(...) se evidencia que el proyecto se ha extendido en un plazo muy superior al estipulado inicialmente (el plazo estaba para 60 meses y va para 120), que se han tenido que adicionar recursos por parte de la entidad financiadora – INVIAS (aun cuando el convenio cuenta con el instrumento de utilizar los rendimientos financieros que se generan en el convenio para ser utilizados en los proyectos), y que muchos de los retrasos presentados en las obras se debe a la baja o nula ejecución realizada por el Ejército y la deficiente gestión realizada por FONADE como gestor de los proyectos, tal como lo documentan los informes de supervisión realizados por los Gestores técnicos del INVIAS en los años 2016, 2017 y 2018 . Los mencionados informes documentan situaciones que dan cuenta de lo anteriormente descrito (...)_x000a__x000a_(...) de acuerdo a la supervisión técnica del INVÍAS se evidencian deficiencias en la calidad de las obras entregadas y no se conmina al Ejército para que ejecute las obras de manera correcta, pronta y eficiente-, hay mayores costos en insumos y maquinaria que repercuten en el costo por km de la vía, la compra de predios ha sido lenta y no se tiene claridad sobre los insumos prediales, y las gestiones administrativas por parte del FONADE no han sido eficientes (...)_x000a__x000a_De igual manera, las debilidades evidenciadas manifiestan una presunta falta disciplinaria, al incumplirse, lo establecido en numeral 4 del artículo 25 de la Ley 80 de 1993 ,  en los numerales 1 y 8 del artículo 26 de la Ley 80 de 1993 , y al presentarse deficiencias en los procesos de supervisión e interventoría (supervisión del INVÍAS sin medios de control y función desconocida de la Interventoría de FONADE, la cual no se evidencia que conmine al contratista al cumplimiento de sus deberes contractuales en los plazos señalados), incumpliendo lo establecido en el artículo 84 de la Ley 1474 de 2011."/>
    <s v="Lo identificado por eficiencias en la gerencia integral de proyectos, al no optimizar los recursos del proyecto de manera eficiente, incrementando los costos del mismo y permitiendo su extensión en el tiempo, sin conminar de manera oportuna y eficaz al contratista. El financiador del proyecto no se proveyó de las herramientas legales necesarias para ejercer un control eficaz sobre sus recursos, gerenciados por un tercero, con lo cual se genera ...."/>
    <s v="Realizar seguimiento periódico a la ejecución del convenio y documentar mediante informes trimestrales."/>
    <s v="Efectuar seguimiento semestral a la ejecución del convenio y documentar mediante informes trimestrales."/>
    <s v="Informe trimestral de seguimiento"/>
    <n v="4"/>
    <d v="2019-08-13T00:00:00"/>
    <d v="2020-08-12T00:00:00"/>
    <n v="52.142857142857146"/>
    <s v="SGI"/>
    <n v="4"/>
    <d v="2021-02-09T00:00:00"/>
    <n v="6.0333333333333332"/>
    <n v="100"/>
    <n v="52.142857142857146"/>
    <n v="52.142857142857146"/>
    <n v="52.142857142857146"/>
    <m/>
    <x v="1"/>
    <s v="CUMPLIDO"/>
    <x v="11"/>
    <s v="H56AF18"/>
    <n v="1"/>
    <s v="H56AF18 - 1"/>
  </r>
  <r>
    <n v="122"/>
    <n v="156"/>
    <m/>
    <s v="Administrativo"/>
    <s v="14 05 004   "/>
    <s v="H57AF18. Cumplimiento Contrato Obra 2179 de 2016. _x000a__x000a_(...) no existe certeza de que se haya extraído la totalidad de los restos del buque Tritonia, y -en consecuencia, tampoco sobre el cumplimiento de este ítem del Contrato de Obra 2179 de 2016._x000a__x000a_Para la CGR, además, se produjo afectación presupuestal, toda vez que  los recursos  que debían ser ejecutados en el 2017 y 2018,  no se ejecutaron. Situación que afectó el presupuesto de 2017 y 2018, genera riesgo de controversia contractual, y recursos no ejecutados oportunamente ($10.474.0 millones), monto que -según lo informado por la entidad- actualmente no cuenta con respaldo presupuestal para su pago. "/>
    <s v="(…) existe un nivel de incertidumbre en todas las mediciones realizadas en las distintas campañas (…)"/>
    <s v="Elaborar e implementar una bitácora para la estructuración de proyectos de la Subdirección Marítima y Fluvial."/>
    <s v="Elaboración y aprobación de la bitácora  para la estructuración de proyectos de la Subdirección Marítima y Fluvial (la cuál reposará dentro del expediente documental.), para su cumplimiento a partir de la socialización."/>
    <s v="Bitácora elaborada, aprobada y socializada  para la estructuración de proyectos de la Subdirección Marítima y Fluvial."/>
    <n v="1"/>
    <d v="2019-08-13T00:00:00"/>
    <d v="2019-10-15T00:00:00"/>
    <n v="9"/>
    <s v="SMF"/>
    <n v="0.5"/>
    <m/>
    <n v="-1458.4333333333334"/>
    <n v="50"/>
    <n v="4.5"/>
    <n v="4.5"/>
    <n v="9"/>
    <m/>
    <x v="0"/>
    <s v="VENCIDO"/>
    <x v="11"/>
    <s v="H57AF18"/>
    <n v="1"/>
    <s v="H57AF18 - 1"/>
  </r>
  <r>
    <n v="123"/>
    <n v="157"/>
    <n v="61"/>
    <s v=" Administrativo con presunta incidencia disciplinaria"/>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1."/>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1: Realizar mesa de trabajo entre la Subdirección de Medio Ambiente y Gestión Social, la Subdirección Marítima y Fluvial y la Dirección Técnica del INVIAS, con el fin de identificar y validar por la Dirección Técnica los riesgos para el cumplimiento de las obligaciones contenidas en las Licencias o Permisos Ambientales y   comunicar a la Oficina de Planeación el resultado de la mesa de trabajo de identificación de riesgos y la validación, con el fin de que se actualice la matriz de riesgos de la entidad.                                                                                                                                           "/>
    <s v="Matriz de Riesgo actualizada"/>
    <n v="1"/>
    <d v="2019-08-02T00:00:00"/>
    <d v="2019-11-30T00:00:00"/>
    <n v="17.142857142857142"/>
    <s v="SMF-SS"/>
    <n v="1"/>
    <d v="2020-12-31T00:00:00"/>
    <n v="13.233333333333333"/>
    <n v="100"/>
    <n v="17.142857142857142"/>
    <n v="17.142857142857142"/>
    <n v="17.142857142857142"/>
    <m/>
    <x v="1"/>
    <s v="CUMPLIDO"/>
    <x v="11"/>
    <s v="H58AF18"/>
    <n v="1"/>
    <s v="H58AF18 - 1"/>
  </r>
  <r>
    <s v=""/>
    <n v="158"/>
    <n v="62"/>
    <m/>
    <s v="14 05 004   "/>
    <s v="H58AF18. Cumplimiento y seguimiento ambiental, proyecto Dragado Canal de Acceso al Puerto de Buenaventura (Valle del Cauca)._x000a__x000a_En relación con la ejecución del proyecto Dragado Canal de Acceso al Puerto De Buenaventura (Valle Del Cauca), se observa en el seguimiento realizado por parte de la Autoridad de Licencias Ambientales - ANLA, que los beneficiarios de la licencia ambiental del proyecto como son el INSTITUTO NACIONAL DE VÍAS - INVIAS y la Sociedad Portuaria Regional de Buenaventura S.A - SPRBUN, no dieron cumplimiento a obligaciones contenidas en la licencia Ambiental, Plan de Manejo Ambiental y resoluciones que ceden de manera parcial y modifican obligaciones a dicha licencia. (...)_x000a__x000a_Acción 1 - Actividad 2."/>
    <s v="(…) debido a falta de aplicación efectiva de los controles por parte de las diferentes instancias, lo que genera incertidumbre sobre el impacto ambiental que pudo haber generado el desarrollo del citado proyecto, riesgo de afectación de los bienes de protección hídrico y edáfico y ausencia de información para la gestión oportuna."/>
    <s v="Identificar  el Riesgo para el cumplimiento de las obligaciones contenidas en  Licencias Ambientales"/>
    <s v="Actividad  2: Socialización   para la implementación de  la  matriz de riesgos actualizada  a la Subdirección de Medio Ambiente y Gestión Socia l, la Subdirección Marítima y Fluvial y la Dirección Técnica ."/>
    <s v="Actas de Socialización"/>
    <n v="2"/>
    <d v="2019-12-01T00:00:00"/>
    <d v="2019-12-31T00:00:00"/>
    <n v="4.2857142857142856"/>
    <s v="SMF-SS"/>
    <n v="2"/>
    <d v="2020-12-30T00:00:00"/>
    <n v="12.166666666666666"/>
    <n v="100"/>
    <n v="4.2857142857142856"/>
    <n v="4.2857142857142856"/>
    <n v="4.2857142857142856"/>
    <m/>
    <x v="1"/>
    <s v=""/>
    <x v="11"/>
    <s v="H58AF18"/>
    <n v="2"/>
    <s v="H58AF18 - 2"/>
  </r>
  <r>
    <n v="124"/>
    <n v="159"/>
    <m/>
    <s v="Fiscal, disciplinario y penal"/>
    <s v="14 04 004   "/>
    <s v="H1APCSMF18. Mayores cantidades de obras pagadas contrato 688 de 2015. De 2016-100263-80914-D._x000a__x000a_Acción 1.Mediante factura número 28 de fecha 30/12/2015, por valor de $1.009.298.938, correspondiente al acta de avance de obras número tres (03) de 28/12/2015, se incluyeron 70.000 m3 de dragado, a pesar que los informes semanales, evidencian que para ese momento (28/12/2015), solo se habían dragado 3.865 m3 correspondiente a 17,33 horas que la draga PILCAS llevó a cabo en la semana 11, que cubrió el periodo comprendido del 07/12/2015 al 14/12/2015.En los Subsiguientes informes semanales 12 a 14 que cubrieron el periodo comprendido entre el 15/12/2015 al 03/01/2016, no se reportan horas efectivas de actividades de dragado._x000a__x000a_Acción 2. Mediante factura número 30 de 24 de junio de 2016, se facturó por concepto de Provisión por Gestión Medioambiental un monto de $57.171.806 (incluye AIU e IVA), esto sin que se evidencie en el expediente contractual aportado las actividades llevadas a cabo y los análisis de precios unitarios presentados y las actas de aprobación por parte de la interventoría._x000a__x000a_Acción 3. En el informe mensual número siete (7) se manifiesta que “el contratista lleva un volumen acumulado de 165.000m3” de dragado, valor que coincide medianamente con lo dicho en el informe semanal número veintinueve (29), en el que dice: “A la fecha se han dragado aproximadamente 170.000 m3”. Posteriormente, en el informe semanal número treinta (30), que va desde el 02 de al 10 mayo de 2015 e incluye 82 horas efectivas de dragado de la DRAGA PILCAS y 77 horas que efectivas de dragado de la Draga La Hermandad, se dice que el dragado no supera los 200.000 m3. A pesar de lo anterior, en la factura número 30 se incluyeron 132.229 m3 de dragado de los cuales 52.000 m3 nos e encuentran soportados y/o guardan correlación con lo manifestado en los informes semanales 29 y 30, y el informe mensual número 7, ni con los rendimientos reportados (180 m3/h PILCAS y 200m3/h la Hermandad) por las Dragas utilizadas."/>
    <s v="Incumplimiento de los deberes funcionales del interventor del contrato, referido a las funciones de vigencia técnica y de los deberes del contratista establecidos en el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incluido el Informe Mensual de Supervisión.  En cumplimiento de lo establecido en el parágrafo segundo del artículo 39 de la Ley 80 de 1993.  "/>
    <s v="Procedimiento documentado"/>
    <n v="1"/>
    <d v="2019-01-15T00:00:00"/>
    <d v="2019-02-28T00:00:00"/>
    <n v="6.2857142857142856"/>
    <s v="SMF"/>
    <n v="0.4"/>
    <m/>
    <n v="-1450.8"/>
    <n v="40"/>
    <n v="2.5142857142857142"/>
    <n v="2.5142857142857142"/>
    <n v="6.2857142857142856"/>
    <m/>
    <x v="0"/>
    <s v="VENCIDO"/>
    <x v="12"/>
    <s v="H1APCSMF18"/>
    <n v="1"/>
    <s v="H1APCSMF18 - 1"/>
  </r>
  <r>
    <n v="125"/>
    <n v="160"/>
    <m/>
    <s v="Disciplinario"/>
    <s v="14 04 004   "/>
    <s v="H2APCSMF18. Cronología pliegos contrato 688 de 2015. _x000a_      _x000a_Acción 1. En el parágrafo tercero de la cláusula segunda del contrato dice: “El contrato de obra NO se encuentra sujeto a ajustes de conformidad con lo establecido en el memorando SMF 27596 del 27 de abril de 2015”. Esto a pesar de que la minuta establecida en los pliegos definitivos dice en la cláusula segunda lo siguiente: “PARÁGRAFO TERCERO: AJUSTE. – El contrato de obra se encuentra sujeto a ajustes de conformidad con lo establecido en el Pliego de Condiciones de la Licitación Publica”. Este asunto es un cambio sustancial realizado a los pliegos, el cual se hizo fuera de los tiempos establecidos para las adendas y que no fue conocido de manera previa por los demás participantes del proceso de selección._x000a__x000a_Acción 2 .En el parágrafo primero de la Cláusula Tercera dice: “PARÁGRAFO PRIMERO: Mediante memorando SMF 28637 del 30 de abril de 2015 la Subdirección marítima fluvial manifiesta: “ (…) Hacer aclaraciones al proceso LP-DO-SMF-002-2015, CONSTRUCCIÓN DE OBRAS DE ADECUACIONES Y REHABILITACIÓN DEL MUELLE DE LETICIA AMAZONAS, en el documento PRESUPUESTO OFICIAL, en el sentido de confirmar que el ítem Provisión para Gestión Social Ambiental se tiene estimado utilizar para obras. (…)”. Asunto que cambia de manera sustancial el panorama financiero del contrato y de lo cual no tuvieron conocimiento, por lo menos en el proceso de selección los demás participantes._x000a__x000a_Acción 3.  Los pliegos dicen: “Salvo fuerza mayor o caso fortuito, debidamente comprobados (a juicio del INVIAS), si el Adjudicatario se negare a cumplir con las obligaciones establecidas en el Pliego y específicamente las de suscribir y perfeccionar el contrato durante el término señalado, el INVIAS hará efectiva la Garantía de Seriedad constituida para responder por la seriedad de la Propuesta, sin menoscabo de las acciones legales consecuentes al reconocimiento de perjuicios causados y no cubiertos por el valor de la citada garantía y sin perjuicio de la inhabilidad para contratar por el termino de cinco (5) años, de conformidad con lo previsto en el ordinal (e) del numeral 1º del Art 8 de la Ley 80 de 1993.”, (subrayado fuera de texto) pero contrario a esto el contrato 688 se suscribió el día 07 de mayo de 2015, cuando la fecha limite era el día 23 de abril de 2015, es decir tres días después de la fecha de publicación de acto adjudicación, el cual se llevó a cabo el día 20 de abril de 2015._x000a__x000a_Acción 4. Los pliegos dicen: “La construcción de la garantía y del seguro, deberá efectuarla el contratista dentro de los tres (3) días hábiles siguientes a la firma del contrato, so pena de incurrir en causal de incumplimiento del contrato sancionable con multa, o de que el Instituto pueda hacer efectiva la póliza de seriedad de la oferta.”. Contrariando lo anterior, la póliza de cumplimiento 45-44-101063046 de Seguros del estado S.A. fue expedida el día 19 de mayo de 2015, es decir siete (7) días hábiles después de la fecha de suscripción (07/05/2015) del contrato, y la póliza de responsabilidad civil extracontractual 45-40-101028956 de la misma firma aseguradora en mención se expidió el 04 de junio de 2015."/>
    <s v="Las irregularidades señaladas denotan debilidades en el sistema de control interno con respecto al cumplimiento de los tiempos establecidos para las etapas del proceso contractual."/>
    <s v="Fortalecer la etapa de planeación y estructuración de los proyectos (Convenios Interadministrativos o contratos), formulando un procedimiento documentado que oriente el ejercicio y establezca los controles para mejorar aspectos tales como:_x000a_ _x000a_Análisis de todas las variables inmersas en el proyecto._x000a_Correcta verificación de estudios y diseños._x000a_Adecuada construcción de presupuestos de obra e interventoría._x000a_Correcta formulación de alcances y condiciones técnicas._x000a_Correcta coordinación y comunicación interinstitucional entre entidades involucradas._x000a_"/>
    <s v="Procedimiento documentado que oriente el ejercicio y establezca los controles para fortalecer la gestión contractual y mitigar la materialización de los riesgos inherentes a la actividad."/>
    <s v="Procedimiento documentado"/>
    <n v="1"/>
    <d v="2019-01-15T00:00:00"/>
    <d v="2019-02-28T00:00:00"/>
    <n v="6.2857142857142856"/>
    <s v="SMF"/>
    <n v="0.4"/>
    <m/>
    <n v="-1450.8"/>
    <n v="40"/>
    <n v="2.5142857142857142"/>
    <n v="2.5142857142857142"/>
    <n v="6.2857142857142856"/>
    <m/>
    <x v="0"/>
    <s v="VENCIDO"/>
    <x v="12"/>
    <s v="H2APCSMF18"/>
    <n v="1"/>
    <s v="H2APCSMF18 - 1"/>
  </r>
  <r>
    <n v="126"/>
    <n v="161"/>
    <m/>
    <s v="Fiscal y disciplinario"/>
    <s v="17 04 003   "/>
    <s v="H4APCSMF18. Requisitos Legales y Administrativos Contrato No 688 de 2015. De acuerdo a la verificación realizada de las órdenes de pago número 268713315, 393289015, 20771016, 125417416, 191954416, el INVIAS practicó deducciones por cuenta de la estampilla Pro-Universidades estatales, por un monto de $51.950.344. el valor correcto que pagar es de $80.123.410, lo cual genera un daño patrimonial de $28.173.066. De igual forma, se observa que las deducciones realizadas, no contempla el valor de la “Estampilla pro desarrollo Universalidad de la Amazonia”. Tampoco se evidencia en el expediente contractual que el contratista haya aportado copias de la consignación del pago de la mismas, lo que genera un daño por valor de $40.061.705._x000a_"/>
    <s v="Debilidades en las funciones de control interno del área de tesorería relacionadas con la revisión, verificación y control de los conceptos inherentes al pago de las obligaciones de la entidad, particularmente las concernientes con las retenciones a realizar, cuyo efecto directo es que el contratista se apropie de recursos que debieron ser destinados a las actividades propias de los objetivos establecidos en las normas que los imponen y regulan su uso."/>
    <s v="Revisión y actualización del procedimiento cuentas por pagar relacionado con la revisión, verificación y control de las deducciones inherentes al pago de las obligaciones de la entidad."/>
    <s v="Implementar actualización del procedimiento cuentas por pagar."/>
    <s v="Procedimiento actualizado"/>
    <n v="1"/>
    <d v="2019-01-15T00:00:00"/>
    <d v="2019-06-30T00:00:00"/>
    <n v="23.714285714285715"/>
    <s v="SF (GCP)"/>
    <n v="1"/>
    <d v="2021-03-02T00:00:00"/>
    <n v="20.366666666666667"/>
    <n v="100"/>
    <n v="23.714285714285715"/>
    <n v="23.714285714285715"/>
    <n v="23.714285714285715"/>
    <m/>
    <x v="1"/>
    <s v="CUMPLIDO"/>
    <x v="12"/>
    <s v="H4APCSMF18"/>
    <n v="1"/>
    <s v="H4APCSMF18 - 1"/>
  </r>
  <r>
    <n v="127"/>
    <n v="162"/>
    <m/>
    <s v="Administrativo"/>
    <s v="14 01 012   "/>
    <s v="H5APCSMF18. Garantías  necesarias del contrato No 688 de 2015. se observa que el contratista no constituyo la garantía que ampare los riesgos que en este sentido son imputables al mismo tampoco las mismas le fueron exigidas a pesar de lo establecido en los pliegos definitivos."/>
    <s v="Debilidades en el análisis jurídico del proyecto de contrato a suscribir, dado que no existe congruencia en el análisis de riesgos, lo dicho en los pliegos y el contrato finalmente suscrito respectivamente de la suficiencia de las garantías exigidas. Como consecuencia la entidad asume riesgos que están a cargo del contratista por la inexistencia de las garantías que derivan amparar los mismos."/>
    <s v="Revisión y actualización de la matriz de riesgos._x000a__x000a_"/>
    <s v="Documentar el riesgo inherente y el residual en obras de dragado, soportando jurídicamente el apetito del riesgo  y las garantías a exigir."/>
    <s v="Matriz de riesgo actualizada"/>
    <n v="1"/>
    <d v="2019-01-15T00:00:00"/>
    <d v="2019-02-28T00:00:00"/>
    <n v="6.2857142857142856"/>
    <s v="SMF"/>
    <n v="0.9"/>
    <m/>
    <n v="-1450.8"/>
    <n v="90"/>
    <n v="5.6571428571428566"/>
    <n v="5.6571428571428566"/>
    <n v="6.2857142857142856"/>
    <m/>
    <x v="0"/>
    <s v="VENCIDO"/>
    <x v="12"/>
    <s v="H5APCSMF18"/>
    <n v="1"/>
    <s v="H5APCSMF18 - 1"/>
  </r>
  <r>
    <n v="128"/>
    <n v="163"/>
    <m/>
    <s v="Fiscal, disciplinario y penal"/>
    <s v="14 04 004   "/>
    <s v="H6APCSMF18. Pagos por Movilización y desmovilización equipos de dragado.  En la ejecución del Contrato 688 de 2015 se realizaron pagos por concepto de movilización y desmovilización de equipos de dragado por valor de $371.667.823 pesos, de los cuales no se encuentran soportes idóneos en el expediente contractual aportado por la entidad que permitan verificar y comprobar las operaciones y transacciones que justifiquen dicha erogación.  "/>
    <s v="Incumplimiento de los deberes funcionales del interventor del contrato, referidos a las funciones de seguimiento y de los deberes del contratista establecidos en Numeral 2 del artículo 5 de la Ley 80 de 1993."/>
    <s v="                                                                                             _x000a_Hacer exigibles los informes (bajo parámetros técnicos) que los supervisores de los contratos y convenios  deben presentar en relación con el cumplimiento de las obligaciones contractuales, entendiendo que se  configura responsabilidad disciplinaria de la ejecución insuficiente de las funciones, en el reporte insuficiente de información, y/o, ausencia de evidencias y/o soportes documentales."/>
    <s v="_x000a_                                                                                                 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15T00:00:00"/>
    <d v="2019-02-28T00:00:00"/>
    <n v="6.2857142857142856"/>
    <s v="SMF"/>
    <n v="0.4"/>
    <m/>
    <n v="-1450.8"/>
    <n v="40"/>
    <n v="2.5142857142857142"/>
    <n v="2.5142857142857142"/>
    <n v="6.2857142857142856"/>
    <m/>
    <x v="0"/>
    <s v="VENCIDO"/>
    <x v="12"/>
    <s v="H6APCSMF18"/>
    <n v="1"/>
    <s v="H6APCSMF18 - 1"/>
  </r>
  <r>
    <n v="129"/>
    <n v="164"/>
    <m/>
    <s v="Administrativo con presunta incidencia fiscal y disciplinaria"/>
    <s v="14 01 007   "/>
    <s v="H1ACSRT17. Contrato de Interventoría 1109 de 2015._x000a__x000a_La Subdirección Red Terciaria[1] impartió orden de inicio al contrato de interventoría 1109 de 2015[2] el 25 de noviembre de 2015, siendo suspendido por 90 días desde el día 30 de noviembre de 2015 y luego por 53 días más, reanudándose el 21 de mayo de 2016. De otra parte, sólo hasta el 15 de abril de 2016 se adjudicó el correspondiente contrato de obra objeto de la interventoría, suscribiéndose el acta de inicio el 27 de junio de 2016, extendiéndose los términos de ejecución hasta enero de 2017, que llevó a la interventoría a ser prorrogada 4 veces, incrementándose el valor de esta en la suma de $28,6 millones, tal como se desprende la Adición 03 del 21 de noviembre de 2016."/>
    <s v="Deficiencias y debilidades, respecto de la observancia normativa, a tener en cuenta para el desarrollo de la interventoría y que estaba reglamentada en los en los ítems 8.2, 8.3 y 8.22 de los pliegos de condiciones del concurso de méritos, "/>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Procedimiento documentado que oriente el ejercicio y establezca los controles para fortalecer la gestión contractual y mitigar la materialización de los riesgos inherentes a la actividad._x000a_"/>
    <s v="_x000a__x000a_Procedimiento documentado"/>
    <n v="1"/>
    <d v="2019-01-02T00:00:00"/>
    <d v="2019-02-28T00:00:00"/>
    <n v="8.1428571428571423"/>
    <s v="SVR"/>
    <n v="0"/>
    <m/>
    <n v="-1450.8"/>
    <n v="0"/>
    <n v="0"/>
    <n v="0"/>
    <n v="8.1428571428571423"/>
    <m/>
    <x v="0"/>
    <s v="VENCIDO"/>
    <x v="13"/>
    <s v="H1ACSRT17"/>
    <n v="1"/>
    <s v="H1ACSRT17 - 1"/>
  </r>
  <r>
    <n v="130"/>
    <n v="165"/>
    <m/>
    <s v="Administrativo con presunta incidencia disciplinaria"/>
    <s v="17 02 003   "/>
    <s v="H2ACSRT17. Recursos del Convenio 2219 de 2013 en riesgo._x000a__x000a_Efectuado un análisis al Convenio 2219 de 2013 que el INVIAS suscribió con la alcaldía de Riohacha, con un plazo inicial hasta el 31 de diciembre de 2014 y valor de  $6.750 millones, se encontró que el mismo presentó 9 modificaciones, que adicionó su valor en $2.000 millones y extendió el plazo contractual hasta el 30 de mayo de 2016, a pesar de lo cual, según informe de la interventoría efectuada mediante el contrato 275 de 2014, el contratista a la fecha estipulada para la finalización del contrato de obra, no cumplió con las metas físicas."/>
    <s v="Debilidades en la ejecución de las obligaciones de la interventoría, quienes a pesar de los retrasos e inconsistencias de obra, no efectuaron las alertas oportunamente, o efectuadas estas, no se tomaron las medidas correctivas por parte de Ente Territorial."/>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VR"/>
    <n v="0"/>
    <m/>
    <n v="-1450.8"/>
    <n v="0"/>
    <n v="0"/>
    <n v="0"/>
    <n v="8.1428571428571423"/>
    <m/>
    <x v="0"/>
    <s v="VENCIDO"/>
    <x v="13"/>
    <s v="H2ACSRT17"/>
    <n v="1"/>
    <s v="H2ACSRT17 - 1"/>
  </r>
  <r>
    <n v="131"/>
    <n v="166"/>
    <m/>
    <s v="Administrativo con presunta incidencia disciplinaria"/>
    <s v="14 04 004   "/>
    <s v="H3ACSRT17.  Intervención del Tramo Vía Valledupar vereda Cerro Peralta _x000a__x000a_En la visita administrativa adelantada por la auditoría para verificar la ejecución del contrato derivado de obra, del Convenio Interadministrativo 2219 de 2013 en el tramo Valledupar vereda Cerro Peralta en el municipio de Riohacha - Guajira, se evidenció que   se realizó  un mejoramiento de la vía con material de afirmado, no obstante que, en los pliegos de condiciones y por ende en el presupuesto, se tenía contemplado, que la intervención de la vía se efectuaría, a nivel de pavimento con la “Construcción de Placa Huella, La Construcción de Piedra Pegada y Cunetas revestidas en Concreto”  y que de requerirse obras a nivel de afirmado “estas serán financiadas con recursos del municipio"/>
    <s v="Fallas en los controles de supervisión y de seguimiento por parte de la Entidad, dado que al no dar cumplimiento a las especificaciones establecidas por Invías y en el pliego de condiciones del contrato de obra y las modificaciones que finalmente realizó el ente territorial a los ítems del contrato, llevó a que se efectuará una intervención a nivel de afirmado en cantidad de 6.664.14 m3 por $1.012,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VR"/>
    <n v="0"/>
    <m/>
    <n v="-1450.8"/>
    <n v="0"/>
    <n v="0"/>
    <n v="0"/>
    <n v="8.1428571428571423"/>
    <m/>
    <x v="0"/>
    <s v="VENCIDO"/>
    <x v="13"/>
    <s v="H3ACSRT17"/>
    <n v="1"/>
    <s v="H3ACSRT17 - 1"/>
  </r>
  <r>
    <n v="132"/>
    <n v="167"/>
    <m/>
    <s v="Administrativo con presunta incidencia disciplinaria"/>
    <s v="14 02 002   "/>
    <s v="H4ACSRT17. Convenio 1216 de 2014 – Alcance Plan de Obras y Liquidación _x000a__x000a_En visita administrativa realizada el 24 de octubre de 2018 a las obras realizadas, se evidenció que no se intervino los 22.1 km ya que la Gobernación priorizó la construcción de placa huella de manera continua e ininterrumpida en un tramo de 8.2 km desde el PR 22+090 al PR 13+790[1], dejando sin intervenir tramos como el de Minca K 0+000 al K 7+900 m, el Campano del K 7+ 900 m al K13+900 m, encontrando que a lo largo del corredor de la vía no hay uniformidad ni homogeneidad que permita la movilidad a más de 10 km/hora, continuo deterioro que dificulta el tránsito vehicular y fallos en el talud (derrumbes) en algunos lugares que deterioraron la placa huella construida "/>
    <s v="Es la falta de asignación de recursos para el proyecto de manera total"/>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_x000a__x000a_"/>
    <s v="_x000a__x000a_Procedimiento documentado que oriente el ejercicio y establezca los controles para fortalecer la gestión contractual y mitigar la materialización de los riesgos inherentes a la actividad._x000a__x000a__x000a__x000a__x000a_"/>
    <s v="_x000a__x000a_Procedimiento documentado"/>
    <n v="1"/>
    <d v="2019-01-02T00:00:00"/>
    <d v="2019-02-28T00:00:00"/>
    <n v="8.1428571428571423"/>
    <s v="SVR"/>
    <n v="0"/>
    <m/>
    <n v="-1450.8"/>
    <n v="0"/>
    <n v="0"/>
    <n v="0"/>
    <n v="8.1428571428571423"/>
    <m/>
    <x v="0"/>
    <s v="VENCIDO"/>
    <x v="13"/>
    <s v="H4ACSRT17"/>
    <n v="1"/>
    <s v="H4ACSRT17 - 1"/>
  </r>
  <r>
    <n v="133"/>
    <n v="168"/>
    <m/>
    <s v="Administrativo"/>
    <s v="14 04 003   "/>
    <s v="H5ACSRT17. Estado de las obras construidas en desarrollo del convenio 2219 de 2013._x000a__x000a_El Contrato de Obra Pública No. 082 de 2014. a. En el tramo en concreto hidráulico construido para el acceso a la Comunidad Indígena Las Delicias se presentan discontinuidades en los bordillos en algunos casos han sido demolidos o destruidos por acción del tránsito, existe desgaste en las placas que limitan con las obras transversales (box culvert) b. En el tramo Florida Tomarrazón se observó un fallo con asentamiento junto al box culvert y en un tramo de carpeta c. En el tramo Valledupar Cerro Peralta, por ser una intervención de mejoramiento de subrasante donde se dejó la superficie con material de afirmado en algunos sectores se ha perdido el material de conformación de la superficie, generando discontinuidades en el sentido longitudinal y transversal. d. En el sector de la vereda Cerro Peralta donde se construyó el canal longitudinal en concreto se observa la presencia de fisuras y grietas en paredes y la losa del canalE6:F20."/>
    <s v="Deficiencias constructivas o de calidad de los materiales que aunado a la falta de mantenimiento, disminuyen el periodo de diseño o vida útil de las intervenciones realizadas"/>
    <s v="_x000a__x000a_Iniciar proceso sancionatorio en contra del interventor por el incumplimiento de las obligaciones establecidas en el numeral 8.3 del Manual de Interventoría en lo correspondiente al Recibo Definitivo de las Obras."/>
    <s v="_x000a_Proceso sancionatorio en contra del interventor por el incumplimiento de las obligaciones."/>
    <s v="_x000a__x000a_Inicio de proceso sancionatorio"/>
    <n v="1"/>
    <d v="2019-01-02T00:00:00"/>
    <d v="2019-02-28T00:00:00"/>
    <n v="8.1428571428571423"/>
    <s v="SVR"/>
    <n v="0"/>
    <m/>
    <n v="-1450.8"/>
    <n v="0"/>
    <n v="0"/>
    <n v="0"/>
    <n v="8.1428571428571423"/>
    <m/>
    <x v="0"/>
    <s v="VENCIDO"/>
    <x v="13"/>
    <s v="H5ACSRT17"/>
    <n v="1"/>
    <s v="H5ACSRT17 - 1"/>
  </r>
  <r>
    <n v="134"/>
    <n v="169"/>
    <m/>
    <s v="Administrativo con presunta incidencia disciplinaria"/>
    <s v="18 02 001   "/>
    <s v="H6ACSRT17. Frente adicional, contratos de Interventoría, convenio Agencia de Renovación del Territorio._x000a__x000a_En desarrollo del Convenio Interadministrativo 677 de 2017 se ejecutaron 20 contratos de interventoría, para la vigilancia y seguimiento de los contratos para el  mejoramiento, intervención y rehabilitación de la red terciaria Se evidenció que en los pliegos de condiciones y, por ende, en la propuesta económica, los contratistas incluyeron dentro del presupuesto, como costo adicional del contrato de obra, “La provisión para segundo frente de trabajo”, valor que en 4 contratos revisados, representa un porcentaje entre el 45% y 100% del valor de los costos básicos de la interventoría. La Entidad, al momento de definir el presupuesto oficial, no tenía claro todos y cada uno de los ítems necesarios para cumplir con el objeto contractual en el tiempo o plazo estimado."/>
    <s v="Denota debilidades de planeación y deficiencias en la estructuración de los proyectos, afectándose el principio de Planeación como principio rector de la contratación estatal, que es una manifestación del Principio de Eficacia._x000a__x000a_"/>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s v="SVR"/>
    <n v="0"/>
    <m/>
    <n v="-1450.8"/>
    <n v="0"/>
    <n v="0"/>
    <n v="0"/>
    <n v="8.1428571428571423"/>
    <m/>
    <x v="0"/>
    <s v="VENCIDO"/>
    <x v="13"/>
    <s v="H6ACSRT17"/>
    <n v="1"/>
    <s v="H6ACSRT17 - 1"/>
  </r>
  <r>
    <n v="135"/>
    <n v="170"/>
    <m/>
    <s v="Administrativo con presunta incidencia disciplinaria"/>
    <s v="14 04 010   "/>
    <s v="H8ACSRT17. Pago del A.I.U. en Acta de recibo final de obra del contrato de obra derivado del Convenio interadministrativo No. 825 de 2013. _x000a__x000a_Efectuado el análisis al desarrollo del contrato de obra No. 057 de 2014, se evidenció que los costos del A.I.U. (Administración, Imprevistos y Utilidad) liquidados en el Acta de Recibo Final de Obra No. 6 del 31 de marzo de 2015, no corresponden a los porcentajes contractuales, generando una diferencia a favor del contratista en monto de $3,6 millones."/>
    <s v="Fallas en los controles de supervisión y de seguimiento por parte de la Interventoría del contrato, dado que aprobó y dio aval a la mencionada acta, sin percatarse y glosar la utilidad por mayor valor, que se le estaba reconociendo al contratista en la suma de $3,6 millones."/>
    <s v="_x000a__x000a_Hacer exigibles los informes (bajo parámetros técnicos) que los supervisores deben presentar en relación con el cumplimiento de las obligaciones contractuales de los interventores y contratistas,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VR"/>
    <n v="0"/>
    <m/>
    <n v="-1450.8"/>
    <n v="0"/>
    <n v="0"/>
    <n v="0"/>
    <n v="8.1428571428571423"/>
    <m/>
    <x v="0"/>
    <s v="VENCIDO"/>
    <x v="13"/>
    <s v="H8ACSRT17"/>
    <n v="1"/>
    <s v="H8ACSRT17 - 1"/>
  </r>
  <r>
    <n v="136"/>
    <n v="171"/>
    <m/>
    <s v="Administrativo con presunta incidencia disciplinaria"/>
    <s v="14 01 013   "/>
    <s v="H9ACSRT17. Efectuado un análisis al contrato de interventoría 1293 de 2017, se estableció en la cláusula cuarta: “El plazo para la ejecución del presente contrato hasta el treinta y uno de diciembre de 2017, a partir de la fecha de la Orden de Inicio”, sin tener en cuenta que, derivado del presupuesto oficial, el Plan de cargas y por ende la propuesta económica, era necesaria una dedicación por parte del personal del contratista de mínimo dos (2) meses, adicional a que se estableció como un costo a los básicos el de “Provisión Segundo Frente de Trabajo” por valor de $98,4 millones, en caso de ser necesario para cumplir con los rendimientos de los contratos de obra; evidenciando que el plazo de 13 días de ejecución, no está acorde a los términos de planeación, pues de dichos ítems, se deriva que se requería un mayor término de vigencia, a fin de dar cumplimiento a la función de seguimiento y verificación para los 3 contratos objeto de la interventoría, la cual debía vigilar aspectos de localización, acopio de materiales, desplazamiento de maquinaria, ejecución de obra, cumplimiento de especificaciones técnicas, etc."/>
    <s v="Se presenta ya que el fundamento de la adopción del plazo inicial en los dos contratos, no tuvieron en cuenta, los tiempos de dedicación estipulados para el personal técnico establecido en la propuesta económica del contratista, y tampoco consideró el tiempo en que se debía adelantar, las actividades de seguimiento que en cumplimiento a la función de vigilancia y control debía efectuar la interventoría en tres y dos contratos, a desarrollarse en diferentes municipios, falta de concordancia en tiempo, que llevó a que la labor de control fuera prorrogada inmediatamente después del inicio de su ejecución._x000a__x000a_... &quot;afectándose el principio de Planeación como principio rector de la contratación estatal&quot;...&quot;vulnerando aspectos normados en el Articulo 25 del Estatuto General de Contratación Administrativa, así como a principios de la Función Administrativa consagrados en el Artículo 3 de la Ley 489 de 1998&quot;."/>
    <s v="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Procedimiento documentado que oriente el ejercicio y establezca los controles para fortalecer la gestión contractual y mitigar la materialización de los riesgos inherentes a la actividad."/>
    <s v="_x000a__x000a_Procedimiento documentado"/>
    <n v="1"/>
    <d v="2019-01-02T00:00:00"/>
    <d v="2019-02-28T00:00:00"/>
    <n v="8.1428571428571423"/>
    <s v="SVR"/>
    <n v="0"/>
    <m/>
    <n v="-1450.8"/>
    <n v="0"/>
    <n v="0"/>
    <n v="0"/>
    <n v="8.1428571428571423"/>
    <m/>
    <x v="0"/>
    <s v="VENCIDO"/>
    <x v="13"/>
    <s v="H9ACSRT17"/>
    <n v="1"/>
    <s v="H9ACSRT17 - 1"/>
  </r>
  <r>
    <n v="137"/>
    <n v="172"/>
    <m/>
    <s v="Administrativo con presunta incidencia disciplinaria"/>
    <s v="14 04 004   "/>
    <s v="H10ACSRT17. Se observa que en la cláusula quinta, parágrafo primero del Convenio No 1216 de 2014, se le está dando la facultad al interventor del Contrato de Obra derivado del Convenio, de ser pagador del gasto al establecer: “(… y que se requiere para el pago de cheques únicamente, la firma del Interventor contratado por el Instituto y del Tesorero de EL DEPARTAMENTO…)”_x000a__x000a_Se observa que mediante oficio No DT MAG 23295 del 11 de mayo de 2015, el Director Territorial del Magdalena solicita, “que el representante legal del consorcio regional, (Interventoría). Como persona autorizada por parte de la interventoría para firmar la cuenta de apertura dejara el manejo de los recursos del convenio 1216 de 2014”. Es así que a partir de dicha autorización, el interventor del convenio junto con el jefe de la Oficina de Tesorería del Departamento viene ejerciendo funciones de pagador._x000a__x000a_A nivel del diseño de controles, lo evidenciado en el Convenio Interadministrativo, constituye a criterio de la CGR una falencia en la segregación de funciones, entendiendo por esto, “el separar las responsabilidades incompatibles que pueden crear la posibilidad para una acción no deseada (Ej.: Separar la autoridad de firmar cheques, de la autoridad para hacer aprobaciones de pagos)” , al delegar en un mismo sujeto la realización de las labores de interventoría y a su vez, ser ordenador del gasto de una cuenta conjunta."/>
    <s v="No se está dando cumplimiento a lo establecido en la Resolución 780 del 10 de febrero de 2014 del INVIAS, por medio de la cual se delegan funciones, toda vez que en el artículo 7 numeral 1, se delega en los Directores Territoriales del Instituto, la ordenación del gasto y del pago, quien a su vez, está delegando en el Interventor dicha labor._x000a__x000a_Podría constituir un posible riesgo de conflicto de intereses para el Interventor, y por ende, constituye una observación con presunta incidencia disciplinaria, al inobservar lo definido en el artículo 40 de la Ley 80 de 1993 parágrafo único, así como del artículo 28 de la ley 1150 de 2007, los artículos 33 y 34 del título IV de la Ley 734 de 2002 y el párrafo del parágrafo 3 del artículo 84 de la Ley 1474 de 2011."/>
    <s v="_x000a__x000a_Segregación de función de pago con interventoría."/>
    <s v="Documentar la segregación de función de pago con interventoría a través de la minuta contractual."/>
    <s v="_x000a_Documentación de la segregación de función de pago con interventoría al interior de la minuta contractual."/>
    <n v="1"/>
    <d v="2019-01-02T00:00:00"/>
    <d v="2019-02-28T00:00:00"/>
    <n v="8.1428571428571423"/>
    <s v="SVR"/>
    <n v="0"/>
    <m/>
    <n v="-1450.8"/>
    <n v="0"/>
    <n v="0"/>
    <n v="0"/>
    <n v="8.1428571428571423"/>
    <m/>
    <x v="0"/>
    <s v="VENCIDO"/>
    <x v="13"/>
    <s v="H10ACSRT17"/>
    <n v="1"/>
    <s v="H10ACSRT17 - 1"/>
  </r>
  <r>
    <n v="138"/>
    <n v="173"/>
    <m/>
    <s v="Administrativo"/>
    <s v="14 04 001   "/>
    <s v="H11ACSRT17. Efectuado el análisis al desarrollo del contrato de obra No. 672 de 2016, el cual tenía como objetivo la construcción de los accesos y rehabilitación del puente sobre el río Páez, se pudo evidenciar que los elementos estructurales del puente fueron construidos mediante el contrato de obra No. 3408 de 2013 , con un plazo inicial de 6,5 meses e inversión total por $8.953,79 millones y a pesar de haber superado los términos y montos inicialmente previstos respecto de un presupuesto inicial, se liquidó y recibió a satisfacción por parte del INVÍAS, sin que se hubiera cumplido con el objeto de mejora de la movilidad y conectividad para las poblaciones circunvecinas, y tampoco que hubiere servido a la superación de las circunstancias de la emergencia en las que fue justificada y planeada su construcción, ya que quedaron pendiente los aproches  de la vía que permitiera su utilización."/>
    <s v="Esto, en razón a que la gestión adelantada por la Entidad, logró una respuesta de mejoramiento de la viabilidad y conectividad de la zona, así como de los motivos que generaron la urgencia manifiesta, solo cinco (05) años después de que se presentaran las circunstancias que motivaron a esta, ya que en desarrollo del ítem de estudios y diseños, debió cambiarse la alternativa inicial , y debiera ajustar las cantidades y  especificaciones del diseño, mediante la suscripción de diez (10) adiciones, que aumentaron el valor inicialmente previsto en un 50%, sin que se lograra por déficit presupuestal, cumplir con la construcción de todos los ítems contractuales iniciales, ya que se priorizó la estructura dejando de lado otros elementos como los aproches y al ser jurídicamente imposible adicionarlo en más del 50% de su valor inicial, se procedió a su liquidación y a efectuar un nuevo contrato  para su terminación."/>
    <s v="_x000a_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VR"/>
    <n v="0"/>
    <m/>
    <n v="-1450.8"/>
    <n v="0"/>
    <n v="0"/>
    <n v="0"/>
    <n v="8.1428571428571423"/>
    <m/>
    <x v="0"/>
    <s v="VENCIDO"/>
    <x v="13"/>
    <s v="H11ACSRT17"/>
    <n v="1"/>
    <s v="H11ACSRT17 - 1"/>
  </r>
  <r>
    <n v="139"/>
    <n v="174"/>
    <m/>
    <s v="Administrativo con presunta incidencia disciplinaria"/>
    <s v="14 02 014   "/>
    <s v="H12ACSRT17. Acorde con lo estipulado en el ítem número 22 de la Propuesta Económica del contrato de obra derivado del Convenio interadministrativo No. 476 de 2015, ejecutado por el municipio de Valle de San José, Santander, se evidenció que a pesar que se tenía contemplado el suministro e instalación de 4 señales verticales no se instalaron, en razón a que la interventoría  aprobó la eliminación del ítem con la finalidad de completar otras cantidades faltantes, desconociendo lo indicado en el Manual de “Señalización Vial Dispositivos Uniformes para la regulación del tránsito en calles, carreteras y ciclo rutas de Colombia 2015” que establece que los puentes largos o cortos requieren ser señalizados."/>
    <s v="La falta de señalización conlleva a que se genere el riesgo de accidentes y responsabilidades civiles extracontractuales, por incumplimiento de los artículos 2  y 3  de la Resolución No. 1885 del 17 de junio de 2015 , que podría comprometer a la entidad en eventos de catástrofes que deban ser indemnizadas, dado que el manual mencionado contiene aspectos técnicos y administrativos, que se constituyen en un documento técnico-obligatorio."/>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VR"/>
    <n v="0"/>
    <m/>
    <n v="-1450.8"/>
    <n v="0"/>
    <n v="0"/>
    <n v="0"/>
    <n v="8.1428571428571423"/>
    <m/>
    <x v="0"/>
    <s v="VENCIDO"/>
    <x v="13"/>
    <s v="H12ACSRT17"/>
    <n v="1"/>
    <s v="H12ACSRT17 - 1"/>
  </r>
  <r>
    <n v="140"/>
    <n v="175"/>
    <m/>
    <s v="Administrativo"/>
    <s v="14 02 014   "/>
    <s v="H13ACSRT17. Obligaciones Convenio Interadministrativo No.1739 de 2014, celebrado con el Municipio de Puerto Parra, se dio inicio al contrato de obra, sin que tuviera finalizado la gestión predial y ambiental estipulada lo que llevo a justificar las prorrogas."/>
    <s v="Debilidades en la ejecución de controles asociados a la identificación, seguimiento y verificación de todos los aspectos que afectan el desarrollo de los convenios suscritos."/>
    <s v="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1"/>
    <d v="2019-01-02T00:00:00"/>
    <d v="2019-02-28T00:00:00"/>
    <n v="8.1428571428571423"/>
    <s v="SVR"/>
    <n v="0"/>
    <m/>
    <n v="-1450.8"/>
    <n v="0"/>
    <n v="0"/>
    <n v="0"/>
    <n v="8.1428571428571423"/>
    <m/>
    <x v="0"/>
    <s v="VENCIDO"/>
    <x v="13"/>
    <s v="H13ACSRT17"/>
    <n v="1"/>
    <s v="H13ACSRT17 - 1"/>
  </r>
  <r>
    <n v="141"/>
    <n v="176"/>
    <m/>
    <s v="Administrativo con presunta incidencia disciplinaria"/>
    <s v="17 02 012   "/>
    <s v="H14ACSRT17. Contrato de Obra No.672 de 2016. El parágrafo segundo de la clausula quinta del contrato de obra No.672 de 2016,establecio el procedimiento para el pago de las actas de obra, sin embargo se evidencio que el consorcio INZA3, superó los plazos predefinidos para su presentación tal como se observo en las actas parciales de obra números 1,8,9,11 y 12 las cuales no se tramitaron dentro de los términos  reglamentadas es decir 5 días después a la finalización del mes de ejecución."/>
    <s v="Se limita el conocimiento inmediato de la información respecto a la ejecución e incidencias operativa en ele cumplimiento del objeto del contrato y genera el riesgo de que por acumulación de facturas se afecte el flujo de caja para el periodo en el cual se haya radicado denotando debilidades de control por parte de la supervisión que realiza la Entidad."/>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VR"/>
    <n v="0"/>
    <m/>
    <n v="-1450.8"/>
    <n v="0"/>
    <n v="0"/>
    <n v="0"/>
    <n v="8.1428571428571423"/>
    <m/>
    <x v="0"/>
    <s v="VENCIDO"/>
    <x v="13"/>
    <s v="H14ACSRT17"/>
    <n v="1"/>
    <s v="H14ACSRT17 - 1"/>
  </r>
  <r>
    <n v="142"/>
    <n v="177"/>
    <m/>
    <s v="Administrativo"/>
    <s v="14 04 004   "/>
    <s v="H15ACSRT17. Actuaciones de Vigilancia y Control de las Direcciones Territoriales en desarrollo de los Convenios Interadministrativos. Los convenios suscritos con los municipios para mejoramiento, construcción de vías de la red  terciaria se pudo evidenciar que de los controles establecidos en los convenios y en el procedimiento MINFRA-PR-2 para la vigilancia y control implementados por el INVIAS y que deben ser adelantadas por los gestores o directores territoriales, no hay soportes de documental o reporte sistematizado, que verifique el cumplimiento de estos."/>
    <s v="No existe un procedimiento o lineamiento Institucional respecto a la forma como se desarrollan los documentos que se deben incluir que evidencie la trazabilidad de la gestión respecto de los controles que deben adelantar las direcciones territorial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VR"/>
    <n v="0"/>
    <m/>
    <n v="-1450.8"/>
    <n v="0"/>
    <n v="0"/>
    <n v="0"/>
    <n v="8.1428571428571423"/>
    <m/>
    <x v="0"/>
    <s v="VENCIDO"/>
    <x v="13"/>
    <s v="H15ACSRT17"/>
    <n v="1"/>
    <s v="H15ACSRT17 - 1"/>
  </r>
  <r>
    <n v="143"/>
    <n v="178"/>
    <m/>
    <s v="Administrativo"/>
    <s v="17 01 011   "/>
    <s v="H17ACSRT17. En la cuenta 1470 – Otros deudores, el Invías registra los derechos de cobro derivados de los saldos no ejecutados de los convenios._x000a__x000a_En el caso del Convenio Interadministrativo 2058 de 2014, firmado el 29 de diciembre de 2014 con el Municipio de Manizales; mediante el acta de entrega y recibo definitivo de convenio, elaborada el 12 de julio de 2016, se determinó un saldo no ejecutado por valor de $38 millones; valor que fue legalizado por la Subdirección de Red Terciaria y Férrea a la Subdirección Financiera el día 19 de abril de 2017 y reconocido contablemente, como una cuenta por cobrar al Municipio de Manizales el día 27 del mismo mes."/>
    <s v="Inoportunidad en la causación de un valor a favor de la Entidad de ocho (8) meses."/>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_x000a_"/>
    <s v="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El procedimiento incluirá la remisión  oportuna de  las actas de entrega y recibo definitivo, la legalización de los recursos por parte de la Unidad ejecutora  a la Sub. Financiera.)"/>
    <s v="_x000a_Procedimiento documentado"/>
    <n v="1"/>
    <d v="2019-01-02T00:00:00"/>
    <d v="2019-02-28T00:00:00"/>
    <n v="8.1428571428571423"/>
    <s v="SVR"/>
    <n v="0"/>
    <m/>
    <n v="-1450.8"/>
    <n v="0"/>
    <n v="0"/>
    <n v="0"/>
    <n v="8.1428571428571423"/>
    <s v="NO"/>
    <x v="0"/>
    <s v="VENCIDO"/>
    <x v="13"/>
    <s v="H17ACSRT17"/>
    <n v="1"/>
    <s v="H17ACSRT17 - 1"/>
  </r>
  <r>
    <n v="144"/>
    <n v="179"/>
    <m/>
    <s v="Administrativo con presunta incidencia disciplinaria"/>
    <s v="17 01 002   "/>
    <s v="H19ACSRT17. En el caso del contrato de interventoría No 1296 de 2017 para la vigilancia de obras correspondientes a 5 contratos de obra en 5 municipios del departamento de Caquetá, con un plazo de 27 días, desde el 05 de diciembre hasta el 31 de diciembre de 2017, por $399,9 millones, se observa que se adquirieron compromisos al final de la vigencia sin la debida planeación y posteriores adiciones en tiempo y recursos en el contrato."/>
    <s v="Falta de previsión en la ejecución de las obras y el desplazamiento en las inversiones y en los cronogramas y que no se está cumpliendo en términos de oportunidad con los compromisos contractuales inicialmente pactados."/>
    <s v="_x000a__x000a_Fortalecer la etapa de planeación y estructuración de los proyect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entre otros."/>
    <s v="_x000a__x000a_Procedimiento documentado que oriente el ejercicio y establezca los controles para fortalecer la gestión contractual y mitigar la materialización de los riesgos inherentes a la actividad._x000a_"/>
    <s v="_x000a_Procedimiento documentado"/>
    <n v="1"/>
    <d v="2019-01-02T00:00:00"/>
    <d v="2019-02-28T00:00:00"/>
    <n v="8.1428571428571423"/>
    <s v="SVR"/>
    <n v="0"/>
    <m/>
    <n v="-1450.8"/>
    <n v="0"/>
    <n v="0"/>
    <n v="0"/>
    <n v="8.1428571428571423"/>
    <m/>
    <x v="0"/>
    <s v="VENCIDO"/>
    <x v="13"/>
    <s v="H19ACSRT17"/>
    <n v="1"/>
    <s v="H19ACSRT17 - 1"/>
  </r>
  <r>
    <n v="145"/>
    <n v="180"/>
    <m/>
    <s v="Administrativo con presunta incidencia disciplinaria"/>
    <s v="17 02 012   "/>
    <s v="H20ACSRT17. A 31 de diciembre de 2015 se constituyó el rubro C-113-600-621 de la Subdirección Red Terciaria y Férrea por $109,5 millones denominado “Mantenimiento, Mejoramiento y Conservación de Vías Caminos de Prosperidad Nacional – previo concepto DNP pagos exigibles vigencia expirada” (Tabla No. 13). Lo anterior por demoras en el trámite para el pago de obligaciones contractuales, tanto por parte de la Entidad como de los contratistas, lo cual trae como consecuencia desgaste administrativo, ejecución de trámites adicionales para generar el pago y el riesgo de pagar intereses de mora los cuales podrían convertirse en un presunto detrimento patrimonial."/>
    <s v="Debilidades o falta de eficacia en la aplicación de las herramientas de control, conllevó a que, convenios de la política institucional de Caminos para la Prosperidad, aún no hayan podido ser liquidados, debiendo acudir, ante la jurisdicción administrativa judicial para esta finalidad, con las demoras procedimentales, cargas administrativas y presupuestales, sin que se puedan liberar los recursos comprometidos en esos convenios, perdiendo así su valor adquisitivo ya que no pueden ser utilizados en la ejecución de otras políticas institucionales e incertidumbres respecto al cumplimiento obligacional."/>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VR"/>
    <n v="0"/>
    <m/>
    <n v="-1450.8"/>
    <n v="0"/>
    <n v="0"/>
    <n v="0"/>
    <n v="8.1428571428571423"/>
    <s v="NO"/>
    <x v="0"/>
    <s v="VENCIDO"/>
    <x v="13"/>
    <s v="H20ACSRT17"/>
    <n v="1"/>
    <s v="H20ACSRT17 - 1"/>
  </r>
  <r>
    <n v="146"/>
    <n v="181"/>
    <m/>
    <s v="Administrativo con presunta incidencia disciplinaria"/>
    <s v="11 02 100  "/>
    <s v="H21ACSRT17. El Invías omitió suministrar al ente auditor 57 registros que representaban el 3.92% del universo de auditoría, aduciendo: “En atención al requerimiento de la Contraloría General de la República de la referencia, mediante el cual solicita la información de los departamentos de La Guajira y San Andrés y Providencia cuya información fue omitida en la respuesta del requerimiento AC-INVIAS-001-2018 del 13 de agosto de 2018."/>
    <s v="Inconsistencias en la información, en razón a que carecía de completitud al no incluir la relación de Convenios y/o Contratos desarrollados en los departamentos de La Guajira y San Andrés y Providencia, "/>
    <s v="_x000a__x000a_Revisar los criterios y variables que estructuran la base de datos contractual; Actualizar la información de los procesos contractuales por la unidad ejecutora con periodicidad mensual."/>
    <s v="_x000a_Reporte actualizado de la base de datos de contratos de la unidad. "/>
    <s v="Reporte mensual "/>
    <n v="12"/>
    <d v="2019-01-02T00:00:00"/>
    <d v="2019-12-28T00:00:00"/>
    <n v="51.428571428571431"/>
    <s v="SVR"/>
    <n v="0"/>
    <m/>
    <n v="-1460.9"/>
    <n v="0"/>
    <n v="0"/>
    <n v="0"/>
    <n v="51.428571428571431"/>
    <m/>
    <x v="0"/>
    <s v="VENCIDO"/>
    <x v="13"/>
    <s v="H21ACSRT17"/>
    <n v="1"/>
    <s v="H21ACSRT17 - 1"/>
  </r>
  <r>
    <n v="147"/>
    <n v="182"/>
    <m/>
    <s v="Administrativo con presunta incidencia disciplinaria"/>
    <s v="11 02 002  "/>
    <s v="H22ACSRT17. La información allegada por la Subdirección de la Red Terciaria respecto a los procesos judiciales que se han interpuesto en relación con la planeación, ejecución y desarrollo del programa Vías para la Prosperidad a cargo del INVIAS, no permite tener un conocimiento completo, real y confiable del manejo procesal jurisdiccional y crea incertidumbre, respecto de la gestión y toma de decisiones que hubiere realizado la Entidad, en relación con la función de defensa judicial del Estado. "/>
    <s v="Fallas en la actualización y consolidación de la información, que no le permitió a la jefatura de la Oficina Jurídica del Invías, generar y presentar los informes relacionados de manera unificada e inmediata"/>
    <s v="Adelantar la revisión y actualización de la base de datos - procesos judiciales"/>
    <s v="Reporte actualizado de la base de datos de procesos judiciales. "/>
    <s v="Reporte mensual "/>
    <n v="12"/>
    <d v="2019-01-02T00:00:00"/>
    <d v="2019-12-28T00:00:00"/>
    <n v="51.428571428571431"/>
    <s v="SDJ"/>
    <n v="12"/>
    <d v="2021-07-02T00:00:00"/>
    <n v="18.399999999999999"/>
    <n v="100"/>
    <n v="51.428571428571431"/>
    <n v="51.428571428571431"/>
    <n v="51.428571428571431"/>
    <m/>
    <x v="1"/>
    <s v="CUMPLIDO"/>
    <x v="13"/>
    <s v="H22ACSRT17"/>
    <n v="1"/>
    <s v="H22ACSRT17 - 1"/>
  </r>
  <r>
    <n v="148"/>
    <n v="183"/>
    <m/>
    <s v="Administrativo"/>
    <s v="11 01 002 "/>
    <s v="H23ACSRT17. La Subdirección de la Red Terciaria y Férrea, durante los años 2016, 2017 y 2018, no contó con asignación de presupuesto para cumplir con las funciones contempladas en el Decreto 2618 de 2013 y la Resolución No. 01588 del 17 de marzo del 2015."/>
    <s v="Situación que conllevó a que dicha Subdirección se encargara de ejecutar actividades de proyectos relacionados con la red secundaria, lo que incide en el cumplimiento de las metas previstas en el plan de acción para la ejecución de los proyectos priorizados en las tres vigencias mencionadas.  "/>
    <s v="_x000a__x000a_Gestionar recursos para obras de Red Terciaria en el presupuesto del cuatrienio  Plan Estratégico  2019-2022 "/>
    <s v="Suscribir los respetivos procesos de selección y /o Convenios para la ejecución del nuevo Programa COLOMBIA RURAL."/>
    <s v="Desarrollar el Programa COLOMBIA RURAL de la vigencia meta 2019_x000a_"/>
    <n v="1"/>
    <d v="2019-03-03T00:00:00"/>
    <d v="2019-12-31T00:00:00"/>
    <n v="43.285714285714285"/>
    <s v="SVR"/>
    <n v="0"/>
    <m/>
    <n v="-1461"/>
    <n v="0"/>
    <n v="0"/>
    <n v="0"/>
    <n v="43.285714285714285"/>
    <m/>
    <x v="0"/>
    <s v="VENCIDO"/>
    <x v="13"/>
    <s v="H23ACSRT17"/>
    <n v="1"/>
    <s v="H23ACSRT17 - 1"/>
  </r>
  <r>
    <n v="149"/>
    <n v="184"/>
    <m/>
    <s v="Administrativo con presunta incidencia disciplinaria"/>
    <s v="11 03 002  "/>
    <s v="H24ACSRT17. Criterios para el diligenciamiento,  evaluación y selección de vías a intervenir de acuerdo con &quot;matriz de priorización&quot; de vías de orden terciaria del proyecto &quot;caminos para la Prosperidad&quot;."/>
    <s v="Falencias identificadas en el diligenciamiento y trámite de la matriz, corresponden a una inobservancia del artículo 4 de la citada norma , en lo referente a la definición de procesos eficaces en su operación, puntos de control y gestión de riesgos que impacten la satisfacción de necesidades y expectativas de usuarios y beneficiarios"/>
    <s v="_x000a_Documentar a través de un instructivo los criterios para adelantar la priorización de la vías a intervenir por la unidad ejecutora._x000a_"/>
    <s v="_x000a__x000a_Documentar, aprobar y socializar el instructivo que establece los criterios para adelantar la priorización de la vías a intervenir."/>
    <s v="Documento instructivo"/>
    <n v="1"/>
    <d v="2019-01-02T00:00:00"/>
    <d v="2019-02-28T00:00:00"/>
    <n v="8.1428571428571423"/>
    <s v="SVR"/>
    <n v="0"/>
    <m/>
    <n v="-1450.8"/>
    <n v="0"/>
    <n v="0"/>
    <n v="0"/>
    <n v="8.1428571428571423"/>
    <m/>
    <x v="0"/>
    <s v="VENCIDO"/>
    <x v="13"/>
    <s v="H24ACSRT17"/>
    <n v="1"/>
    <s v="H24ACSRT17 - 1"/>
  </r>
  <r>
    <n v="150"/>
    <n v="185"/>
    <m/>
    <s v="Administrativo con presunta incidencia disciplinaria"/>
    <s v="16 01 002   "/>
    <s v="H25ACSRT17. El documento Conpes No 3857 de 2016, establecía un plazo de 2 años para el levantamiento y procesamiento de información para la Elaboración y actualización de inventarios de la Red Terciaria, actividad que a la fecha no se ha realizado según lo manifiesta la Entidad."/>
    <s v="Presunto incumplimiento de lo establecido en la Ley 734 de 2003 artículos 33 y 34 derechos y obligaciones del servidor público."/>
    <s v="Actualizar el inventario de vías terciarias intervenidas a través del programa COLOMBIA RURAL."/>
    <s v="Levantamiento y procesamiento de información para la Elaboración y actualización de inventarios de la Red Terciaria - programa Colombia Rural, acorde con la meta 2019."/>
    <s v="Inventario actualizado vías Colombia Rural"/>
    <n v="1"/>
    <d v="2019-01-02T00:00:00"/>
    <d v="2019-12-31T00:00:00"/>
    <n v="51.857142857142854"/>
    <s v="SVR"/>
    <n v="0"/>
    <m/>
    <n v="-1461"/>
    <n v="0"/>
    <n v="0"/>
    <n v="0"/>
    <n v="51.857142857142854"/>
    <s v="NO"/>
    <x v="0"/>
    <s v="VENCIDO"/>
    <x v="13"/>
    <s v="H25ACSRT17"/>
    <n v="1"/>
    <s v="H25ACSRT17 - 1"/>
  </r>
  <r>
    <n v="151"/>
    <n v="186"/>
    <m/>
    <s v="Administrativo"/>
    <s v="14 04 007   "/>
    <s v="H26ACSRT17. Prórrogas Convenios Interadministrativos e Interventorías del Programa Caminos para la Prosperidad. Del análisis de la información suministrada por el INVIAS respecto al programa “Caminos para la Prosperidad”, el cual tuvo vigencia a partir del año 2010 hasta el 2015, se evidenció que, de los 2.678 convenios interadministrativos suscritos, 1.644 fueron prorrogados, que corresponden al 61,4%, así mismo, los 244 contratos de interventoría suscritos para la vigilancia de los contratos de obra derivados de dichos convenios, fueron prorrogados en un 100%.De los 1.644 convenios: 1.292 fueron prorrogados una vez y 352 fueron prorrogados en más de una ocasión (Tabla No. 20), adicionalmente a las prórrogas de estos convenios se presentaron adiciones por $41.239,1 millones más de sus presupuestos iniciales."/>
    <s v="Deficiencias en planeación, seguimiento y en la efectiva coordinación interinstitucional que llevaron a no dar cumplimiento a los términos inicialmente previstos para la ejecución de los convenios e interventorías."/>
    <s v="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1) Procedimiento documentado que oriente el ejercicio y establezca los controles para fortalecer la gestión contractual y mitigar la materialización de los riesgos inherentes a la actividad.                                                                                                  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VR"/>
    <n v="0"/>
    <m/>
    <n v="-1450.8"/>
    <n v="0"/>
    <n v="0"/>
    <n v="0"/>
    <n v="8.1428571428571423"/>
    <m/>
    <x v="0"/>
    <s v="VENCIDO"/>
    <x v="13"/>
    <s v="H26ACSRT17"/>
    <n v="1"/>
    <s v="H26ACSRT17 - 1"/>
  </r>
  <r>
    <n v="152"/>
    <n v="187"/>
    <m/>
    <s v="Administrativo"/>
    <s v="11 01 002 "/>
    <s v="H27ACSRT17. Cumplimiento Metas Plan de Acción. La Subdirección Red Terciaria y Férrea, tenía como meta en el Plan de Acción para el año 2017 “Obligar del 91,89% de los recursos de la reserva presupuestal 2016”; que corresponden a los programas de: “Mantenimiento Mejoramiento y conservación de vías, Caminos de Prosperidad Nacional y Mejoramiento y mantenimiento de la red terciaria nacional”; sin embargo, de los compromisos por $472,6 millones se obligaron $340,7 millones, es decir el 72%. El saldo que no se obligó asciende a la suma de $131,8 millones."/>
    <s v="Lo anterior refleja deficiencias en la forma como se planea la ejecución presupuestal, por cuanto una vez culminados los proyectos de Red Terciaria durante los años 2010-2015 quedaron recursos en reserva presupuestal, parte de ellos no se utilizaron y tuvieron que reprogramarse, afectando la cobertura y beneficio social derivado de las obras objeto del programa. "/>
    <s v="_x000a_1. Fortalecer la etapa de planeación y estructuración de los proyectos(CONVENIOS INTERADMINISTRATIVOS), formulando un procedimiento documentado que oriente el ejercicio y establezca los controles para mejorar aspectos tales como: Análisis de todas las variables inmersas en el proyecto; correcta verificación de estudios y diseños; adecuada construcción de presupuestos de obra e interventoría; correcta formulación de alcances y condiciones técnicas; correcta coordinación y comunicación interinstitucional entre entidades involucradas, seguimiento a rendimientos financieros, entre otros. _x000a_                                                                                             _x000a_2. 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_x000a_"/>
    <s v="_x000a__x000a_1. Procedimiento documentado que oriente el ejercicio y establezca los controles para fortalecer la gestión contractual y mitigar la materialización de los riesgos inherentes a la actividad.                                                                                                  _x000a__x000a_2. 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Procedimiento documentado"/>
    <n v="2"/>
    <d v="2019-01-02T00:00:00"/>
    <d v="2019-02-28T00:00:00"/>
    <n v="8.1428571428571423"/>
    <s v="SVR"/>
    <n v="0"/>
    <m/>
    <n v="-1450.8"/>
    <n v="0"/>
    <n v="0"/>
    <n v="0"/>
    <n v="8.1428571428571423"/>
    <m/>
    <x v="0"/>
    <s v="VENCIDO"/>
    <x v="13"/>
    <s v="H27ACSRT17"/>
    <n v="1"/>
    <s v="H27ACSRT17 - 1"/>
  </r>
  <r>
    <n v="153"/>
    <n v="188"/>
    <m/>
    <s v="Administrativo con presunta incidencia disciplinaria"/>
    <s v="12 02 001   "/>
    <s v="H28ACSRT17. Controles y coadyuvancia a la gestión de defensa judicial. Se evidenciaron debilidades e incumplimientos en la aplicación de controles y aspectos de coadyuvancia implementados por el Invías, para la vigilancia y ejercicio de la gestión que deben realizar los abogados, respecto de la función de Defensa Judicial."/>
    <s v="a. No se encontró evidencia de la asignación de un abogado de apoyo para los procesos judiciales adelantados por las Direcciones Territoriales. b. La información de los procesos judiciales o extrajudiciales en curso o culminados no se encuentra debidamente conciliada. c. No se encuentra evidencia documental ni reporte de sistema alguno, donde se consolide o se verifique del manejo de los procesos judiciales asignados a los abogados de Defensa de la Entidad.  d. Al efectuar un cotejo, respecto de la información suministrada y consolidada por la Entidad, frente a la información de “estado actual” del proceso, derivadas de herramientas como: la página de la rama judicial, sistema e-kogui etc., se encuentra, que estas no son coincidentes, muestran diferentes estados de los procesos en fechas más o menos coetáneas e. no se evidencia una acción conjunta entre la Oficina Jurídica Central y la trazabilidad con la Oficina de Control Interno de la Entidad, respecto del seguimiento y monitoreo a los procesos y controles con el fin de determinar su ajuste en aras de que los mismos sean adecuados y eficaces al cumplimiento de los fines institucionales."/>
    <s v="Adelantar la revisión y actualización de la base de datos - procesos judiciales"/>
    <s v="Reporte actualizado de la base de datos de procesos judiciales. "/>
    <s v="Reporte mensual "/>
    <n v="12"/>
    <d v="2019-01-02T00:00:00"/>
    <d v="2019-12-28T00:00:00"/>
    <n v="51.428571428571431"/>
    <s v="SDJ"/>
    <n v="12"/>
    <d v="2021-07-02T00:00:00"/>
    <n v="18.399999999999999"/>
    <n v="100"/>
    <n v="51.428571428571431"/>
    <n v="51.428571428571431"/>
    <n v="51.428571428571431"/>
    <m/>
    <x v="1"/>
    <s v="CUMPLIDO"/>
    <x v="13"/>
    <s v="H28ACSRT17"/>
    <n v="1"/>
    <s v="H28ACSRT17 - 1"/>
  </r>
  <r>
    <n v="154"/>
    <n v="189"/>
    <m/>
    <s v="Administrativo con presunta incidencia disciplinaria"/>
    <s v="14 04 004   "/>
    <s v="H29ACSRT17. Herramientas de control de cumplimiento a los convenios del programa caminos para la prosperidad. Se evidenció, que a octubre de 2018 en 45 convenios, a pesar del tiempo transcurrido , el municipio incumplió algunas de las obligaciones acordadas  para poder liquidar de mutuo acuerdo o de manera unilateral los mismos, debiendo requerir el cumplimiento del ente territorial, por vía judicial. "/>
    <s v="Debilidades o falta de eficacia en la aplicación de las herramientas de control"/>
    <s v="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VR"/>
    <n v="0"/>
    <m/>
    <n v="-1450.8"/>
    <n v="0"/>
    <n v="0"/>
    <n v="0"/>
    <n v="8.1428571428571423"/>
    <m/>
    <x v="0"/>
    <s v="VENCIDO"/>
    <x v="13"/>
    <s v="H29ACSRT17"/>
    <n v="1"/>
    <s v="H29ACSRT17 - 1"/>
  </r>
  <r>
    <n v="155"/>
    <n v="190"/>
    <m/>
    <s v="Administrativo"/>
    <s v="17 01 011   "/>
    <s v="H30ACSRT17. Pretensiones demanda Convenio interadministrativo No. 825 de 2013. El monto no ejecutado del convenio indicado en las pretensiones de la demanda no se encuentra debidamente soportado, toda vez que de acuerdo con el acta de recibo definitivo de obra y la relación de pagos realizados a la alcaldía de Riohacha es de $15.903.749, sin embargo, las pretensiones están tasadas por $3.8198.725 generando una diferencia por $12.084.024."/>
    <s v="Fallas en los procedimientos de defensa judicial, los controles de supervisión y de seguimiento por parte del INVIAS, creándose el riesgo de que el valor reintegrado no corresponda al que se encuentra debidamente soportado sino al contemplado en demanda."/>
    <s v="Adelantar la revisión y actualización de la base de datos - procesos judiciales"/>
    <s v="Reporte actualizado de la base de datos de procesos judiciales. "/>
    <s v="Reporte mensual "/>
    <n v="12"/>
    <d v="2019-01-02T00:00:00"/>
    <d v="2019-12-28T00:00:00"/>
    <n v="51.428571428571431"/>
    <s v="SDJ"/>
    <n v="12"/>
    <m/>
    <n v="-1460.9"/>
    <n v="100"/>
    <n v="51.428571428571431"/>
    <n v="51.428571428571431"/>
    <n v="51.428571428571431"/>
    <m/>
    <x v="1"/>
    <s v="CUMPLIDO"/>
    <x v="13"/>
    <s v="H30ACSRT17"/>
    <n v="1"/>
    <s v="H30ACSRT17 - 1"/>
  </r>
  <r>
    <n v="156"/>
    <n v="191"/>
    <m/>
    <s v="Administrativo"/>
    <s v="17 02 012   "/>
    <s v="H31ACSRT17. Autorización de pago de los Convenios Interadministrativos. se observa que la autorización  de pago N° 49530 del 29 de mayo de 2015 por valor de $130 millones fue glosada por el Grupo de Cuentas por Pagar del Invías y la orden de pago N° 7829 anulada, toda vez que la Subdirección de Red Terciaria y Férrea no observó las condiciones para el segundo desembolso al autorizar el pago del 100% del saldo y no el 50% del mismo, tal como lo estipula el literal b) de la cláusula quinta del citado convenio._x000a__x000a_"/>
    <s v="Falencia en la ejecución de un control detectivo por parte de la Subdirección de Red Terciaria y Férrea, como lo es el diligenciamiento del formato de autorización de pago"/>
    <s v="_x000a__x000a_Hacer exigibles los informes (bajo parámetros técnicos) que los supervisores de los convenios  deben presentar en relación con el cumplimiento de las obligaciones contractuales , so pena de adelantar las correspondientes acciones disciplinarias por la omisión de su deberes o la deficiencia en la información reportada y la ausencia de evidencias y soportes documentales."/>
    <s v="_x000a__x000a_Documentar un Procedimiento para garantizar la integralidad de los expedientes contractuales, exigiendo documentos mínimos entre los que debe estar el informe mensual del supervisor. En cumplimiento de lo establecido en el Parágrafo segundo del artículo 39 de la Ley 80 de 1993.  "/>
    <s v="_x000a_Procedimiento documentado"/>
    <n v="1"/>
    <d v="2019-01-02T00:00:00"/>
    <d v="2019-02-28T00:00:00"/>
    <n v="8.1428571428571423"/>
    <s v="SVR"/>
    <n v="0"/>
    <m/>
    <n v="-1450.8"/>
    <n v="0"/>
    <n v="0"/>
    <n v="0"/>
    <n v="8.1428571428571423"/>
    <m/>
    <x v="0"/>
    <s v="VENCIDO"/>
    <x v="13"/>
    <s v="H31ACSRT17"/>
    <n v="1"/>
    <s v="H31ACSRT17 - 1"/>
  </r>
  <r>
    <n v="157"/>
    <n v="192"/>
    <m/>
    <s v="Administrativo con presunta incidencia disciplinaria y fiscal"/>
    <s v="14 04 004"/>
    <s v="H1DP17. Ajuste factor multiplicador contrato de interventoría N° 2023 de 2016._x000a__x000a_Revisada el acta de costos de interventoría del mes de enero de 2017 se observó que se realizó el pago con un factor multiplicador de (2.2) sin tener en cuenta que debía ajustarse este factor, toda vez que la firma interventora no fue quien realizó los pagos de los aportes parafiscales del personal vinculado, generándose un mayor valor pagado por es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s v="DEO"/>
    <n v="4"/>
    <m/>
    <n v="-1447.8"/>
    <n v="100"/>
    <n v="10.428571428571429"/>
    <n v="10.428571428571429"/>
    <n v="10.428571428571429"/>
    <m/>
    <x v="1"/>
    <s v="CUMPLIDO"/>
    <x v="14"/>
    <s v="H1DP17"/>
    <n v="1"/>
    <s v="H1DP17 - 1"/>
  </r>
  <r>
    <n v="158"/>
    <n v="193"/>
    <m/>
    <s v="Administrativo con presunta incidencia disciplinaria y fiscal"/>
    <s v="14 04 004"/>
    <s v="H2DP17. Ajuste factor multiplicador contrato N° 1739 de 2015._x000a__x000a_Revisada las actas de costos de interventoría de los meses de diciembre de 2016 y enero de 2017, se observó que se realizó el pago de las actas de costos de interventoría de los respectivos meses con un factor multiplicador ajustado pero no en la proporción correspondiente, generándose un mayor valor pagado por este concepto._x000a__x000a_Presunto daño patrimonial por valor de $164.72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EO"/>
    <n v="0"/>
    <m/>
    <n v="-1472.1666666666667"/>
    <n v="0"/>
    <n v="0"/>
    <n v="0"/>
    <n v="43.857142857142854"/>
    <m/>
    <x v="0"/>
    <s v="VENCIDO"/>
    <x v="14"/>
    <s v="H2DP17"/>
    <n v="1"/>
    <s v="H2DP17 - 1"/>
  </r>
  <r>
    <n v="159"/>
    <n v="194"/>
    <m/>
    <s v="Administrativo con presunta incidencia disciplinaria y fiscal"/>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Incluir en el numeral 8,3 del manual de interventoría la obligación del interventor de pagar la seguridad social y aportes a parafiscales de su personal de nomina directamente o uno de sus integrantes cuando se trate de consorcios o uniones temporales y modificar el instructivo MINFRA-MN-IN-8; formatos MINFRA-MN-IN-15-FR-13 y MINFRA-MN-IN-8-FR-1. Previo concepto de la Oficina Asesora Jurídica."/>
    <s v="Numeral 8,3 del Manual de interventoría ajustado, instructivo MINFRA-MN-IN-8; formatos MINFRA-MN-IN-15-FR-13 y MINFRA-MN-IN-8-FR-1. modificados."/>
    <s v="Manual de interventoría, instructivo y formatos modificados."/>
    <n v="4"/>
    <d v="2018-09-18T00:00:00"/>
    <d v="2018-11-30T00:00:00"/>
    <n v="10.428571428571429"/>
    <s v="DEO"/>
    <n v="4"/>
    <m/>
    <n v="-1447.8"/>
    <n v="100"/>
    <n v="10.428571428571429"/>
    <n v="10.428571428571429"/>
    <n v="10.428571428571429"/>
    <m/>
    <x v="1"/>
    <s v="VENCIDO"/>
    <x v="14"/>
    <s v="H3DP17"/>
    <n v="1"/>
    <s v="H3DP17 - 1"/>
  </r>
  <r>
    <s v=""/>
    <n v="195"/>
    <m/>
    <m/>
    <s v="14 04 004"/>
    <s v="H3DP17. Ajuste factor multiplicador contrato N° 1751 de 2015._x000a__x000a_En las actas de costos de interventoría de los meses de octubre, noviembre y diciembre de 2016 y enero, febrero y marzo de 2017, se observó que se realizó el pago de los meses mencionados con un factor multiplicador (2.36) sin tener en cuenta que debía ajustarse este factor, toda vez que la firma interventora no realizó el total de los pagos de los aportes parafiscales del personal vinculado, generándose un mayor valor pagado por este concepto._x000a__x000a_Presunto daño patrimonial por valor de $1.262.080._x000a__x000a_Acción 3.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3._x000a__x000a_Revisar la política de la entidad respecto de la aplicación del factor multiplicador y ajustar  el manual de interventoría si es del caso."/>
    <s v="Informe sobre el estudio de la política de aplicación del factor multiplicador."/>
    <s v="Informe de política con corte a: 30/10/2018 y definitivo 30/11/2018."/>
    <n v="2"/>
    <d v="2018-09-18T00:00:00"/>
    <d v="2018-11-30T00:00:00"/>
    <n v="10.428571428571429"/>
    <s v="DEO"/>
    <n v="0"/>
    <m/>
    <n v="-1447.8"/>
    <n v="0"/>
    <n v="0"/>
    <n v="0"/>
    <n v="10.428571428571429"/>
    <m/>
    <x v="0"/>
    <s v=""/>
    <x v="14"/>
    <s v="H3DP17"/>
    <n v="2"/>
    <s v="H3DP17 - 2"/>
  </r>
  <r>
    <n v="160"/>
    <n v="196"/>
    <m/>
    <s v="Administrativo con presunta incidencia disciplinaria y fiscal"/>
    <s v="14 04 004"/>
    <s v="H4DP17. Ajuste factor multiplicador contrato N° 1612 de 2015._x000a__x000a_Revisadas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los pagos de los aportes parafiscales del personal vinculado, generándose un mayor pago por este concepto._x000a__x000a_Presunto daño patrimonial por valor de $290.10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EO"/>
    <n v="0"/>
    <m/>
    <n v="-1472.1666666666667"/>
    <n v="0"/>
    <n v="0"/>
    <n v="0"/>
    <n v="43.857142857142854"/>
    <m/>
    <x v="0"/>
    <s v="VENCIDO"/>
    <x v="14"/>
    <s v="H4DP17"/>
    <n v="1"/>
    <s v="H4DP17 - 1"/>
  </r>
  <r>
    <n v="161"/>
    <n v="197"/>
    <m/>
    <s v="Administrativo con presunta incidencia disciplinaria y fiscal"/>
    <s v="14 04 004"/>
    <s v="H5DP17. Inclusión de costos no soportados contrato N° 1612 de 2015._x000a__x000a_Revisada el acta de costos de interventoría de febrero de 2017, se observó que se realizó un cobro por concepto de ajuste de costos actas anteriores y no se evidencia en el expediente el soporte que permita realizar este pago._x000a__x000a_Presunto daño patrimonial por valor de $9.664.336,29."/>
    <s v="Debilidades en la verificación de la información que debe realizar la supervisión del contrato a los formatos MSE-FR-11, MSE-FR-11-1 y MSE-FR-11-2, así como el incumplimiento de lo señalado en la cláusula sexta del contrato."/>
    <s v="Realizar los ajustes y/o solicitar el reintegro según corresponda."/>
    <s v="Informe con soporte donde se evidencia el ajuste o reintegro."/>
    <s v="Informe"/>
    <n v="1"/>
    <d v="2018-09-18T00:00:00"/>
    <d v="2018-11-30T00:00:00"/>
    <n v="10.428571428571429"/>
    <s v="DTE"/>
    <n v="1"/>
    <d v="2020-12-21T00:00:00"/>
    <n v="25.066666666666666"/>
    <n v="100"/>
    <n v="10.428571428571429"/>
    <n v="10.428571428571429"/>
    <n v="10.428571428571429"/>
    <m/>
    <x v="1"/>
    <s v="CUMPLIDO"/>
    <x v="14"/>
    <s v="H5DP17"/>
    <n v="1"/>
    <s v="H5DP17 - 1"/>
  </r>
  <r>
    <n v="162"/>
    <n v="198"/>
    <m/>
    <s v="Administrativo con presunta incidencia disciplinaria y fiscal"/>
    <s v="14 04 004"/>
    <s v="H6DP17. Ajuste factor multiplicador contrato N° 1619 de 2015._x000a__x000a_Revisada las actas de costos de interventoría de los meses de octubre, noviembre y diciembre de 2016 y enero, febrero y marzo de 2017, se observó que se realizó el pago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839.727.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los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s v="DEO"/>
    <n v="0"/>
    <m/>
    <n v="-1472.1666666666667"/>
    <n v="0"/>
    <n v="0"/>
    <n v="0"/>
    <n v="43.857142857142854"/>
    <m/>
    <x v="0"/>
    <s v="VENCIDO"/>
    <x v="14"/>
    <s v="H6DP17"/>
    <n v="1"/>
    <s v="H6DP17 - 1"/>
  </r>
  <r>
    <n v="163"/>
    <n v="199"/>
    <m/>
    <s v="Administrativo con presunta incidencia disciplinaria y fiscal"/>
    <s v="14 04 004"/>
    <s v="H7DP17. Ajuste factor multiplicador contrato N° 1545 de 2015._x000a__x000a_Revisada las actas de costos de interventoría de los meses de octubre, noviembre y diciembre de 2016 y enero, febrero y marzo de 2017, se observó que se realizó el pago de las actas de costo de interventoría de los respectivos meses con un factor multiplicador (2.36) sin tener en cuenta que debía ajustarse este factor, toda vez que la firma interventora no fue quien realizó el total de los pagos de los aportes parafiscales del personal vinculado, generándose un mayor pago por este concepto._x000a__x000a_Presunto daño patrimonial por valor de $1.703.255._x000a__x000a_Acción 2.  (Acción 1 considera efectiva de conformidad con la Circular 05 de 2019 de la CGR)."/>
    <s v="No se cumplió con lo establecido en el manual de interventoría del INVIAS, instructivo acta de costos de interventoría FORMATO MSE-FR-11, MSE-FR-11-1 y MSE-FR-11-2, numeral 7 y título 4, numeral 13. Lo anterior, evidencia debilidades en la verificación de la información que debe realizar la supervisión del contrato a los soportes de pagos a seguridad social y parafiscales de los citados formatos, incumplimiento de numeral 8.21 Aportes a Seguridad Social establecido en el Pliego de Condiciones del contrato, del parágrafo 1 del Artículo 23 de la Ley 1150 de 2007, del Artículo 84 de la Ley 1474 de 2011."/>
    <s v="Acción 2._x000a__x000a_Fijar en la nueva versión del “ Manual de Interventoría de contratos de obra pública “, una metodología sobre el alcance y la forma de calcular el “Factor Multiplicador de los contratos”. "/>
    <s v="La política de aplicación del factor multiplicador."/>
    <s v="La inclusión de la política dentro del Manual de Interventoría "/>
    <n v="1"/>
    <d v="2020-01-28T00:00:00"/>
    <d v="2020-11-30T00:00:00"/>
    <n v="43.857142857142854"/>
    <s v="DEO"/>
    <n v="0"/>
    <m/>
    <n v="-1472.1666666666667"/>
    <n v="0"/>
    <n v="0"/>
    <n v="0"/>
    <n v="43.857142857142854"/>
    <m/>
    <x v="0"/>
    <s v="VENCIDO"/>
    <x v="14"/>
    <s v="H7DP17"/>
    <n v="1"/>
    <s v="H7DP17 - 1"/>
  </r>
  <r>
    <n v="164"/>
    <n v="200"/>
    <m/>
    <s v="Administrativo"/>
    <s v="18 04 001"/>
    <s v="H2AF17. Incertidumbre Bienes Inmuebles - Propiedades Planta y Equipo. _x000a__x000a_Al cruzar la base de datos del Sistema Administración de Control Predial- SACP  correspondiente a 977 registros de inmuebles fiscales, contra el auxiliar contable, se pudo establecer que las cuentas “Propiedades Planta y Equipo -1605 Terrenos -1640 Edificaciones y la cuenta 3208 Patrimonio Institucional – Capital Fiscal” presentan incertidumbre en cuantía indeterminada "/>
    <s v="172 inmuebles no se encuentran registrados en la contabilidad . Lo anterior afecta la razonabilidad de los estados contables."/>
    <s v="Realizar la conciliación contable con el Grupo de Contabilidad de los 938 predios fiscales registrados en la SA, con el fin de reflejarlos en los estados financieros de la entidad."/>
    <s v="1. Realizar conciliación de los bienes inmuebles entre la subdirección administrativa y la subdirección financiera para determinar los valores reales que deben quedar reconocidos._x000a_2. Con base en la conciliación hacer los ajustes pertinentes tanto en la subdirección administrativa como en la subdirección financiera para que en ambas se maneje la misma información en número de predios y en valor._x000a_3. En caso de tener diferencias que estén en proceso de conciliación dejarlas documentadas en las revelaciones respectivas.  "/>
    <s v="Informe trimestral (938 predios) que evidencie el numero de predios conciliados. "/>
    <n v="4"/>
    <d v="2020-01-29T00:00:00"/>
    <d v="2021-01-28T00:00:00"/>
    <n v="52.142857142857146"/>
    <s v="SA-SF"/>
    <n v="4"/>
    <d v="2021-12-28T00:00:00"/>
    <n v="11.133333333333333"/>
    <n v="100"/>
    <n v="52.142857142857146"/>
    <n v="52.142857142857146"/>
    <n v="52.142857142857146"/>
    <s v="NO"/>
    <x v="1"/>
    <s v="CUMPLIDO"/>
    <x v="15"/>
    <s v="H2AF17"/>
    <n v="1"/>
    <s v="H2AF17 - 1"/>
  </r>
  <r>
    <n v="165"/>
    <n v="201"/>
    <m/>
    <s v="Administrativo con presunta incidencia disciplinaria "/>
    <s v="18 04 001"/>
    <s v="H3AF17. Incertidumbre en Propiedades, Planta y Equipo – Entidades Liquidadas. _x000a__x000a_Al cruzar el auxiliar contable de los bienes inmuebles fiscales, contra las actas de  transferencia a 31 de diciembre de 2017, se tomó muestra selectiva de 397 inmuebles de los cuales se determinó que 220 no se encuentran registrados en la contabilidad de INVÍAS. Lo que genera una incertidumbre en cuantía indeterminada en las cuentas “Propiedades Planta y Equipo -1605 Terrenos -1640 Edificaciones y la cuenta 3208 Patrimonio Institucional – Capital Fiscal."/>
    <s v="Incumplimiento  del artículo 3 del Decreto 2056 de 2003, Patrimonio del Instituto Nacional de Vías. Existiendo inmuebles que carecen de dirección o la misma está desactualizada y sin cédula catastral."/>
    <s v="Realizar la conciliación con la información recibida de las entidades en liquidación y los predios que actualmente se encuentran en control del Instituto, para hacer los reconocimientos que correspondan en la información financiera del Instituto respecto a los 220 predios observados."/>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y presentarlas en las revelaciones.   _x000a__x000a_4. Producto de las actividades de revisión de los bienes durante el mes, suscribir las actas de conciliación entre las áreas administrativa y financiera, donde se evidencien las gestiones adelantadas y el plan de acción a seguir. _x000a__x000a_5. Respecto de los bienes que aún están en proceso de identificación, generar un proyecto para la depuración de los bienes fiscales  que permitan su saneamiento. _x000a__x000a_6. Los bienes que fueron recibidos en calidad de poseedor y de los que hasta ahora no se ha podido obtener el antecedente registral, realizar un proyecto para adelantar las gestiones tendientes a establecer su antecedente registral."/>
    <s v="Informe trimestral (220 predios), que evidencie el numero de predios conciliados. "/>
    <n v="4"/>
    <d v="2020-01-29T00:00:00"/>
    <d v="2021-01-28T00:00:00"/>
    <n v="52.142857142857146"/>
    <s v="SA-SF"/>
    <n v="0"/>
    <m/>
    <n v="-1474.1333333333334"/>
    <n v="0"/>
    <n v="0"/>
    <n v="0"/>
    <n v="52.142857142857146"/>
    <s v="NO"/>
    <x v="0"/>
    <s v="VENCIDO"/>
    <x v="15"/>
    <s v="H3AF17"/>
    <n v="1"/>
    <s v="H3AF17 - 1"/>
  </r>
  <r>
    <n v="166"/>
    <n v="202"/>
    <m/>
    <s v="Administrativo con presunta incidencia disciplinaria "/>
    <s v="18 04 001"/>
    <s v="H7AF17. Los Bienes de Uso Público e Históricos y Culturales por $30.585.091.369.965, que representa el 86.4% del total del activo, presenta incertidumbre en cuantía no determinada, por cuanto no fue posible obtener evidencia para su verificación mediante un inventario físico que registre e identifique cada predio por modo de transporte."/>
    <s v="No se cuenta con una base única de predios de uso público."/>
    <s v="Diseñar e implementar una base única de predios del INVIAS con el fin de generar acciones de saneamiento jurídico, catastral, registral, tributario, contable, etc."/>
    <s v="1. Contratar personal con perfil en el área predial exclusivo para realizar  la base única de predios._x000a_2. Suscribir convenios de intercambio de información con el Instituto Geográfico Agustín Codazzi (IGAC) y la Superintendencia de Notariado y Registro (SNR)._x000a_3. Crear y/o actualizar procedimientos en el Sistema de Gestión de Calidad._x000a_4. Diseñar una matriz de priorización._x000a_5. Articular actividades con las diferentes dependencias._x000a_8. Requerir información a catastros descentralizados (Cali, Medellín, Antioquia y Barranquilla)._x000a_9. Solicitar presupuesto para el personal con perfil en el área predial con el propósito de dar continuidad al proyecto."/>
    <s v="1. Base Única de Predios del INVIAS (Plataforma BUPI)._x000a__x000a_2. Informe de avance trimestral (2)."/>
    <n v="3"/>
    <d v="2018-08-01T00:00:00"/>
    <d v="2019-02-01T00:00:00"/>
    <n v="26.285714285714285"/>
    <s v="SS (BUPI)"/>
    <n v="3"/>
    <m/>
    <n v="-1449.9"/>
    <n v="100"/>
    <n v="26.285714285714285"/>
    <n v="26.285714285714285"/>
    <n v="26.285714285714285"/>
    <s v="NO"/>
    <x v="1"/>
    <s v="CUMPLIDO"/>
    <x v="15"/>
    <s v="H7AF17"/>
    <n v="1"/>
    <s v="H7AF17 - 1"/>
  </r>
  <r>
    <n v="167"/>
    <n v="203"/>
    <m/>
    <s v="Administrativo"/>
    <s v="18 01 001"/>
    <s v="H18AF17. Notas a los Estados Financieros. _x000a__x000a_Las Notas a los Estados Financieros no reflejan la información suficiente para que sirva de complemento a la interpretación y entendimiento de las cifras plasmadas en los estados financieros."/>
    <s v="Falta de conciliación con las diferentes dependencias administrativas y ejecutoras."/>
    <s v="Aplicar el nuevo marco normativo para entidades de gobierno en lo relacionado a las notas de los estados financieros."/>
    <s v="Enviar memorandos individuales a las unidades ejecutoras solicitando información a revelar en las notas de los estados financieros."/>
    <s v="Notas a los estados financieros o revelaciones"/>
    <n v="1"/>
    <d v="2018-11-01T00:00:00"/>
    <d v="2019-03-30T00:00:00"/>
    <n v="21.285714285714285"/>
    <s v="SF"/>
    <n v="1"/>
    <m/>
    <n v="-1451.8"/>
    <n v="100"/>
    <n v="21.285714285714285"/>
    <n v="21.285714285714285"/>
    <n v="21.285714285714285"/>
    <s v="NO"/>
    <x v="1"/>
    <s v="CUMPLIDO"/>
    <x v="15"/>
    <s v="H18AF17"/>
    <n v="1"/>
    <s v="H18AF17 - 1"/>
  </r>
  <r>
    <n v="168"/>
    <n v="204"/>
    <m/>
    <s v="Administrativo con presunta incidencia disciplinaria "/>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24AF17"/>
    <n v="1"/>
    <s v="H24AF17 - 1"/>
  </r>
  <r>
    <s v=""/>
    <n v="205"/>
    <m/>
    <m/>
    <s v="18 02 001"/>
    <s v="H24AF17. Sobreestimación Reserva Presupuestal Constituida vigencia 2017.  _x000a__x000a_Evaluada la reserva presupuestal constituida para el Contrato 2179/2016; se observó que registra Acta de recibo y entrega de obra definitiva de fecha 16/11/2017; el contrato registra un valor ejecutado por $118.102.722.701 y un valor total del contrato por $121.469.429.645, se observa que la diferencia $3.366.706.944, fue constituida como reserva; lo anterior se generó porque el grupo de presupuesto en el proceso de constitución de las reservas, tomó al final de la vigencia, para cada uno de los contratos, la diferencia entre los compromisos y las obligaciones, sin evaluar de manera específica cada una de las reservas a constituir.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24AF17"/>
    <n v="2"/>
    <s v="H24AF17 - 2"/>
  </r>
  <r>
    <n v="169"/>
    <n v="206"/>
    <m/>
    <s v="Administrativo con presunta incidencia disciplinaria "/>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1. "/>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25AF17"/>
    <n v="1"/>
    <s v="H25AF17 - 1"/>
  </r>
  <r>
    <s v=""/>
    <n v="207"/>
    <m/>
    <m/>
    <s v="18 02 001"/>
    <s v="H25AF17. Sobreestimación Reserva Presupuestal Contrato 1561/2015, constituida vigencia 2017._x000a__x000a_Evaluada la justificación para constitución de la reserva presupuestal del Contrato 1561/2015 Mejoramiento, Gestión Social y Ambiental de la Carretera Salamina Fundación, se encontró que: “la Reserva se constituyó por deficiencias en la planeación de los recursos a ejecutar y deficiencias de la ejecución dado las 6 modificaciones y el incumplimiento de la meta o avance físico proyectado” y la justificación: “Según la Cláusula Quinta (Giro de los recursos), del convenio 971, se giraba un 30% con el perfeccionamiento del convenio, el cual se realizó en el mes de Diciembre. El segundo desembolso, que es el 30% se gira una vez el Departamento haya dado inicio al  proceso licitatorio. Este proceso se inició ya finalizando Diciembre y hasta el momento aún se encuentra en proceso precontractual”.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25AF17"/>
    <n v="2"/>
    <s v="H25AF17 - 2"/>
  </r>
  <r>
    <n v="170"/>
    <n v="208"/>
    <m/>
    <s v="Administrativo con presunta incidencia disciplinaria "/>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26AF17"/>
    <n v="1"/>
    <s v="H26AF17 - 1"/>
  </r>
  <r>
    <s v=""/>
    <n v="209"/>
    <m/>
    <m/>
    <s v="18 02 001"/>
    <s v="H26AF17. Sobreestimación Reserva Presupuestal Contrato 1793/2015 Constituida vigencia 2017._x000a__x000a_Evaluada la justificación para constitución de la reserva presupuestal del Contrato 1793/2015 Modificación 3/2017 Gestión Predial Social Ambiental Construcción y Mantenimiento del Intercambiador Versalles - Proyecto Cruce de la Cordillera Central, se encontró que: “El consorcio anexa registro pluviométrico de los tres últimos meses octubre, noviembre y diciembre; el cual muestra de Lluvia Moderadas 14.12%, de lluvias intensa el 0.16%, subtotal 14.28%, mientras que tiempo seco el 85.80%, promedio bajo de lluvias (Ver cuadro), además el contratista basado en los histogramas debió prever y realizar cronograma ajustado” y la justificación “Durante el último trimestre del año 2017, la zona donde se lleva a cabo el proyecto registro fuertes lluvias que no permitieron que las obras avanzaran con el ritmo  previstas dentro del proyecto.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26AF17"/>
    <n v="2"/>
    <s v="H26AF17 - 2"/>
  </r>
  <r>
    <n v="171"/>
    <n v="210"/>
    <m/>
    <s v="Administrativo con presunta incidencia disciplinaria "/>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27AF17"/>
    <n v="1"/>
    <s v="H27AF17 - 1"/>
  </r>
  <r>
    <s v=""/>
    <n v="211"/>
    <m/>
    <m/>
    <s v="18 02 001"/>
    <s v="H27AF17. Sobreestimación Reserva Presupuestal Contrato 1407/2015 Constituida vigencia 2017._x000a__x000a_Evaluada la justificación para constitución de la reserva presupuestal del Contrato 1407/2015 Adición 3.- Mejoramiento Gestión Social Ambiental Construcción Segunda Calzada Vía Ibagué Aeropuerto Perales Dpto. Tolima, se encontró que: “No se observa diligenciamiento de los formatos respectivos ni visto bueno del interventor, de acuerdo aversión del ingeniero auditor, la existencia de las redes ya se conocían desde hace un año, falta de gestión y a mediados de diciembre el progreso físico para ciclo ruta estaba avanzado y esperaron para actuar cuando ya había iniciado el periodo de lluvias” y la justificación “se prorrogo por un mes y paso con reserva debido a que se vio afectado por la ola invernal que se presentó en el país desde mediados de octubre  del 2016, lo que atraso significativamente el proceso constructivo,  ya que se subió el nivel freático de los suelos y a su vez genero saturación en los suel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27AF17"/>
    <n v="2"/>
    <s v="H27AF17 - 2"/>
  </r>
  <r>
    <n v="172"/>
    <n v="212"/>
    <m/>
    <s v="Administrativo con presunta incidencia disciplinaria "/>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28AF17"/>
    <n v="1"/>
    <s v="H28AF17 - 1"/>
  </r>
  <r>
    <s v=""/>
    <n v="213"/>
    <m/>
    <m/>
    <s v="18 02 001"/>
    <s v="H28AF17. Sobreestimación Reserva Presupuestal Contrato 1647/2015 Constituida vigencia 2017._x000a__x000a_Evaluada la justificación para constitución de la reserva presupuestal del Contrato 1647/2015 Modificación 4 Mejoramiento Mediante la Construcción, Gestión Predial, Social, y Ambiental de la Prolongación de la Paralela Oriental Autopista Floridablanca, B/Manga Tramo, T.C.C - Molinos S/G, se encontró que: el proyecto ha presentado seis modificaciones y dos adicionales: el adicional 1, por valor  $6.000.000.000, de fecha 14/09/2017 y adicional 2 prórroga del 28/12/2017; No es claro por que solicitaban la adición de los $6.000.000.000, el 14/09/2017, para tres meses después constituir reserva por $7.000.000.000, El total de la adición más $1.000.000.000, de la vigencia futura; Además mediante oficio del 12/12/2017 de la interventoría, Informan de 4 inconvenientes que van a afectar la ejecución del proyecto: entre ellos: “Con la adición de los $6.000.000.000, las actividades se continuaran adelantando, pero no será posible la inversión de la totalidad de los recursos”; Deficiencias en la planeación y ejecución de los recursos asignad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28AF17"/>
    <n v="2"/>
    <s v="H28AF17 - 2"/>
  </r>
  <r>
    <n v="173"/>
    <n v="214"/>
    <m/>
    <s v="Administrativo con presunta incidencia disciplinaria "/>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29AF17"/>
    <n v="1"/>
    <s v="H29AF17 - 1"/>
  </r>
  <r>
    <s v=""/>
    <n v="215"/>
    <m/>
    <m/>
    <s v="18 02 001"/>
    <s v="H29AF17. Sobreestimación Reserva Presupuestal Contrato 642/2015, Constituida vigencia 2017._x000a__x000a_Evaluada la justificación para constitución de la reserva presupuestal del Contrato 642/2015.- Construcción Obras de Infraestructura Vial Solución Integral Paso Sobre Rio Magdalena en Barranquilla Carretera Barranquilla-Santa Marta Ruta 9007, se encontró que: El contrato ha presentado seis (6) modificaciones, constituyo reservas para la vigencia  2015, 2016 y 2017, una por valor de $167.017.960.254, lo que indica que esta práctica para este proyecto es recurrente, para la vigencia 2017 trasladaron $30.000.000.000 (VF) asignados al puente Pumarejo (contrato 642) al puente de Honda (1796), es decir aplazaron la ejecución del proyecto en esta cuantía; si a ello se suma la reserva constituida; Lo anterior se entendería como deficiencias en la planea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29AF17"/>
    <n v="2"/>
    <s v="H29AF17 - 2"/>
  </r>
  <r>
    <n v="174"/>
    <n v="216"/>
    <m/>
    <s v="Administrativo con presunta incidencia disciplinaria "/>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0AF17"/>
    <n v="1"/>
    <s v="H30AF17 - 1"/>
  </r>
  <r>
    <s v=""/>
    <n v="217"/>
    <m/>
    <m/>
    <s v="18 02 001"/>
    <s v="H30AF17. Sobreestimación reserva presupuestal Contrato 1542 de 2015._x000a__x000a_Evaluada la justificación para constitución de la reserva presupuestal del Contrato 1542/2015 Mantenimiento  Rehabilitación de la Vía Circunvalar de la Isla de Providencia, se encontró que: Los soportes suministrados no sustentan el argumento del contratista para la constitución de la reserva presupuestal, dado que argumentan “De Acuerdo al Avance Obtenido en el Desarrollo de la Actividades Constructivas, Se Observa Que no fue Necesario Facturar La Totalidad de Recursos Otorgados en la Vigencia 2017, Ya Que las Obras Programadas No Requirieron la Totalidad de Recursos Asignados y Fueron Optimizadas en sus Costos” y en la justificación los soportes hacen referencia a demoras en la autorización de la autoridad ambiental para el ingreso de materiales a la isla San André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0AF17"/>
    <n v="2"/>
    <s v="H30AF17 - 2"/>
  </r>
  <r>
    <n v="175"/>
    <n v="218"/>
    <m/>
    <s v="Administrativo con presunta incidencia disciplinaria "/>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1AF17"/>
    <n v="1"/>
    <s v="H31AF17 - 1"/>
  </r>
  <r>
    <s v=""/>
    <n v="219"/>
    <m/>
    <m/>
    <s v="18 02 001"/>
    <s v="H31AF17. Sobreestimación Reserva Presupuestal Constituida vigencia 2017 Contrato 1796/2015._x000a__x000a_Evaluada la justificación para constitución de la reserva presupuestal del Contrato 1796/2015 Modificación 4 Mejoramiento mediante Construcción Gestión Predial Social y ambiental del Nuevo Puente de Honda, se encontró que: Se constituyó reserva presupuestal por valor de $5.615.000.000, debido a que  los $30.000.000.000 (VF) asignados al puente Pumarejo (contrato 642) que de acuerdo a modificación o redistribución fueron trasladados al puente de Honda (1796), solo se pudieron ejecutar $25.000.000.000, fue necesario constituir la reserva presupuestal, pero entre los soportes no se evidencia la solicitud de autorización para constituir esta reserva, así mismo mediante Formato MINFRA-MIN-IN-12-FR-1 del 07/01/2017, realizaron anticipo por valor de $30.000.000.000 para la vigencia 2017 de la vigencia 2018.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1AF17"/>
    <n v="2"/>
    <s v="H31AF17 - 2"/>
  </r>
  <r>
    <n v="176"/>
    <n v="220"/>
    <m/>
    <s v="Administrativo con presunta incidencia disciplinaria "/>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2AF17"/>
    <n v="1"/>
    <s v="H32AF17 - 1"/>
  </r>
  <r>
    <s v=""/>
    <n v="221"/>
    <m/>
    <m/>
    <s v="18 02 001"/>
    <s v="H32AF17. Sobreestimación reserva presupuestal Contrato 1609 de 2015. _x000a__x000a_Evaluada la justificación para constitución de la reserva presupuestal del Contrato 1609/2015- Modificación 5-Mejoramiento, Gestión Predial, Social y Ambiental para el Proyecto Corredor Del Sur, se encontró que: Mediante oficio ADMCVE070-403-17 del 04/09/207, el contratista solicita redistribución de los recursos (2017 y 2019): trasladar o reprogramar recursos  ($58.550.000.000) para la vigencia 2017, los cuales deben ser descontados en la vigencia 2019; Mediante oficio ADMCVE070-836-17 del 05/09/2017 el contratista solicita traslado de recursos vigencia 2018 ($1.634.000.000) del contrato de obra 1609/15 al contrato de interventoría 1729/2015, lo cual es avalado por la interventorí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2AF17"/>
    <n v="2"/>
    <s v="H32AF17 - 2"/>
  </r>
  <r>
    <n v="177"/>
    <n v="222"/>
    <m/>
    <s v="Administrativo con presunta incidencia disciplinaria "/>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3AF17"/>
    <n v="1"/>
    <s v="H33AF17 - 1"/>
  </r>
  <r>
    <s v=""/>
    <n v="223"/>
    <m/>
    <m/>
    <s v="18 02 001"/>
    <s v="H33AF17. Sobreestimación reserva presupuestal Contrato 1699 de 2015. _x000a__x000a_Evaluada la justificación para constitución de la reserva presupuestal del Contrato 1699/2015 MOD 3 Mejoramiento Gestión Social, Predial-Ambiental Proyecto Transversal Boyacá-Tramos Otanche – Chiquinquirá (Ruta 6007) Y Cruce Ruta 45, se encontró que: los recursos que debieron ser constituidos a 31/12/2017, como reserva ascienden a $3.807.700.000 (disminución) millones, y la solicitud de traslado de los $6.000.000.000 (aumento) se realizó el 04/09/2017, tres meses antes, la modificación No. 3, se firmó el 30/10/2017, los “ítems no previstos” a esa fecha no habían sido informados, lo que indica deficiencias en la ejecución y/o planeación del proyecto, de otra parte, entre los soportes de justificación no se encontraron soportes de los  mencionados ítems no previstos.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3AF17"/>
    <n v="2"/>
    <s v="H33AF17 - 2"/>
  </r>
  <r>
    <n v="178"/>
    <n v="224"/>
    <m/>
    <s v="Administrativo con presunta incidencia disciplinaria "/>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4AF17"/>
    <n v="1"/>
    <s v="H34AF17 - 1"/>
  </r>
  <r>
    <s v=""/>
    <n v="225"/>
    <m/>
    <m/>
    <s v="18 02 001"/>
    <s v="H34AF17. Sobreestimación reserva presupuestal Contrato 518 de 2012. _x000a__x000a_Evaluada la justificación para constitución de la reserva presupuestal del Contrato 518/2012 Adicional. 1 Mejoramiento, Gestión Social, Predial Y Ambiental Proyecto Corredor Transversal del Libertador Fase 2, se encontró que:  mediante formato MINFRA-MN-IN-15-FR-3 de fechas 26/02/2017, 31/03/2017, 30/04/2017 y comunicado No. 320-ITILIB1954, la interventoría solicita a la Entidad multa por los permanentes incumplimientos del contratista y solicita apertura de procesos sancionatorios administrativos, en ellos advierte sobre el preocupante atraso en la ejecución de obras, La constitución de la reserva se debe a deficiencias del contratista en la ejecución del proyecto como lo avalan los informes de interventoría, los problemas de orden público en fechas: 14/02/2017, 21/02/2017 y 04/03/2017, no fueron los mayores causantes de las deficiencias de ejecución.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4AF17"/>
    <n v="2"/>
    <s v="H34AF17 - 2"/>
  </r>
  <r>
    <n v="179"/>
    <n v="226"/>
    <m/>
    <s v="Administrativo con presunta incidencia disciplinaria "/>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1.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5AF17"/>
    <n v="1"/>
    <s v="H35AF17 - 1"/>
  </r>
  <r>
    <s v=""/>
    <n v="227"/>
    <m/>
    <m/>
    <s v="18 02 001"/>
    <s v="H35AF17. Sobreestimación reserva presupuestal Contrato 971 de 2017. _x000a__x000a_Evaluada la justificación para constitución de la reserva presupuestal del Contrato 971/2017- aunar esfuerzos entre el INVIAS y el Departamento del Huila Para el Mejoramiento y Mantenimiento de la Carretera Candelaria- Laberinto, Sector Belén - La Plata, se encontró que: El contrato fue firmado el 05/09/2017 y en el momento de suscribirlo, como consta en la cláusula segunda del contrato Plazo, establecen plazo hasta el 31/12/2017; La justificación hace referencia a la Cláusula Quinta que se giraba un 30% con el perfeccionamiento del convenio, el cual se realizó en el mes de Diciembre. Y el segundo desembolso, (30%) se giraba una vez el Departamento iniciara el  proceso licitatorio. (Apertura proceso licitación 27/12/2017) y hasta el momento aún se encuentra en proceso precontractual ._x000a__x000a_Actividad 2._x000a_"/>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5AF17"/>
    <n v="2"/>
    <s v="H35AF17 - 2"/>
  </r>
  <r>
    <n v="180"/>
    <n v="228"/>
    <m/>
    <s v="Administrativo con presunta incidencia disciplinaria "/>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6AF17"/>
    <n v="1"/>
    <s v="H36AF17 - 1"/>
  </r>
  <r>
    <s v=""/>
    <n v="229"/>
    <m/>
    <m/>
    <s v="18 02 001"/>
    <s v="H36AF17. Sobreestimación reserva presupuestal Contrato 1735 de 2015. _x000a__x000a_Evaluada la justificación para constitución de la reserva presupuestal del Contrato 1735/2015.- Estudios y Diseños de la Conexión Pacifico Orinoquia Departamentos del Valle Tolima y Huila, se encontró que: Lo que se puede concluir de estos soportes es la falta de gestión por parte del apoderado de INVIAS en la consecución del permiso ambiental, Última gestión el 26/06/2017, además descoordinación en ANLA, al desconocer la comunicación de esta fecha.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6AF17"/>
    <n v="2"/>
    <s v="H36AF17 - 2"/>
  </r>
  <r>
    <n v="181"/>
    <n v="230"/>
    <m/>
    <s v="Administrativo con presunta incidencia disciplinaria "/>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1."/>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Una por cada unidad ejecutora capacitada - DT (4), DO (4)."/>
    <n v="8"/>
    <d v="2020-01-01T00:00:00"/>
    <d v="2020-03-31T00:00:00"/>
    <n v="12.857142857142858"/>
    <s v="DTE-DEO"/>
    <n v="8"/>
    <m/>
    <n v="-1464.0333333333333"/>
    <n v="100"/>
    <n v="12.857142857142858"/>
    <n v="12.857142857142858"/>
    <n v="12.857142857142858"/>
    <s v="NO"/>
    <x v="1"/>
    <s v="CUMPLIDO"/>
    <x v="15"/>
    <s v="H37AF17"/>
    <n v="1"/>
    <s v="H37AF17 - 1"/>
  </r>
  <r>
    <s v=""/>
    <n v="231"/>
    <m/>
    <m/>
    <s v="18 02 001"/>
    <s v="H37AF17. Sobreestimación reserva presupuestal Contrato 1404 de 2015._x000a__x000a_Evaluada la justificación para constitución de la reserva presupuestal del Contrato 1404/2015 Mejoramiento, Gestión Predial, Social Y Ambiental, Proyecto Transversal de los Montes de María entre Carmen de Bolívar Y Chinulito, se encontró: deficiencias en la planeación y ejecución teniendo en cuenta de acuerdo a Oficio de la Interventoría al gestor técnico del proyecto – INVIAS, de fecha 25/09/2017 “los pliegos de condiciones exigen dar continuidad en la ejecución de los cruces sobre el arroyo Palenquillo, que teniendo en cuenta  que a esa fecha (agosto de 2017), no se contaba con recursos para cubrir la construcción de todos los pasos (1 al 6)” si estaba establecido en el pliego de condiciones, se debió programar estos recursos, este paso número 5, Estaría entre las obligaciones contractuales y si no estuviera, se podría programar su ejecución en la vigencia 2017 o 2018, se debe además observar las fechas de gestiones realizadas como compra de materiales solo hasta 13/12/2017 y la justificación: Construcción paso obligado número 5. _x000a__x000a_Actividad 2."/>
    <s v="Constitución de  Reserva Presupuestal de manera no adecuada, lo que   ocasiona presunto incumplimiento del artículo 89 del Decreto 111 de 1996."/>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Uno semestral por cada unidad DT (2), DO (2)."/>
    <n v="4"/>
    <d v="2020-01-01T00:00:00"/>
    <d v="2020-12-31T00:00:00"/>
    <n v="52.142857142857146"/>
    <s v="DTE-DEO"/>
    <n v="4"/>
    <d v="2021-05-04T00:00:00"/>
    <n v="4.1333333333333337"/>
    <n v="100"/>
    <n v="52.142857142857146"/>
    <n v="52.142857142857146"/>
    <n v="52.142857142857146"/>
    <s v="NO"/>
    <x v="1"/>
    <s v=""/>
    <x v="15"/>
    <s v="H37AF17"/>
    <n v="2"/>
    <s v="H37AF17 - 2"/>
  </r>
  <r>
    <n v="182"/>
    <n v="232"/>
    <m/>
    <s v="Administrativo con presunta incidencia fiscal y disciplinaria"/>
    <s v="11 03 002"/>
    <s v="H38AF17. Reconocimiento de intereses moratorios en el pago de fallos judiciales en contra del INVIAS._x000a__x000a_Pago de fallos judiciales efectuados por el INVIAS en la vigencia 2017, se pudo evidenciar que, en 164 procesos de la vigencia 2017, que generaron 470 procedimientos de pagos , la Entidad debió reconocer intereses moratorios injustificados  a 332 beneficiarios de condenas en fallos judiciales en contra de la entidad, de los cuales 287 correspondían al pago de sentencias de procesos iniciados con anterioridad a la entrada en vigencia de la ley 1437 de 2011 (2 de julio de 2012) en un monto aproximado de $3.469.753.351 y el resto a 45 beneficiarios de procesos iniciados posteriormente a la vigencia de la norma mencionada por valor de $2.964.585.295."/>
    <s v="No  observancia a los requerimientos y plazos establecidos en los artículos 173, 176, 177 y 76 del Decreto 01 de 1984   y respecto de los artículos 192,195 y 308 de la ley 1437 de 2011 , para el pago dinerario de obligacione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1-12-31T00:00:00"/>
    <n v="22"/>
    <s v="SDJ"/>
    <n v="0"/>
    <m/>
    <n v="-1485.3666666666666"/>
    <n v="0"/>
    <n v="0"/>
    <n v="0"/>
    <n v="22"/>
    <m/>
    <x v="0"/>
    <s v="VENCIDO"/>
    <x v="15"/>
    <s v="H38AF17"/>
    <n v="1"/>
    <s v="H38AF17 - 1"/>
  </r>
  <r>
    <n v="183"/>
    <n v="233"/>
    <m/>
    <s v="Administrativo con presunta incidencia fiscal y disciplinaria"/>
    <s v="14 04 004"/>
    <s v="H39AF17. Calidad de las obras ejecutadas - Convenio 257 de 2011._x000a__x000a_En visita de campo se pudo evidenciar, que se presenta fatiga de la carpeta asfáltica, fallas como descascaramiento y piel de cocodrilo, con tendencia a su deterioro progresivo en toda su extensión. No  ha adelantado gestión alguna, tendiente a ejecutar las acciones necesarias para su mantenimiento y reparación respecto de la estabilidad y calidad de la obra, a pesar de que la misma fue recibida el 20 de marzo de 2014. Dichas  fallas configuran un presunto detrimento fiscal de $2.385.992.713,00."/>
    <s v="Deficiencias en la labor de la interventoría y supervisión administrativa por parte del INVIAS."/>
    <s v="Efectuar las reparaciones que se encuentren dentro del periodo de garantía de estabilidad de la obra sustentadas mediante informe del Administrador Vial y de la Gobernación de Arauca."/>
    <s v="1. Solicitar y presentar informe con registro fotográfico a la Gobernación de Arauca en el cual se constate las reparaciones que se encuentren dentro del periodo de garantía de estabilidad de la obra. _x000a__x000a_2. Solicitar y presentar informe del Administrador Vial en el cual conste que parte del tramo enunciado por la Contraloría General de la República debe su desgaste al deterioro dentro de los parámetros normales y de la vida residual de los pavimentos asfalticos, pero que se han venido incrementando debido al inesperado crecimiento del tránsito de vehículos pesados tipo tracto mulas y volquetes doble troque."/>
    <s v="1. Informe con registro fotográfico de la Gobernación de Arauca._x000a__x000a_2. Informe del Administrador Vial."/>
    <n v="2"/>
    <d v="2018-08-01T00:00:00"/>
    <d v="2018-12-31T00:00:00"/>
    <n v="21.714285714285715"/>
    <s v="SGI"/>
    <n v="2"/>
    <m/>
    <n v="-1448.8333333333333"/>
    <n v="100"/>
    <n v="21.714285714285715"/>
    <n v="21.714285714285715"/>
    <n v="21.714285714285715"/>
    <m/>
    <x v="1"/>
    <s v="CUMPLIDO"/>
    <x v="15"/>
    <s v="H39AF17"/>
    <n v="1"/>
    <s v="H39AF17 - 1"/>
  </r>
  <r>
    <n v="184"/>
    <n v="234"/>
    <m/>
    <s v="Administrativo con presunta incidencia disciplinaria, para indagación preliminar"/>
    <s v="14 04 004"/>
    <s v="H43AF17. Obras no ejecutadas. Convenio 2742 de 2009._x000a__x000a_Debido al no cumplimiento de la totalidad de las actividades contratadas por parte de los tres primeros contratos de obra suscritos por Ecopetrol, el proyecto que actualmente se encuentra dividido en cuatro sectores, presenta tan solo un avance significativo del 78% para el sector 3, mientras que para los sectores 2, 0 y 1 es del 0%, 12% y 22%, respectivamente. La prolongación en el término del citado Convenio Interadministrativo, además de incrementar los costos del Proyecto “Gran Vía Yuma”, no ha sido oportuno tanto en el beneficio social que genera su entrada en operación."/>
    <s v="Deficiencias en la labor de  seguimiento y supervisión por parte del INVIAS, lo cual además del incrementar los costos del proyecto, redunda en el desmejoramiento de las buenas condiciones de transitabilidad para los usuarios de este futuro corredor vial."/>
    <s v="Fortalecer la supervisión por parte de la Dirección Territorial Santander sobre el convenio 2742 de 2009."/>
    <s v="1. Enviar oficio a Ecopetrol solicitando se tomen las medidas necesarias para la terminación del proyecto sin que se acarreen mayores costos._x000a__x000a_2. Dirigir memorando al Director Territorial Santander solicitando informe bimestral de la supervisión del convenio._x000a__x000a_3. Realizar reunión con levantamiento de acta bimestral de seguimiento con todos los actores del convenio."/>
    <s v="Informe bimestral (Anexo actas)"/>
    <n v="3"/>
    <d v="2018-08-01T00:00:00"/>
    <d v="2019-01-31T00:00:00"/>
    <n v="26.142857142857142"/>
    <s v="DEO-TERRITORIAL SANTANDER"/>
    <n v="1.9999"/>
    <m/>
    <n v="-1449.8666666666666"/>
    <n v="66.663333333333327"/>
    <n v="17.427699999999998"/>
    <n v="17.427699999999998"/>
    <n v="26.142857142857142"/>
    <m/>
    <x v="0"/>
    <s v="VENCIDO"/>
    <x v="15"/>
    <s v="H43AF17"/>
    <n v="1"/>
    <s v="H43AF17 - 1"/>
  </r>
  <r>
    <n v="185"/>
    <n v="235"/>
    <m/>
    <s v="Administrativo con presunta incidencia fiscal y disciplinaria"/>
    <s v="14 04 004"/>
    <s v="H44AF17. Calidad de las obras ejecutadas - Contrato 708 de 2009._x000a__x000a_Al efectuar el cotejo, visita de obra y análisis de la documentación soporte, a auditoría de la CGR  pudo evidenciar  que varios sectores del pavimento en concreto hidráulico construido, presentan fallas consistentes en: grietas en los extremos de los pasadores, grietas transversales, grietas longitudinales, grietas múltiples, grietas de esquina, descascaramiento, escalonamiento y hundimientos. Acorde con lo expuesto en el informe sobre el reporte de daños suministrado por el Administrador Vial de la Zona y del memorando  DT-BOY 7053 de febrero 6 de 2018, los daños estimados ascienden aproximadamente a $6.998.956.521. No se observa gestión alguna, tendiente a ejecutar las acciones necesarias para su mantenimiento y reparación respecto de la estabilidad y calidad de la obra."/>
    <s v="Posibles debilidades en el proceso constructivo y/o calidad de las obras, así como  presuntas deficiencias en la labor de la interventoría y supervisión administrativa por parte del INVIAS."/>
    <s v="Hacer efectiva las garantías contractuales para la indemnización de los perjuicios ocasionados al INVIAS."/>
    <s v="1. Demandar al contratista por el incumplimiento definitivo del contrato 708 de 2009 y solicitar la indemnización de los perjuicios ocasionados al INVIAS._x000a__x000a_2. Presentar informe de seguimiento a la demanda."/>
    <s v="Informe semestral"/>
    <n v="2"/>
    <d v="2018-08-01T00:00:00"/>
    <d v="2019-07-31T00:00:00"/>
    <n v="52"/>
    <s v="SGI"/>
    <n v="2"/>
    <m/>
    <n v="-1455.9"/>
    <n v="100"/>
    <n v="52"/>
    <n v="52"/>
    <n v="52"/>
    <m/>
    <x v="1"/>
    <s v="CUMPLIDO"/>
    <x v="15"/>
    <s v="H44AF17"/>
    <n v="1"/>
    <s v="H44AF17 - 1"/>
  </r>
  <r>
    <n v="186"/>
    <n v="236"/>
    <m/>
    <s v="Administrativo"/>
    <s v="14 01 001"/>
    <s v="H48AF17. Financiación varios proyectos._x000a__x000a_En una muestra de proyectos, se pudo evidenciar que las metas físicas previstas inicialmente, acorde a los avances de obra y porcentaje de ejecución actual, presentan el riesgo de no poderse concluir dentro de los términos, ítems y aspectos financieros inicialmente previstos en la Planeación de los mismos: a. Contrato 1388 de 2015: previsto inicialmente efectuar 14,2 km,   quedan pendientes 1,5 km (11%); b. Contrato 1404 de 2015: 14,8 km de intervención de los cuales se  ejecutan 10,7 km, sin intervención de  4,1 km  (28%); c. Contrato 654 de 2014: Quedan pendientes 10 km en con estructura nueva. (74%) ; d. Contrato 1609 de 2015: Quedarán pendientes aproximadamente 5 kilómetros (23%); e. Contrato1740 de 2015: Quedarán pendientes 4,5 kilómetros. (21%); f. Contrato 518 de 2012: Quedará pendiente una longitud de 12 km (33%)."/>
    <s v="Debilidades en el planeamiento físico y financiero de las distintas obra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s v="DEO-DTE"/>
    <n v="0"/>
    <m/>
    <n v="-1472.1666666666667"/>
    <n v="0"/>
    <n v="0"/>
    <n v="0"/>
    <n v="43.857142857142854"/>
    <m/>
    <x v="0"/>
    <s v="VENCIDO"/>
    <x v="15"/>
    <s v="H48AF17"/>
    <n v="1"/>
    <s v="H48AF17 - 1"/>
  </r>
  <r>
    <n v="187"/>
    <n v="237"/>
    <m/>
    <s v="Administrativo con presunta incidencia disciplinaria, para indagación preliminar"/>
    <s v="14 04 003"/>
    <s v="H49AF17. Puente Orquídeas 1. Contrato 807 de 2009._x000a__x000a_En visita de campo efectuada por la auditoría de la CGR, se pudo evidenciar que el Puente La Orquídea 1, ubicado en el PR86+510 en el municipio de Pajarito, no se encuentra en servicio, debiéndose construir un desvío provisional adjunto a éste para el manejo del tránsito; a pesar de haber sido recibido en el año 2015, éste presenta falla estructural, en su luz central en la dovela de cierre, también se presentan roturas en el acero estructural, fracturamiento, grietas, fisuras y dilataciones progresivas del concreto; de otro lado,  la rodadura presenta agrietamientos y abultamientos en su superficie, con lo cual se coloca en riesgo de colapso toda la superestructura."/>
    <s v="Presuntas trasgresiones a lo reglado por el Código Colombiano de Diseño Sísmico de Puentes."/>
    <s v="Iniciar proceso  Judicial para demandar el incumplimiento del contrato por la acción de controversias contractuales y  afectar amparo de estabilidad y calidad de la obra del puente Orquídea 1, construido dentro del alcance del contrato de obra 807 de 2009."/>
    <s v="Presentar la Demanda ante el Tribunal Administrativo "/>
    <s v="Auto Admisorio de la Demanda "/>
    <n v="1"/>
    <d v="2020-02-01T00:00:00"/>
    <d v="2020-03-30T00:00:00"/>
    <n v="8.2857142857142865"/>
    <s v="SGI"/>
    <n v="1"/>
    <m/>
    <n v="-1464"/>
    <n v="100"/>
    <n v="8.2857142857142865"/>
    <n v="8.2857142857142865"/>
    <n v="8.2857142857142865"/>
    <m/>
    <x v="1"/>
    <s v="CUMPLIDO"/>
    <x v="15"/>
    <s v="H49AF17"/>
    <n v="1"/>
    <s v="H49AF17 - 1"/>
  </r>
  <r>
    <n v="188"/>
    <n v="238"/>
    <m/>
    <s v="Administrativo con presunta incidencia disciplinaria"/>
    <s v="14 04 004"/>
    <s v="H51AF17. Atrasos en obras nuevo Puente Pumarejo._x000a__x000a_Se han venido presentando un atraso continuo y creciente por diferentes aspectos técnicos y de planeación, y que en muchos casos son presuntamente imputables al contratista; lo cual genera: • Los tiempos previstos para la culminación del proyecto ya se encuentran desfasados en un año aproximadamente; • El impacto sobre el costo total del proyecto, al requerir recursos adicionales para mitigar el atraso de las obras y mayor permanencia de la interventoría."/>
    <s v="Presuntas contravenciones a los artículos 25 y 26 de la Ley 80 de 1993, 8º de la Ley 42 de 1993, el artículo 83 de la Ley 1474 de 2011 y el numeral 7.34 de los pliegos de condiciones definitivos."/>
    <s v="Continuar con los procesos sancionatorios iniciados por el INVIAS en contra del contratista de obra por los presuntos incumplimientos del contrato que repercuten en la programación de la obra."/>
    <s v="Presentar definición de fondo respecto a la responsabilidad del contratista de obra."/>
    <s v="Resolución "/>
    <n v="1"/>
    <d v="2018-08-01T00:00:00"/>
    <d v="2019-03-31T00:00:00"/>
    <n v="34.571428571428569"/>
    <s v="SGI"/>
    <n v="1"/>
    <d v="2020-10-26T00:00:00"/>
    <n v="19.166666666666668"/>
    <n v="100"/>
    <n v="34.571428571428569"/>
    <n v="34.571428571428569"/>
    <n v="34.571428571428569"/>
    <m/>
    <x v="1"/>
    <s v="CUMPLIDO"/>
    <x v="15"/>
    <s v="H51AF17"/>
    <n v="1"/>
    <s v="H51AF17 - 1"/>
  </r>
  <r>
    <n v="189"/>
    <n v="239"/>
    <m/>
    <s v="Administrativo"/>
    <s v="14 04 004"/>
    <s v="H52AF17. Planeación fuentes de trabajo nuevo Puente Pumarejo._x000a__x000a_Se evidencia que en el horario nocturno solamente está trabajando el 15.5% del personal que se encuentra contratado para la obra; el contratista, a pesar de presentar atrasos cercanos al 30%, no ha realizado el incremento suficiente de recursos, lo cual repercute en que no se logren ajustar los tiempos esperados para mitigar el atraso existente de las obras, impactando los costos del proyecto por mayor permanencia de obra."/>
    <s v="Presuntas trasgresiones al Artículo 17. Frentes de Trabajo 7x24 de la  ley 1682 de 2013."/>
    <s v="Iniciar proceso administrativo conminatorio, sancionatorio,  en contra del contratista de obra con el propósito de que cumpla con al obligación de incrementar los frentes de trabajo en horario nocturno o sancionar su incumplimiento."/>
    <s v="Presentar definición de fondo respecto a la responsabilidad del contratista de obra."/>
    <s v="Resolución "/>
    <n v="1"/>
    <d v="2018-08-01T00:00:00"/>
    <d v="2019-03-31T00:00:00"/>
    <n v="34.571428571428569"/>
    <s v="SGI"/>
    <n v="1"/>
    <d v="2020-10-26T00:00:00"/>
    <n v="19.166666666666668"/>
    <n v="100"/>
    <n v="34.571428571428569"/>
    <n v="34.571428571428569"/>
    <n v="34.571428571428569"/>
    <m/>
    <x v="1"/>
    <s v="CUMPLIDO"/>
    <x v="15"/>
    <s v="H52AF17"/>
    <n v="1"/>
    <s v="H52AF17 - 1"/>
  </r>
  <r>
    <n v="190"/>
    <n v="240"/>
    <m/>
    <s v="Administrativo con presunta incidencia disciplinaria"/>
    <s v="14 01 003"/>
    <s v="H53AF17. Ajustes a diseño nuevo Puente Pumarejo. _x000a__x000a_En la planeación, no se tuvieron en cuenta aspectos constructivos y exigencias de la nueva norma CCP-14, lo cual generó que desde el inicio, el contratista haya debido apartarse de los estudios y diseños primarios, debiendo ajustarlos y actualizarlos a la reglamentaria aducida, justificándolo para incluir ítems no previstos. Las deficiencias de planeación en el desarrollo de esta obra han generado impactos significativos dentro del presupuesto de la misma, lo que significará la consecución a corto plazo de recursos para la terminación de la misma."/>
    <s v="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15"/>
    <s v="H53AF17"/>
    <n v="1"/>
    <s v="H53AF17 - 1"/>
  </r>
  <r>
    <n v="191"/>
    <n v="241"/>
    <m/>
    <s v="Administrativo con presunta incidencia disciplinaria"/>
    <s v="14 01 003"/>
    <s v="H54AF17. Retranqueo redes eléctricas proyecto nuevo Puente Pumarejo._x000a__x000a_Dentro de los ítems no previstos, se ha contemplado un  grupo de ítems relacionados con el “retranqueo eléctrico” o traslado de redes eléctricas y de telecomunicaciones, esta situación era previsible dentro de la planeación del proyecto, por lo cual debió ser incluida dentro del presupuesto inicial de las obras, al menos como una provisión para dicha actividad."/>
    <s v="Deficiencias de planeación por parte del Invías, constituyéndose en un presunto incumplimiento al principio de planeación establecido por la ley , y de lo establecido en el artículo 87 de la Ley 1474 de 2011"/>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15"/>
    <s v="H54AF17"/>
    <n v="1"/>
    <s v="H54AF17 - 1"/>
  </r>
  <r>
    <n v="192"/>
    <n v="242"/>
    <m/>
    <s v="Administrativo con presunta incidencia disciplinaria y fiscal"/>
    <s v="14 05 004"/>
    <s v="H56AF17. Costo pagado obras ejecutadas en el contrato 806 de 2017 por calidad de obras del contrato 3460 de 2008._x000a__x000a_Dentro de la ejecución del contrato 806/2017 se han generado actividades como • Demolición con explosivos; • Corte de gran diámetro de concreto. Dichas actividades se han generado por deficiencias en las obras ejecutadas por parte del anterior contratista (quien las realizó mediante el contrato 3460 de 2008), que han obligado al Instituto Nacional de Vías a ejecutar actividades adicionales mediante otro contrato para subsanar dichas deficiencias,  lo cual se constituye en un presunto detrimento patrimonial por un valor de Mil Setecientos Ochenta y Tres Millones Ciento Doce Mil Cuatrocientos Veintitrés Pesos ($1.783.112.423)."/>
    <s v="Falta disciplinaria por la violación del numeral 4 del artículo 25 de la Ley 80 de 1993 y de los art. 83 y 84 de la Ley 1474 de 2011, por deficiencias en la supervisión e interventoría del proyecto."/>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GGP1"/>
    <n v="0"/>
    <m/>
    <n v="-1465.9666666666667"/>
    <n v="0"/>
    <n v="0"/>
    <n v="0"/>
    <n v="16.714285714285715"/>
    <m/>
    <x v="0"/>
    <s v="VENCIDO"/>
    <x v="15"/>
    <s v="H56AF17"/>
    <n v="1"/>
    <s v="H56AF17 - 1"/>
  </r>
  <r>
    <n v="193"/>
    <n v="243"/>
    <m/>
    <s v="Administrativo con presunta incidencia disciplinaria y fiscal"/>
    <s v="14 05 004"/>
    <s v="H57AF17. Costo modificación de especificaciones existentes. _x000a__x000a_La solución de ingeniería empleada para reemplazar el imperlex colocado en los túneles cortos por el anterior contratista, generó la realización de algunas actividades que implicaron ajustes en las especificaciones existentes de los túneles. Dichas actividades constituyen un presunto detrimento patrimonial por un valor de Cuatro Mil Seiscientos Quince Millones Novecientos Treinta y Cinco Mil Trescientos un Pesos ($4.615.935.301) , por ser el resultado de la no terminación de las obras por parte del anterior contratista y las deficiencias en calidad de dichas obras (obras ya pagadas al contratista)."/>
    <s v="Deficiencias en la planeación y supervisión del proyecto (tanto de los supervisores de la entidad contratante como de la interventoría). "/>
    <s v="Aprobación de un formato denominado &quot;bitácora de seguimiento a la planeación, estructuración y ejecución de los proyectos estratégicos&quot; para iniciar la planeación de los proyectos, selección de los contratistas de obra y realizar un seguimiento constante, por parte de la Gerencia de Proyectos Estratégicos y la Dirección Operativ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GGP1"/>
    <n v="0"/>
    <m/>
    <n v="-1465.9666666666667"/>
    <n v="0"/>
    <n v="0"/>
    <n v="0"/>
    <n v="16.714285714285715"/>
    <m/>
    <x v="0"/>
    <s v="VENCIDO"/>
    <x v="15"/>
    <s v="H57AF17"/>
    <n v="1"/>
    <s v="H57AF17 - 1"/>
  </r>
  <r>
    <n v="194"/>
    <n v="244"/>
    <m/>
    <s v="Administrativo con presunta incidencia fiscal y disciplinaria"/>
    <s v="14 04 004"/>
    <s v="H58AF17. Inversión Proyecto Variante San Francisco - Mocoa._x000a__x000a_Se evidencia que con el 84.38% de los recursos destinados para el proyecto, solamente se ejecutaron el 33,66% de las obras previstas para la conexión entre San Francisco y Mocoa, y que a la fecha estos dos municipios no se encuentran conectados por una vía principal, lo cual obliga a transitar por la vía antigua que no ofrece condiciones de seguridad vial y representa peligro para sus usuarios. De igual manera, se evidencia que a corto plazo no se van a realizar inversiones significativas por parte del Instituto, y que las gestiones para consecución de recursos se encuentran en una etapa incipiente, constituyendo así un presunto detrimento patrimonial al Estado por un valor de Trescientos Treinta y Ocho Mil Ochocientos Veinticuatro Millones Seiscientos Veinticinco Mil Cuatrocientos Sesenta y Cinco Pesos ($338.824.625.465)."/>
    <s v="Deficiencias en la planeación y supervisión del proyecto (tanto de los supervisores de la entidad contratante como de la interventoría)."/>
    <s v="Fortalecer la planeación y supervisión del proyecto variante San Francisco - Mocoa."/>
    <s v="_x000a__x000a_Continuar con las actividades relacionadas con la consecución de recursos y procesos licitatorios."/>
    <s v="Informe trimestral"/>
    <n v="4"/>
    <d v="2018-08-01T00:00:00"/>
    <d v="2019-07-31T00:00:00"/>
    <n v="52"/>
    <s v="DTE"/>
    <n v="4"/>
    <d v="2020-12-24T00:00:00"/>
    <n v="17.066666666666666"/>
    <n v="100"/>
    <n v="52"/>
    <n v="52"/>
    <n v="52"/>
    <m/>
    <x v="1"/>
    <s v="CUMPLIDO"/>
    <x v="15"/>
    <s v="H58AF17"/>
    <n v="1"/>
    <s v="H58AF17 - 1"/>
  </r>
  <r>
    <n v="195"/>
    <n v="245"/>
    <m/>
    <s v="Administrativo con presunta incidencia disciplinaria"/>
    <s v="18 04 001"/>
    <s v="H1AC17. Registro de los bienes inmuebles fiscales en la Contabilidad._x000a__x000a_Se realizó el cruce de la información de los Bienes Inmuebles Fiscales de propiedad de Invías, encontrando inmuebles que carecen de dirección o la misma está desactualizada, sin cédula catastral; bienes sobre los cuales el Invías tiene únicamente la posesión y otros que no figuran registrados en la base de datos del Instituto Geográfico Agustín Codazzi-IGAC._x000a__x000a_"/>
    <s v="Deficiencias en cuanto a la depuración y no se tiene una información exacta sobre el número de sus inmuebles, su valor, ubicación, uso y estado demostrando un inadecuado control de sus recursos o actividades, así como deficiente gestión en el proceso de depuración de los inmuebles recibidos de entidades ya liquidadas, lo cual evidencia debilidades en la gestión institucional de las áreas que participan en el proceso contable."/>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De la gestión de conciliación, establecer las diferencias que están en proceso de depuración, presentarlas en las revelaciones.   _x000a__x000a_4. Respecto a los bienes que aún están en proceso de identificación, generar un proyecto para la depuración de los bienes fiscales que permitan individualización. _x000a__x000a_5. Los bienes que fueron recibidos en posesión y de los que hasta ahora no se ha podido obtener el antecedente registral, realizar un proyecto para adelantar las gestiones tendientes a establecerlo."/>
    <s v="Informe trimestral que evidencia la identificación de los bienes fiscales. "/>
    <n v="4"/>
    <d v="2020-01-29T00:00:00"/>
    <d v="2021-01-28T00:00:00"/>
    <n v="52.142857142857146"/>
    <s v="SF-SA"/>
    <n v="4"/>
    <d v="2021-12-28T00:00:00"/>
    <n v="11.133333333333333"/>
    <n v="100"/>
    <n v="52.142857142857146"/>
    <n v="52.142857142857146"/>
    <n v="52.142857142857146"/>
    <s v="NO"/>
    <x v="1"/>
    <s v="CUMPLIDO"/>
    <x v="16"/>
    <s v="H1AC17"/>
    <n v="1"/>
    <s v="H1AC17 - 1"/>
  </r>
  <r>
    <n v="196"/>
    <n v="246"/>
    <m/>
    <s v="Administrativo con presunta incidencia disciplinaria"/>
    <s v="18 04 001"/>
    <s v="H2AC17. Funciones y Responsabilidades sobre la infraestructura de Transporte, asignadas al Ministerio de Transporte y a las Entidades del Orden Nacional, mediante de la Ley 105 de 1993._x000a__x000a_En visita de inspección física a una muestra de siete (7) Estaciones férreas y un (1) paradero, entregados al Instituto para su administración y custodia se encontró: De los ocho (8) inmuebles, las Estaciones Betania y Suesca, se encuentran en explotación mercantil y presentan un buen estado de conservación, las seis (6) restantes presentan alto grado de deterioro. (...)"/>
    <s v="Cumplimiento parcial de los Artículos 19 y 20 de la Ley 105 de 1993, lo que genera deficiencias en la identificación y conservación de los bienes a cargo del Instituto."/>
    <s v="Actualizar el inventario de las Estaciones Férreas propiedad del INVIAS y determinar su estado de conservación de las mismas."/>
    <s v="Actividad 1. El Grupo de Bienes Inmuebles con base en las escrituras y actas de entrega, actualizara el inventario y la base de datos de bienes fiscales de las Estaciones Férreas y paraderos propiedad del Invías. (SA)._x000a__x000a_Actividad 2. El inventario final de Estaciones Férreas y paraderos se enviara a la Subdirección Red Terciaria y Férrea para determinar las edificaciones objeto de conservación de acuerdo a los recursos que tengan asignados. (SRT)."/>
    <s v="Informe trimestral"/>
    <n v="4"/>
    <d v="2018-01-22T00:00:00"/>
    <d v="2019-01-20T00:00:00"/>
    <n v="51.857142857142854"/>
    <s v="SA"/>
    <n v="4"/>
    <m/>
    <n v="-1449.5"/>
    <n v="100"/>
    <n v="51.857142857142854"/>
    <n v="51.857142857142854"/>
    <n v="51.857142857142854"/>
    <m/>
    <x v="1"/>
    <s v="CUMPLIDO"/>
    <x v="16"/>
    <s v="H2AC17"/>
    <n v="1"/>
    <s v="H2AC17 - 1"/>
  </r>
  <r>
    <n v="197"/>
    <n v="247"/>
    <m/>
    <s v="Administrativo"/>
    <s v="16 02 001"/>
    <s v="H5AC17. Disposición de los elementos en el almacén de la Entidad._x000a__x000a_En visita practicada al Almacén de la Entidad ubicado en la sede Fontibón se evidenció debilidades en la organización de la bodega por cuanto los bienes muebles no tienen una disposición y clasificación por grupo o por algún tipo de elemento que lo identifique. Asimismo, la bodega no cuenta con una interface en línea con el SAI, lo que afecta la actualización oportuna de los ingresos y egresos de elementos. Los vehículos inservibles, por reparar y algunas motocicletas nuevas se encuentran al aire libre. Las bodegas presentan filtración de agua."/>
    <s v="Desactualización y desorganización de los inventarios, falta de control en el procedimiento de disposición de los elementos en el almacén de la entidad y falta de mantenimiento a las bodegas."/>
    <s v="Organizar la bodega de Fontibón."/>
    <s v="Se enviará un equipo de trabajo para la organización de la misma."/>
    <s v="Informe Semestral"/>
    <n v="2"/>
    <d v="2018-03-01T00:00:00"/>
    <d v="2019-03-01T00:00:00"/>
    <n v="52.142857142857146"/>
    <s v="SA"/>
    <n v="1.6"/>
    <m/>
    <n v="-1450.8333333333333"/>
    <n v="80"/>
    <n v="41.714285714285715"/>
    <n v="41.714285714285715"/>
    <n v="52.142857142857146"/>
    <m/>
    <x v="0"/>
    <s v="VENCIDO"/>
    <x v="16"/>
    <s v="H5AC17"/>
    <n v="1"/>
    <s v="H5AC17 - 1"/>
  </r>
  <r>
    <n v="198"/>
    <n v="248"/>
    <m/>
    <s v="Administrativo con presunta connotación disciplinaria"/>
    <s v="14 05 004"/>
    <s v="H8AC17. Obligaciones del convenio No. 1056 del 2006 de la Dirección de Tránsito y Transporte, DITRA con respecto al INVIAS- Informes._x000a__x000a_El Invías a través del Programa de Seguridad en Carreteras Nacionales, no exige el cumplimiento del convenio 1056 de 2006 que en su cláusula quinta “Obligaciones de la Dirección de la Policía Nacional”."/>
    <s v="No se exige el cabal cumplimiento de la rendición de informes mensuales, que permitan evidenciar el seguimiento físico por parte del supervisor del Instituto Nacional de Vías-INVIAS, el grado de avance, la situación financiera del convenio en el transcurso del tiempo, entre otros; constituyéndose en situaciones que afectan el cumplimiento de la misión para el cual fue creado el Programa PSCN."/>
    <s v="Seguimiento al cumplimiento de la cláusula quinta del convenio 1056 de 2006."/>
    <s v="Actividad 1. Requerir a la Dirección General de Tránsito y Transporte -DITRA- de la Policía Nacional para que dentro de los 5 primeros días de cada mes se informe sobre las actividades desarrolladas en cumplimiento de la cláusula quinta del convenio 1056 de 2006._x000a__x000a_Actividad 2. Realizar seguimiento al cumplimiento de la entrega mensual de informes establecido en la cláusula quinta del convenio 1056 de 2006.   _x000a_"/>
    <s v="Oficio e  Informes mensuales"/>
    <n v="12"/>
    <d v="2018-01-15T00:00:00"/>
    <d v="2018-12-31T00:00:00"/>
    <n v="50"/>
    <s v="SG"/>
    <n v="12"/>
    <m/>
    <n v="-1448.8333333333333"/>
    <n v="100"/>
    <n v="50"/>
    <n v="50"/>
    <n v="50"/>
    <m/>
    <x v="1"/>
    <s v="CUMPLIDO"/>
    <x v="16"/>
    <s v="H8AC17"/>
    <n v="1"/>
    <s v="H8AC17 - 1"/>
  </r>
  <r>
    <n v="199"/>
    <n v="249"/>
    <m/>
    <s v="Administrativo con presunta incidencia disciplinaria."/>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1._x000a_"/>
    <s v="Debilidades en la estructuración de los documentos previos necesarios para adelantar los procesos contractuales y falencias en el lleno de requisitos exigidos en la Ley, específicamente el artículo 20 del Decreto 1510 de 2013. "/>
    <s v="Acción 1._x000a__x000a_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1-28T00:00:00"/>
    <d v="2020-11-30T00:00:00"/>
    <n v="43.857142857142854"/>
    <s v="DEO"/>
    <n v="0"/>
    <m/>
    <n v="-1472.1666666666667"/>
    <n v="0"/>
    <n v="0"/>
    <n v="0"/>
    <n v="43.857142857142854"/>
    <m/>
    <x v="0"/>
    <s v="VENCIDO"/>
    <x v="17"/>
    <s v="H1R16"/>
    <n v="1"/>
    <s v="H1R16 - 1"/>
  </r>
  <r>
    <s v=""/>
    <n v="250"/>
    <m/>
    <m/>
    <n v="1401003"/>
    <s v="H1R16. Estudios y Diseños Contrato 1387 de 2015._x000a__x000a_Revisados los documentos precontractuales del contrato No. 1387 de 2015, que tuvo por objeto el “Mantenimiento y rehabilitación de la carretera Puente de Boyacá- Samacá en el Departamento de Boyacá para el programa “Vías para la Equidad”…”, no se evidenció que el Invías contara con estudios y diseños requeridos._x000a__x000a_Acción 2._x000a_"/>
    <s v="Debilidades en la estructuración de los documentos previos necesarios para adelantar los procesos contractuales y falencias en el lleno de requisitos exigidos en la Ley, específicamente el artículo 20 del Decreto 1510 de 2013. "/>
    <s v="Acción 2._x000a__x000a_Disponer de estudios actualizados en el momento de la contratación del proyecto._x000a__x000a_"/>
    <s v="Estudios actualizados."/>
    <s v="Reporte cuatrimestral"/>
    <n v="3"/>
    <d v="2017-11-01T00:00:00"/>
    <d v="2018-10-30T00:00:00"/>
    <n v="51.857142857142854"/>
    <s v="DTE"/>
    <n v="3"/>
    <m/>
    <n v="-1446.7666666666667"/>
    <n v="100"/>
    <n v="51.857142857142854"/>
    <n v="51.857142857142854"/>
    <n v="51.857142857142854"/>
    <m/>
    <x v="1"/>
    <s v=""/>
    <x v="17"/>
    <s v="H1R16"/>
    <n v="2"/>
    <s v="H1R16 - 2"/>
  </r>
  <r>
    <n v="200"/>
    <n v="251"/>
    <m/>
    <s v="Administrativo con presunta incidencia disciplinaria y fiscal."/>
    <n v="1401003"/>
    <s v="H7R16. Afectación de estructuras construidas por planeación de obras convenio 1345 de 2014._x000a__x000a_Mediante el convenio 1345 de 2014, cuyo objeto es “APOYO Y MEJORAMIENTO DE LA INTERCONEXIÓN VIAL SEGUNDA CALZADA AVENIDA CIRCUNVALAR DE BARRANQUILLA”, El Instituto Nacional de Vías y El Distrito de Barranquilla acordaron la inversión de recursos para el mejoramiento de la segunda calzada de la avenida circunvalar de Barranquilla desde la carrera 38 hasta la carrera 53. _x000a__x000a_"/>
    <s v="Falencias en la Planeación de proyecto de mantenimiento de la Segunda calzada de la Av. Circunvalar."/>
    <s v="Presentar informe técnico respecto a la necesidad de demoler los 5 metros del muro."/>
    <s v="Solicitud al interventor del informe técnico. "/>
    <s v="Informe técnico del interventor"/>
    <n v="1"/>
    <d v="2017-11-01T00:00:00"/>
    <d v="2018-02-28T00:00:00"/>
    <n v="17"/>
    <s v="SGI"/>
    <n v="1"/>
    <m/>
    <n v="-1438.6333333333334"/>
    <n v="100"/>
    <n v="17"/>
    <n v="17"/>
    <n v="17"/>
    <m/>
    <x v="1"/>
    <s v="CUMPLIDO"/>
    <x v="17"/>
    <s v="H7R16"/>
    <n v="1"/>
    <s v="H7R16 - 1"/>
  </r>
  <r>
    <n v="201"/>
    <n v="252"/>
    <m/>
    <s v="Administrativo con presunta incidencia disciplinaria y fiscal."/>
    <n v="1401013"/>
    <s v="H8R16. Precios unitarios contrato derivado del convenio 1344 de 2014_x000a__x000a_Los convenios 1344 de 2014 “Mejoramiento y Rehabilitación de la Primera Calzada de la Vía Circunvalar de Barranquilla” y 1345 de 2014 “Apoyo y Mejoramiento de la Interconexión Vial – Segunda Calzada Avenida Circunvalar de Barranquilla a través de la vinculación del Instituto Nacional de Vías”, se gestionaron con la finalidad de aunar esfuerzos entre el Instituto Nacional de Vías y el Área Metropolitana de Barranquilla."/>
    <s v="Falta de controles, planeación  y falencias en la supervisión."/>
    <s v="Justificación de la diferencia del los análisis de precios unitarios de los contratos observados por la contraloría general."/>
    <s v="Solicitud del informe al Distrito de Barranquilla._x000a__x000a_"/>
    <s v="Informe del Distrito de Barranquilla_x000a__x000a_"/>
    <n v="1"/>
    <d v="2017-11-01T00:00:00"/>
    <d v="2017-12-30T00:00:00"/>
    <n v="8.4285714285714288"/>
    <s v="SGI"/>
    <n v="1"/>
    <m/>
    <n v="-1436.6333333333334"/>
    <n v="100"/>
    <n v="8.4285714285714288"/>
    <n v="8.4285714285714288"/>
    <n v="8.4285714285714288"/>
    <m/>
    <x v="1"/>
    <s v="CUMPLIDO"/>
    <x v="17"/>
    <s v="H8R16"/>
    <n v="1"/>
    <s v="H8R16 - 1"/>
  </r>
  <r>
    <n v="202"/>
    <n v="253"/>
    <m/>
    <s v="Administrativo con presunta incidencia disciplinaria y fiscal."/>
    <n v="1403001"/>
    <s v="H9R16. Urgencia manifiesta Cruce de la Cordillera Central._x000a__x000a_El contrato 3460 de 2008. “CRUCE DE LA CORDILLERA CENTRAL” , después de múltiples prórrogas y compromisos para lograr la terminación del proyecto de acuerdo a las metas físicas previstas , terminó el 30 de noviembre de 2016, llegando a un alcance físico estimado del 88%."/>
    <s v="Falta de planeación."/>
    <s v="Sustentar la necesidad de la urgencia manifiesta declarada, junto a las acciones del INVIAS para atenderla y el resultado de la misma."/>
    <s v="Solicitar los debidos soportes a la interventoría._x000a_"/>
    <s v="Informe"/>
    <n v="1"/>
    <d v="2017-11-01T00:00:00"/>
    <d v="2018-01-30T00:00:00"/>
    <n v="12.857142857142858"/>
    <s v="GGP1"/>
    <n v="1"/>
    <m/>
    <n v="-1437.6666666666667"/>
    <n v="100"/>
    <n v="12.857142857142858"/>
    <n v="12.857142857142858"/>
    <n v="12.857142857142858"/>
    <m/>
    <x v="1"/>
    <s v="CUMPLIDO"/>
    <x v="17"/>
    <s v="H9R16"/>
    <n v="1"/>
    <s v="H9R16 - 1"/>
  </r>
  <r>
    <n v="203"/>
    <n v="254"/>
    <m/>
    <s v="Administrativo"/>
    <n v="1405003"/>
    <s v="H10R16. Notas de campo._x000a__x000a_Terminado por plazo el contrato 3460 de 2008, “CRUCE DE LA CORDILLERA CENTRAL”, se evidencia que el alcance físico pactado no se consiguió en su totalidad. _x000a__x000a_Acción 1."/>
    <s v="Falencias en estructuración de presupuesto oficial."/>
    <s v="_x000a_Acción 1. _x000a__x000a_Entregar el informe final del incumplimiento del contrato y demanda de reconvención presentada por el INVIAS en el tribunal de Arbitramento vigente para el contrato 3460 de 2008.  _x000a__x000a__x000a__x000a_"/>
    <s v="1. Solicitar a la interventoría el  informe de incumplimiento. _x000a__x000a_2. Solicitar a la OAJ la demanda._x000a_"/>
    <s v="Informe y demanda"/>
    <n v="2"/>
    <d v="2017-11-01T00:00:00"/>
    <d v="2017-12-30T00:00:00"/>
    <n v="8.4285714285714288"/>
    <s v="GGP1"/>
    <n v="2"/>
    <m/>
    <n v="-1436.6333333333334"/>
    <n v="100"/>
    <n v="8.4285714285714288"/>
    <n v="8.4285714285714288"/>
    <n v="8.4285714285714288"/>
    <m/>
    <x v="1"/>
    <s v="CUMPLIDO"/>
    <x v="17"/>
    <s v="H10R16"/>
    <n v="1"/>
    <s v="H10R16 - 1"/>
  </r>
  <r>
    <s v=""/>
    <n v="255"/>
    <m/>
    <m/>
    <n v="1405003"/>
    <s v="H10R16. Notas de campo._x000a__x000a_Terminado por plazo el contrato 3460 de 2008, “CRUCE DE LA CORDILLERA CENTRAL”, se evidencia que el alcance físico pactado no se consiguió en su totalidad. _x000a__x000a_Acción 2. "/>
    <s v="Falencias en estructuración de presupuesto oficial."/>
    <s v="Acción 2. _x000a__x000a_Estado actual del proceso. "/>
    <s v="Presentar informes."/>
    <s v="Informe semestral"/>
    <n v="2"/>
    <d v="2017-11-01T00:00:00"/>
    <d v="2018-10-30T00:00:00"/>
    <n v="51.857142857142854"/>
    <s v="GGP1"/>
    <n v="2"/>
    <m/>
    <n v="-1446.7666666666667"/>
    <n v="100"/>
    <n v="51.857142857142854"/>
    <n v="51.857142857142854"/>
    <n v="51.857142857142854"/>
    <m/>
    <x v="1"/>
    <s v=""/>
    <x v="17"/>
    <s v="H10R16"/>
    <n v="2"/>
    <s v="H10R16 - 2"/>
  </r>
  <r>
    <n v="204"/>
    <n v="256"/>
    <m/>
    <s v="Administrativo"/>
    <n v="1401001"/>
    <s v="H11R16. Inversión de anticipo contrato 1759 de 2015_x000a__x000a_En el contrato 1759 de 2015, cuyo objeto es “SUMINISTRO, INSTALACIÓN Y PUESTA EN MARCHA DE LOS EQUIPOS ELECTROMECÁNICOS DEL PROYECTO CRUCE DE LA CORDILLERA CENTRAL”, con respecto al anticipo, que asciende a $77.000 millones , se evidencia que la relación entre los desembolsos programados y desembolsos ejecutados para la inversión del anticipo de acuerdo a lo estipulado en la minuta contractual  es de 0.22."/>
    <s v="Deficiencias en la Planeación y gestión de los recursos para la puesta en marcha del proyecto por parte del contratista."/>
    <s v="Reprogramar el flujo de inversión del anticipo, con la aprobación de la interventoría."/>
    <s v="Solicitar al contratista un nuevo programa del anticipo para ser aprobado por la interventora y posterior remisión al Invías para su respectivo seguimiento."/>
    <s v="Reprogramación del plan de inversiones de anticipo aprobado"/>
    <n v="1"/>
    <d v="2017-11-01T00:00:00"/>
    <d v="2017-12-30T00:00:00"/>
    <n v="8.4285714285714288"/>
    <s v="GGP1"/>
    <n v="1"/>
    <m/>
    <n v="-1436.6333333333334"/>
    <n v="100"/>
    <n v="8.4285714285714288"/>
    <n v="8.4285714285714288"/>
    <n v="8.4285714285714288"/>
    <m/>
    <x v="1"/>
    <s v="CUMPLIDO"/>
    <x v="17"/>
    <s v="H11R16"/>
    <n v="1"/>
    <s v="H11R16 - 1"/>
  </r>
  <r>
    <n v="205"/>
    <n v="257"/>
    <m/>
    <s v="Administrativo con presunta connotación disciplinaria y fiscal"/>
    <n v="1404005"/>
    <s v="H13R16. Transporte de Materiales provenientes de derrumbes medido a partir en cien metros (100M) y Transporte de materiales provenientes de la excavación de la explanación canales y préstamos entre cien metros y mil metros de distancia._x000a__x000a_El Ítem 211.1 Remoción de derrumbes (incluye conformación de botadero), tuvo como cantidades totales de la obra ejecutada de 27.349 metros cúbicos."/>
    <s v="Falta de controles en el recibo de los trabajos."/>
    <s v="Evidenciar mediante certificación o informe de la firma interventora, los costos y cantidades transportadas a cada uno de los botaderos utilizados para disponer el material proveniente del derrumbe."/>
    <s v="_x000a_1. Solicitar a la interventoría informe detallado de las cantidades y costo de material transportado proveniente del derrumbe._x000a__x000a_2. Discriminar los costos y cantidades que se depositaron en cada uno de los botaderos utilizados para los derrumbes."/>
    <s v="Informe detallado"/>
    <n v="1"/>
    <d v="2017-11-01T00:00:00"/>
    <d v="2017-12-30T00:00:00"/>
    <n v="8.4285714285714288"/>
    <s v="SGR"/>
    <n v="0.2"/>
    <m/>
    <n v="-1436.6333333333334"/>
    <n v="20"/>
    <n v="1.6857142857142859"/>
    <n v="1.6857142857142859"/>
    <n v="8.4285714285714288"/>
    <m/>
    <x v="0"/>
    <s v="VENCIDO"/>
    <x v="17"/>
    <s v="H13R16"/>
    <n v="1"/>
    <s v="H13R16 - 1"/>
  </r>
  <r>
    <n v="206"/>
    <n v="258"/>
    <m/>
    <s v="Administrativo con presunta incidencia disciplinaria."/>
    <n v="1405004"/>
    <s v="H22R16. Pasivos Consulta Previa. 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1."/>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1 . _x000a__x000a_1. Celebrar entre el contratista y las comunidades un acuerdo que contenga los criterios o metas, relativo a la ejecución de los recursos del Invías asignados a los proyectos.        _x000a__x000a_2. Publicar un informe de seguimiento con los avances de cumplimiento de los acuerdos.  "/>
    <s v="Efectuar seguimiento a los compromisos adquiridos."/>
    <s v="Informes semestrales"/>
    <n v="2"/>
    <d v="2017-11-01T00:00:00"/>
    <d v="2018-10-30T00:00:00"/>
    <n v="51.857142857142854"/>
    <s v="SS"/>
    <n v="2"/>
    <m/>
    <n v="-1446.7666666666667"/>
    <n v="100"/>
    <n v="51.857142857142854"/>
    <n v="51.857142857142854"/>
    <n v="51.857142857142854"/>
    <m/>
    <x v="1"/>
    <s v="CUMPLIDO"/>
    <x v="17"/>
    <s v="H22R16"/>
    <n v="1"/>
    <s v="H22R16 - 1"/>
  </r>
  <r>
    <s v=""/>
    <n v="259"/>
    <m/>
    <m/>
    <n v="1405004"/>
    <s v="H22R16. Pasivos Consulta Previa._x000a__x000a_Reiterar que en materia contractual las entidades oficiales están obligadas a respetar y a cumplir el principio de planeación en virtud del cual resulta indispensable la elaboración previa de estudios y análisis suficientemente serios y completos, ante de iniciar un procedimiento de selección._x000a__x000a_Acción 2."/>
    <s v="Se observan debilidades en el seguimiento y control de las obligaciones contractuales del Contratista de la Fase 1 del Proyecto Medellín - Quibdó por los compromisos no cumplidos relacionados con las consultas previas, tal como se evidencia en el Acta de seguimiento de consulta previa de 12 de julio de 2016.-capacitaciones, mejoramientos, dotaciones, construcciones, entre otras."/>
    <s v="Acción 2. _x000a__x000a_Reestructurar internamente los recursos del contrato 1533 de 2015 para garantizar el cabal   cumplimiento a los acuerdos y al plan de Gestión Social aprobado.                             "/>
    <s v="Celebrar Comité para aprobación de restructuración financiera del contrato."/>
    <s v="Documento soporte de la reestructuración financiera para el cumplimiento de los compromisos"/>
    <n v="1"/>
    <d v="2017-11-01T00:00:00"/>
    <d v="2018-05-30T00:00:00"/>
    <n v="30"/>
    <s v="SS"/>
    <n v="1"/>
    <m/>
    <n v="-1441.6666666666667"/>
    <n v="100"/>
    <n v="30"/>
    <n v="30"/>
    <n v="30"/>
    <m/>
    <x v="1"/>
    <s v=""/>
    <x v="17"/>
    <s v="H22R16"/>
    <n v="2"/>
    <s v="H22R16 - 2"/>
  </r>
  <r>
    <n v="207"/>
    <n v="260"/>
    <m/>
    <s v="Administrativo con presunta incidencia disciplinaria."/>
    <n v="1404001"/>
    <s v="H27R16. Mantenimiento Inspección Fluvial del Ministerio de Transporte.  _x000a__x000a_Las obras objeto del contrato 1036 de 2016, identificadas e indicadas por la Interventoría y el INVIAS, se realizaron obras de mantenimiento consistentes en pintura de las áreas de oficinas, cerramiento perimetral y cubiertas de la Inspección Fluvial del Ministerio de Transporte en el predio aledaño al Muelle Flotante a cargo de INVIAS que no se encontraban en el alcance del contrato. Además no se evidenció un Convenio o acto administrativo para la incorporación de recursos de INVIAS en intervención de áreas del Ministerio. "/>
    <s v="Debilidades en la ejecución contractual y deficiencias en el Sistema de Control Interno de la Entidad al invertir recursos en un bien que no está bajo la administración del INVIAS, sino del Ministerio de Transporte, contraviniendo presuntamente la Constitución Política Artículo 209, el Artículo 23 de la Ley 80 de 1993 y Artículos 3 y 4 de la ley 489 de 1998."/>
    <s v="_x000a_En caso de requerir alguna intervención en el muelle de Victoria Regia, que involucre inmuebles y  predios del Ministerio de Transporte, se adelantará la suscripción de convenio de cooperación entre el Ministerio de Transporte y el Invías."/>
    <s v="Suscribir convenio si da lugar."/>
    <s v="Reporte semestral"/>
    <n v="2"/>
    <d v="2017-11-01T00:00:00"/>
    <d v="2018-10-15T00:00:00"/>
    <n v="49.714285714285715"/>
    <s v="SMF"/>
    <n v="2"/>
    <m/>
    <n v="-1446.2666666666667"/>
    <n v="100"/>
    <n v="49.714285714285715"/>
    <n v="49.714285714285715"/>
    <n v="49.714285714285715"/>
    <m/>
    <x v="1"/>
    <s v="CUMPLIDO"/>
    <x v="17"/>
    <s v="H27R16"/>
    <n v="1"/>
    <s v="H27R16 - 1"/>
  </r>
  <r>
    <n v="208"/>
    <n v="261"/>
    <m/>
    <s v="Administrativo con presunta incidencia disciplinaria."/>
    <n v="1401006"/>
    <s v="H29R16.  Adicional 3 Dragado con Draga Hidráulica Muelle de Leticia._x000a__x000a_El Adicional 3 al Contrato 1036 de 2016 se suscribe para incluir entre otros el Ítem no previsto de Dragado con Draga Hidráulica, que de acuerdo con la justificación presentada por la Interventoría indica “Teniendo en cuenta los aspectos presentados por ese consorcio con relación a la necesidad de realizar una intervención (remoción de material con Draga Hidráulica) en la zona de influencia del flotante principal apoyado lo anterior en el análisis efectuado por esta Interventoría y el contratista respecto a inconvenientes que ha presentado el flotante principal del Muelle Victoria Regia el cual queda escorado en la temporada de aguas bajas. _x000a_"/>
    <s v="Se evidencian deficiencias en la planeación de los contratos y se podría configurar en una gestión antieconómica por realizar el dragado de la zona de maniobras por valor de $26.500 el metro cúbico, cuando en el Contrato 688 de 2015 se pagó el valor del metro cúbico de dragado por $14.329. Lo anterior presuntamente contraviene lo establecido en el Artículo 209 de la Constitución Nacional y el Artículo 23 de la Ley 80 de 1993."/>
    <s v="_x000a_Evidenciar la correcta planeación efectuada al dragado mediante el ejercicio de liquidación del presupuesto, de acuerdo con el volumen objetivo ejecutado, incluido o no el transporte del equipo en el ítem de dragado."/>
    <s v="Comparar el método de evaluación del presupuesto utilizado en el dragado inicial y el dragado adicional."/>
    <s v="Informe"/>
    <n v="1"/>
    <d v="2017-11-01T00:00:00"/>
    <d v="2017-12-30T00:00:00"/>
    <n v="8.4285714285714288"/>
    <s v="SMF"/>
    <n v="1"/>
    <m/>
    <n v="-1436.6333333333334"/>
    <n v="100"/>
    <n v="8.4285714285714288"/>
    <n v="8.4285714285714288"/>
    <n v="8.4285714285714288"/>
    <m/>
    <x v="1"/>
    <s v="CUMPLIDO"/>
    <x v="17"/>
    <s v="H29R16"/>
    <n v="1"/>
    <s v="H29R16 - 1"/>
  </r>
  <r>
    <n v="209"/>
    <n v="262"/>
    <m/>
    <s v="Administrativo con presunta incidencia disciplinaria."/>
    <n v="1405004"/>
    <s v="H32R16.  Oportunidad y Exactitud de los Informes de la Interventoría Convenio 777 de 2014 y Convenio 787 de 2014._x000a__x000a_Respecto al desarrollo de los contratos, es normal hasta cierto punto que se presenten hechos imprevisibles que alteren las condiciones iniciales pactadas, generalmente en cuanto su alcance, especificaciones, valoración y tiempo de ejecución."/>
    <s v="Deficiencias de control y seguimiento en la labor de supervisión e interventoría, a través de la cual no se logró implementar mecanismos de control oportuno y seguimientos a la labor desarrollada por el contratista, que afecta el proceso de toma de decisiones por parte de la entidad contratante."/>
    <s v="Verificar el cumplimiento de las obligaciones de los supervisores de contrato en la revisión de los informes mensuales de interventoría, conforme con lo estipulado en el Manual de Interventoría y Contratación vigentes del Invías, por parte de la unidad ejecutora."/>
    <s v="Memorando circular de la Dirección Operativa dirigido a las Direcciones Territoriales, recordando la obligación de los supervisores en la revisión y verificación de la información reportada en los informes mensuales de interventoría, así como exigir el cumplimiento de la presentación de los mismos en los plazos establecidos contractualmente. "/>
    <s v="Informe trimestral"/>
    <n v="3"/>
    <d v="2017-11-01T00:00:00"/>
    <d v="2018-08-30T00:00:00"/>
    <n v="43.142857142857146"/>
    <s v="SVR"/>
    <n v="0"/>
    <m/>
    <n v="-1444.7333333333333"/>
    <n v="0"/>
    <n v="0"/>
    <n v="0"/>
    <n v="43.142857142857146"/>
    <m/>
    <x v="0"/>
    <s v="VENCIDO"/>
    <x v="17"/>
    <s v="H32R16"/>
    <n v="1"/>
    <s v="H32R16 - 1"/>
  </r>
  <r>
    <n v="210"/>
    <n v="263"/>
    <m/>
    <s v="Administrativo con presunta incidencia disciplinaria."/>
    <n v="1404004"/>
    <s v="H33R16.  Oportunidad de las publicaciones en SECOP Convenio 777 de 2014 y Convenio 787 de 2014._x000a__x000a_La Ley 1150 de 2007, “Por medio de la cual se introducen medidas para la eficiencia y la transparencia en la Ley 80 de 1993 y se dictan otras disposiciones generales sobre la contratación con recursos públicos”, dispone en su artículo 3o. lo siguiente: “la sustanciación de las actuaciones, la expedición de los actos administrativos, los documentos, contratos y en general los actos derivados de la actividad precontractual y contractual, podrán tener lugar por medios electrónicos y que para el trámite, notificación y publicación de tales actos, podrán utilizarse soportes, medios y aplicaciones electrónicas.”"/>
    <s v="Deficiencias en el manejo de la información contractual en la entidad territorial y en la omisión de supervisión por parte del Instituto, como parte de su labor de control y seguimiento, lo que conllevó a la vulneración por parte de la entidad territorial de los principios de publicidad y transparencia que rigen la contratación estatal, con la consecuente limitación al control que puede llevarse a cabo por parte de las sociedad en general y las entidades de control en ejercicio de su función de fiscalización. "/>
    <s v="Solicitar para los nuevos convenios la inclusión de la información oportuna en el SECOP._x000a__x000a_"/>
    <s v="Oficiar a los entes territoriales con los cuales se suscriba convenios la oportuna publicación en el SECOP."/>
    <s v="Reporte semestral "/>
    <n v="2"/>
    <d v="2017-11-01T00:00:00"/>
    <d v="2018-10-30T00:00:00"/>
    <n v="51.857142857142854"/>
    <s v="SVR"/>
    <n v="0"/>
    <m/>
    <n v="-1446.7666666666667"/>
    <n v="0"/>
    <n v="0"/>
    <n v="0"/>
    <n v="51.857142857142854"/>
    <m/>
    <x v="0"/>
    <s v="VENCIDO"/>
    <x v="17"/>
    <s v="H33R16"/>
    <n v="1"/>
    <s v="H33R16 - 1"/>
  </r>
  <r>
    <n v="211"/>
    <n v="264"/>
    <m/>
    <s v="Administrativo con presunta incidencia disciplinaria."/>
    <n v="1404004"/>
    <s v="H35R16. Seguimiento al convenio 583 de 1996. Cumplimiento del plazo estipulado en el convenio._x000a__x000a_El convenio 583 de 1996, cuyo objeto es “Financiación de la Construcción del Proyecto comunicación vial entre los Valles de Aburrá y Río Cauca (Variante Medellín – Santa Fe de Antioquia), que se compone del Túnel en San Cristóbal y sus respectivos accesos”._x000a_"/>
    <s v="Debilidades por parte del Instituto y de la gerencia encargada por el mismo en el control y debido seguimiento de los cronogramas y ejecución de las obras, así como los compromisos inherentes a las mismas y derivados del desarrollo de las mismas , trasgrediendo presuntamente el artículo 84 de la Ley 1474 de 2011."/>
    <s v="Realizar seguimiento permanente al último cronograma propuesto a la Junta Directiva,  que fuere aprobado en sesión del 28 de abril de 2017, en la cual se definió la alternativa para continuar con la liquidación del Convenio 583 de 1996 hasta el día 31 de diciembre de 2018."/>
    <s v="Informe trimestral rendidos por la Gerencia de Proyectos Estratégicos al INVIAS - en los cuales se registre los avances de los componentes predial-ambiental-social-técnico-administrativo y legal, de acuerdo al escenario 2 aprobado por el Junta Directiva del 28 de abril de 2017."/>
    <s v="Informe trimestral"/>
    <n v="4"/>
    <d v="2017-11-01T00:00:00"/>
    <d v="2018-10-30T00:00:00"/>
    <n v="51.857142857142854"/>
    <s v="DEO"/>
    <n v="2.8"/>
    <m/>
    <n v="-1446.7666666666667"/>
    <n v="70"/>
    <n v="36.299999999999997"/>
    <n v="36.299999999999997"/>
    <n v="51.857142857142854"/>
    <m/>
    <x v="0"/>
    <s v="VENCIDO"/>
    <x v="17"/>
    <s v="H35R16"/>
    <n v="1"/>
    <s v="H35R16 - 1"/>
  </r>
  <r>
    <n v="212"/>
    <n v="265"/>
    <m/>
    <s v="Administrativo con presunta incidencia disciplinaria."/>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1.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1. _x000a__x000a_Aplicar el manual de interventoría que entró en vigencia el 01/02/2017, donde se incorpora formatos de seguimiento e informes relacionados con el tema ambiental."/>
    <s v="Efectuar informe del cumplimiento del EIA, PMA y licencias que se le solicitará de manera cuatrimestral a la interventoría por parte del supervisor o gestor del proyecto o contrato. "/>
    <s v=" Informe de cumplimiento cuatrimestral"/>
    <n v="3"/>
    <d v="2017-11-01T00:00:00"/>
    <d v="2018-10-30T00:00:00"/>
    <n v="51.857142857142854"/>
    <s v="SS"/>
    <n v="3"/>
    <m/>
    <n v="-1446.7666666666667"/>
    <n v="100"/>
    <n v="51.857142857142854"/>
    <n v="51.857142857142854"/>
    <n v="51.857142857142854"/>
    <m/>
    <x v="1"/>
    <s v="CUMPLIDO"/>
    <x v="17"/>
    <s v="H36R16"/>
    <n v="1"/>
    <s v="H36R16 - 1"/>
  </r>
  <r>
    <s v=""/>
    <n v="266"/>
    <m/>
    <m/>
    <n v="1405004"/>
    <s v="H36R16. Seguimiento al cumplimiento de las obligaciones de la licencia ambiental convenio 583 de 1996._x000a__x000a_Mediante la resolución 762 de 1997, el Ministerio de Medio Ambiente (ahora Ministerio de Medio Ambiente y Desarrollo Sostenible – MADS), confiere al Invías Licencia ambiental Ordinaria para el proyecto “Construcción de la Conexión Vial entre los Valles de Aburrá y del Río Cauca”, inscrito dentro del Convenio 583 de 1996. _x000a__x000a_Acción 2._x000a_"/>
    <s v="_x000a__x000a_Debilidades en la supervisión ambiental del proyecto, permitiendo la presunta comisión de infracciones ambientales que contravienen lo previsto en el Estudio de Impacto Ambiental, el Plan de Manejo Ambiental y lo dispuesto en la Licencia Ambiental vigente . De igual manera, se evidencia la presunta trasgresión del artículo 84 de la Ley 1474 de 2011, en lo relacionado con la Interventoría del proyecto, que presentó debilidades al ejercer la supervisión del cumplimiento a la licencia ambiental. "/>
    <s v="Acción 2. _x000a__x000a_1. Impulso procesal con el fin de evitar una sanción pecuniaria.       _x000a__x000a_2. Realizar obras de Estabilización para mitigar daño ambiental."/>
    <s v="1. Adquirir predio Depósito &quot; El galpón&quot;,   ubicado en el corregimiento palmitas, vereda la Frisola (Antioquia), que corresponde a la conexión vial Valle de Aburrá del Rio Cauca.        2. Contratar consultoría para concepto técnico con el fin de realizar Obras de Estabilización. 3. Por parte del Gestor del Proyecto y Gestor Predial, realizar un informe de la adquisición del predio, consultoría y obras de estabilización, donde se evidencie el cumplimiento a la medida correctiva. 4. Adelantar actuaciones procesales para defensa de la Entidad."/>
    <s v="Reporte de actuaciones - Informe"/>
    <n v="2"/>
    <d v="2017-11-01T00:00:00"/>
    <d v="2018-08-30T00:00:00"/>
    <n v="43.142857142857146"/>
    <s v="SS"/>
    <n v="2"/>
    <d v="2021-07-06T00:00:00"/>
    <n v="34.700000000000003"/>
    <n v="100"/>
    <n v="43.142857142857146"/>
    <n v="43.142857142857146"/>
    <n v="43.142857142857146"/>
    <m/>
    <x v="1"/>
    <s v=""/>
    <x v="17"/>
    <s v="H36R16"/>
    <n v="2"/>
    <s v="H36R16 - 2"/>
  </r>
  <r>
    <n v="213"/>
    <n v="267"/>
    <m/>
    <s v="Administrativo"/>
    <n v="1405004"/>
    <s v="H37R16. Ejecución obras puente Pumarejo contrato 642 de 2015._x000a__x000a_Para el contrato 642 de 2015, “CONSTRUCCIÓN DE OBRAS DE INFRAESTRUCTURA VIAL PARA LA SOLUCIÓN INTEGRAL DEL PASO SOBRE EL RÍO MAGDALENA EN BARRANQUILLA, EN LA CARRETERA BARRANQUILLA – SANTA MARTA, RUTA 9007, DEPARTAMENTOS ATLÁNTICO Y MAGDALENA”, se evidenció en el informe de Interventoría No. 20 un atraso significativo con respecto a las actividades de cimentación del puente. Se relaciona a continuación la información presentada con respecto al seguimiento del cronograma de obra._x000a_"/>
    <s v="Falencias por parte del contratista para acometer adecuadamente las acciones pertinentes que permitan la reducción en los atrasos y el cumplimiento de los cronogramas de obra, a fin de evitar inconvenientes en la terminación y en el costo de las obras, a pesar de las múltiples observaciones de la interventoría y del propio Instituto."/>
    <s v="Realizar seguimiento a la ejecución del contrato con el fin de conminar al contratista a estar al día con el cronograma establecido."/>
    <s v="Solicitar a la interventoría informe de seguimiento. "/>
    <s v="Informe trimestral de seguimiento"/>
    <n v="2"/>
    <d v="2017-11-01T00:00:00"/>
    <d v="2018-06-30T00:00:00"/>
    <n v="34.428571428571431"/>
    <s v="SGI"/>
    <n v="2"/>
    <m/>
    <n v="-1442.7"/>
    <n v="100"/>
    <n v="34.428571428571431"/>
    <n v="34.428571428571431"/>
    <n v="34.428571428571431"/>
    <m/>
    <x v="1"/>
    <s v="CUMPLIDO"/>
    <x v="17"/>
    <s v="H37R16"/>
    <n v="1"/>
    <s v="H37R16 - 1"/>
  </r>
  <r>
    <n v="214"/>
    <n v="268"/>
    <m/>
    <s v="Administrativo con presunta incidencia disciplinaria y fiscal."/>
    <n v="1405004"/>
    <s v="H39R16.  Puesto de Salud Kilómetro 9 - Consulta Previa._x000a__x000a_Dentro de los compromisos de la Consulta Previa con el Consejo Comunitario de la Comunidad Negra de la Cuenca Baja del Río Calima Resolución 015 de septiembre 15 de 1998, está la construcción del Puesto de Salud Kilómetro 9, por un valor de $175.000.000, valor pagado por INVIAS en las actas de obra del Contrato 1514 de 2015, sin embargo, se observó en visita al puesto de salud que la obra no se ha terminado , pese a que el contrato citado ya terminó su plazo de ejecución."/>
    <s v="Debilidades en el seguimiento y control de los recursos para los compromisos de las Consultas Previas, situación que genera incertidumbre sobre la efectiva terminación y funcionalidad de esta obra."/>
    <s v="1. Determinar el alcance del acuerdo y desvirtuar el detrimento anexando las actas de acuerdo y contrato de obra con la comunidad._x000a__x000a_2. Celebrar convenios y/o contratos con las comunidades donde se indique el objeto, controles y garantías de los recursos aportados para el proyecto o contrato.     "/>
    <s v="1. Solicitar a la interventoría Informe soportado donde se evidencie el  seguimiento de los recursos invertidos en el contrato  y   las actas de acuerdo y contrato de obra con la comunidad. _x000a_                                                                                 _x000a_2. Presentar informe de la aplicación de  controles a los recursos comprometidos en la Consulta previa de futuros proyectos y el estado actual de la obra.  "/>
    <s v="Informe presentado por el gestor social"/>
    <n v="1"/>
    <d v="2017-11-01T00:00:00"/>
    <d v="2017-12-30T00:00:00"/>
    <n v="8.4285714285714288"/>
    <s v="SS"/>
    <n v="1"/>
    <m/>
    <n v="-1436.6333333333334"/>
    <n v="100"/>
    <n v="8.4285714285714288"/>
    <n v="8.4285714285714288"/>
    <n v="8.4285714285714288"/>
    <m/>
    <x v="1"/>
    <s v="CUMPLIDO"/>
    <x v="17"/>
    <s v="H39R16"/>
    <n v="1"/>
    <s v="H39R16 - 1"/>
  </r>
  <r>
    <n v="215"/>
    <n v="269"/>
    <m/>
    <s v="Administrativo"/>
    <n v="1405004"/>
    <s v="H41R16. Terraplén PR 24+500 y Cuneta Sector la Gallega._x000a__x000a_En visita de inspección al terraplén ubicado en el PR 24+540 al K25+000, se observó en este terraplén construido, tres sitios con ondulación en la carpeta asfáltica y separación entre la cuneta y el borde de la carpeta, ondulaciones que al incrementarse progresivamente generan riesgo de afectar la estabilidad de la obra del terraplén."/>
    <s v="Debilidades en el seguimiento y control de las obras. "/>
    <s v="_x000a_Evidenciar la corrección de las deficiencias encontradas por la CGR de acuerdo a las normas de ensayo INV E-793."/>
    <s v="Presentar informe de la interventoría en el que se evidencie las correcciones realizadas en cumplimiento de las normas de ensayo INV E-793.       _x000a_        _x000a_"/>
    <s v="Informe y registro fotográfico"/>
    <n v="1"/>
    <d v="2017-11-01T00:00:00"/>
    <d v="2017-12-30T00:00:00"/>
    <n v="8.4285714285714288"/>
    <s v="DTE"/>
    <n v="1"/>
    <m/>
    <n v="-1436.6333333333334"/>
    <n v="100"/>
    <n v="8.4285714285714288"/>
    <n v="8.4285714285714288"/>
    <n v="8.4285714285714288"/>
    <m/>
    <x v="1"/>
    <s v="CUMPLIDO"/>
    <x v="17"/>
    <s v="H41R16"/>
    <n v="1"/>
    <s v="H41R16 - 1"/>
  </r>
  <r>
    <n v="216"/>
    <n v="270"/>
    <m/>
    <s v="Administrativo con presunta incidencia disciplinaria."/>
    <n v="1405004"/>
    <s v="H44R16. Señalización y Defensa de la zona de las obras Construcción Lavadero Katanga y Puente Triana.  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La señalización no cumplía lo establecido en el capítulo 4 del Manual de señalización del Ministerio de Transporte, dado que en las obras que se están ejecutando en el Lavadero Sector Katanga y del Puente Sector Triana no cuentan con la señalización reglamentaria."/>
    <s v="Evidenciar la existencia de las señales preventivas durante el desarrollo de la actividad contractual (La actividad que generaba el uso de las señales preventivas ya se encuentra terminada)."/>
    <s v="Presentar informe de la interventoría."/>
    <s v="Reporte y registro fotográfico"/>
    <n v="1"/>
    <d v="2017-11-01T00:00:00"/>
    <d v="2017-12-30T00:00:00"/>
    <n v="8.4285714285714288"/>
    <s v="DTE"/>
    <n v="1"/>
    <m/>
    <n v="-1436.6333333333334"/>
    <n v="100"/>
    <n v="8.4285714285714288"/>
    <n v="8.4285714285714288"/>
    <n v="8.4285714285714288"/>
    <m/>
    <x v="1"/>
    <s v="CUMPLIDO"/>
    <x v="17"/>
    <s v="H44R16"/>
    <n v="1"/>
    <s v="H44R16 - 1"/>
  </r>
  <r>
    <n v="217"/>
    <n v="271"/>
    <m/>
    <s v="Administrativo con presunta incidencia disciplinaria."/>
    <n v="1405004"/>
    <s v="H54R16. Señalización y defensa de obra._x000a__x000a_El Artículo 105.3 Señalización y defensa de la zona de las obras de las especificaciones Técnicas de Construcción del INVIAS, establece “…que desde la orden de iniciación y entrega de la zona de las obras al Constructor y hasta la entrega definitiva de las obras al Instituto Nacional de Vías, y si está prevista la utilización temporal o permanente de la vía por el tránsito público."/>
    <s v="Debilidades en el seguimiento y control, lo cual afecta la seguridad de los trabajadores de la obra y los usuarios de la vía."/>
    <s v="Evidenciar que se contaba con la respectiva señalización reglamentaria. _x000a__x000a_(La actividad de obra que generaba la señalización preventiva ya está terminada)."/>
    <s v="Señalización reglamentaria"/>
    <s v="Reporte y registro fotográfico"/>
    <n v="1"/>
    <d v="2017-11-01T00:00:00"/>
    <d v="2017-12-30T00:00:00"/>
    <n v="8.4285714285714288"/>
    <s v="DTE"/>
    <n v="1"/>
    <m/>
    <n v="-1436.6333333333334"/>
    <n v="100"/>
    <n v="8.4285714285714288"/>
    <n v="8.4285714285714288"/>
    <n v="8.4285714285714288"/>
    <m/>
    <x v="1"/>
    <s v="CUMPLIDO"/>
    <x v="17"/>
    <s v="H54R16"/>
    <n v="1"/>
    <s v="H54R16 - 1"/>
  </r>
  <r>
    <n v="218"/>
    <n v="272"/>
    <m/>
    <s v="Administrativo"/>
    <n v="1405004"/>
    <s v="H55R16. Estado de la gestión predial del Proyecto para su respectivo cierre. _x000a__x000a_Se detectó que se encuentra pendientes en el desarrollo de actividades prediales."/>
    <s v="Aún existen pendientes prediales que podría afectar la finalización en oportunidad para lograr la total disponibilidad jurídica de las zonas de terreno requeridas en el desarrollo del proyecto"/>
    <s v=" _x000a_ _x000a_ Elaborar documentos técnicos para las estructuraciones en fase 1 y 2, que orienten la estimación del valor de la gestión y adquisición predial de los proyectos._x000a__x000a_"/>
    <s v="_x000a__x000a_1. Elaboración de anexos técnicos Fase 1 y Fase 2._x000a__x000a_2. Realizar publicación en el repositorio de los documentos técnicos vía SharePoint dispuesto para las unidades ejecutoras. _x000a__x000a_                    "/>
    <s v="_x000a_Documentos técnicos elaborados y publicados. "/>
    <n v="2"/>
    <d v="2020-08-01T00:00:00"/>
    <d v="2021-02-28T00:00:00"/>
    <n v="30.142857142857142"/>
    <s v="SS"/>
    <n v="2"/>
    <d v="2020-12-21T00:00:00"/>
    <n v="-2.2999999999999998"/>
    <n v="100"/>
    <n v="30.142857142857142"/>
    <n v="30.142857142857142"/>
    <n v="30.142857142857142"/>
    <m/>
    <x v="1"/>
    <s v="CUMPLIDO"/>
    <x v="17"/>
    <s v="H55R16"/>
    <n v="1"/>
    <s v="H55R16 - 1"/>
  </r>
  <r>
    <n v="219"/>
    <n v="273"/>
    <m/>
    <s v="Administrativo con posible incidencia disciplinaria"/>
    <n v="1405004"/>
    <s v="H56R16. Disponibilidad de recursos para finiquitar la adquisición predial y otras actividades contractuales. _x000a__x000a_Se presenta un déficit del orden de $76.5 millones; para concluir con las obligaciones derivadas de la gestión predial; el presupuesto asignado a nivel contractual para adelantar el tema  correspondió a $4.000 millones de los cuales con corte a diciembre de 2016 se han cancelado $3.583 millones, quedando un saldo de $416 millones."/>
    <s v="Deficiencias en la planeación contractual, situación que se refleja en el hecho que a la fecha el proyecto no cuenta con la apropiación de los recursos necesarios para el pago de las obligaciones, derivadas del proceso de adquisición de las áreas requeridas para el desarrollo del contrato."/>
    <s v="Gestionar los recursos ante la Oficina Asesora de Planeación para culminar la gestión predial."/>
    <s v="1. Remitir solicitud a la OAP._x000a__x000a_2. Mesas de trabajo con la SMA."/>
    <s v="Asignación de recursos"/>
    <n v="1"/>
    <d v="2017-11-01T00:00:00"/>
    <d v="2017-12-30T00:00:00"/>
    <n v="8.4285714285714288"/>
    <s v="DTE"/>
    <n v="1"/>
    <m/>
    <n v="-1436.6333333333334"/>
    <n v="100"/>
    <n v="8.4285714285714288"/>
    <n v="8.4285714285714288"/>
    <n v="8.4285714285714288"/>
    <m/>
    <x v="1"/>
    <s v="CUMPLIDO"/>
    <x v="17"/>
    <s v="H56R16"/>
    <n v="1"/>
    <s v="H56R16 - 1"/>
  </r>
  <r>
    <n v="220"/>
    <n v="274"/>
    <m/>
    <s v="Administrativo con presunta incidencia fiscal y disciplinaria."/>
    <n v="10405004"/>
    <s v="H57R16. Elaboración de insumos prediales._x000a__x000a_El Invías reconoció y pagó la suma de $3.8 millones al Consorcio que se le adjudicó el contrato No. 407 de 2010, valor que correspondió a la elaboración de unos insumos prediales que no eran requeridos para el proyecto Desarrollo Vial Transversal del Sur. Módulo 1. Construcción de la Variante San Francisco–Mocoa, suma que fue reconocida por el Instituto mediante acta predial No.2 de octubre de octubre 10 de 2012._x000a_"/>
    <s v="Se establece un presunto detrimento al patrimonio por dicho valor de tales insumos prediales por $3.8 millones, al igual que una posible incidencia disciplinaria."/>
    <s v="_x000a__x000a_1. Actualizar en el apéndice predial, el componente técnico respecto a los alcances de las afectaciones de aquellas zonas que eventualmente sean necesarias para el desarrollo del proyecto como lo son los ZODMES._x000a__x000a_2. Solicitar al contratista un informe técnico de desafectación de áreas, en el evento que el proyecto así lo requiera. _x000a__x000a_                                                                                                                                                                                          "/>
    <s v="_x000a_1.Incluir en el apéndice predial los alcances de la afectación de aquellas zonas que eventualmente sean necesarias para el desarrollo del proyecto como lo son los ZODMES._x000a__x000a_2. Incluir en el apéndice predial la solicitud al contratista del informe técnico que justifique la no adquisición de la zonas inicialmente prevista para adquisición, el cual deberá ser aprobado por la Interventoría, en este se deberá conceptuar si amerita o no el pago de la gestión realizada._x000a_ _x000a_3.Realizar publicación en el repositorio de los documentos técnicos vía SharePoint dispuesto para las unidades ejecutoras._x000a_"/>
    <s v="Apéndice predial actualizado y publicado"/>
    <n v="2"/>
    <d v="2020-08-01T00:00:00"/>
    <d v="2021-02-28T00:00:00"/>
    <n v="30.142857142857142"/>
    <s v="SS"/>
    <n v="2"/>
    <d v="2020-12-21T00:00:00"/>
    <n v="-2.2999999999999998"/>
    <n v="100"/>
    <n v="30.142857142857142"/>
    <n v="30.142857142857142"/>
    <n v="30.142857142857142"/>
    <m/>
    <x v="1"/>
    <s v="CUMPLIDO"/>
    <x v="17"/>
    <s v="H57R16"/>
    <n v="1"/>
    <s v="H57R16 - 1"/>
  </r>
  <r>
    <n v="221"/>
    <n v="275"/>
    <m/>
    <s v="Administrativo"/>
    <n v="1405004"/>
    <s v="H58R16. Adquisición predial._x000a__x000a_Desfase en el cumplimiento de las metas establecidas en el cronograma de gestión predial, lo anterior debido a que se dilató el tiempo estipulado para el desarrollo de la fase de preconstrucción; el contrato estableció que para la revisión de los estudios existentes, ajustes y/o actualizaciones y/o complementaciones , actividad contemplada en la etapa de preconstrucción, con un plazo de 90 días calendario._x000a_"/>
    <s v="Reducción en el número de predios a adquirir ya que se excluyó el sector comprendido en la Glorieta Montecarlo, donde inicia el proyecto K50+400 hasta k41+200[1]."/>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17"/>
    <s v="H58R16"/>
    <n v="1"/>
    <s v="H58R16 - 1"/>
  </r>
  <r>
    <n v="222"/>
    <n v="276"/>
    <m/>
    <s v="Administrativo"/>
    <n v="1103002"/>
    <s v="H59R16. Obras del contrato N° 1200 de 2016._x000a__x000a_Un punto crítico de éxito del contrato para la construcción de la Variante de Ciénaga, es el tema de la liberación del área para las obras de construcción de la misma , toda vez que para un total de 407 predios requeridos, el 98% corresponde a urbanos, y solamente el 2% a rurales (9 predios) "/>
    <s v="Evidencia un riesgo frente a la posibilidad de un déficit de unidades de vivienda, para dar cumplimiento a lo establecido en la Licencia Ambiental. Así mismo, es de indicar que no se evidenció a corte de marzo de 2017, un documento oficial donde se establezcan las metas que se tienen previstas para la ejecución del proyecto de vivienda, ni el grado de  avance por parte del Municipio"/>
    <s v="Realizar reuniones de seguimiento del proceso de gestión socio-predial urbana, integrando en adelante la participación comunitaria, a través de las cuales se realizara acompañamiento y seguimiento al cumplimiento de los compromisos asumidos por el Ente Territorial. Asimismo, continuar la gestión socio-predial correspondiente al rubro contractual previsto para propietarios y mejoratarios."/>
    <s v="Informes de seguimiento cuatrimestral._x000a_"/>
    <s v="Informes"/>
    <n v="3"/>
    <d v="2017-11-01T00:00:00"/>
    <d v="2018-10-30T00:00:00"/>
    <n v="51.857142857142854"/>
    <s v="DTE"/>
    <n v="0.9"/>
    <m/>
    <n v="-1446.7666666666667"/>
    <n v="30"/>
    <n v="15.557142857142855"/>
    <n v="15.557142857142855"/>
    <n v="51.857142857142854"/>
    <m/>
    <x v="0"/>
    <s v="VENCIDO"/>
    <x v="17"/>
    <s v="H59R16"/>
    <n v="1"/>
    <s v="H59R16 - 1"/>
  </r>
  <r>
    <n v="223"/>
    <n v="277"/>
    <m/>
    <s v="Administrativo"/>
    <n v="1405004"/>
    <s v="H61R16. Gestión desplegada por el contratista. Contrato N° 1647 de 2015._x000a__x000a_Se presenta rezago en el desarrollo de las diferentes actividades que demanda la gestión predial  frente a las fechas establecidas por el Contratista conforme al cronograma presentado por éste, con el propósito de contar con la disponibilidad de las franjas de terreno necesaria para el desarrollo de las obras."/>
    <s v="Teniendo en cuenta que la fecha de terminación del contrato está prevista en febrero de 2018, y que en el primer trimestre de la vigencia 2017 el avance no corresponde a lo programado en el cronograma predial, donde por citar un ejemplo la actividad “Aceptación de la oferta de compra” prevista para concluir en el mes de julio de 2017, sin embargo, a un mes y medio de finalizar el plazo la actividad  presenta un avance del 68%."/>
    <s v="Evidenciar el cumplimiento de la totalidad de las acciones de la gestión predial requerida  para la liberación de los predios necesarios y la correcta ejecución de las obras objeto del proyecto."/>
    <s v="Informe predial el cual incluya los detalles de las mesas de trabajo periódicas realizadas con el equipo del proyecto CONTRATISTA-INTERVENTORÍA-INVIAS (Gestores: Socio-Prediales, Técnico y Ambiental); Análisis Predial. Revisión del avance de ejecución de los insumos prediales realizados y avalados por la interventoría."/>
    <s v="Informe"/>
    <n v="1"/>
    <d v="2017-11-01T00:00:00"/>
    <d v="2018-02-28T00:00:00"/>
    <n v="17"/>
    <s v="DTE"/>
    <n v="1"/>
    <m/>
    <n v="-1438.6333333333334"/>
    <n v="100"/>
    <n v="17"/>
    <n v="17"/>
    <n v="17"/>
    <m/>
    <x v="1"/>
    <s v="CUMPLIDO"/>
    <x v="17"/>
    <s v="H61R16"/>
    <n v="1"/>
    <s v="H61R16 - 1"/>
  </r>
  <r>
    <n v="224"/>
    <n v="278"/>
    <m/>
    <s v="Administrativo con presunta connotación disciplinaria"/>
    <n v="1103002"/>
    <s v="H62R16. Viabilidad predial para la construcción de la Paralela Oriental de la Autopista Floridablanca - Bucaramanga, Tramo T.C.C. - Molinos Altos en el Municipio de Floridablanca._x000a__x000a_Deficiencias en el cumplimiento del principio de planeación contractual , toda vez que el presupuesto asignado no fue suficiente para lograr las metas físicas del contrato, es así, que la Interventoría indicó que el desarrollo de las obras no alcanza a llegar a Molinos Altos, lo que significó la no intervención del Tramo 2 Tele Bucaramanga – Molinos."/>
    <s v="En tal sentido, se determina que se presentaron deficiencias en el proceso de planeación del proyecto infraestructura vial en comento, ya que el diagnóstico predial en el cual se basó la estructuración no reflejó la magnitud del presupuesto requerido para la compra de los predios, ya que se estableció un valor inferior a los recursos necesarios para viabilizar la gestión predial del proyecto. "/>
    <s v="Gestionar una directriz para que en los casos de proyectos con intervención URBANA, se ejecute una estructuración conjunta y detallada (Social-Predial-Técnico-Ambiental) con los actores partícipes en el proyecto. Participación de las entidades municipales y departamentales con la unidad central del Estado quien realiza el proyecto."/>
    <s v="Gestionar directriz que incluya las visitas y recorridos de campo conjuntas  (Social-Predial-Técnico-Ambiental), que originen información estratégica para la ejecución antes, durante y después del proyecto."/>
    <s v="Directriz o memorando circular"/>
    <n v="1"/>
    <d v="2018-03-01T00:00:00"/>
    <d v="2018-03-30T00:00:00"/>
    <n v="4.1428571428571432"/>
    <s v="DTE"/>
    <n v="1"/>
    <m/>
    <n v="-1439.6333333333334"/>
    <n v="100"/>
    <n v="4.1428571428571432"/>
    <n v="4.1428571428571432"/>
    <n v="4.1428571428571432"/>
    <m/>
    <x v="1"/>
    <s v="CUMPLIDO"/>
    <x v="17"/>
    <s v="H62R16"/>
    <n v="1"/>
    <s v="H62R16 - 1"/>
  </r>
  <r>
    <n v="225"/>
    <n v="279"/>
    <m/>
    <s v="Administrativo"/>
    <n v="1405004"/>
    <s v="H63R16. Mejoramiento gestión social predial y ambiental corredor transversal Medellín Quibdó fase 2 – prosperidad._x000a__x000a_Se presentan temas pendientes para finiquitar la gestión de adquisición predial, actividad delegada al contratista, cuando el contrato está por finalizar el 30 de junio de 2017 según el Adicional No.3 del 30 de marzo  de 2017."/>
    <s v="Es importante indicar que dicha actividad deberá ser concluida de tal forma que los predios que fueron objeto de compra cuenten con la total disponibilidad física y jurídica a favor del Instituto Nacional de vías; al igual que no se presenten cuentas por pagar a los respectivos vendedores de los inmuebles negociados, en virtud con los parámetros establecidos en el Apéndice F “Gestión Predial del proceso licitatorio LP-SGT-SRN-PRE-051-2011."/>
    <s v="Culminar las acciones relacionadas en el informe de auditoria,  tendientes a lograr el cierre predial del contrato 544 de 2012."/>
    <s v="1. Adecuar procedimiento para monitoreo de trámite de aclaración de cabida y linderos en desenglobe del predio adquirido                     2. Conforme al manual de interventoría calcular, aclarar y controlar adecuadamente la inversión de la gestión Social y predial, en el proyecto. 3. Realizar periódicamente consulta del estado jurídico de los predios requeridos y adquiridos, a la Oficina de Registro e Instrumentos Públicos    interponer Derecho de petición a la oficina de registro e instrumentos públicos con el objeto de solicita agilizar y dar prelación por tratarse proyecto de infraestructura vial. 4. Exigir en el pago de las actas prediales  soportes de pago: (Consignaciones, constancias de transferencia electrónicas, certificado de cuenta bancaria). 5. Aclarar a través del concepto técnico de la firma interventora, en que haga referencia al desistimiento de la expropiación y en lo financiero aclarar que los recursos destinados a la expropiación se reasignan para adquirió de dos (2) predios y una mejora. "/>
    <s v="Informe que contenga todas las acciones pendientes en la gestión predial y  soportes"/>
    <n v="2"/>
    <d v="2017-11-01T00:00:00"/>
    <d v="2018-05-30T00:00:00"/>
    <n v="30"/>
    <s v="SS"/>
    <n v="0"/>
    <m/>
    <n v="-1441.6666666666667"/>
    <n v="0"/>
    <n v="0"/>
    <n v="0"/>
    <n v="30"/>
    <m/>
    <x v="0"/>
    <s v="VENCIDO"/>
    <x v="17"/>
    <s v="H63R16"/>
    <n v="1"/>
    <s v="H63R16 - 1"/>
  </r>
  <r>
    <n v="226"/>
    <n v="280"/>
    <m/>
    <s v="Administrativo con presunta incidencia disciplinaria."/>
    <n v="1401003"/>
    <s v="H68R16. Estudios y Diseños._x000a__x000a_En el Acta de Aprobación de Estudios y Diseños del 5 de octubre de 2016, la interventoría, manifiesta “Se deja constancia que la Interventoría, UNIVERSIDAD DEL CAUCA, mediante acta de aprobación de estudios y diseños del 15 de diciembre de 2015"/>
    <s v="Debilidades en el seguimiento y control de los estudios y diseños para las obras de construcción del puente y genera demoras en la ejecución del contrato 1483 de 2014."/>
    <s v="Aprobar los estudios y diseños por parte de la Universidad del Quindío."/>
    <s v="Estudios y diseños aprobados por la Universidad del Quindío."/>
    <s v="Acta de aprobación de los estudios y diseños "/>
    <n v="1"/>
    <d v="2017-11-01T00:00:00"/>
    <d v="2018-02-28T00:00:00"/>
    <n v="17"/>
    <s v="SGI"/>
    <n v="1"/>
    <m/>
    <n v="-1438.6333333333334"/>
    <n v="100"/>
    <n v="17"/>
    <n v="17"/>
    <n v="17"/>
    <m/>
    <x v="1"/>
    <s v="CUMPLIDO"/>
    <x v="17"/>
    <s v="H68R16"/>
    <n v="1"/>
    <s v="H68R16 - 1"/>
  </r>
  <r>
    <n v="227"/>
    <n v="281"/>
    <m/>
    <s v="Administrativo con presunta incidencia disciplinaria."/>
    <n v="1405004"/>
    <s v="H70R16. Devolución de Anticipo Contrato Derivado 1483 de 2014._x000a__x000a_Debilidades en el seguimiento y control de la Interventoría y la Supervisión sobre el manejo de los recursos del anticipo del Contrato Derivado 1483 de 2014, por cuanto no se realizó la vigilancia de las obligaciones y compromisos pactados en el Convenio 2335 de 2013."/>
    <s v="Se configura un presunto alcance disciplinario porque la entidad no cumplió debidamente con lo previsto en el mismo Convenio 2335/13 y las normas que aplican para el manejo del anticipo."/>
    <s v="Solicitar los soportes de devolución del anticipo._x000a__x000a__x000a_"/>
    <s v="Soporte de devolución de anticipos."/>
    <s v="Constancia de consignación bancaria "/>
    <n v="1"/>
    <d v="2017-11-01T00:00:00"/>
    <d v="2017-12-30T00:00:00"/>
    <n v="8.4285714285714288"/>
    <s v="SGI"/>
    <n v="1"/>
    <m/>
    <n v="-1436.6333333333334"/>
    <n v="100"/>
    <n v="8.4285714285714288"/>
    <n v="8.4285714285714288"/>
    <n v="8.4285714285714288"/>
    <m/>
    <x v="1"/>
    <s v="CUMPLIDO"/>
    <x v="17"/>
    <s v="H70R16"/>
    <n v="1"/>
    <s v="H70R16 - 1"/>
  </r>
  <r>
    <n v="228"/>
    <n v="282"/>
    <m/>
    <s v="Administrativo"/>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1."/>
    <s v="21 metas fueron ajustadas faltando tres meses para finalizar la vigencia, así mismo analizadas las justificaciones expresadas por las dependencias estas obedecen a deficiencias en la planeación de las metas y/o ejecución de las actividades."/>
    <s v="Acción 1. _x000a__x000a_Dar lineamientos a las dependencias para realizar formulación de metas ajustadas a la realidad de las obras y a la situación económica y social del país, y realizar los ajustes de metas pertinentes en el Comité Institucional de Gestión y Desempeño._x000a__x000a_"/>
    <s v="Realizar reunión con los facilitadores de planeación de todas las dependencias, con el fin de emitir lineamientos para la formulación de planes de acción 2018. _x000a_"/>
    <s v="Soporte de reunión con facilitadores_x000a__x000a__x000a_"/>
    <n v="1"/>
    <d v="2017-11-01T00:00:00"/>
    <d v="2017-12-15T00:00:00"/>
    <n v="6.2857142857142856"/>
    <s v="OAP"/>
    <n v="1"/>
    <m/>
    <n v="-1436.1333333333334"/>
    <n v="100"/>
    <n v="6.2857142857142856"/>
    <n v="6.2857142857142856"/>
    <n v="6.2857142857142856"/>
    <m/>
    <x v="1"/>
    <s v="CUMPLIDO"/>
    <x v="17"/>
    <s v="H71R16"/>
    <n v="1"/>
    <s v="H71R16 - 1"/>
  </r>
  <r>
    <s v=""/>
    <n v="283"/>
    <m/>
    <m/>
    <n v="1101002"/>
    <s v="H71R16. Evaluación al cumplimiento del Plan de Acción._x000a__x000a_Evaluado el cumplimiento de las metas registradas por Invías en los planes de acción, contenidas en el aplicativo SIPLAN, se determinó un cumplimiento promedio del 98% del total de metas propuestas, sin embargo, este grado de cumplimiento se obtuvo debido a que Invías mediante acta N° 38 del mes de Octubre de 2016 del Comité Institucional de Desarrollo Administrativo, realizó ajustes a las metas._x000a__x000a_Acción 2. "/>
    <s v="21 metas fueron ajustadas faltando tres meses para finalizar la vigencia, así mismo analizadas las justificaciones expresadas por las dependencias estas obedecen a deficiencias en la planeación de las metas y/o ejecución de las actividades."/>
    <s v="Acción 2. _x000a__x000a_Realizar los ajustes pertinentes, en caso de ser necesario, en el Comité  Institucional de Gestión y Desempeño."/>
    <s v="Llevar a aprobación del Comité  Institucional de Gestión y Desempeño el ajuste de metas solicitados por las unidades ejecutoras"/>
    <s v="Acta de Comité"/>
    <n v="1"/>
    <d v="2018-07-01T00:00:00"/>
    <d v="2018-09-30T00:00:00"/>
    <n v="13"/>
    <s v="OAP"/>
    <n v="1"/>
    <m/>
    <n v="-1445.7666666666667"/>
    <n v="100"/>
    <n v="13"/>
    <n v="13"/>
    <n v="13"/>
    <m/>
    <x v="1"/>
    <s v=""/>
    <x v="17"/>
    <s v="H71R16"/>
    <n v="2"/>
    <s v="H71R16 - 2"/>
  </r>
  <r>
    <n v="229"/>
    <n v="284"/>
    <m/>
    <s v="Administrativo"/>
    <n v="1101002"/>
    <s v="H72R16. Construcción e implementación de Indicadores de gestión._x000a__x000a_El Instituto para los cinco (5) indicadores de Gestión relacionados con los Planes Nacionales de Desarrollo Estratégico, así como para los treinta y uno (31) indicadores de actividad; implementó la ficha técnica del indicador, la cual contiene información parcial de los formatos de hoja de vida (código vF-GP-26), formato F-GP-31 Tablero de Indicadores de Gestión y hoja metodológica._x000a__x000a_El DNP en su guía metodológica para el seguimiento a la gestión, clasifica dos tipos de indicadores: “Gestión de Proyectos del sector Planeación”  y “Formulación y seguimiento a la Planeación Institucional” ; pero Invías en el aplicativo SIPLAN adoptó indicadores de Gestión y de Actividad (...)_x000a__x000a_"/>
    <s v="Desconocimiento parcial del marco general para uso y aplicación de indicadores diseñado por el DNP, el DANE y el Departamento Administrativo para la Función Pública."/>
    <s v="_x000a_Verificar la metodología de los indicadores de SISMEG que se están utilizando actualmente."/>
    <s v="_x000a_Acercamiento a las unidades rectoras de política DNP, DANE y DAFP para revisar la metodología de formulación de indicadores para la formulación y seguimiento a la gestión institucional, con el fin de adoptar mejoras en la formulación de los indicadores."/>
    <s v="Hoja de vida de Indicadores"/>
    <n v="1"/>
    <d v="2018-02-01T00:00:00"/>
    <d v="2018-03-30T00:00:00"/>
    <n v="8.1428571428571423"/>
    <s v="OAP"/>
    <n v="1"/>
    <m/>
    <n v="-1439.6333333333334"/>
    <n v="100"/>
    <n v="8.1428571428571423"/>
    <n v="8.1428571428571423"/>
    <n v="8.1428571428571423"/>
    <m/>
    <x v="1"/>
    <s v="CUMPLIDO"/>
    <x v="17"/>
    <s v="H72R16"/>
    <n v="1"/>
    <s v="H72R16 - 1"/>
  </r>
  <r>
    <n v="230"/>
    <n v="285"/>
    <m/>
    <s v="Administrativo con posible connotación disciplinaria"/>
    <n v="1401005"/>
    <s v="H77R16. Administrativo con posible connotación disciplinaria. Modalidad del proceso de contratación del contrato 521 de 2016._x000a__x000a_Una vez revisados los documentos precontractuales- estudios previos del contrato 521 de 2016, se evidencia que no se encuentra debidamente justificada la modalidad de selección del contratista._x000a__x000a_"/>
    <s v="La anterior situación evidencia debilidades en la aplicación normativa, lo que presuntamente trasgrede el principio de selección objetiva."/>
    <s v="Establecer en los estudios previos de la contratación del PSCN un ítem que justifique la modalidad de la contratación a aplicar. "/>
    <s v="Descripción del ítem a incluir."/>
    <s v="Ítem incluido"/>
    <n v="1"/>
    <d v="2018-01-01T00:00:00"/>
    <d v="2018-10-30T00:00:00"/>
    <n v="43.142857142857146"/>
    <s v="SG"/>
    <n v="1"/>
    <m/>
    <n v="-1446.7666666666667"/>
    <n v="100"/>
    <n v="43.142857142857146"/>
    <n v="43.142857142857146"/>
    <n v="43.142857142857146"/>
    <m/>
    <x v="1"/>
    <s v="CUMPLIDO"/>
    <x v="17"/>
    <s v="H77R16"/>
    <n v="1"/>
    <s v="H77R16 - 1"/>
  </r>
  <r>
    <n v="231"/>
    <n v="286"/>
    <m/>
    <s v="Administrativo con posible connotación disciplinaria"/>
    <n v="1405004"/>
    <s v="H78R16. Administrativo connotación disciplinaria. Supervisión contratos prestación de servicios profesionales - PPNCN._x000a__x000a_De acuerdo con lo señalado en los estudios previos del contrato 521 de 2016, en la vigencia 2015 el Invías contaba con nueve (9) contratos para viabilizar el funcionamiento del Plan Nacional de Carreteras Nacionales._x000a__x000a_"/>
    <s v="No ejercer adecuadamente el seguimiento y supervisión de los contratos puede ocasionar eventuales incumplimientos contractuales."/>
    <s v="Realizar seguimiento a los informes presentados por los contratistas de prestación de servicio. "/>
    <s v="Proferir el documento de seguimiento."/>
    <s v="Documento de seguimiento semestral"/>
    <n v="2"/>
    <d v="2018-01-01T00:00:00"/>
    <d v="2018-10-30T00:00:00"/>
    <n v="43.142857142857146"/>
    <s v="SG"/>
    <n v="2"/>
    <m/>
    <n v="-1446.7666666666667"/>
    <n v="100"/>
    <n v="43.142857142857146"/>
    <n v="43.142857142857146"/>
    <n v="43.142857142857146"/>
    <m/>
    <x v="1"/>
    <s v="CUMPLIDO"/>
    <x v="17"/>
    <s v="H78R16"/>
    <n v="1"/>
    <s v="H78R16 - 1"/>
  </r>
  <r>
    <n v="232"/>
    <n v="287"/>
    <m/>
    <s v="Administrativo con presunta incidencia disciplinaria para indagación preliminar."/>
    <n v="1402006"/>
    <s v="H79R16. Suscripción Contratos para realizar apoyo a la supervisión y seguimiento de los Contratos del Programa de Seguridad en Carreteras Nacionales."/>
    <s v="Denota una gestión antieconómica por parte de la Entidad en un valor de $1.041.103.618, equivalente a la diferencia entre el valor total de la contratación por concepto de prestación de servicios relacionados con el apoyo en la supervisión de los contratos del Programa Seguridad en Carreteras Nacionales vigencia 2015 indexado al 2016."/>
    <s v="Diseñar la programación anual de la contratación de prestación de servicios. "/>
    <s v="Programación diseñada."/>
    <s v="Programación"/>
    <n v="1"/>
    <d v="2018-01-01T00:00:00"/>
    <d v="2018-10-30T00:00:00"/>
    <n v="43.142857142857146"/>
    <s v="SG"/>
    <n v="1"/>
    <m/>
    <n v="-1446.7666666666667"/>
    <n v="100"/>
    <n v="43.142857142857146"/>
    <n v="43.142857142857146"/>
    <n v="43.142857142857146"/>
    <m/>
    <x v="1"/>
    <s v="CUMPLIDO"/>
    <x v="17"/>
    <s v="H79R16"/>
    <n v="1"/>
    <s v="H79R16 - 1"/>
  </r>
  <r>
    <n v="233"/>
    <n v="288"/>
    <m/>
    <s v="Administrativo con presunta incidencia disciplinaria y penal."/>
    <n v="1802001"/>
    <s v="H80R16. Administrativo, con presunta incidencia Disciplinaria y Penal Convocatoria a Concurso de Merito._x000a__x000a_En los concursos públicos de méritos es obligatoria la exigencia del certificado de disponibilidad presupuestal."/>
    <s v="Prohíbase tramitar actos administrativos u obligaciones que afecten el presupuesto de gastos cuando no reúnan los requisitos legales o se configuren como hechos cumplidos."/>
    <s v="1. Solicitar a la Comisión Nacional del Servicio Civil (CNSC) cuántos pines se vendieron de la Convocatoria 325 de 2015. _x000a__x000a_2. Anexar concepto de la Función Pública."/>
    <s v="Oficio a la CNSC y concepto."/>
    <s v="1. Oficio y respuesta._x000a__x000a_2. Concepto."/>
    <n v="3"/>
    <d v="2017-11-01T00:00:00"/>
    <d v="2017-12-30T00:00:00"/>
    <n v="8.4285714285714288"/>
    <s v="SA"/>
    <n v="3"/>
    <m/>
    <n v="-1436.6333333333334"/>
    <n v="100"/>
    <n v="8.4285714285714288"/>
    <n v="8.4285714285714288"/>
    <n v="8.4285714285714288"/>
    <m/>
    <x v="1"/>
    <s v="CUMPLIDO"/>
    <x v="17"/>
    <s v="H80R16"/>
    <n v="1"/>
    <s v="H80R16 - 1"/>
  </r>
  <r>
    <n v="234"/>
    <n v="289"/>
    <m/>
    <s v="Administrativo"/>
    <n v="1404002"/>
    <s v="H81R16. Administrativo. Firma del Director  en la Convocatoria._x000a__x000a_El Director del INVIAS no suscribió la convocatoria 325 de 2015 desconociendo lo previsto en el artículo 31 de la ley 909 de 2004."/>
    <s v="La convocatoria, que deberá ser suscrita por la Comisión Nacional del Servicio Civil, el Jefe de la entidad u organismo."/>
    <s v="Registrar la revisión de la pertinencia de firmar o no el acuerdo de la Convocatoria 325 de 2015."/>
    <s v="Revisar pertinencia de firmar o no el acuerdo de la convocatoria y realizar el respectivo reporte."/>
    <s v="Reporte"/>
    <n v="1"/>
    <d v="2017-11-01T00:00:00"/>
    <d v="2017-12-30T00:00:00"/>
    <n v="8.4285714285714288"/>
    <s v="SA"/>
    <n v="1"/>
    <m/>
    <n v="-1436.6333333333334"/>
    <n v="100"/>
    <n v="8.4285714285714288"/>
    <n v="8.4285714285714288"/>
    <n v="8.4285714285714288"/>
    <m/>
    <x v="1"/>
    <s v="CUMPLIDO"/>
    <x v="17"/>
    <s v="H81R16"/>
    <n v="1"/>
    <s v="H81R16 - 1"/>
  </r>
  <r>
    <n v="235"/>
    <n v="290"/>
    <m/>
    <s v="Administrativo con presunta incidencia disciplinaria y penal"/>
    <n v="1404002"/>
    <s v="H82R16 Administrativo con presunta incidencia Disciplinaria y Penal. Para Indagación Preliminar.  Contrato de Apoyo Jurídico._x000a__x000a_La Secretaria General del Invías suscribió el contrato 1007 de 2016 cuyo objeto era Brindar Asesoría y Apoyo Jurídico al  – PSCN en los asuntos relacionados con los Contratos de Interventoría 1235 y 1236 de 2015."/>
    <s v="Por suscribir un contrato de prestación de servicios sin una verdadera necesidad estamos ante una gestión antieconómica  porque  no cumple con los deberes de la contratación pública y no consulta el buen uso de los recursos públicos."/>
    <s v="Diseñar la programación anual de la contratación de prestación de servicios. "/>
    <s v="Programación diseñada."/>
    <s v="Programación"/>
    <n v="1"/>
    <d v="2018-01-01T00:00:00"/>
    <d v="2018-10-30T00:00:00"/>
    <n v="43.142857142857146"/>
    <s v="SG"/>
    <n v="1"/>
    <m/>
    <n v="-1446.7666666666667"/>
    <n v="100"/>
    <n v="43.142857142857146"/>
    <n v="43.142857142857146"/>
    <n v="43.142857142857146"/>
    <m/>
    <x v="1"/>
    <s v="CUMPLIDO"/>
    <x v="17"/>
    <s v="H82R16"/>
    <n v="1"/>
    <s v="H82R16 - 1"/>
  </r>
  <r>
    <n v="236"/>
    <n v="291"/>
    <m/>
    <s v="Administrativo con presunta connotación disciplinaria y fiscal"/>
    <n v="1401001"/>
    <s v="H84R16. Motocicletas adquiridas con Orden de Compra 01989 de 2016._x000a__x000a_Acción 2.  (Acción 1 considera efectiva de conformidad con la Circular 05 de 2019 de la CGR)."/>
    <s v="La adquisición de las citadas motocicletas se tramitó a través de Colombia Compra Eficiente, estando obligado el INVIAS a la utilización del Acuerdo marco de precios en la forma dispuesta por Colombia Compra Eficiente"/>
    <s v="Acción 2.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s v="SG"/>
    <n v="1"/>
    <m/>
    <n v="-1446.7666666666667"/>
    <n v="100"/>
    <n v="43.142857142857146"/>
    <n v="43.142857142857146"/>
    <n v="43.142857142857146"/>
    <m/>
    <x v="1"/>
    <s v="CUMPLIDO"/>
    <x v="17"/>
    <s v="H84R16"/>
    <n v="1"/>
    <s v="H84R16 - 1"/>
  </r>
  <r>
    <n v="237"/>
    <n v="292"/>
    <m/>
    <s v="Administrativo con presunta connotación disciplinaria"/>
    <n v="1401001"/>
    <s v="H85R16. Plazo de Ejecución y modelos motos de la Orden de Compra 01989 de 2016._x000a__x000a_El Acuerdo Marco de Precios CCE-416-1-AMP-2016, para la adquisición de motocicletas, cuatrimotos y motocarros, suscrito entre Colombia Compra Eficiente y Fanalca S.A., Suzuki Motor de Colombia S.A., Auteco S.A.S, Yamaha S.A y Alkosto S.A., establece en su Cláusula  8: “…El proveedor debe garantizar la entrega de las motocicletas, cuatrimotos y motocarros en todo el territorio nacional en un plazo máximo de 30 días calendario contados a partir de la fecha de la orden de Compra...”. De igual manera, señala en su Clausula 15, numeral 17:“15.17: Informar oportunamente a Colombia Compra Eficiente cualquier evento de incumplimiento de las obligaciones del proveedor en el formato establecido por Colombia Compra Eficiente.”  Y la cláusula 14 numeral 14.16: “…Entregar las motocicletas, cuatrimotos y motocarros a la Entidad compradora, matriculados ante la autoridad de transito indicada por la Entidad en los plazos en la sección IV.B.3 del pliego de condiciones y en los lugares indicados por la Entidad compradora en la Orden de Compra...” (Subrayado fuera de texto)._x000a_"/>
    <s v="Lo anterior, denota deficiencias en la gestión de la Entidad, incumpliendo lo establecido en el Acuerdo Marco de Precios CCE-416-1-AMP-2016 y lo acordado en la Orden de Compra 01989 de 2016."/>
    <s v="_x000a__x000a_Contratar los vehículos del PSCN conforme a las especificaciones técnicas que determinen las fuerzas públicas y conforme a la modalidad contractual que aplique según la Ley._x000a__x000a_"/>
    <s v="Especificaciones técnicas acogidas y modalidad seleccionada."/>
    <s v="Una por cada clase de compra"/>
    <n v="1"/>
    <d v="2018-01-01T00:00:00"/>
    <d v="2018-10-30T00:00:00"/>
    <n v="43.142857142857146"/>
    <s v="SG"/>
    <n v="1"/>
    <m/>
    <n v="-1446.7666666666667"/>
    <n v="100"/>
    <n v="43.142857142857146"/>
    <n v="43.142857142857146"/>
    <n v="43.142857142857146"/>
    <m/>
    <x v="1"/>
    <s v="CUMPLIDO"/>
    <x v="17"/>
    <s v="H85R16"/>
    <n v="1"/>
    <s v="H85R16 - 1"/>
  </r>
  <r>
    <n v="238"/>
    <n v="293"/>
    <m/>
    <s v="Administrativo"/>
    <n v="1301001"/>
    <s v="H87R16. Defensa Jurídica._x000a__x000a_Revisada la documentación aportada por el Invías en lo concerniente a las acciones populares objeto de la muestra, se evidenció que:_x000a_a) En algunos procesos la información es incompleta y carece de documentos importantes que respalden la decisión de conciliar como es el de la ficha técnica del abogado para el caso del proceso No. 25000234100020130057800LM._x000a_b) En el proceso No. 25000234100020130057800LM, se observó que el Invías no presentó alegatos de conclusión, perdiendo una valiosa oportunidad procesal para defender los intereses de la Entidad._x000a_"/>
    <s v="Se presentó por debilidades en las actividades de defensa y seguimiento de los procesos que cursan ante la jurisdicción, generando riesgo de fallos en contra de los procesos que cursan en contra de la Entidad."/>
    <s v="Efectuar por parte del abogado encargado del proceso el cumplimiento  oportuno del ingreso de la información de los procesos a cargo de los apoderados del INVIAS, conforme a la instrucción y requerimiento de la Oficina Asesora Jurídica, según el modelo de procedimiento de la Agencia Nacional de Defensa Jurídica  del Estado. "/>
    <s v="Diligenciar por parte del abogado a cargo, en el aplicativo E-KOGUI, lo correspondiente de acuerdo a las etapas y actuaciones procesales a su cargo. "/>
    <s v="1. Requerimiento mensualmente a los abogados apoderados de procesos a nivel nacional._x000a__x000a_2. Reporte trimestral del administrador del EKOGUI evidenciando que se encuentra actualizado."/>
    <n v="16"/>
    <d v="2017-11-01T00:00:00"/>
    <d v="2018-10-30T00:00:00"/>
    <n v="51.857142857142854"/>
    <s v="SDJ"/>
    <n v="16"/>
    <d v="2021-08-26T00:00:00"/>
    <n v="34.366666666666667"/>
    <n v="100"/>
    <n v="51.857142857142854"/>
    <n v="51.857142857142854"/>
    <n v="51.857142857142854"/>
    <m/>
    <x v="1"/>
    <s v="CUMPLIDO"/>
    <x v="17"/>
    <s v="H87R16"/>
    <n v="1"/>
    <s v="H87R16 - 1"/>
  </r>
  <r>
    <n v="239"/>
    <n v="294"/>
    <m/>
    <s v="Administrativo con presunta connotación disciplinaria"/>
    <n v="1301001"/>
    <s v="H88R16 Cobro coactivo por concepto de valorización._x000a__x000a_De acuerdo con la información remitida por la Entidad , frente a la declaratoria de pérdida de fuerza ejecutoria de los cobros por valorización, se están adelantando actividades para declarar la pérdida de fuerza ejecutoria de los cobros de valorización e intereses por parte del Grupo de Jurisdicción Coactiva, el cual  está gestionando el proyecto de resolución de pérdida de fuerza ejecutoria"/>
    <s v="Demuestra debilidades en las actividades propias del desarrollo de los procesos coactivos del Invías, impidiendo al mismo tener claridad acerca de los títulos que aún pueden cobrarse y el valor al que asciende la cartera. "/>
    <s v="Realizar análisis de las obligaciones por concepto de la contribución de valorización,  determinar el estado en que se encuentra y las actuaciones surtidas en ellos, para verificar si es viable jurídicamente impulsar el proceso. Derivado del análisis se presentarán los estudios para decisión del Comité de Cartera."/>
    <s v="Identificar las obligaciones que se encuentran en proceso de cobro y determinar el cumplimiento de los elementos jurídicos exigidos a los títulos ejecutivos y su oportunidad de cobro para incluir los casos de imposibilidad de cobro para decisión del Comité de Cartera "/>
    <s v="Actas de Comité de Cartera"/>
    <n v="2"/>
    <d v="2021-07-30T00:00:00"/>
    <d v="2022-06-30T00:00:00"/>
    <n v="47.857142857142854"/>
    <s v="SDJ"/>
    <n v="0"/>
    <m/>
    <n v="-1491.4"/>
    <n v="0"/>
    <n v="0"/>
    <n v="0"/>
    <n v="0"/>
    <m/>
    <x v="2"/>
    <s v="EN TERMINO"/>
    <x v="17"/>
    <s v="H88R16"/>
    <n v="1"/>
    <s v="H88R16 - 1"/>
  </r>
  <r>
    <n v="240"/>
    <n v="295"/>
    <m/>
    <s v="Administrativo"/>
    <n v="1301001"/>
    <s v="H89R16. Acciones de repetición._x000a__x000a_La entidad no hace una completa evaluación de los diferentes aspectos, entre otros, técnicos, presupuestales, logísticos, legales de la conducta en que haya incurrido el servidor o ex servidor público que le permita establecer la ocurrencia del dolo o de la culpa grave con que pudieran haber actuado y así determinar su grado de responsabilidad en los daños antijurídicos causados en ejercicio de funciones públicas o con ocasión de ellas que dieron origen a la sentencia donde se condena al Invías. "/>
    <s v="De los tres elementos necesarios para iniciar la acción de repetición en  las actas del comité de conciliación se acepta que hay dos: 1. La condena a la entidad 2. El pago que el Invías reconoció y ordenó"/>
    <s v="Fortalecer el estudio de los diferentes aspectos a efecto de establecer la ocurrencia o no, del dolo o la culpa grave, para determinar el grado de responsabilidad."/>
    <s v="Realizar análisis de los casos de acciones de repetición por los abogados del Grupo Judiciales y Litigantes, a través del pre-comité de defensa judicial."/>
    <s v="Reporte trimestral"/>
    <n v="4"/>
    <d v="2017-11-01T00:00:00"/>
    <d v="2018-10-30T00:00:00"/>
    <n v="51.857142857142854"/>
    <s v="SDJ"/>
    <n v="0"/>
    <m/>
    <n v="-1446.7666666666667"/>
    <n v="0"/>
    <n v="0"/>
    <n v="0"/>
    <n v="51.857142857142854"/>
    <m/>
    <x v="0"/>
    <s v="VENCIDO"/>
    <x v="17"/>
    <s v="H89R16"/>
    <n v="1"/>
    <s v="H89R16 - 1"/>
  </r>
  <r>
    <n v="241"/>
    <n v="296"/>
    <m/>
    <s v="Administrativo"/>
    <n v="1301001"/>
    <s v="H90R16. Devolución de Resoluciones de Pago._x000a__x000a_La Oficina Asesora Jurídica-OAJ del Invías no ha cumplido de manera eficiente el sistema de gestión de calidad del INVIAS, específicamente el paso 12 del flujo de actividades del Procedimiento Pago de Créditos Judiciales del Proceso de Gestión de Defensa Judicial en el cual el Coordinador del Grupo de Procesos Judiciales da el aval al acto administrativo de ejecución por medio del cual se ordena el pago de la obligación, ya que el 20% (24) de las resoluciones de pago aclaran o modifican otras resoluciones de pago expedidas por la oficina Jurídica. _x000a_"/>
    <s v="Falta o mala identificación de las cuentas bancarias de los beneficiarios de las sentencias"/>
    <s v="Revisar y actualizar el procedimiento ALEDEJ-PR-7 PAGO DE CRÉDITOS JUDICIALES, estableciendo puntos de control  para la verificación de cuentas al momento de tramitar el pago de las obligaciones."/>
    <s v="Revisar y actualizar el procedimiento ALEDEJ-PR-7 PAGO DE CRÉDITOS JUDICIALES."/>
    <s v="Procedimiento revisado y actualizado"/>
    <n v="1"/>
    <d v="2021-07-30T00:00:00"/>
    <d v="2021-12-31T00:00:00"/>
    <n v="22"/>
    <s v="SDJ"/>
    <n v="0"/>
    <m/>
    <n v="-1485.3666666666666"/>
    <n v="0"/>
    <n v="0"/>
    <n v="0"/>
    <n v="22"/>
    <m/>
    <x v="0"/>
    <s v="VENCIDO"/>
    <x v="17"/>
    <s v="H90R16"/>
    <n v="1"/>
    <s v="H90R16 - 1"/>
  </r>
  <r>
    <n v="242"/>
    <n v="297"/>
    <m/>
    <s v="Administrativo"/>
    <n v="1301001"/>
    <s v="H91R16. Fechas máximas de Pago de Sentencias y Conciliaciones._x000a__x000a_La Oficina Asesora Jurídica- OAJ del INVIAS no ha identificado el riesgo que le permita adoptar las acciones necesarias para mitigar la posibilidad de que las resoluciones de pago de las sentencias o conciliaciones se expiden fuera de los límites legales._x000a_"/>
    <s v="Las sentencias o conciliaciones de la vigencia 2016 fueron reconocidas y canceladas por fuera del término máximo legal (540 día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1-12-31T00:00:00"/>
    <n v="22"/>
    <s v="SDJ"/>
    <n v="0"/>
    <m/>
    <n v="-1485.3666666666666"/>
    <n v="0"/>
    <n v="0"/>
    <n v="0"/>
    <n v="22"/>
    <m/>
    <x v="0"/>
    <s v="VENCIDO"/>
    <x v="17"/>
    <s v="H91R16"/>
    <n v="1"/>
    <s v="H91R16 - 1"/>
  </r>
  <r>
    <n v="243"/>
    <n v="298"/>
    <m/>
    <s v="Administrativo"/>
    <n v="1301001"/>
    <s v="H95R16. Recuperación cartera de difícil cobro._x000a__x000a_La Cuenta (1401) - Deudores- Ingresos no Tributarios con saldo de $35.864 millones a 31 de diciembre de 2016 presenta incertidumbre en la posibilidad de cobro de la cartera, generada por la débil gestión en el recaudo de los derechos por la contraprestación portuaria y contribución por valorización."/>
    <s v="Este hecho afecta razonabilidad de la cuenta (4110) Ingresos no Tributarios - Concesiones y Contribuciones"/>
    <s v="Revisión y actualización de procedimiento que hace parte del proceso de gestión legal / jurisdicción coactiva,  estableciendo las actividades necesarias  de la  fase de cobro persuasivo y coactivo,  puntos de control, registros y documentos que evidencien la gestión."/>
    <s v="Revisión y actualización de procedimiento que hacen parte del proceso de gestión legal / jurisdicción coactiva,  estableciendo las actividades necesarias  de la  fase de cobro persuasivo y coactivo,  puntos de control, registros y documentos que evidencien la gestión."/>
    <s v="Procedimiento revisado y actualizado"/>
    <n v="1"/>
    <d v="2021-07-30T00:00:00"/>
    <d v="2021-12-31T00:00:00"/>
    <n v="22"/>
    <s v="SDJ"/>
    <n v="0"/>
    <m/>
    <n v="-1485.3666666666666"/>
    <n v="0"/>
    <n v="0"/>
    <n v="0"/>
    <n v="22"/>
    <m/>
    <x v="0"/>
    <s v="VENCIDO"/>
    <x v="17"/>
    <s v="H95R16"/>
    <n v="1"/>
    <s v="H95R16 - 1"/>
  </r>
  <r>
    <n v="244"/>
    <n v="299"/>
    <m/>
    <s v="Administrativo con presunta connotación disciplinaria"/>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1.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1.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m/>
    <n v="-1464.0333333333333"/>
    <n v="100"/>
    <n v="8.8571428571428577"/>
    <n v="8.8571428571428577"/>
    <n v="8.8571428571428577"/>
    <s v="NO"/>
    <x v="1"/>
    <s v="VENCIDO"/>
    <x v="17"/>
    <s v="H101R16"/>
    <n v="1"/>
    <s v="H101R16 - 1"/>
  </r>
  <r>
    <s v=""/>
    <n v="300"/>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2.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2. _x000a__x000a_Reconocer y depurar los predios de uso público, para correspondiente registro y control de los mismos."/>
    <s v="1. Incluir en el apéndice predial una nueva condición que obligue al Contratista a entregar la información de los predios inmediatamente sean adquiridos para incluir en el programa SIPRE.              2. Interventoría a la entrega de carpetas prediales en un término no mayor a un (1) año a partir de la fecha de registro de la transferencia de dominio, utilizando para ello entregas parciales para el Cierre Predial.   3. Contratar recurso humano y tecnológico (IGAC, Registro de Instrumentos Públicos). 4. Revisar registro de los predios que están en la base de SIPRE y cruzar la respectiva  información con el Auxiliar contable BUP, generando reporte de novedades. "/>
    <s v="Reporte sobre depuración y actualización del aplicativo"/>
    <n v="3"/>
    <d v="2017-11-11T00:00:00"/>
    <d v="2018-08-30T00:00:00"/>
    <n v="41.714285714285715"/>
    <s v="SS"/>
    <n v="0.75"/>
    <m/>
    <n v="-1444.7333333333333"/>
    <n v="25"/>
    <n v="10.428571428571429"/>
    <n v="10.428571428571429"/>
    <n v="41.714285714285715"/>
    <s v="NO"/>
    <x v="0"/>
    <s v=""/>
    <x v="17"/>
    <s v="H101R16"/>
    <n v="2"/>
    <s v="H101R16 - 2"/>
  </r>
  <r>
    <s v=""/>
    <n v="301"/>
    <m/>
    <m/>
    <n v="1801003"/>
    <s v="H101R16. Reconocimiento Bienes de Uso Público._x000a__x000a_La cuenta (17) Bienes de Uso Público - BUP por $25.796.397 millones, presenta incertidumbre en cuantía indeterminada, debido a que la Entidad no reconoció a 31 de diciembre de 2016 el total de predios que hacen parte fundamental de los Bienes de Uso Público de propiedad de Invías y los transferidos por las entidades  de las vías a nivel nacional de los modos: Vial, Férreo y Portuario, incluido el fluvial. Hecho que afecta en cuantía indeterminada la cuenta (3225) Patrimonio Institucional - Incorporado._x000a__x000a_Acción 3. _x000a__x000a_"/>
    <s v="La causa no es atribuible directamente a Invías debido a que es una gestión que depende de terceros como el IGAC, Superintendencia de Notariado y Registro, entre otras, si se encuentra dentro del marco de sus competencias, adelantar las gestiones tendientes a obtener la totalidad de los documentos que garanticen el soporte de titularidad, el cual es fundamental como soporte del registro contable."/>
    <s v="Acción 3._x000a__x000a_Reconocer y depurar los predios de uso público, para correspondiente registro y control de los mismos."/>
    <s v="Remitir información a la Subdirección de Medio Ambiente y Gestión Social."/>
    <s v="Reporte sobre depuración y actualización del aplicativo"/>
    <n v="3"/>
    <d v="2017-11-11T00:00:00"/>
    <d v="2018-08-30T00:00:00"/>
    <n v="41.714285714285715"/>
    <s v="SVR"/>
    <n v="0"/>
    <m/>
    <n v="-1444.7333333333333"/>
    <n v="0"/>
    <n v="0"/>
    <n v="0"/>
    <n v="41.714285714285715"/>
    <s v="NO"/>
    <x v="0"/>
    <s v=""/>
    <x v="17"/>
    <s v="H101R16"/>
    <n v="3"/>
    <s v="H101R16 - 3"/>
  </r>
  <r>
    <n v="245"/>
    <n v="302"/>
    <m/>
    <s v="Administrativo"/>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1."/>
    <s v="La liquidación de amortización de Carreteras, Puentes, Túneles, Líneas Férreas, Muelles y Canales de Acceso, se hace con base en el acta de liquidación y/o acta de recibo final de los contratos."/>
    <s v="Acción 1._x000a__x000a_Verificar los registros de la cuenta 1705 para determinar la reclasificación a la cuenta 1710 y registrar las amortizaciones pertinentes."/>
    <s v="_x000a__x000a_1. Continuar aplicando la normatividad vigente relacionada con la amortización de los BUP._x000a__x000a_2. Solicitar a las áreas información de las actas de liquidación por contrato._x000a__x000a_3. Verificación en SICO."/>
    <s v="Reporte cuatrimestral"/>
    <n v="3"/>
    <d v="2017-11-01T00:00:00"/>
    <d v="2018-10-30T00:00:00"/>
    <n v="51.857142857142854"/>
    <s v="SF-SVR-SMF"/>
    <n v="3"/>
    <m/>
    <n v="-1446.7666666666667"/>
    <n v="100"/>
    <n v="51.857142857142854"/>
    <n v="51.857142857142854"/>
    <n v="51.857142857142854"/>
    <s v="NO"/>
    <x v="1"/>
    <s v="CUMPLIDO"/>
    <x v="17"/>
    <s v="H105R16"/>
    <n v="1"/>
    <s v="H105R16 - 1"/>
  </r>
  <r>
    <s v=""/>
    <n v="303"/>
    <m/>
    <m/>
    <n v="1801003"/>
    <s v="H105R16. Administrativo - Amortización de Carreteras, Puentes, Túneles, Líneas Férreas, Muelles y Canales de Acceso._x000a__x000a_La cuenta (1785) Amortización acumulada de Bienes de Uso Público por $5.522.910 millones, a 31 de diciembre de 2016, presenta incertidumbre en cuantía indeterminada._x000a__x000a_Acción 2."/>
    <s v="La liquidación de amortización de Carreteras, Puentes, Túneles, Líneas Férreas, Muelles y Canales de Acceso, se hace con base en el acta de liquidación y/o acta de recibo final de los contratos."/>
    <s v="Acción 2._x000a__x000a_Reportar al Grupo Contabilidad la información referente a las vías, para que realicen la amortización respectiva."/>
    <s v="Realizar reporte de las vías. "/>
    <s v="Reporte trimestral "/>
    <n v="3"/>
    <d v="2017-11-01T00:00:00"/>
    <d v="2018-08-30T00:00:00"/>
    <n v="43.142857142857146"/>
    <s v="SGI"/>
    <n v="3"/>
    <m/>
    <n v="-1444.7333333333333"/>
    <n v="100"/>
    <n v="43.142857142857146"/>
    <n v="43.142857142857146"/>
    <n v="43.142857142857146"/>
    <m/>
    <x v="1"/>
    <s v=""/>
    <x v="17"/>
    <s v="H105R16"/>
    <n v="2"/>
    <s v="H105R16 - 2"/>
  </r>
  <r>
    <n v="246"/>
    <n v="304"/>
    <m/>
    <s v="Administrativo"/>
    <n v="1801003"/>
    <s v="H106R16. Administrativo - Revelación estado de amortización de Bienes de Uso Público._x000a__x000a_Las notas a los Estados Contables no contienen la información básica y adicional necesaria para la adecuada interpretación cuantitativa y cualitativa de la situación financiera, económica y social de los recursos comprometidos, obligados y pagados por el Invías en la ejecución de contratos."/>
    <s v="Invías registra en su contabilidad la ejecución reportada a través de las actas que soportan la cuenta de cobro del contratista, sin tener en cuenta la fecha en que debía realizar la inversión."/>
    <s v="Preparar las notas a los Estados Financieros aplicando los conceptos contables establecidos en el régimen de Contabilidad Publica vigente."/>
    <s v="Elaborar Notas a los Estados Financieros."/>
    <s v="Notas"/>
    <n v="1"/>
    <d v="2018-01-01T00:00:00"/>
    <d v="2018-03-30T00:00:00"/>
    <n v="12.571428571428571"/>
    <s v="SF"/>
    <n v="1"/>
    <m/>
    <n v="-1439.6333333333334"/>
    <n v="100"/>
    <n v="12.571428571428571"/>
    <n v="12.571428571428571"/>
    <n v="12.571428571428571"/>
    <s v="NO"/>
    <x v="1"/>
    <s v="CUMPLIDO"/>
    <x v="17"/>
    <s v="H106R16"/>
    <n v="1"/>
    <s v="H106R16 - 1"/>
  </r>
  <r>
    <n v="247"/>
    <n v="305"/>
    <m/>
    <s v="Administrativo"/>
    <n v="1802002"/>
    <s v="H116R16. Sentencias y Conciliaciones. _x000a__x000a_La Entidad refleja créditos judiciales adeudados por valor de $237.436.6 millones y los recursos asignados fueron de $55.020.1 millones, lo cual evidencia un déficit presupuestal de $182.416.5 millones. "/>
    <s v="Falencias en la programación y asignación presupuestal, por este concepto y deja a la Entidad frente al riesgo de tener que cancelar gastos adicionales por intereses moratorios a pesar de contar con algunos recursos."/>
    <s v="Evidenciar el pago de sentencias, conciliaciones, laudos arbitrales y conciliaciones extrajudiciales por valor de $55.020.130.000."/>
    <s v="Conciliar información con la Oficina Asesora Jurídica, Grupo Presupuesto y Grupo Contabilidad."/>
    <s v="Informe"/>
    <n v="1"/>
    <d v="2017-11-01T00:00:00"/>
    <d v="2017-12-30T00:00:00"/>
    <n v="8.4285714285714288"/>
    <s v="SF"/>
    <n v="0.99"/>
    <m/>
    <n v="-1436.6333333333334"/>
    <n v="99"/>
    <n v="8.3442857142857143"/>
    <n v="8.3442857142857143"/>
    <n v="8.4285714285714288"/>
    <s v="NO"/>
    <x v="0"/>
    <s v="VENCIDO"/>
    <x v="17"/>
    <s v="H116R16"/>
    <n v="1"/>
    <s v="H116R16 - 1"/>
  </r>
  <r>
    <n v="248"/>
    <n v="306"/>
    <m/>
    <s v="Administrativo"/>
    <n v="1406100"/>
    <s v="H117R16. Muelle Puerto Gaitán. _x000a__x000a_En visita de inspección física al muelle de Puerto Gaitán y entrevistas a representantes de firmas navieras, la comunidad y autoridad local, se evidenció que la inversión hecha por el Invías y el Instituto de Desarrollo del Meta –IDM- (hoy AIM), en el muelle de Puerto Gaitán no está cumpliendo con el fin para el cual fue destinado._x000a_"/>
    <s v="Se debe a deficiencias en los estudios técnicos que realizó el Invías, al momento de contratar la construcción del muelle, lo cual puede representar una gestión antieconómica."/>
    <s v="_x000a_Evidenciar que la construcción del muelle contaba con estudios y diseños adecuados a las necesidades del momento."/>
    <s v="Analizar la utilización del muelle de Puerto Gaitán."/>
    <s v="Informe"/>
    <n v="1"/>
    <d v="2017-11-01T00:00:00"/>
    <d v="2018-05-01T00:00:00"/>
    <n v="25.857142857142858"/>
    <s v="SMF"/>
    <n v="1"/>
    <m/>
    <n v="-1440.7"/>
    <n v="100"/>
    <n v="25.857142857142858"/>
    <n v="25.857142857142858"/>
    <n v="25.857142857142858"/>
    <m/>
    <x v="1"/>
    <s v="CUMPLIDO"/>
    <x v="17"/>
    <s v="H117R16"/>
    <n v="1"/>
    <s v="H117R16 - 1"/>
  </r>
  <r>
    <n v="249"/>
    <n v="307"/>
    <m/>
    <s v="Administrativo"/>
    <n v="1406100"/>
    <s v="H119R16. Utilización Muelles propiedad de Invías. _x000a__x000a_En la administración pública el principio de eficiencia, está orientado a la optimización de los recursos disponibles e invertidos, respecto de los muelles el rendimiento o desempeño del servicio prestado por parte del bien adquirido o construido, en relación a su coste."/>
    <s v="Se establece una subutilización de la capacidad instalada."/>
    <s v="_x000a_Informar sobre la situación actual de los muelles."/>
    <s v="Analizar la utilización de cada uno de los muelles._x000a_"/>
    <s v="Informe"/>
    <n v="1"/>
    <d v="2017-11-01T00:00:00"/>
    <d v="2018-05-30T00:00:00"/>
    <n v="30"/>
    <s v="SMF"/>
    <n v="1"/>
    <m/>
    <n v="-1441.6666666666667"/>
    <n v="100"/>
    <n v="30"/>
    <n v="30"/>
    <n v="30"/>
    <m/>
    <x v="1"/>
    <s v="CUMPLIDO"/>
    <x v="17"/>
    <s v="H119R16"/>
    <n v="1"/>
    <s v="H119R16 - 1"/>
  </r>
  <r>
    <n v="250"/>
    <n v="308"/>
    <m/>
    <s v="Administrativo"/>
    <n v="1101001"/>
    <s v="H121R16. Vía de ingreso muelle la Banqueta en el Meta. _x000a__x000a_Los procesos de planeación de proyectos  de obra pública, en el ámbito de buenas prácticas de la administración, deben incluir un número importante de las variables y factores que contribuyan de manera efectiva y eficiente en la gestión exitosa del proyecto, en el proceso de planeación de construcción del muelle La Banqueta, no se consideró la pavimentación de la vías de acceso."/>
    <s v="Limbo jurídico de propiedad  o responsabilidad de construcción de la vía, los recursos no fueron aprobados y la vía no se ha podido pavimentar generando deficiente optimización de los recursos invertidos por Invías en el muelle. "/>
    <s v="_x000a_Solicitar al Ministerio de Transporte un informe sobre el avance del CONPES de expansión vial, en el cual se incluyo la vía de acceso al Muelle de la Banqueta."/>
    <s v="Remitir oficio al Ministerio de Transporte solicitando informe sobre el Plan de Expansión Vial._x000a__x000a_"/>
    <s v="Oficio y respuesta"/>
    <n v="2"/>
    <d v="2017-11-01T00:00:00"/>
    <d v="2018-05-30T00:00:00"/>
    <n v="30"/>
    <s v="SMF"/>
    <n v="2"/>
    <m/>
    <n v="-1441.6666666666667"/>
    <n v="100"/>
    <n v="30"/>
    <n v="30"/>
    <n v="30"/>
    <m/>
    <x v="1"/>
    <s v="CUMPLIDO"/>
    <x v="17"/>
    <s v="H121R16"/>
    <n v="1"/>
    <s v="H121R16 - 1"/>
  </r>
  <r>
    <n v="251"/>
    <n v="309"/>
    <m/>
    <s v="Administrativo con presunta connotación disciplinaria"/>
    <n v="1604001"/>
    <s v="H122R16.  Riberas de río en predios donde operan muelles propiedad de Invías._x000a__x000a_En visita de inspección a los muelles Cabuyaro y la Banqueta, equivalentes al 40% de la muestra tomada cinco (5) muelles, se detectó infraestructura en 45 y 32 metros respectivamente, por fuera de dicha ronda sin que el Invías tenga la titularidad sobre dichos predios exponiéndose a acciones judiciales en contra."/>
    <s v="Deficiencias en el registro de bienes de uso público en la base de datos del Invías, dónde fueron construidos y operan los muelles a cargo del instituto."/>
    <s v="_x000a_Evidenciar que el muelle de la Banqueta esta dentro de la ronda del río y por tanto es un BUP."/>
    <s v="Conseguir los documentos soportes."/>
    <s v="Informe"/>
    <n v="1"/>
    <d v="2017-11-01T00:00:00"/>
    <d v="2017-12-30T00:00:00"/>
    <n v="8.4285714285714288"/>
    <s v="SMF"/>
    <n v="1"/>
    <m/>
    <n v="-1436.6333333333334"/>
    <n v="100"/>
    <n v="8.4285714285714288"/>
    <n v="8.4285714285714288"/>
    <n v="8.4285714285714288"/>
    <m/>
    <x v="1"/>
    <s v="CUMPLIDO"/>
    <x v="17"/>
    <s v="H122R16"/>
    <n v="1"/>
    <s v="H122R16 - 1"/>
  </r>
  <r>
    <n v="252"/>
    <n v="310"/>
    <m/>
    <s v="Administrativo con presunta connotación disciplinaria"/>
    <n v="1405004"/>
    <s v="H123R16. Obligaciones. _x000a__x000a_Municipios y supervisión del convenio interadministrativo de comodato Invías ha destinado recursos de su presupuesto para ejecutar obras de mantenimiento y conservación de los equipos, pese a que el convenio interadministrativo en los literales a, b, h, i, de la Cláusula Séptima , establece la obligación en cabeza del Municipio y que la Cláusula Décima Tercera  -Mejoras-, establece el Municipio queda autorizado para efectuar las mejoras necesarias, además la cláusula decima Supervisión, establece la responsabilidad de velar por el cumplimiento de cada una de la obligaciones y cláusulas de este convenio. _x000a__x000a_"/>
    <s v="Los municipios no están dando cumplimiento a las obligaciones de mantenimiento y reparaciones menores de los ferrys."/>
    <s v="_x000a_Exigir el cumplimiento a los municipios de las obligaciones establecidas en los contrataos de comodato de los ferrys."/>
    <s v="Oficiar a los municipios para que remitan los informes y realicen los mantenimientos correspondientes anexando soportes (9 ferrys)."/>
    <s v="Informe trimestral"/>
    <n v="3"/>
    <d v="2017-11-01T00:00:00"/>
    <d v="2018-08-30T00:00:00"/>
    <n v="43.142857142857146"/>
    <s v="SMF"/>
    <n v="3"/>
    <m/>
    <n v="-1444.7333333333333"/>
    <n v="100"/>
    <n v="43.142857142857146"/>
    <n v="43.142857142857146"/>
    <n v="43.142857142857146"/>
    <m/>
    <x v="1"/>
    <s v="CUMPLIDO"/>
    <x v="17"/>
    <s v="H123R16"/>
    <n v="1"/>
    <s v="H123R16 - 1"/>
  </r>
  <r>
    <n v="253"/>
    <n v="311"/>
    <m/>
    <s v="Administrativo"/>
    <n v="1405004"/>
    <s v="H124R16.Utilización equipos de transporte. _x000a__x000a_El manual de funciones de la Subdirección Marítima y Fluvial, establece entre otras la función de Administrar integralmente los procesos de construcción, conservación, rehabilitación, balizaje, dragados y de seguridad en la infraestructura a su cargo."/>
    <s v="La Entidad no ha tomado determinaciones definitivas tendientes a solucionar la utilización de los Ferrys por parte de los municipios donde se encuentran en la actualidad."/>
    <s v="_x000a_Exigir el cumplimiento a los municipios de las obligaciones establecidas en los contratos de comodato de los ferrys."/>
    <s v="Oficiar a los municipios para que remitan los informes sobre la utilización de los equipos de transporte."/>
    <s v="Oficios"/>
    <n v="10"/>
    <d v="2017-11-01T00:00:00"/>
    <d v="2018-10-15T00:00:00"/>
    <n v="49.714285714285715"/>
    <s v="SMF"/>
    <n v="10"/>
    <m/>
    <n v="-1446.2666666666667"/>
    <n v="100"/>
    <n v="49.714285714285715"/>
    <n v="49.714285714285715"/>
    <n v="49.714285714285715"/>
    <m/>
    <x v="1"/>
    <s v="CUMPLIDO"/>
    <x v="17"/>
    <s v="H124R16"/>
    <n v="1"/>
    <s v="H124R16 - 1"/>
  </r>
  <r>
    <n v="254"/>
    <n v="312"/>
    <m/>
    <s v="Administrativo"/>
    <n v="1103002"/>
    <s v="H1D16. Planeación contrato de obra 1246 de 2014_x000a__x000a_Revisada la documentación del contrato 1246 de 2014, se evidencian deficiencias en la planeación del mismo, que repercutieron en demoras en los tiempos de ejecución y la ejecución  de obras a posteriori de la fecha establecida en el plazo contractual.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18"/>
    <s v="H1D16"/>
    <n v="1"/>
    <s v="H1D16 - 1"/>
  </r>
  <r>
    <n v="255"/>
    <n v="313"/>
    <m/>
    <s v="Administrativo con presunta incidencia disciplinaria."/>
    <n v="1103002"/>
    <s v="H2D16. Perfeccionamiento y ejecución de los contratos de obra y consultorías._x000a__x000a_Se evidenció retrasos en la ejecución del contrato 1246 de 2014._x000a__x000a_Acción 1._x000a_"/>
    <s v="Demora perfeccionamiento del contrato."/>
    <s v="Acción 1._x000a__x000a_Emitir memorando circular de la Dirección General  dirigido a todas las dependencias recordando la obligación de darle celeridad a los tramites que tiene incidencia en la ejecución contractual "/>
    <s v="Memorando circular y reporte."/>
    <s v="Reporte "/>
    <n v="1"/>
    <d v="2017-11-01T00:00:00"/>
    <d v="2017-12-30T00:00:00"/>
    <n v="8.4285714285714288"/>
    <s v="SGI"/>
    <n v="1"/>
    <m/>
    <n v="-1436.6333333333334"/>
    <n v="100"/>
    <n v="8.4285714285714288"/>
    <n v="8.4285714285714288"/>
    <n v="8.4285714285714288"/>
    <m/>
    <x v="1"/>
    <s v="CUMPLIDO"/>
    <x v="18"/>
    <s v="H2D16"/>
    <n v="1"/>
    <s v="H2D16 - 1"/>
  </r>
  <r>
    <s v=""/>
    <n v="314"/>
    <m/>
    <m/>
    <n v="1103002"/>
    <s v="H2-1D16. Contrato de obra 4059 de 2013. _x000a__x000a_Inició ejecución casi dos (2) meses después de su fecha de suscripción; en la Cláusula Decima Tercera del Contrato, se estableció que para su legalización y ejecución se requería  la expedición del registro presupuestal y la aprobación de la garantía única. La orden de inicio del contrato fue impartida el 26 de Marzo de 2014, mediante oficio No. SEI 16242._x000a__x000a_Acción 2."/>
    <s v="Lo anterior  evidencia demora en el perfeccionamiento de los contratos, lo que afectó el proceso de legalización y ejecución del contrato, teniendo en cuenta que el plazo de ejecución establecido fue de dos (29 y seis (6) meses respectivamente. "/>
    <s v="Acción 2._x000a__x000a_Introducir en los pliegos de condición en el ítem de CONDICIONES DEL CONTRATO - Documentos que debe entregar el CONSULTOR, un enunciado que diga: &quot; Nota 1: Las hojas de vida del personal necesario para impartir la orden de inicio del contrato deberán ser aprobadas por la firma interventora y avaladas por la unidad ejecutora en un término no mayor a quince (15) días calendario.&quot;, con el fin de mejorar el tiempo transcurrido desde el momento de suscripción del contrato y la orden de inicio del mismo, la cual no puede ser superior a un mes. "/>
    <s v="Incluir en los pliegos de condiciones de los nuevos procesos contractuales de Consultoría a ser publicados, un plazo de 15 días para aprobación de Hojas de Vida. "/>
    <s v="Pliegos de contratos de consultoría ajustados"/>
    <n v="1"/>
    <d v="2017-11-01T00:00:00"/>
    <d v="2017-12-30T00:00:00"/>
    <n v="8.4285714285714288"/>
    <s v="SRTI"/>
    <n v="1"/>
    <m/>
    <n v="-1436.6333333333334"/>
    <n v="100"/>
    <n v="8.4285714285714288"/>
    <n v="8.4285714285714288"/>
    <n v="8.4285714285714288"/>
    <m/>
    <x v="1"/>
    <s v=""/>
    <x v="18"/>
    <s v="H2D16"/>
    <n v="2"/>
    <s v="H2D16 - 2"/>
  </r>
  <r>
    <n v="256"/>
    <n v="315"/>
    <m/>
    <s v="Administrativo con presunta incidencia disciplinaria."/>
    <n v="1103002"/>
    <s v="H3D16. Plazo ejecución del contrato._x000a__x000a_En el contrato de obra 1246 de 2014, se contempló un plazo de dos (2) meses (hasta el 31 de diciembre de 2014), para  realizar el Mejoramiento y Mantenimiento de la Carretera  Cúcuta – San Faustino – La China, Ruta 55 Tramo  55NS09, Departamento Norte de Santander; no obstante fue prorrogado en tres oportunidades la última de ellas realizada el 20 de mayo de 2015 (quedando como plazo final de ejecución el 20 de julio de 2015), observándose  que a pesar de las tres (3) prorrogas concedidas, no se cumplió con el objeto del contrato dentro del término establecido._x000a__x000a_"/>
    <s v="Deficiencias en la planeación financiera y ejecución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18"/>
    <s v="H3D16"/>
    <n v="1"/>
    <s v="H3D16 - 1"/>
  </r>
  <r>
    <n v="257"/>
    <n v="316"/>
    <m/>
    <s v="Administrativo con presunta incidencia disciplinaria."/>
    <n v="1103002"/>
    <s v="H4D16. Seguimiento y control del contrato_x000a__x000a_Se presentó retraso en la ejecución del Proyecto “Mejoramiento y Mantenimiento de la Carretera Cúcuta – San  Faustino - La Chinita., Ruta 55 Tramo 55NS09, Departamento Norte de Santander”, al respecto, la interventoría en su informe final del período comprendido entre el 21 de noviembre de 2014 al 20 de julio de 2015, remitido a la CGR mediante comunicación 03-06-2016/1185-2014 del 29 de junio de 2016, informó que a julio 20 de 2015, fecha en la cual terminaba el plazo de ejecución establecido en el contrato, se presentó un atraso del 78.89% en la ejecución de las obras._x000a_"/>
    <s v="Debilidades en los controles implementados"/>
    <s v="Requerir los informes a los Supervisores de los contratos de Interventoría de acuerdo a lo Indicado en el manual de contratación del Invías."/>
    <s v="Reporte de seguimiento con corte a Diciembre de 2017."/>
    <s v="Reporte"/>
    <n v="1"/>
    <d v="2018-01-15T00:00:00"/>
    <d v="2018-02-28T00:00:00"/>
    <n v="6.2857142857142856"/>
    <s v="SGI"/>
    <n v="1"/>
    <m/>
    <n v="-1438.6333333333334"/>
    <n v="100"/>
    <n v="6.2857142857142856"/>
    <n v="6.2857142857142856"/>
    <n v="6.2857142857142856"/>
    <m/>
    <x v="1"/>
    <s v="CUMPLIDO"/>
    <x v="18"/>
    <s v="H4D16"/>
    <n v="1"/>
    <s v="H4D16 - 1"/>
  </r>
  <r>
    <n v="258"/>
    <n v="317"/>
    <m/>
    <s v="Administrativo con presunta incidencia disciplinaria."/>
    <n v="1702011"/>
    <s v="H5D16. Liquidación del contrato._x000a__x000a_La entidad no ha adelantado la liquidación del contrato 1246 de 2014, en el tiempo establecido, se observó que han transcurrido más de doce (12) meses; sin que la Entidad haya adelantado el proceso de liquidación._x000a_"/>
    <s v="Debilidades en los controles del proceso contractual"/>
    <s v="Liquidar  contrato 1246 de 2014."/>
    <s v="Elaboración acta de liquidación."/>
    <s v="Acta de liquidación"/>
    <n v="1"/>
    <d v="2018-02-01T00:00:00"/>
    <d v="2018-06-30T00:00:00"/>
    <n v="21.285714285714285"/>
    <s v="SGI"/>
    <n v="1"/>
    <m/>
    <n v="-1442.7"/>
    <n v="100"/>
    <n v="21.285714285714285"/>
    <n v="21.285714285714285"/>
    <n v="21.285714285714285"/>
    <m/>
    <x v="1"/>
    <s v="CUMPLIDO"/>
    <x v="18"/>
    <s v="H5D16"/>
    <n v="1"/>
    <s v="H5D16 - 1"/>
  </r>
  <r>
    <n v="259"/>
    <n v="318"/>
    <m/>
    <s v="Administrativo con presunta incidencia disciplinaria."/>
    <n v="1201003"/>
    <s v="H6D16. Trámite proceso sancionatorio._x000a__x000a_Se observó debilidad en el trámite del procedimiento administrativo sancionatorio por incumplimiento  parcial del contrato 1246 de 2014._x000a_"/>
    <s v="Debilidad en el procedimiento administrativo."/>
    <s v="Efectuar la revisión y ajuste a los procedimientos y formatos relacionadas con el procedimiento administrativo sancionatorio  dentro del marco de los actos administrativos de delegación por parte del Director General."/>
    <s v="Revisión y ajuste del procedimiento administrativo sancionatorio."/>
    <s v="Procedimiento revisado y actualizado"/>
    <n v="1"/>
    <d v="2021-07-30T00:00:00"/>
    <d v="2021-10-30T00:00:00"/>
    <n v="13.142857142857142"/>
    <s v="SDJ"/>
    <n v="1"/>
    <d v="2021-09-14T00:00:00"/>
    <n v="-1.5333333333333334"/>
    <n v="100"/>
    <n v="13.142857142857142"/>
    <n v="13.142857142857142"/>
    <n v="13.142857142857142"/>
    <m/>
    <x v="1"/>
    <s v="CUMPLIDO"/>
    <x v="18"/>
    <s v="H6D16"/>
    <n v="1"/>
    <s v="H6D16 - 1"/>
  </r>
  <r>
    <n v="260"/>
    <n v="319"/>
    <m/>
    <s v="Administrativo"/>
    <s v="14 05 004"/>
    <s v="H5ECP. Amortización de los Anticipos Convenios._x000a__x000a_De acuerdo con la información reportada por Invías con oficio SRT 49361 del 10/10/2016 se observó que a 30/06/2016 se encontraban pendientes por amortizar $117.222.8 millones que equivale al 55% del anticipo girado a los contratos de obra suscritos con ocasión de los siguientes convenios por $213.134.5 millones,  porcentaje representativo, toda vez que los Convenios 3158-13, 2780-13 y 2664-13 finalizaron; los Convenios 1724-13, 2178-13, 3107-13, 2179-13 finalizan el 31/12/2016._x000a_"/>
    <s v="Este hecho genera riesgo inherente y de control en la administración del anticipo y de la ejecución del Contrato de acuerdo con el plan de inversión del anticipo."/>
    <s v="Elaborar informe detallado con el respectivo balance financiero de los contratos de obra derivados de los Contratos Plan que tienen pactado entrega de anticipo._x000a__x000a_"/>
    <s v="Oficiar a la interventoría para que realice el seguimiento a la amortización de anticipos."/>
    <s v="Informes."/>
    <n v="2"/>
    <d v="2017-11-01T00:00:00"/>
    <d v="2018-03-30T00:00:00"/>
    <n v="21.285714285714285"/>
    <s v="SVR"/>
    <n v="0.66710000000000003"/>
    <m/>
    <n v="-1439.6333333333334"/>
    <n v="33.355000000000004"/>
    <n v="7.09985"/>
    <n v="7.09985"/>
    <n v="21.285714285714285"/>
    <s v="NO"/>
    <x v="0"/>
    <s v="VENCIDO"/>
    <x v="19"/>
    <s v="H5ECP"/>
    <n v="1"/>
    <s v="H5ECP - 1"/>
  </r>
  <r>
    <n v="261"/>
    <n v="320"/>
    <m/>
    <s v="Administrativo"/>
    <s v="14 05 004"/>
    <s v="H6ECP. Cumplimiento de metas. Proyectos de inversión – Contratos Plan._x000a__x000a_En muestra selectiva de 36 contratos de obra de un total de 55 , derivados de los convenios interadministrativos suscritos para la ejecución de los contratos plan, se cotejó la cantidad de kilómetros proyectados frente a lo reportado como ejecutado, encontrando que en tres (3) subproyectos se cumplió con el número de kilómetros establecidos; en nueve (9) subproyectos que terminaron su ejecución construyeron menos kilómetros de lo proyectado y veinticuatro (24)  no han terminado ejecución._x000a_"/>
    <s v="Deficiencias de planeación en la formulación de los proyectos frente a los resultados arrojados por los Estudios y Diseños."/>
    <s v="_x000a__x000a_Realizar informe detallado sobre el estado actual de las metas físicas ejecutadas de los proyectos - Contratos Plan."/>
    <s v="Realizar informes."/>
    <s v="Informes."/>
    <n v="2"/>
    <d v="2017-11-01T00:00:00"/>
    <d v="2018-03-30T00:00:00"/>
    <n v="21.285714285714285"/>
    <s v="SVR"/>
    <n v="0.85699999999999998"/>
    <m/>
    <n v="-1439.6333333333334"/>
    <n v="42.85"/>
    <n v="9.1209285714285713"/>
    <n v="9.1209285714285713"/>
    <n v="21.285714285714285"/>
    <m/>
    <x v="0"/>
    <s v="VENCIDO"/>
    <x v="19"/>
    <s v="H6ECP"/>
    <n v="1"/>
    <s v="H6ECP - 1"/>
  </r>
  <r>
    <n v="262"/>
    <n v="321"/>
    <m/>
    <s v="Administrativo"/>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1._x000a_"/>
    <s v="Lo expuesto denota deficiencias en la formulación, ejecución y seguimiento de proyectos definidos en los documentos de política del Consejo Nacional de Política Económica y Social, que se traducen en disminuciones al alcance y en el aplazamiento de beneficios esperados para la población objeto de estos proyectos."/>
    <s v="Acción 1._x000a__x000a_Elaborar documento  acerca  del proyecto Red Terciaria Norte del Cauca, el cual no hace parte del convenio 2780 de 2013, objeto de la auditoría, pero que se encuentra incluido en el CONPES 3773 de 2013."/>
    <s v="Documento del proyecto Red Terciaria Norte del Cauca."/>
    <s v="Informe"/>
    <n v="1"/>
    <d v="2017-11-01T00:00:00"/>
    <d v="2017-12-30T00:00:00"/>
    <n v="8.4285714285714288"/>
    <s v="SVR"/>
    <n v="1"/>
    <m/>
    <n v="-1436.6333333333334"/>
    <n v="100"/>
    <n v="8.4285714285714288"/>
    <n v="8.4285714285714288"/>
    <n v="8.4285714285714288"/>
    <m/>
    <x v="1"/>
    <s v="VENCIDO"/>
    <x v="19"/>
    <s v="H7ECP"/>
    <n v="1"/>
    <s v="H7ECP - 1"/>
  </r>
  <r>
    <s v=""/>
    <n v="322"/>
    <m/>
    <m/>
    <s v="11 03 002"/>
    <s v="H7ECP. Asignación de recursos y ejecución de proyectos declarados de importancia estratégica. Contratos Plan. _x000a_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2._x000a__x000a__x000a__x000a_"/>
    <s v="Lo expuesto denota deficiencias en la formulación, ejecución y seguimiento de proyectos definidos en los documentos de política del Consejo Nacional de Política Económica y Social."/>
    <s v="Acción 2. _x000a__x000a_Presentar informe final de ejecución mediante acta de entrega y recibo definitivo y acta de liquidación."/>
    <s v="Reporte, acta de entrega y recibo definitivo y acta de liquidación."/>
    <s v="Reporte"/>
    <n v="1"/>
    <d v="2017-11-01T00:00:00"/>
    <d v="2017-12-30T00:00:00"/>
    <n v="8.4285714285714288"/>
    <s v="SVR"/>
    <n v="1"/>
    <m/>
    <n v="-1436.6333333333334"/>
    <n v="100"/>
    <n v="8.4285714285714288"/>
    <n v="8.4285714285714288"/>
    <n v="8.4285714285714288"/>
    <m/>
    <x v="1"/>
    <s v=""/>
    <x v="19"/>
    <s v="H7ECP"/>
    <n v="2"/>
    <s v="H7ECP - 2"/>
  </r>
  <r>
    <s v=""/>
    <n v="323"/>
    <m/>
    <m/>
    <s v="11 03 002"/>
    <s v="H7ECP. Asignación de recursos y ejecución de proyectos declarados de importancia estratégica. Contratos Plan. _x000a__x000a_1. El Subproyecto Variante San Francisco – Mocoa, registrado en el documento Conpes 3747 de 2013, con recursos previstos en el mismo por $69.446.0 millones , no le fue  suscrito convenio y/o contrato ni ejecutado  con cargo a este Conpes, toda vez que el Subproyecto, con anterioridad al citado documento inició ejecución  previo a la suscripción del Conpes y contaba con recursos de un crédito Banco Interamericano de Desarrollo (BID)._x000a_2. El Subproyecto 9,  Conpes 3745 de 2013, consistente en el mejoramiento de la movilidad en la ciudad de Duitama  (15 Km de rehabilitación), por $5.230.0 millones, con un plazo de ejecución de doce (12) meses, tampoco suscribió convenio ni se ejecutó._x000a__x000a_Acción 3._x000a__x000a_"/>
    <s v="Lo expuesto denota deficiencias en la formulación, ejecución y seguimiento de proyectos definidos en los documentos de política del Consejo Nacional de Política Económica y Social."/>
    <s v="Acción 3. _x000a__x000a_Presentar informe del estado actual de los proyectos de Cauca y Tolima. "/>
    <s v="Solicitar información a la interventoría."/>
    <s v="Informes"/>
    <n v="2"/>
    <d v="2017-11-01T00:00:00"/>
    <d v="2018-03-30T00:00:00"/>
    <n v="21.285714285714285"/>
    <s v="SVR"/>
    <n v="1"/>
    <m/>
    <n v="-1439.6333333333334"/>
    <n v="50"/>
    <n v="10.642857142857142"/>
    <n v="10.642857142857142"/>
    <n v="21.285714285714285"/>
    <m/>
    <x v="0"/>
    <s v=""/>
    <x v="19"/>
    <s v="H7ECP"/>
    <n v="3"/>
    <s v="H7ECP - 3"/>
  </r>
  <r>
    <n v="263"/>
    <n v="324"/>
    <m/>
    <s v="Administrativo"/>
    <s v="11 03 002"/>
    <s v="H8ECP. Información reportada por Invías para evaluación Proyectos Contratos Plan._x000a__x000a_Los valores de  cinco (5) subproyectos de infraestructura vial, reportados en el oficio ACPINV-033 , no son coherentes con los reportados en el oficio ACPINV-58. Situación que obedece a debilidades de los mecanismos de control respecto del registro y generación de información, lo cual afecta el seguimiento y toma de decisiones a cargo del Instituto, como la evaluación de gestión fiscal a cargo de la CGR. "/>
    <s v="La documentación allegada por la Entidad, en respuesta a requerimientos, se determinó falta de coherencia en la misma."/>
    <s v="Elaborar un informe explicativo de los recursos contratados respecto a su ejecución para cada uno de los proyectos del Contrato Plan."/>
    <s v="Informe técnico ejecutivo de los Contratos Plan objeto del hallazgo."/>
    <s v="Informe"/>
    <n v="1"/>
    <d v="2017-11-01T00:00:00"/>
    <d v="2017-12-30T00:00:00"/>
    <n v="8.4285714285714288"/>
    <s v="SVR"/>
    <n v="0"/>
    <m/>
    <n v="-1436.6333333333334"/>
    <n v="0"/>
    <n v="0"/>
    <n v="0"/>
    <n v="8.4285714285714288"/>
    <m/>
    <x v="0"/>
    <s v="VENCIDO"/>
    <x v="19"/>
    <s v="H8ECP"/>
    <n v="1"/>
    <s v="H8ECP - 1"/>
  </r>
  <r>
    <n v="264"/>
    <n v="325"/>
    <m/>
    <s v="Administrativo"/>
    <s v="14 04 004"/>
    <s v="H10ECP. Modificación alcance Contrato de Obra 1787 de 2014. _x000a__x000a_Se excluyeron cuatro (4) km del alcance físico del proyecto “Corredor Vial Riosucio - Belén De Bajirá - Caucheras”; sin que se redujera el valor de la apropiación presupuestal de los contratos de obra 1787 de 2014 y de interventoría  2053 de 2014._x000a_La Dirección Operativa de Invías ve conveniente la modificación del alcance del contrato y la liberación del tramo, debido al proceso licitatorio adelantado por la Gobernación de Chocó, solicitud que fue aprobada en Acta 72 del 29 de septiembre de 2015 del Comité de Adiciones y Prorroga de Invías."/>
    <s v="De acuerdo con lo anterior, se concluye que si bien Invías tenía definido el alcance definitivo de las obras a realizar, acorde con lo establecido en el Pliego de Condiciones - Apéndice A y Cláusula Primera del Contrato; se denota deficiencias de planeación y de Coordinación Interinstitucional entre Invías y la Gobernación del Chocó"/>
    <s v="Socializar en la etapa precontractual  con los entes territoriales que estén involucrados en el proyecto a ejecutar, para evitar que se de duplicidad de intervención."/>
    <s v="Reporte trimestral sobre las socializaciones realizadas."/>
    <s v="Reporte trimestral"/>
    <n v="3"/>
    <d v="2017-11-01T00:00:00"/>
    <d v="2018-08-30T00:00:00"/>
    <n v="43.142857142857146"/>
    <s v="SVR"/>
    <n v="0"/>
    <m/>
    <n v="-1444.7333333333333"/>
    <n v="0"/>
    <n v="0"/>
    <n v="0"/>
    <n v="43.142857142857146"/>
    <m/>
    <x v="0"/>
    <s v="VENCIDO"/>
    <x v="19"/>
    <s v="H10ECP"/>
    <n v="1"/>
    <s v="H10ECP - 1"/>
  </r>
  <r>
    <n v="265"/>
    <n v="326"/>
    <m/>
    <s v="Administrativo con presunta incidencia disciplinaria. "/>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1."/>
    <s v="Se constituyen en situaciones que denotan debilidades en el proceso de supervisión por parte de Invías, debido a la desatención de las obligaciones y responsabilidades, lo que puede afectar el cumplimiento contractual."/>
    <s v="Acción 1._x000a__x000a_Establecer los formatos estandarizados, de Informes mensuales de Gestor de Proyecto y de Supervisor de Contrato, acorde con las funciones establecidas para estos roles en el Manual de Contratación."/>
    <s v="Solicitar  mediante memorando a la Dirección Operativa la implementación de dos  formatos estandarizados, que se  anexarán, de Informes mensuales de Gestor de Proyecto y de Supervisor de Contrato, acorde con las funciones establecidas para estos roles en el Manual de Contratación. "/>
    <s v="Formatos"/>
    <n v="2"/>
    <d v="2017-11-01T00:00:00"/>
    <d v="2017-12-30T00:00:00"/>
    <n v="8.4285714285714288"/>
    <s v="SGI"/>
    <n v="2"/>
    <m/>
    <n v="-1436.6333333333334"/>
    <n v="100"/>
    <n v="8.4285714285714288"/>
    <n v="8.4285714285714288"/>
    <n v="8.4285714285714288"/>
    <m/>
    <x v="1"/>
    <s v="CUMPLIDO"/>
    <x v="19"/>
    <s v="H11ECP"/>
    <n v="1"/>
    <s v="H11ECP - 1"/>
  </r>
  <r>
    <s v=""/>
    <n v="327"/>
    <m/>
    <m/>
    <s v="14 04 004"/>
    <s v="H11ECP. Supervisión por Invías. _x000a__x000a_En lo que respecta a los  Contratos de Obra 654 y 1787 de 2014, no se evidenciaron registros que soporten el cumplimiento por parte de los supervisores, de las funciones señaladas en el numeral 25.6 de la Resolución 01676 marzo de 20 de 2015, por medio de la cual se adopta el Manual de Contratación del Instituto Nacional de Vías -Invías y del Manual de Interventoría Pública del Invías._x000a__x000a_Acción 2."/>
    <s v="Se constituyen en situaciones que denotan debilidades en el proceso de supervisión por parte de Invías, debido a la desatención de las obligaciones y responsabilidades, lo que puede afectar el cumplimiento contractual."/>
    <s v="Acción 2._x000a__x000a_Reportar la aplicación de los formatos estandarizados por parte de los gestores y supervisor de los  Contratos de Obra 654 y 1787 de 2014."/>
    <s v="Reporte de aplicación."/>
    <s v="Formatos contratos de obra 654 y 1787 de 2014"/>
    <n v="2"/>
    <d v="2017-11-01T00:00:00"/>
    <d v="2017-12-30T00:00:00"/>
    <n v="8.4285714285714288"/>
    <s v="DEO"/>
    <n v="2"/>
    <m/>
    <n v="-1436.6333333333334"/>
    <n v="100"/>
    <n v="8.4285714285714288"/>
    <n v="8.4285714285714288"/>
    <n v="8.4285714285714288"/>
    <m/>
    <x v="1"/>
    <s v=""/>
    <x v="19"/>
    <s v="H11ECP"/>
    <n v="2"/>
    <s v="H11ECP - 2"/>
  </r>
  <r>
    <n v="266"/>
    <n v="328"/>
    <m/>
    <s v="Administrativo con presunta incidencia disciplinaria. "/>
    <s v="11 03 002"/>
    <s v="H12ECP. Determinación en la fase de planeación de los recursos necesarios para la gestión socio-predial – Contrato 654 de 2014. _x000a__x000a_Incremento de los recursos inicialmente asignados frente a los recursos comprometidos, para adelantar la gestión socio-predial  que demanda el proyecto. Se estableció un presupuesto de $5.521.7 millones y posteriormente mediante Modificatorio 2 de abril 06 de 2016, adicionaron $9.558.4 millones (incluye IVA), lo que significa una variación de 173%. Recursos adicionales que surgieron de modificar los valores inicialmente asignados para algunos ítems del contrato, situación que podría comprometer la sostenibilidad en materia de recursos para garantizar la ejecución de las obras conforme a las condiciones inicialmente previstas."/>
    <s v="Lo anterior refleja deficiencias en la aplicación del principio de planeación , contemplado en el numeral 12 del artículo 25 de la ley 80 de 1993, modificado por el artículo 87 de la Ley 1474 de 2011, con el riesgo de no contar con los recursos necesarios para finiquitar con las metas contractuales"/>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19"/>
    <s v="H12ECP"/>
    <n v="1"/>
    <s v="H12ECP - 1"/>
  </r>
  <r>
    <n v="267"/>
    <n v="329"/>
    <m/>
    <s v="Administrativo"/>
    <s v="14 02 014"/>
    <s v="H13ECP. Determinación del riesgo predial para el desarrollo del proceso de licitación pública LP-DO-033-2014 que dio origen al Contrato de Obra 654 de 2014._x000a__x000a_Dentro de la estructuración de la  Matriz de Riesgos de la licitación pública LP-DO-033-2014 que dio origen al Contrato de Obra 654 de 2014, el tema predial no fue tenido en cuenta, pese a que el mismo fue objeto de observación al pliego de condiciones. "/>
    <s v="Es de indicar que no se evidenció para el tema predial, análisis  de estimación, y asignación de los riesgos previsibles que en un momento dado podrían alterar el equilibrio económico del contrato, aspecto contemplado en el Decreto 1510 de 2013, numeral octavo del artículo 22 “Pliego de condiciones”; y compilado en el Artículo 2.2.1.1.2.1.1. “Estudios y documentos previos”, del Decreto 1082 de 2015."/>
    <s v="Verificar con informe trimestral el cumplimiento de que todos los procesos  contemplen el riesgo predial."/>
    <s v="Verificación del  cumplimiento de la vigencia 2017 con corte a diciembre 31, de que todos los procesos  contemplen el riesgo predial."/>
    <s v="Informe "/>
    <n v="1"/>
    <d v="2018-01-15T00:00:00"/>
    <d v="2018-02-28T00:00:00"/>
    <n v="6.2857142857142856"/>
    <s v="SGI"/>
    <n v="1"/>
    <m/>
    <n v="-1438.6333333333334"/>
    <n v="100"/>
    <n v="6.2857142857142856"/>
    <n v="6.2857142857142856"/>
    <n v="6.2857142857142856"/>
    <m/>
    <x v="1"/>
    <s v="CUMPLIDO"/>
    <x v="19"/>
    <s v="H13ECP"/>
    <n v="1"/>
    <s v="H13ECP - 1"/>
  </r>
  <r>
    <n v="268"/>
    <n v="330"/>
    <m/>
    <s v="Administrativo con presunta incidencia disciplinaria."/>
    <s v="14 04 004"/>
    <s v="H15ECP. Desarrollo de las actividades de gestión predial, Contrato de Obra 654 de 2014. _x000a__x000a_Se detectaron aspectos que han venido afectando el adecuado desarrollo de la gestión predial. En oficio elaborado por el contratista, informa a la interventoría sobre unos reconocimientos económicos adicionales a lo inicialmente establecido para los valores de Palmas y Tecas, en el proceso de enajenación voluntaria para uno de los predios afectados por el proyecto, al respecto se indica que &quot;(...) la interventoría como la SMA ratifica que el pago adicional realizado por el contratista no seria objeto de reconocimiento económico con recursos del Contrato, respuesta que ha la fecha no ha sido objetada por parte del contratista&quot;. Sin embargo a éste Órgano de Control no le fue suministrada la comunicación donde se le da dicha respuesta al Contratista, pese a que se solicitaron los respectivos soportes relativos al tema._x000a__x000a_Acción 1."/>
    <s v="Lo anterior presuntamente ocasionado por debilidades en la comunicación  por parte del Instituto Nacional de Vías- Invías"/>
    <s v="Acción 1._x000a__x000a_Evidenciar ante la contraloría, mediante copia del oficio, que el pago adicional realizado por el contratista no es objeto de reconocimiento económico con recursos del contrato y que dicho pago no se realizó."/>
    <s v="Allegar copia del oficio donde se constata que el pago adicional realizado por el contratista no fue objeto de reconocimiento económico con recursos del contrato, y que dicho pago no se realizó."/>
    <s v="Oficio"/>
    <n v="1"/>
    <d v="2017-11-01T00:00:00"/>
    <d v="2018-06-30T00:00:00"/>
    <n v="34.428571428571431"/>
    <s v="SS"/>
    <n v="1"/>
    <m/>
    <n v="-1442.7"/>
    <n v="100"/>
    <n v="34.428571428571431"/>
    <n v="34.428571428571431"/>
    <n v="34.428571428571431"/>
    <m/>
    <x v="1"/>
    <s v="VENCIDO"/>
    <x v="19"/>
    <s v="H15ECP"/>
    <n v="1"/>
    <s v="H15ECP - 1"/>
  </r>
  <r>
    <s v=""/>
    <n v="331"/>
    <m/>
    <m/>
    <s v="14 04 004"/>
    <s v="H15ECP. Retrasos en el cronograma de obra, situación evidenciada en la construcción del Puente y el Viaducto sobre el Río mira, por las demoras presentadas en el desarrollo del proceso de enajenación de las franjas de terreno (enero de 2016), por falta de aprobación de los insumos prediales. Al respecto el Invías informa que se ha dado retrasos en la entrega de dichas franjas por parte de los Mejoratarios de Vuelta de Candelilla._x000a__x000a_Acción 2."/>
    <s v="Lo anterior presuntamente ocasionado por debilidades de control y seguimiento a los procesos de adquisición predial por parte del Instituto Nacional de Vías- Invías"/>
    <s v="Acción 2._x000a__x000a_1. Socializar el proyecto a las comunidades sobre la necesidad de adquirir las mejoras, con fundamento en las necesidades técnicas diagnosticadas.                         _x000a__x000a_2. Realizar la adquisición y gestión predial que corresponda."/>
    <s v="1. Socialización del Proyecto con comunidades.             _x000a__x000a_2. Ejercer control por la interventoría al contratista para el pago oportuno de predios y mejoras para dar viabilidad y agilización al proyecto.                               _x000a__x000a_3. Presentar evidencia de las actas de compromiso sobre adquisición de mejoras."/>
    <s v="Informe"/>
    <n v="3"/>
    <d v="2017-11-01T00:00:00"/>
    <d v="2018-10-30T00:00:00"/>
    <n v="51.857142857142854"/>
    <s v="SS"/>
    <n v="3"/>
    <d v="2021-11-02T00:00:00"/>
    <n v="36.633333333333333"/>
    <n v="100"/>
    <n v="51.857142857142854"/>
    <n v="51.857142857142854"/>
    <n v="51.857142857142854"/>
    <m/>
    <x v="1"/>
    <s v=""/>
    <x v="19"/>
    <s v="H15ECP"/>
    <n v="2"/>
    <s v="H15ECP - 2"/>
  </r>
  <r>
    <s v=""/>
    <n v="332"/>
    <m/>
    <m/>
    <s v="14 04 004"/>
    <s v="H15ECP. En el sector comprendido entre el K6+000 al K9+420, se encuentra pendiente definir la propiedad de dicha franja, que si bien ésta se encuentra inmersa en los terrenos adjudicados por el INCODER mediante la Resolución 525 de 2006 a favor de la comunidad negra organizada en e Consejo Comunitario Alto ira y frontera, tal adjudicación del precitado sector cuenta con una demanda por terceros que arguyen la titularidad de dichas tierras. El instituto al respecto indica que frente a los requerimientos de obra el proceso de adquisición predial no se ha iniciado en dicha zona, no obstante se informa que han llevado a cabo conversaciones con los demandantes, y el Instituto ha requerido al contratista para adelantar el respectivo análisis jurídico: El Instituto indica que &quot;(...) a la fecha no presenta cambio alguno en la propiedad dado que a la fecha la titularidad es del Territorio Colectivo Alto Mira y Frontera, no existiendo a la fecha fallo del Consejo de Estado sobre dicha controversia.&quot;_x000a__x000a_Acción 3."/>
    <s v="Dichas situaciones dificultan realizar su evaluación y seguimiento; además evidencian debilidades de control, por parte del Invías."/>
    <s v="Acción 3._x000a__x000a_Realizar seguimiento al proceso que se adelanta respecto a la propiedad.  "/>
    <s v="Solicitar al contratista e interventoría el estado del proceso judicial que se adelante respecto a la propiedad de terceros.                                                                         "/>
    <s v="Informe"/>
    <n v="2"/>
    <d v="2017-11-01T00:00:00"/>
    <d v="2018-10-30T00:00:00"/>
    <n v="51.857142857142854"/>
    <s v="SS"/>
    <n v="0"/>
    <m/>
    <n v="-1446.7666666666667"/>
    <n v="0"/>
    <n v="0"/>
    <n v="0"/>
    <n v="51.857142857142854"/>
    <m/>
    <x v="0"/>
    <s v=""/>
    <x v="19"/>
    <s v="H15ECP"/>
    <n v="3"/>
    <s v="H15ECP - 3"/>
  </r>
  <r>
    <s v=""/>
    <n v="333"/>
    <m/>
    <m/>
    <s v="14 04 004"/>
    <s v="H15ECP. Como resultado de la revisión de una selectiva de las carpetas prediales se encontraron los siguientes aspectos, no sin antes indicar que ya han transcurrió 22 meses frente al plazo total de ejecución del contrato que corresponde a 29 meses. Lo anterior, con corte a septiembre de 2016._x000a__x000a_Acción 4."/>
    <s v="Lo anterior presuntamente fue ocasionado por debilidades en la no oportuna actualización de los expedientes por parte del Instituto Nacional de Vías- Invías"/>
    <s v="Acción 4._x000a__x000a_1. Reporte de cumplimiento de organización  de carpetas de acuerdo a Check list.                                                                              _x000a__x000a_2. Actualizar formatos de organización  y completar información documental  requerida en las carpetas del contrato  654 de 2014."/>
    <s v="1. Mantener control (Check list) sobre documentos que deben ser retenidos en las carpetas de los proyectos o contratos, para que  la comunicación sea oportuna al momento de ser requerida.                                                                                 _x000a__x000a_2. Requerir a la interventoría para que realice informe del estado de las carpetas prediales.  "/>
    <s v="Informe"/>
    <n v="3"/>
    <d v="2017-11-01T00:00:00"/>
    <d v="2018-10-30T00:00:00"/>
    <n v="51.857142857142854"/>
    <s v="SS"/>
    <n v="3"/>
    <d v="2021-11-02T00:00:00"/>
    <n v="36.633333333333333"/>
    <n v="100"/>
    <n v="51.857142857142854"/>
    <n v="51.857142857142854"/>
    <n v="51.857142857142854"/>
    <m/>
    <x v="1"/>
    <s v=""/>
    <x v="19"/>
    <s v="H15ECP"/>
    <n v="4"/>
    <s v="H15ECP - 4"/>
  </r>
  <r>
    <n v="269"/>
    <n v="334"/>
    <m/>
    <s v="Administrativo con posible incidencia disciplinaria"/>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1. "/>
    <s v="Presuntamente, lo anterior vislumbra incumplimientos por parte de la Interventoría: numeral 7.4 del Manual de Interventoría (Resoluciones Invías 5282 de 2003 y 3009 de 2007 y del Supervisor y Gestores del Contrato de Interventoría: numeral 7.4 del Manual de Interventoría; Resolución Invías 5282 de 2003; Artículos 1 (numerales 1, 2 y 4), 2 y 4 de la Resolución 3376 de 2010 y numeral 25.6 del Manual de Contratación de Invías (Resolución 01673 de 2015)."/>
    <s v="Acción 1._x000a__x000a_Efectuar cronograma de obra ajustado de acuerdo a los numerales 7.11 y 734 del pliego de condiciones del contrato 654 de 2014"/>
    <s v="Solicitud a la interventoría el ajuste del cronograma de obra."/>
    <s v="Cronograma de obra ajustado"/>
    <n v="1"/>
    <d v="2017-11-01T00:00:00"/>
    <d v="2017-11-30T00:00:00"/>
    <n v="4.1428571428571432"/>
    <s v="SGI"/>
    <n v="1"/>
    <m/>
    <n v="-1435.6333333333334"/>
    <n v="100"/>
    <n v="4.1428571428571432"/>
    <n v="4.1428571428571432"/>
    <n v="4.1428571428571432"/>
    <m/>
    <x v="1"/>
    <s v="CUMPLIDO"/>
    <x v="19"/>
    <s v="H16ECP"/>
    <n v="1"/>
    <s v="H16ECP - 1"/>
  </r>
  <r>
    <s v=""/>
    <n v="335"/>
    <m/>
    <m/>
    <s v="14 04 004"/>
    <s v="H16ECP. Contrato de obra 654 del 2014._x000a__x000a_Presuntas irregularidades que han hecho que a octubre de 2016 se encuentre atrasada la ejecución de las obras y posiblemente el cumplimiento del objeto del contrato._x000a__x000a_a) Plazos de entrega de Estudios y Diseños a Fase III.  _x000a_b) Cesión de la Licencia Ambiental _x000a_c) Estructuración, seguimiento y control del proyecto. _x000a_d) Visita de Inspección visual de obras. El día 04 de octubre de 2016 se realizó visita de inspección visual al sitio de ejecución, evidenciándose un retraso en el desarrollo de las obras que hacen parte del objeto contractual  máxime si ha transcurrido el 80% del plazo  pactado contractualmente (23 de 29 meses), el  grado de avance de ejecución de obra física de este contrato era del 21.9%._x000a__x000a_Acción 2."/>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2 ._x000a__x000a_Realizar seguimiento a los procesos administrativos sancionatorios presentados durante la ejecución del contrato de obra No. 654 de 2014."/>
    <s v="Solicitud de información del proceso sancionatorio a la Oficina Asesora Jurídica."/>
    <s v="Reporte de seguimiento"/>
    <n v="1"/>
    <d v="2018-02-01T00:00:00"/>
    <d v="2018-03-01T00:00:00"/>
    <n v="4"/>
    <s v="SGI"/>
    <n v="1"/>
    <m/>
    <n v="-1438.6666666666667"/>
    <n v="100"/>
    <n v="4"/>
    <n v="4"/>
    <n v="4"/>
    <m/>
    <x v="1"/>
    <s v=""/>
    <x v="19"/>
    <s v="H16ECP"/>
    <n v="2"/>
    <s v="H16ECP - 2"/>
  </r>
  <r>
    <s v=""/>
    <n v="336"/>
    <m/>
    <m/>
    <s v="14 04 004"/>
    <s v="H16ECP. Contrato de obra 654 del 2014._x000a__x000a_b) Cesión de la Licencia Ambiental  Los literales a, b, c y d del numeral 2 del Apéndice D de los Pliegos de Condiciones determinan la obligatoriedad del Contratista de aceptar la cesión total de la licencia Ambiental. Esta &quot;actividad precedente&quot; se constituye en un prerrequisito para el inicio de la construcción de las obras civiles, pactado a 30 días después de firmada la orden de inicio. Sin embargo, el acto se dio el 12 de noviembre de 2015 (once meses después de firmada la Orden de Inicio): En consecuencia, se permitió el avance físico del proyecto ( del 04 de enero al 12 de Noviembre de 2015) con una licencia ambiental en cabeza del Invías._x000a__x000a_Acción 3. (Antigua acción 4)"/>
    <s v="Presuntamente, lo anterior vislumbra incumplimientos por parte de la Interventoría: numeral 7.4 del Manual de Interventoría (Resoluciones Invías 5282 de 2003 y 3009 de 2007 y del Supervisor y Gestores del Contrato de Interventoría: numeral 7.4 del Manual de Interventoría;"/>
    <s v="Acción 3._x000a__x000a_Modificar los apéndices ambientales en lo correspondiente a los tiempos de cumplimiento.          "/>
    <s v="1. Actualizar apéndice ambiental en lo correspondiente a los tiempos._x000a__x000a_2.  Solicitar informe a la interventoría, en el que consigne las causales de incumplimiento y advertir la transgresión realizada a lo pactado en el contrato de interventoría y al manual de Interventoría."/>
    <s v="Apéndice modificado"/>
    <n v="1"/>
    <d v="2017-11-01T00:00:00"/>
    <d v="2018-05-30T00:00:00"/>
    <n v="30"/>
    <s v="SS"/>
    <n v="1"/>
    <m/>
    <n v="-1441.6666666666667"/>
    <n v="100"/>
    <n v="30"/>
    <n v="30"/>
    <n v="30"/>
    <m/>
    <x v="1"/>
    <s v=""/>
    <x v="19"/>
    <s v="H16ECP"/>
    <n v="3"/>
    <s v="H16ECP - 3"/>
  </r>
  <r>
    <n v="270"/>
    <n v="337"/>
    <m/>
    <s v="Administrativo con presunta incidencia disciplinaria."/>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1.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EO"/>
    <n v="4"/>
    <m/>
    <n v="-1472.1666666666667"/>
    <n v="100"/>
    <n v="43.857142857142854"/>
    <n v="43.857142857142854"/>
    <n v="43.857142857142854"/>
    <m/>
    <x v="1"/>
    <s v="VENCIDO"/>
    <x v="19"/>
    <s v="H18ECP"/>
    <n v="1"/>
    <s v="H18ECP - 1"/>
  </r>
  <r>
    <s v=""/>
    <n v="338"/>
    <m/>
    <m/>
    <s v="14 04 006"/>
    <s v="H18ECP.  Modificatorio 1 y Contrato Adicional 1 al Contrato 1787 – 2014._x000a__x000a_El Instituto recibió de parte del Ministerio de Hacienda y Crédito Público –MHCP- $4.000 millones  adicionales a los $11.160 millones  que había aprobado por el MHCP para la vigencia 2015 . Sin embargo, Invías giró  estos recursos sin solicitar autorización previa al –Confis- de la modificación de la vigencia futura. El Instituto giró los recursos en 2015 lo hizo considerando que los mismos correspondían a un anticipo de la vigencia futura 2017 y por tal razón suscribió el 01/04/2015 modificatorio 1 al Contrato de Obra 1787 de 2014, reprogramando $4.000 millones de la vigencia 2017, para ser ejecutados en la vigencia 2015, sin embargo, no existen los soportes pertinentes de solicitud de modificación de la vigencia futura._x000a__x000a_Acción 2._x000a_"/>
    <s v="Debilidades por parte de la interventoría y los gestores del proyecto y del contrato para tramitar y obtener de manera adecuada, recursos financieros, específicamente para la vigencia 2015, los cuales resultaron insuficientes frente a la capacidad de ejecución física del contratista de obra para dicha vigencia, lo cual conllevó a adicionar el contrato en recursos por $10.000 millones, que hasta la fecha de la adición no eran justificables técnicamente por mayores cantidades, mayor alcance físico del contrato u obras adicionales no previstas del mismo, con lo cual presuntamente se incumple el numeral 13 del artículo 25 de la Ley 80 de 1993 , los deberes de los Interventores establecida en el artículo 84 de la Ley 1474 de 2011 y la Resolución de Invías 3376 de julio 28 de 2010 ."/>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semestral de seguimiento y evaluación."/>
    <n v="4"/>
    <d v="2020-01-28T00:00:00"/>
    <d v="2020-11-30T00:00:00"/>
    <n v="43.857142857142854"/>
    <s v="DEO"/>
    <n v="2"/>
    <m/>
    <n v="-1472.1666666666667"/>
    <n v="50"/>
    <n v="21.928571428571427"/>
    <n v="21.928571428571427"/>
    <n v="43.857142857142854"/>
    <m/>
    <x v="0"/>
    <s v=""/>
    <x v="19"/>
    <s v="H18ECP"/>
    <n v="2"/>
    <s v="H18ECP - 2"/>
  </r>
  <r>
    <n v="271"/>
    <n v="339"/>
    <m/>
    <s v="Administrativo"/>
    <s v="15 04 006"/>
    <s v="H19ECP.  Alcance del Contrato 1787 – 2014. Administrativo._x000a__x000a_De acuerdo con el apéndice A, el alcance de las obras del contrato, para el paso urbano por el corregimiento de Belén de Bajirá, consiste en pavimentar 1,95 kilómetros, de vía en la zona urbana de dicho corregimiento; sin embargo, se observó, conforme los documentos presentados a la auditoría, el avance de las obras y el tiempo de ejecución y restante del contrato, que no se va a poder cumplir con el alcance proyectado por Belén de Bajirá"/>
    <s v="Se concluye que ha faltado oportunidad en las gestiones y trámites adelantados por el Invías, frente a la búsqueda de soluciones para poder ejecutar las obras por Belén de Bajirá y debilidades de coordinación interinstitucional para la formulación del proyecto corredor vial Caucheras – Belén de Bajirá – Riosucio."/>
    <s v="Efectuar el seguimiento a los procesos de diseños y construcción de redes de acueducto y alcantarillado en Belén de Bajirá, a cargo del DNP."/>
    <s v="Realizar seguimiento y presentar informe "/>
    <s v="Informe"/>
    <n v="1"/>
    <d v="2017-11-01T00:00:00"/>
    <d v="2017-12-30T00:00:00"/>
    <n v="8.4285714285714288"/>
    <s v="SVR"/>
    <n v="0.5"/>
    <m/>
    <n v="-1436.6333333333334"/>
    <n v="50"/>
    <n v="4.2142857142857144"/>
    <n v="4.2142857142857144"/>
    <n v="8.4285714285714288"/>
    <m/>
    <x v="0"/>
    <s v="VENCIDO"/>
    <x v="19"/>
    <s v="H19ECP"/>
    <n v="1"/>
    <s v="H19ECP - 1"/>
  </r>
  <r>
    <n v="272"/>
    <n v="340"/>
    <m/>
    <s v="Administrativo."/>
    <s v="14 04 004"/>
    <s v="H22ECP. Verificación de la información de las fichas prediales, Contrato de Obra 1787 de 2014._x000a__x000a_El Contratista intervino algunos sectores, sin que la Interventoría pudiera realizar la verificación del contenido de las fichas prediales in-situ, aspecto que afectó la adecuada implementación de los mecanismos de control y vigilancia sobre el componente predial; ya que con base en el inventario de especies, cultivos y construcciones relacionadas en la ficha predial se realiza el avalúo, mediante el cual se hace la liquidación del valor indemnizatorio por la afectación generada en el desarrollo de las obras._x000a_"/>
    <s v="Por la no aplicación del 7.28 &quot;INTERVENTORÍA DE LOS TRABAJOS&quot; (PLIEGOS DE CONDICIONES)."/>
    <s v="Presentar informe de verificación por parte de la interventoría sobre evaluación, comprobación, inspección y revisión de las fichas prediales. "/>
    <s v="Presentar informe de la interventoría sobre verificación, evaluación, comprobación, inspección y revisión de las fichas prediales."/>
    <s v="Informe"/>
    <n v="1"/>
    <d v="2017-11-01T00:00:00"/>
    <d v="2018-05-30T00:00:00"/>
    <n v="30"/>
    <s v="SS"/>
    <n v="1"/>
    <m/>
    <n v="-1441.6666666666667"/>
    <n v="100"/>
    <n v="30"/>
    <n v="30"/>
    <n v="30"/>
    <m/>
    <x v="1"/>
    <s v="CUMPLIDO"/>
    <x v="19"/>
    <s v="H22ECP"/>
    <n v="1"/>
    <s v="H22ECP - 1"/>
  </r>
  <r>
    <n v="273"/>
    <n v="341"/>
    <m/>
    <s v="Administrativo con presunta incidencia disciplinaria."/>
    <s v="14 02 009"/>
    <s v="H24ECP. Estructuración Técnica del Proyecto de Mejoramiento y Construcción de la Vía Secundaria Ataco – Planadas del KM 35+900 al KM 38+730 en el Departamento del Tolima. _x000a__x000a_No obstante, se observó que en los documentos previos y pliegos de condiciones de los dos procesos precontractuales antes mencionados y que dieron origen a los Contratos 419 y 698 de 2014, no hay evidencia de estudios y diseños especializados que determinen, el por qué, solo se contrata la ejecución de 18 espolones no continuos, cuando en los diseños de la solución hidráulica, geotécnica, geológica y estructural para los problemas de socavación de la vía Ataco – Planadas en los tramos de vía adyacentes al río Atá en el tramo K36+200 al K41+450, (de fecha febrero de 2010) prevén la construcción de 42 espolones principales y 11 espolones de refuerzo, de los cuales, 22 espolones principales y 5 espolones de refuerzo se ubican entre las abscisas K36+200 al K38+800, es decir, que en el trayecto identificado como prioritario en el Conpes 3774."/>
    <s v="Lo anterior por debilidad de control y seguimiento de la etapa precontractual, lo que conlleva a un presunto incumplimiento del Principio de Planeación Contractual, establecido en el numeral 12 del artículo 25 de la Ley 80 de 1993, modificado por artículo 87 de la Ley 1474 de 2011, en el cual se señala “Previo a la apertura de un proceso de selección, o a la firma del contrato en el caso en que la modalidad de selección sea contratación directa, deberán elaborarse los estudios, diseños y proyectos requeridos, y los pliegos de condiciones, según corresponda."/>
    <s v="Solicitar informe técnico de la interventoría y departamento del Tolima sobre los estudios y diseños, así como la justificación técnica para la priorización de la construcción de los espolones."/>
    <s v="Oficiar a la Gobernación del Tolima y a la interventoría."/>
    <s v="Informe"/>
    <n v="1"/>
    <d v="2017-11-01T00:00:00"/>
    <d v="2017-12-30T00:00:00"/>
    <n v="8.4285714285714288"/>
    <s v="SVR"/>
    <n v="0"/>
    <m/>
    <n v="-1436.6333333333334"/>
    <n v="0"/>
    <n v="0"/>
    <n v="0"/>
    <n v="8.4285714285714288"/>
    <m/>
    <x v="0"/>
    <s v="VENCIDO"/>
    <x v="19"/>
    <s v="H24ECP"/>
    <n v="1"/>
    <s v="H24ECP - 1"/>
  </r>
  <r>
    <n v="274"/>
    <n v="342"/>
    <m/>
    <s v="Administrativo"/>
    <s v="14 04 004"/>
    <s v="H25ECP. Ítems No Previstos Pactados Contrato 698 de 2014._x000a_ _x000a_En desarrollo del Contrato 698 de 2014, para el mejoramiento y construcción de la vía secundaria Ataco – Planadas del K36+450 al K38+730, se aprobaron por parte de la interventoría y se validaron por parte del departamento del Tolima, los ítems no previstos _x000a_"/>
    <s v="Por cuanto hay una contradicción o incoherencia, al referir que las estaciones se consideran entre distancias entre 100 y 1.000 metros (m) "/>
    <s v="Solicitar informe técnico por parte de la interventoría sobre la justificación de la aprobación de los ítems no previstos."/>
    <s v="Oficiar a la Interventoría."/>
    <s v="Informe."/>
    <n v="1"/>
    <d v="2017-11-01T00:00:00"/>
    <d v="2017-12-30T00:00:00"/>
    <n v="8.4285714285714288"/>
    <s v="SVR"/>
    <n v="1"/>
    <m/>
    <n v="-1436.6333333333334"/>
    <n v="100"/>
    <n v="8.4285714285714288"/>
    <n v="8.4285714285714288"/>
    <n v="8.4285714285714288"/>
    <m/>
    <x v="1"/>
    <s v="CUMPLIDO"/>
    <x v="19"/>
    <s v="H25ECP"/>
    <n v="1"/>
    <s v="H25ECP - 1"/>
  </r>
  <r>
    <n v="275"/>
    <n v="343"/>
    <m/>
    <s v="Administrativo"/>
    <s v="14 04 004"/>
    <s v="H26ECP. Gestión predial desplegada en desarrollo de las obras del Contrato 2670 de 2014 y Contrato de Interventoría mediante Convenio 918 de 2014. _x000a__x000a_El desarrollo de la gestión predial, orientada a la elaboración de insumos y gestión de negociación para la adquisición de las franjas de terreno requeridas (exceptuando el pago por compra del predio), se encuentra delegada al Contratista; las cuales no se realizaron dentro del tiempo inicialmente establecido  contractualmente, de seis (6) meses , razón por la cual mediante Modificatorio 3 de octubre 23 de 2015, se amplió en seis meses más, sin  afectar el plazo inicial del contrato._x000a_"/>
    <s v="Por lo expuesto, se observa que la gestión desplegada, en el desarrollo del contrato en materia predial ha presentado deficiencias que se han materializado en mayores tiempos de los inicialmente previsto, y subsecuentemente en la oportunidad para la elaboración de los insumos para efectuar las respectivas negociaciones , a cargo del Contratista."/>
    <s v="  Realizar el cierre predial. "/>
    <s v="Presentar informe de cierre predial. "/>
    <s v="Informes"/>
    <n v="2"/>
    <d v="2017-11-01T00:00:00"/>
    <d v="2018-10-30T00:00:00"/>
    <n v="51.857142857142854"/>
    <s v="SS"/>
    <n v="0"/>
    <m/>
    <n v="-1446.7666666666667"/>
    <n v="0"/>
    <n v="0"/>
    <n v="0"/>
    <n v="51.857142857142854"/>
    <m/>
    <x v="0"/>
    <s v="VENCIDO"/>
    <x v="19"/>
    <s v="H26ECP"/>
    <n v="1"/>
    <s v="H26ECP - 1"/>
  </r>
  <r>
    <n v="276"/>
    <n v="344"/>
    <m/>
    <s v="Administrativo con presunta incidencia disciplinaria."/>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1._x000a__x000a_"/>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
    <s v="Acción 1. _x000a__x000a_Incluir para futuros convenios, en la cláusula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Cláusula Incorporada en la minuta"/>
    <n v="1"/>
    <d v="2017-11-01T00:00:00"/>
    <d v="2017-12-30T00:00:00"/>
    <n v="8.4285714285714288"/>
    <s v="SGI"/>
    <n v="1"/>
    <m/>
    <n v="-1436.6333333333334"/>
    <n v="100"/>
    <n v="8.4285714285714288"/>
    <n v="8.4285714285714288"/>
    <n v="8.4285714285714288"/>
    <m/>
    <x v="1"/>
    <s v="CUMPLIDO"/>
    <x v="20"/>
    <s v="H1EVP"/>
    <n v="1"/>
    <s v="H1EVP - 1"/>
  </r>
  <r>
    <s v=""/>
    <n v="345"/>
    <m/>
    <m/>
    <s v="11 03 002"/>
    <s v="H1EVP. Planeación proyecto vía de la prosperidad (Gestión precontractual adelantada por la Gobernación del Magdalena). Contrato de Obra No. 617 de 2013 - Convenio 649 de 2013._x000a__x000a_El proyecto contemplaba inicialmente la construcción de 52.6 Km, de acuerdo a los estudios contratados por el Invías en 2007 y 2008. Sin embargo, a septiembre de 2016, el alcance previsto se ha reducido a cerca del 50%, dejando en evidencia falencias en la planeación del proyecto considerable que obligó a ajustar ítems presupuestales para mitigar los mayores costos generados, lo cual repercutió en la disminución del alcance físico de las obras. _x000a__x000a_Acción 2."/>
    <s v="Se evidenció que el costo de transporte estimado supera casi 8 veces el valor presupuestado, y los metros cúbicos de material a usar en la vía se duplican, indicando que la deficiente de planeación del proyecto y la falta de oportunidad en la actualización de diseños generó una afectación presupuestal."/>
    <s v="Acción 2. _x000a__x000a_Modificar el convenio 649 de 2013 incluyendo  la siguientes OBLIGACIONES PARA  EL DEPARTAMENTO: a) EL DEPARTAMENTO deberá resolver de fondo las solicitudes y requerimientos realizados por el INSTITUTO, especialmente en sus oficios No. DG – 45590 del 21 de septiembre de 2016, y Oficio No DG 61262 de fecha 13 de diciembre de 2016, para lo cual, EL DEPARTAMENTO deberá acudir a todos los mecanismos que le permita la ley, esto a más tardar el día 28 de febrero de 2017; b) EL DEPARTAMENTO realizará todas las gestiones requeridas con el fin de precisar el alcance del objeto del contrato derivado, lo anterior solicitando el acompañamiento de las entidades que financian la ejecución del proyecto; c) EL DEPARTAMENTO como entidad contratante tendrá hasta el 31 de enero de 2017 para terminar las gestiones necesarias para definir la metodología para que puedan llevarse a cabo la totalidad de los estudios y diseños necesarios del contrato derivado No. 617 del 4 de octubre de 2013 (Numeración del departamento); d) El DEPARTAMENTO realizará todas las gestiones para finalizar los estudios necesarios para la ejecución del contrato derivado No. 617 del 4 de octubre de 2013 (Numeración del departamento); e) EL DEPARTAMENTO atendiendo las observaciones realizadas por la interventoría y el INSTITUTO adelantará la revisión estructural a las condiciones de ejecución del contrato derivado para verificar si hay lugar a iniciar proceso administrativo sancionatorio por posibles incumplimientos del contrato de obra derivado; f) EL DEPARTAMENTO con el acompañamiento de la interventoría deberá instar con celeridad al contratista para que se cumpla el programa de inversiones del contrato de obra derivado, no solo de la inversión total sino por cada una de las grandes partidas que lo conforman y especialmente en el pavimento cumpliendo con todas las especificaciones técnicas; g) EL DEPARTAMENTO y el INSTITUTO deberán revisar el tema predial con base en las cláusulas del convenio."/>
    <s v="Aprobar en el comité de adiciones, modificaciones y prorrogas, la modificación  del convenio No. 649 de 2013."/>
    <s v=" Convenio modificado"/>
    <n v="1"/>
    <d v="2017-11-01T00:00:00"/>
    <d v="2017-12-30T00:00:00"/>
    <n v="8.4285714285714288"/>
    <s v="SGI"/>
    <n v="1"/>
    <m/>
    <n v="-1436.6333333333334"/>
    <n v="100"/>
    <n v="8.4285714285714288"/>
    <n v="8.4285714285714288"/>
    <n v="8.4285714285714288"/>
    <m/>
    <x v="1"/>
    <s v=""/>
    <x v="20"/>
    <s v="H1EVP"/>
    <n v="2"/>
    <s v="H1EVP - 2"/>
  </r>
  <r>
    <n v="277"/>
    <n v="346"/>
    <m/>
    <s v="Administrativo con presunta incidencia disciplinaria."/>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1."/>
    <s v="Lo anteriormente expuesto evidencia falta de controles, toda vez que la Entidad, presuntamente, pasa por alto la aplicación de lo estipulado en la normatividad general que regula la contratación."/>
    <s v="Acción 1. _x000a__x000a_En los futuros convenios, precisar  en los estudios previos la fuente que sirvió de base - presupuesto para la estimación del valor de la inversión.  "/>
    <s v="Emitir Directriz de la Dirección General a las Unidades Ejecutoras, que se debe cumplir con la obligación  de precisar  en los estudios previos la fuente que sirvió de base - presupuesto para la estimación del valor de la inversión"/>
    <s v="Memorando Circular"/>
    <n v="1"/>
    <d v="2017-11-01T00:00:00"/>
    <d v="2017-12-30T00:00:00"/>
    <n v="8.4285714285714288"/>
    <s v="SGI"/>
    <n v="1"/>
    <m/>
    <n v="-1436.6333333333334"/>
    <n v="100"/>
    <n v="8.4285714285714288"/>
    <n v="8.4285714285714288"/>
    <n v="8.4285714285714288"/>
    <m/>
    <x v="1"/>
    <s v="CUMPLIDO"/>
    <x v="20"/>
    <s v="H2EVP"/>
    <n v="1"/>
    <s v="H2EVP - 1"/>
  </r>
  <r>
    <s v=""/>
    <n v="347"/>
    <m/>
    <m/>
    <s v="14 01 003"/>
    <s v="H2EVP.  Estudios previos  - Convenio 649 de 2013._x000a__x000a_El INVIAS, al no contar con estudios previos correctamente estructurados, presuntamente transgrede lo previsto en el artículo 2.1.1  del Decreto 734 de 2012, vigente para la época, respecto a la planeación contractual y específicamente su numeral 4, el cual, contempla: “El análisis que soporta el valor estimado del contrato, indicando las variables utilizadas para calcular el presupuesto de la respectiva contratación, así como su monto y el de posibles costos asociados al mismo. En el evento en que la contratación sea a precios unitarios, la entidad contratante deberá soportar sus cálculos de presupuesto en la estimación de aquellos”. _x000a__x000a_Acción 2."/>
    <s v="Lo anteriormente expuesto evidencia falta de controles, toda vez que la Entidad, presuntamente, pasa por alto la aplicación de lo estipulado en la normatividad general que regula la contratación."/>
    <s v="Acción 2. _x000a__x000a_Seguimiento al cumplimiento de la Directriz de la Dirección General a las Unidades Ejecutoras de precisar  en los estudios previos la fuente de donde se tomaron los datos para la elaboración de cálculos del presupuesto e incluir los respectivos soportes.  "/>
    <s v="Realizar reporte de cumplimiento de la Directriz de la Dirección General a las Unidades Ejecutoras de precisar  en los estudios previos la fuente de donde se tomaron los datos para la elaboración de cálculos del presupuesto e incluir los respectivos soportes.   "/>
    <s v="Reporte de seguimiento"/>
    <n v="1"/>
    <d v="2018-02-01T00:00:00"/>
    <d v="2018-05-30T00:00:00"/>
    <n v="16.857142857142858"/>
    <s v="SGI"/>
    <n v="1"/>
    <m/>
    <n v="-1441.6666666666667"/>
    <n v="100"/>
    <n v="16.857142857142858"/>
    <n v="16.857142857142858"/>
    <n v="16.857142857142858"/>
    <m/>
    <x v="1"/>
    <s v=""/>
    <x v="20"/>
    <s v="H2EVP"/>
    <n v="2"/>
    <s v="H2EVP - 2"/>
  </r>
  <r>
    <n v="278"/>
    <n v="348"/>
    <m/>
    <s v="Administrativo con presunta incidencia disciplinaria."/>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1."/>
    <s v="Deficiencia en el seguimiento."/>
    <s v="Acción 1. _x000a__x000a_Compilar  los informes mensuales del Gestor de Proyecto del convenio No. 649-2013, correspondientes a la vigencia 2015."/>
    <s v="Presentar  los informes mensuales del Gestor de Proyecto del convenio No. 649-2013, correspondientes a la vigencia 2015."/>
    <s v="Informes"/>
    <n v="12"/>
    <d v="2017-11-01T00:00:00"/>
    <d v="2017-12-30T00:00:00"/>
    <n v="8.4285714285714288"/>
    <s v="SGI"/>
    <n v="12"/>
    <m/>
    <n v="-1436.6333333333334"/>
    <n v="100"/>
    <n v="8.4285714285714288"/>
    <n v="8.4285714285714288"/>
    <n v="8.4285714285714288"/>
    <m/>
    <x v="1"/>
    <s v="CUMPLIDO"/>
    <x v="20"/>
    <s v="H4EVP"/>
    <n v="1"/>
    <s v="H4EVP - 1"/>
  </r>
  <r>
    <s v=""/>
    <n v="349"/>
    <m/>
    <m/>
    <s v="14 04 004"/>
    <s v="H4EVP. Supervisión del contrato por parte del gestor técnico de proyecto. Convenio 1266 de 2012._x000a__x000a_Dentro del Manual de Funciones del Invías, corresponde a los funcionarios gestores de proyectos :_x000a__x000a_“Elaborar informes de gestión y resultados del área de acuerdo a parámetros y requerimientos de información interna y externa, entidades y organismos de control.”_x000a__x000a_Estos informes no se evidencian para el año 2015 por parte del Gestor del Convenio en Planta Central, lo cual se constituye en una presunta falta disciplinaria por incumplimiento del Manual de Funciones._x000a__x000a_Acción 2._x000a_"/>
    <s v="Deficiencia en el seguimiento."/>
    <s v="Acción 2._x000a__x000a_1. Establecer los formatos  de Informes mensuales de Gestor de Proyecto y de Supervisor de Contrato, acorde con las funciones establecidas para estos roles en el Manual de Contratación (SRN)._x000a__x000a_2 . Reportar el cumplimiento de la implementación de los formatos  de Informes mensuales de Gestor de Proyecto y de Supervisor de Contrato, acorde con las funciones establecidas para estos roles en el Manual de Contratación (DO)."/>
    <s v="1. Solicitar  mediante memorando a la Dirección Operativa la implementación de dos  formatos estandarizados, que se  anexarán a los Informes mensuales de Gestor de Proyecto y de Supervisor de Contrato, acorde con las funciones establecidas para estos roles en el Manual de Contratación (2, SRN)._x000a__x000a_2. Informe de implementación de formatos (1, DO)."/>
    <s v="1.  Formatos (2, SRN)._x000a__x000a_2. Informe (1, DO)."/>
    <n v="3"/>
    <d v="2017-11-01T00:00:00"/>
    <d v="2017-12-30T00:00:00"/>
    <n v="8.4285714285714288"/>
    <s v="DEO-SGI"/>
    <n v="3"/>
    <m/>
    <n v="-1436.6333333333334"/>
    <n v="100"/>
    <n v="8.4285714285714288"/>
    <n v="8.4285714285714288"/>
    <n v="8.4285714285714288"/>
    <m/>
    <x v="1"/>
    <s v=""/>
    <x v="20"/>
    <s v="H4EVP"/>
    <n v="2"/>
    <s v="H4EVP - 2"/>
  </r>
  <r>
    <n v="279"/>
    <n v="350"/>
    <m/>
    <s v="Administrativo con presunta incidencia disciplinaria y fiscal."/>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1._x000a_"/>
    <s v="Estas modificaciones, son resultado de la incidencia de las divergencias entre los estudios iniciales y los actualizados, en cuanto al transporte de material se refiere. Estas divergencias hicieron que el alcance de las obras se redujera en un 48%. "/>
    <s v="Acción 1. _x000a__x000a_Incluir para futuros convenios, en la cláusula de la minuta de los convenios en  OBLIGACIONES DEL ENTE TERRITORIAL: * Debe dar estricto cumplimiento a las  Especificaciones Generales de Construcción del INVIAS, las cuales se tendrán en cuenta en la elaboración del presupuesto, y  que los riesgos asociados a distancia de transporte de materiales, que deberán están incorporados en la matriz de riesgos,  serán asumidos  en su totalidad por el contratista de obra. Estas estipulaciones quedarán  consignadas en el contrato derivado. *  Deberá obtener de manera previa a la contratación de las obras los diseños, planos, estudios, permisos de explotación de canteras o de intervención que se requieran, así como los demás documentos técnicos, autorizaciones y licencias ambientales necesarias para el adecuado desarrollo del objeto convenido.  y  dar cumplimiento a los  requisitos establecidos  en la ley para  los procesos de contratación Estatal"/>
    <s v="Solicitar a la Dirección de Contratación  del Instituto Nacional de Vías mediante memorando, para que en los Convenios Interadministrativos, se incluya la acción de mejora en la clausula: OBLIGACIONES DEL ENTE TERRITORIAL."/>
    <s v="_x000a_Cláusula Incorporada en la minuta"/>
    <n v="1"/>
    <d v="2017-11-01T00:00:00"/>
    <d v="2017-12-30T00:00:00"/>
    <n v="8.4285714285714288"/>
    <s v="SGI"/>
    <n v="1"/>
    <m/>
    <n v="-1436.6333333333334"/>
    <n v="100"/>
    <n v="8.4285714285714288"/>
    <n v="8.4285714285714288"/>
    <n v="8.4285714285714288"/>
    <m/>
    <x v="1"/>
    <s v="CUMPLIDO"/>
    <x v="20"/>
    <s v="H6EVP"/>
    <n v="1"/>
    <s v="H6EVP - 1"/>
  </r>
  <r>
    <s v=""/>
    <n v="351"/>
    <m/>
    <m/>
    <s v="14 04 005"/>
    <s v="H6EVP. Costos de transporte de materiales para terraplén. Contrato de Obra No. 617 de 2013 - Convenio 649 de 2013._x000a__x000a_El contrato de obra 617 de 2013 (derivado del convenio 649 de 2013), suscrito por la Gobernación del Magdalena por $432.010.18 millones, se suscribió para acometer las obras proyectadas para la vía Palermo – Sitio nuevo – Remolino – Guáimaro (Ruta 2702), de acuerdo a lo estipulado en el CONPES 3742 y los convenios marco entre el Invías y la Gobernación del Magdalena (1266 de 2012 y 649 de 2013). Sin embargo, una vez el contratista hizo revisión de los estudios Fase III que se tenían, y realizó las actualizaciones pertinentes, se encontró que el rubro contemplado para transporte de material era menor al que realmente se requería. _x000a__x000a_Acción 2._x000a_"/>
    <s v="Estas modificaciones, son resultado de la incidencia de las divergencias entre los estudios iniciales y los actualizados, en cuanto al transporte de material se refiere. Estas divergencias hicieron que el alcance de las obras se redujera en un 48%. "/>
    <s v="Acción  2._x000a__x000a_Modificar el convenio 649 de 2013 incluyendo la siguiente OBLIGACIÓN PARA  EL DEPARTAMENTO:  EL DEPARTAMENTO deberá verificar con el acompañamiento de la Interventoría las distancias de acarreo de materiales y los costos, con el fin de realizar los ajustes necesarios."/>
    <s v="Aprobar en el comité de adiciones, modificaciones y prorrogas, la modificación  del convenio No. 649 de 2013."/>
    <s v="Convenio modificado"/>
    <n v="1"/>
    <d v="2017-11-01T00:00:00"/>
    <d v="2017-12-30T00:00:00"/>
    <n v="8.4285714285714288"/>
    <s v="SGI"/>
    <n v="1"/>
    <m/>
    <n v="-1436.6333333333334"/>
    <n v="100"/>
    <n v="8.4285714285714288"/>
    <n v="8.4285714285714288"/>
    <n v="8.4285714285714288"/>
    <m/>
    <x v="1"/>
    <s v=""/>
    <x v="20"/>
    <s v="H6EVP"/>
    <n v="2"/>
    <s v="H6EVP - 2"/>
  </r>
  <r>
    <n v="280"/>
    <n v="352"/>
    <m/>
    <s v="Administrativo"/>
    <s v="14 04 004"/>
    <s v="H1R15. Desarrollo proyecto Cruce de la Cordillera Central - Túnel de la Línea._x000a__x000a_Se observaron deficiencias constructivas, escasez de personal en los frentes de trabajo, falta de señalización y protocolos de seguridad industrial en algunos sitios de la obra, inadecuada disposición del material sobrante y debilidades frente al tema de responsabilidad social._x000a__x000a_"/>
    <s v="Lo identificado se originó por presuntos incumplimientos del contratista con respecto al cronograma y a las metas físicas establecidas en las bases del acuerdo conciliatorio del 10 de marzo de 2015 y el modificatorio 11 del 01 de abril de 2015. A su vez, se evidenció la falta de gestión efectiva por parte del Invías  para hacer cumplir lo contractualmente establecido en dichos acuerdos y modificatorio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s v="GGP1"/>
    <n v="3"/>
    <m/>
    <n v="-1443.7333333333333"/>
    <n v="100"/>
    <n v="38.857142857142854"/>
    <n v="38.857142857142854"/>
    <n v="38.857142857142854"/>
    <m/>
    <x v="1"/>
    <s v="CUMPLIDO"/>
    <x v="21"/>
    <s v="H1R15"/>
    <n v="1"/>
    <s v="H1R15 - 1"/>
  </r>
  <r>
    <n v="281"/>
    <n v="353"/>
    <m/>
    <s v="Administrativo con presunta incidencia disciplinaria y fiscal."/>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1."/>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1._x000a__x000a_Identificar y actualizar la matriz de riesgos relacionada con la imposición de multas y pagos derivados de infracciones ambientales impuestas por las Autoridades Ambientales_x000a_"/>
    <s v="1.  Mesas de trabajo para identificar los posibles riesgos relacionados con la imposición de multas y pagos derivados de infracciones ambientales impuestas por las Autoridades Ambientales._x000a__x000a_2. Actualizar la matriz de riesgos_x000a__x000a_3. Socializar la matriz de riesgos actualizada_x000a_"/>
    <s v="Acta de reuniones_x000a__x000a_Matriz actualizada _x000a__x000a_Memorando Circular con el link de la matriz_x000a__x000a_ _x000a__x000a_ _x000a_"/>
    <n v="3"/>
    <d v="2020-08-01T00:00:00"/>
    <d v="2021-04-30T00:00:00"/>
    <n v="38.857142857142854"/>
    <s v="SS"/>
    <n v="3"/>
    <d v="2021-09-27T00:00:00"/>
    <n v="5"/>
    <n v="100"/>
    <n v="38.857142857142854"/>
    <n v="38.857142857142854"/>
    <n v="38.857142857142854"/>
    <m/>
    <x v="1"/>
    <s v="CUMPLIDO"/>
    <x v="21"/>
    <s v="H2R15"/>
    <n v="1"/>
    <s v="H2R15 - 1"/>
  </r>
  <r>
    <s v=""/>
    <n v="354"/>
    <m/>
    <m/>
    <s v="12 01 004"/>
    <s v="H2R15. Imposición de sanciones por manejo ambiental._x000a__x000a_La Autoridad Nacional de Licencias Ambientales – ANLA, mediante Resolución 186 del 3 de marzo de 2014 impuso multa al Instituto Nacional de Vías._x000a__x000a_En virtud de lo anteriormente expuesto, existe un presunto detrimento patrimonial por $2.626.88 millones con ocasión de la multa impuesta por la ANLA al Invías. _x000a__x000a_Acción 2."/>
    <s v="Se evidencian debilidades en el ejercicio de control y supervisión por parte de las interventorías de cada proyecto involucrado en la licencia, al no conminar al contratista al cumplimiento efectivo de las medidas ambientales y a lo dispuesto en la licencia ambiental del proyecto."/>
    <s v="Acción 2._x000a__x000a_Control y seguimiento a los permisos ambientales para disminuir el riesgo relacionado con la imposición de multas y pagos derivados de infracciones ambientales impuestas por las Autoridades Ambientales_x000a__x000a_ _x000a__x000a_ _x000a_"/>
    <s v="1. Radicación por parte de las Interventorías, listado de permisos ambientales necesarios para el proyecto_x000a__x000a_2. Radicación por parte de las Interventorías, matriz de seguimiento actos administrativos para verificar la ejecución y avance de las obligaciones derivadas de los permisos ambientales otorgados por las autoridades ambientales.  _x000a__x000a_3. Radicación por parte de las Interventorías, acta de balance ambiental para la verificación del cumplimiento de las obligaciones derivadas de los permisos ambientales otorgados por las autoridades ambientales."/>
    <s v="Acta de radicación ambiental_x000a__x000a_Matriz seguimiento actos administrativos_x000a__x000a_Balance Ambiental a la terminación del contrato de obra y/o memorando dirigido a la Unidad Ejecutora_x000a__x000a_ _x000a__x000a_ _x000a_"/>
    <n v="3"/>
    <d v="2020-08-01T00:00:00"/>
    <d v="2021-04-30T00:00:00"/>
    <n v="38.857142857142854"/>
    <s v="SS"/>
    <n v="3"/>
    <d v="2021-07-06T00:00:00"/>
    <n v="2.2333333333333334"/>
    <n v="100"/>
    <n v="38.857142857142854"/>
    <n v="38.857142857142854"/>
    <n v="38.857142857142854"/>
    <m/>
    <x v="1"/>
    <s v=""/>
    <x v="21"/>
    <s v="H2R15"/>
    <n v="2"/>
    <s v="H2R15 - 2"/>
  </r>
  <r>
    <n v="282"/>
    <n v="355"/>
    <m/>
    <s v="Administrativo con presunta incidencia disciplinaria."/>
    <s v="12 02 001"/>
    <s v="H3R15. Proceso de negociación del predio del tramo Quindío con número de ficha predial Q-OO1B._x000a__x000a_Deficiencias en la gestión oportuna en el desarrollo de la negociación del predio con ficha Q-OO1B, se hace Oferta de Compra el 05 de febrero de 2014, mediante oficio del Invías SMA 5543, cuando el avalúo ya se encontraba vencido, no obstante  lo que indica el artículo 19 del  Decreto 1420 de 1998, que “Los avalúos tendrán una vigencia de un (1) año, contados desde la fecha de su expedición (…)”. Se hace claridad que la negociación se surtió con el avalúo de la vigencia 2012."/>
    <s v="Pese a lo reportado por la entidad,  se identifica falta de oportunidad del contratista para dar cumplimiento con las obligaciones a su cargo y de las fallas en materia de seguimiento a cargo de la Interventoría. "/>
    <s v="Aplicar y ejercer control de cumplimiento de la adquisición de predios desde la oferta de compra, hasta la adquisición voluntaria o por expropiación para evitar el vencimiento de los términos, mediante las mesas de trabajo entre contratista e interventoría. Check list.                                                               "/>
    <s v="Control y seguimiento de predios mediante mesas de trabajo y check list."/>
    <s v="Reporte de cumplimiento "/>
    <n v="1"/>
    <d v="2017-11-01T00:00:00"/>
    <d v="2017-12-30T00:00:00"/>
    <n v="8.4285714285714288"/>
    <s v="SS"/>
    <n v="1"/>
    <m/>
    <n v="-1436.6333333333334"/>
    <n v="100"/>
    <n v="8.4285714285714288"/>
    <n v="8.4285714285714288"/>
    <n v="8.4285714285714288"/>
    <m/>
    <x v="1"/>
    <s v="CUMPLIDO"/>
    <x v="21"/>
    <s v="H3R15"/>
    <n v="1"/>
    <s v="H3R15 - 1"/>
  </r>
  <r>
    <n v="283"/>
    <n v="356"/>
    <m/>
    <s v="Administrativo con presunta incidencia disciplinaria."/>
    <s v="14 04 006"/>
    <s v="H5R15. Modificaciones contractuales._x000a__x000a_Realizada una evaluación de los ítems contractuales y las cantidades previstas a ejecutar en desarrollo del Contrato 3361/2007, se determinó lo siguiente:_x000a_El contrato comprendía inicialmente la ejecución de 62 ítems por $84.527.6 millones, de los cuales fueron suprimidos 10 por $3.731.88 millones, y posteriormente adicionados 141 nuevos o ÍTEMS NO PREVISTOS por $88.887.84 millones (los cuales representan el 53.23% del valor final de contrato), para un total de 193 ítems. De estos ítems, fueron finalmente ejecutados 183 ítems en obra, es decir, la cantidad de ítems contractuales se vieron incrementados en un 195%._x000a__x000a__x000a_"/>
    <s v="Lo anteriormente expuesto, revela deficiencias en la etapa precontractual, específicamente en la planificación técnica, y la evaluación a detalle (estudios, diseños y presupuestación) de las necesidades a cubrir con el proceso contractual y consecuentemente en las cantidades de obras a ejecutar por parte de la entidad."/>
    <s v="Entregar un reporte en donde se verifique que todas las unidades ejecutoras tienen una planeación adecuada en los futuros procesos licitatorios y realizar reportes de verificación."/>
    <s v="Se entregara un reporte trimestral"/>
    <s v="Reporte trimestral"/>
    <n v="3"/>
    <d v="2017-11-01T00:00:00"/>
    <d v="2018-08-30T00:00:00"/>
    <n v="43.142857142857146"/>
    <s v="DEO"/>
    <n v="3"/>
    <m/>
    <n v="-1444.7333333333333"/>
    <n v="100"/>
    <n v="43.142857142857146"/>
    <n v="43.142857142857146"/>
    <n v="43.142857142857146"/>
    <m/>
    <x v="1"/>
    <s v="CUMPLIDO"/>
    <x v="21"/>
    <s v="H5R15"/>
    <n v="1"/>
    <s v="H5R15 - 1"/>
  </r>
  <r>
    <n v="284"/>
    <n v="357"/>
    <m/>
    <s v="Administrativo"/>
    <s v="11 03 002"/>
    <s v="H6R15. Planeación Contrato Plan Boyacá – Metas Físicas._x000a__x000a_A marzo de 2016, se evidenciaron retrasos en todos los frentes de obra y reducción del alcance físico de las obras._x000a_"/>
    <s v="Deficiencias en la planeación del Convenio 1724 de 2013, cuyas causas se relacionan a continuación: • Falta de coordinación interinstitucional entre el Ente Nacional y el Ente Territorial, _x000a_• Los Estudios y Diseños Fase III, a cargo de la Gobernación, presentaron en la mayoría de los casos faltantes, inconsistencias y desactualizaciones ._x000a_• Deficiencias en la Gestión predial realizada por la Gobernación de Boyacá._x000a_• Falta de planeación técnica y financiera."/>
    <s v="_x000a_Evidenciar la normal la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s v="SVR"/>
    <n v="1"/>
    <m/>
    <n v="-1436.6333333333334"/>
    <n v="100"/>
    <n v="8.4285714285714288"/>
    <n v="8.4285714285714288"/>
    <n v="8.4285714285714288"/>
    <m/>
    <x v="1"/>
    <s v="CUMPLIDO"/>
    <x v="21"/>
    <s v="H6R15"/>
    <n v="1"/>
    <s v="H6R15 - 1"/>
  </r>
  <r>
    <n v="285"/>
    <n v="358"/>
    <m/>
    <s v="Administrativo con presunta incidencia disciplinaria."/>
    <s v="14 02 003"/>
    <s v="H7R15. Estudios y diseños Fase III - Obras Contrato Plan Boyacá. _x000a__x000a_Respecto a los estudios y diseños Fase III que debió realizar y presentar la Gobernación de Boyacá, no se hizo entrega de manera oportuna y de acuerdo a los requisitos exigidos (diseños completos y debidamente ajustados) para el inicio a tiempo de la ejecución de las obras derivadas del Convenio 1724 de 2013, lo que repercutió en atrasos de las mismas, e incluso en la disminución del alcance físico "/>
    <s v="Lo anterior debido a la falta de diseños en estructuras puntuales y los ajustes en alineamiento y sección que tuvieron que ser realizados a los diseños originales, por su desactualización y falta de coordinación con respecto a la realidad en campo"/>
    <s v="_x000a_Evidenciar la normal  ejecución del contrato y la actualización de los estudios y diseños._x000a_"/>
    <s v="_x000a__x000a_Reporte de los estudios y diseños actualizados, y de ejecución de la obra."/>
    <s v="Reporte de estudios y diseños actualizados"/>
    <n v="1"/>
    <d v="2017-11-01T00:00:00"/>
    <d v="2017-12-30T00:00:00"/>
    <n v="8.4285714285714288"/>
    <s v="SVR"/>
    <n v="1"/>
    <m/>
    <n v="-1436.6333333333334"/>
    <n v="100"/>
    <n v="8.4285714285714288"/>
    <n v="8.4285714285714288"/>
    <n v="8.4285714285714288"/>
    <m/>
    <x v="1"/>
    <s v="CUMPLIDO"/>
    <x v="21"/>
    <s v="H7R15"/>
    <n v="1"/>
    <s v="H7R15 - 1"/>
  </r>
  <r>
    <n v="286"/>
    <n v="359"/>
    <m/>
    <s v="Administrativo con presunta incidencia disciplinaria."/>
    <s v="11 03 002"/>
    <s v="H8R15. Planeación contratos de interventoría celebrados con ocasión del Convenio Interadministrativo 1724-2013. _x000a__x000a_Contratos de Interventoría 4054-2013, 4055-2013,4105-2013, 4106-2013, 4147-2013, 4148-2013, 4149-2013, 4183-2013, celebrados por el Invías._x000a__x000a_- El Invías suscribió los  ocho (8) mencionados contratos de interventoría para el seguimiento a los contratos de obra derivados del Convenio 1724, sin embargo, la Gobernación de Boyacá celebró  cuatro (4) contratos de obra, quedando algunos contratos con mas de una interventoría."/>
    <s v="Lo anterior, demuestra débil planeación,   deficiente coordinación interinstitucional para ejecutar de manera oportuna y efectiva los recursos  "/>
    <s v="_x000a_Presentar informe donde se sustente la función que cumplía cada interventoría en contrato de obra."/>
    <s v="Elaboración de informe."/>
    <s v="Informe"/>
    <n v="1"/>
    <d v="2017-11-01T00:00:00"/>
    <d v="2017-12-30T00:00:00"/>
    <n v="8.4285714285714288"/>
    <s v="SVR"/>
    <n v="1"/>
    <m/>
    <n v="-1436.6333333333334"/>
    <n v="100"/>
    <n v="8.4285714285714288"/>
    <n v="8.4285714285714288"/>
    <n v="8.4285714285714288"/>
    <m/>
    <x v="1"/>
    <s v="CUMPLIDO"/>
    <x v="21"/>
    <s v="H8R15"/>
    <n v="1"/>
    <s v="H8R15 - 1"/>
  </r>
  <r>
    <n v="287"/>
    <n v="360"/>
    <m/>
    <s v="Administrativo con presunta incidencia disciplinaria."/>
    <s v="14 04 004"/>
    <s v="H9R15. Supervisión del Convenio Interadministrativo 1724 de 2013._x000a_ _x000a_En el acervo documental de la carpeta del convenio y en los obrantes enviado con oficio OCI20757 del 5 de mayo de 2016, no se evidencia la existencia de documentos correspondientes a la vigilancia y control de la ejecución del Convenio."/>
    <s v="Lo anteriormente expuesto se suscitó por falencias de orden administrativo y conlleva un presunto incumplimiento de lo previsto en el en los numerales 1 y 2 del Artículo 34 de la Ley 734 de 2002, así como del artículo 84 de la Ley 1474 de 2011."/>
    <s v="Verificar el cumplimiento de lo dispuesto en las cláusulas del convenio relacionado con la supervisión que se debe ejercer,_x000a_presentando informe desde junio de 2016. "/>
    <s v="Solicitar al supervisor que presente los respectivos informes de supervisión y actualización de la carpeta contractual._x000a_"/>
    <s v="Informe"/>
    <n v="1"/>
    <d v="2017-11-01T00:00:00"/>
    <d v="2017-12-30T00:00:00"/>
    <n v="8.4285714285714288"/>
    <s v="SVR"/>
    <n v="0.4"/>
    <m/>
    <n v="-1436.6333333333334"/>
    <n v="40"/>
    <n v="3.3714285714285719"/>
    <n v="3.3714285714285719"/>
    <n v="8.4285714285714288"/>
    <m/>
    <x v="0"/>
    <s v="VENCIDO"/>
    <x v="21"/>
    <s v="H9R15"/>
    <n v="1"/>
    <s v="H9R15 - 1"/>
  </r>
  <r>
    <n v="288"/>
    <n v="361"/>
    <m/>
    <s v="Administrativo con presunta incidencia disciplinaria."/>
    <s v="14 02 014"/>
    <s v="H10R15. Resolución justificando la modalidad de contratación directa del Convenio 1724 de 2013._x000a__x000a_Conforme con lo observado en la carpeta del Convenio 1724 del 2013, no se evidenció el acto administrativo de justificación de la contratación directa. Para lo anterior, se debe tener en cuenta, que el convenio fue suscrito el 30 de septiembre de 2013, y para ese momento la normatividad vigente era el Decreto 1510 de 2013, que derogó el Decreto 734 de 2012 y que regula tanto la ley 1150 de 2007 como la ley 80 de 1993. Lo anterior podría ocasionar que se declare mediante sentencia judicial la nulidad absoluta del convenio, poniendo en riesgo el recurso económico invertido."/>
    <s v="Justificación de la contratación directa"/>
    <s v="Incluir dentro de la carpeta contractual el Acto Administrativo de justificación de la contratación directa._x000a_"/>
    <s v="Presentar el Acto Administrativo de justificación de la contratación._x000a__x000a_"/>
    <s v="Acto administrativo"/>
    <n v="1"/>
    <d v="2017-11-01T00:00:00"/>
    <d v="2017-12-30T00:00:00"/>
    <n v="8.4285714285714288"/>
    <s v="SVR"/>
    <n v="1"/>
    <m/>
    <n v="-1436.6333333333334"/>
    <n v="100"/>
    <n v="8.4285714285714288"/>
    <n v="8.4285714285714288"/>
    <n v="8.4285714285714288"/>
    <m/>
    <x v="1"/>
    <s v="CUMPLIDO"/>
    <x v="21"/>
    <s v="H10R15"/>
    <n v="1"/>
    <s v="H10R15 - 1"/>
  </r>
  <r>
    <n v="289"/>
    <n v="362"/>
    <m/>
    <s v="Administrativo"/>
    <s v="11 03 002"/>
    <s v="H13R15. Ejecución proyecto mejoramiento y rehabilitación de la primera calzada de la Circunvalar Barranquilla .  _x000a__x000a_Retraso en la ejecución del Proyecto,  al respecto, la interventoría reportó en el informe de avance de obra de enero de 2016, un porcentaje de atraso del 47.96% en la ejecución general de las actividades establecidas en el Contrato de Obra Derivado AMB-LP-001-2015, suscrito entre el Distrito de Barranquilla y Valores y Contratos S.A. – VALORCON, producto del Convenio Interadministrativo 1344 de 2014. _x000a_"/>
    <s v="Debilidades en la matriz de riesgos definida para el contrato, al no contemplar actividades inherentes al proyecto y que por tanto impactan su ejecución, lo que ha conllevado a la reprogramación de las actividades contempladas en el contrato de obra. "/>
    <s v="Elaborar informe del estado actual del convenio"/>
    <s v="Solicitar informe del estado actual del convenio"/>
    <s v="Informe"/>
    <n v="1"/>
    <d v="2017-11-01T00:00:00"/>
    <d v="2017-12-30T00:00:00"/>
    <n v="8.4285714285714288"/>
    <s v="SGI"/>
    <n v="1"/>
    <m/>
    <n v="-1436.6333333333334"/>
    <n v="100"/>
    <n v="8.4285714285714288"/>
    <n v="8.4285714285714288"/>
    <n v="8.4285714285714288"/>
    <m/>
    <x v="1"/>
    <s v="CUMPLIDO"/>
    <x v="21"/>
    <s v="H13R15"/>
    <n v="1"/>
    <s v="H13R15 - 1"/>
  </r>
  <r>
    <n v="290"/>
    <n v="363"/>
    <m/>
    <s v="Administrativo"/>
    <s v="11 03 002"/>
    <s v="H14R15. Interventoría  Contrato 2083 de 2014._x000a__x000a_El contrato de interventoría inició el 31 de diciembre de 2014, se suspendió en dos (2) oportunidades, la primera el 15 de enero de 2015 y la segunda el 15 de abril de 2015 cada una por noventa (90) días, en esta última se estableció como fecha de vencimiento del contrato el 27 de octubre de 2016. Así mismo, el 31 de diciembre de 2014 el Director Operativo de Invías autorizó el pago por $188.5 millones con cargo al registro presupuestal 908414 del 30 de diciembre de 2014: por concepto de Anticipo correspondiente al 10% del valor básico, acorde con lo establecido en la cláusula sexta del contrato de interventoría."/>
    <s v="Debilidades de los controles implementados que no permiten advertir oportunamente el problema presentado para el cumplimiento de la ejecución de las obras; lo que puede afectar el cumplimiento del objeto y "/>
    <s v="Coordinar en caso de convenios interadministrativos con el ente territorial para que se inicien paralelamente la contratación de la obra como de la Interventoría. "/>
    <s v="Incluir en la minuta de los convenios la clausula en la cual se señale la obligación de  iniciar paralelamente la contratación de la obra como de la Interventoría."/>
    <s v="Reporte"/>
    <n v="1"/>
    <d v="2017-11-01T00:00:00"/>
    <d v="2017-12-30T00:00:00"/>
    <n v="8.4285714285714288"/>
    <s v="DJ"/>
    <n v="1"/>
    <m/>
    <n v="-1436.6333333333334"/>
    <n v="100"/>
    <n v="8.4285714285714288"/>
    <n v="8.4285714285714288"/>
    <n v="8.4285714285714288"/>
    <m/>
    <x v="1"/>
    <s v="CUMPLIDO"/>
    <x v="21"/>
    <s v="H14R15"/>
    <n v="1"/>
    <s v="H14R15 - 1"/>
  </r>
  <r>
    <n v="291"/>
    <n v="364"/>
    <m/>
    <s v="Administrativo con presunta incidencia disciplinaria."/>
    <s v="14 04 004"/>
    <s v="H16R15. Proceso de supervisión de convenios interadministrativos._x000a__x000a_En los convenios que a continuación se relacionan, no se evidencia el cumplimiento de las funciones de los supervisores designados por Invías,  acorde con lo establecido en la  Resolución 3376 de julio 28 de 2010 “por la cual se establecen funciones y obligaciones de los Gestores Técnicos de Proyectos, de Contratos,  Ambientales, Sociales, Prediales y Administrativos y se dictas otras disposiciones”  y en el Manual de Interventoría de Obra Pública del Invías. _x000a_• Convenio Interadministrativo 1344 de 2014 _x000a_• Convenio Interadministrativo 1345 de 2014_x000a_ "/>
    <s v="Deficiencia en la supervisión"/>
    <s v="Actualización del Manual de Contratación, incluyendo el capitulo de supervisión contractual de conformidad con las leyes vigentes.  "/>
    <s v="Actividad 1. Capacitación al personal que ejerza funciones de supervisión en la Dirección Operativa, unidades ejecutoras y direcciones territoriales."/>
    <s v="Jornada de capacitación "/>
    <n v="10"/>
    <d v="2020-02-01T00:00:00"/>
    <d v="2020-11-30T00:00:00"/>
    <n v="43.285714285714285"/>
    <s v="DEO-DJ"/>
    <n v="0"/>
    <m/>
    <n v="-1472.1666666666667"/>
    <n v="0"/>
    <n v="0"/>
    <n v="0"/>
    <n v="43.285714285714285"/>
    <m/>
    <x v="0"/>
    <s v="VENCIDO"/>
    <x v="21"/>
    <s v="H16R15"/>
    <n v="1"/>
    <s v="H16R15 - 1"/>
  </r>
  <r>
    <n v="292"/>
    <n v="365"/>
    <m/>
    <s v="Administrativo"/>
    <s v="11 03 002"/>
    <s v="H17R15. Construcción de puentes peatonales en vías concesionadas - Alcance físico de las obras y plazo de las mismas. _x000a__x000a_En desarrollo del seguimiento a la ejecución de los Convenios 3075 y 3141 de 2013, correspondientes a la construcción de puentes peatonales sobre vías concesionadas en los departamentos de Boyacá y Cundinamarca, respectivamente, se evidencia que los mismos sufrieron reducciones de alcance por distintos factores (tanto endógenos como exógenos), que afectaron la realización de estas obras y derivaron en reducciones frente a lo inicialmente previsto."/>
    <s v="Falencias en planeación "/>
    <s v="_x000a__x000a_Incorporar en los convenios la obligación del ente contratante de las obras de obtener previamente a la contratación, los estudios y diseños requeridos para llevar a cabo el proyecto."/>
    <s v="Solicitud a la Dirección de Contratación de la incorporación de la clausula de la obligación del ente contratante relacionado con los estudios y diseños"/>
    <s v="Clausula incorporada"/>
    <n v="1"/>
    <d v="2017-11-01T00:00:00"/>
    <d v="2017-12-30T00:00:00"/>
    <n v="8.4285714285714288"/>
    <s v="SGI"/>
    <n v="1"/>
    <m/>
    <n v="-1436.6333333333334"/>
    <n v="100"/>
    <n v="8.4285714285714288"/>
    <n v="8.4285714285714288"/>
    <n v="8.4285714285714288"/>
    <m/>
    <x v="1"/>
    <s v="CUMPLIDO"/>
    <x v="21"/>
    <s v="H17R15"/>
    <n v="1"/>
    <s v="H17R15 - 1"/>
  </r>
  <r>
    <n v="293"/>
    <n v="366"/>
    <m/>
    <s v="Administrativo"/>
    <s v="11 03 002"/>
    <s v="H20R15. Determinación del riesgo predial. _x000a__x000a_Contrato Puente Pumarejo  642  de 2015._x000a_Revisada la Matriz de Riesgos de la licitación pública LP-DO-GGP-076-2014, se determinó que el tema predial no fue incluido. Frente a dicha situación la Entidad no suministró justificación._x000a__x000a_En Clausula tercera, del contrato en el literal (g), indica que el valor de la provisión para gestión predial y compra de predios, incluido IVA del 16% sobre el total de este ítem corresponde a $10.000 millones; y al comparar con la sumatoria de los valores de los avalúos reportados en la sabana predial   de febrero de 2016, adicionando el valor del predio de la Gobernación del Atlántico , asciende a una suma de $11.628 millones de pesos, es decir al corte del presente informe se presenta un desfase de recursos del orden de $1.628 millones, ya que faltan todavía algunos predios por avalúo.  "/>
    <s v="Se evidencia deficiencias en los estudios previos al no considerar la viabilidad de afectar predios cuya infraestructura sobrepasa el presupuesto asignado para la compra de los inmuebles. "/>
    <s v="1. Incorporar en el documento &quot;Apéndice Predial&quot; de los procesos contractuales un numeral que haga referencia al Diagnóstico Predial, asignando recursos._x000a__x000a_2. Apropiar los recursos necesarios en la etapa de estructuración del proceso contractual  de consultoría para que se elabore  el Diagnóstico predial conforme lo ordenado por la Ley de Infraestructura."/>
    <s v="1. Incluir en el &quot;Apéndice Predial&quot; de los procesos contractuales un numeral con Diagnostico Predial. _x000a__x000a_2. Apropiación de recursos e informe de ejecución de los recursos apropiados para el Diagnostico predial conforme lo ordenado por la Ley de Infraestructura."/>
    <s v="1. Apéndice predial.                    _x000a__x000a_2. Documento soporte de apropiación."/>
    <n v="2"/>
    <d v="2017-11-01T00:00:00"/>
    <d v="2018-10-30T00:00:00"/>
    <n v="51.857142857142854"/>
    <s v="SS"/>
    <n v="2"/>
    <m/>
    <n v="-1446.7666666666667"/>
    <n v="100"/>
    <n v="51.857142857142854"/>
    <n v="51.857142857142854"/>
    <n v="51.857142857142854"/>
    <m/>
    <x v="1"/>
    <s v="CUMPLIDO"/>
    <x v="21"/>
    <s v="H20R15"/>
    <n v="1"/>
    <s v="H20R15 - 1"/>
  </r>
  <r>
    <n v="294"/>
    <n v="367"/>
    <m/>
    <s v="Administrativo"/>
    <s v="21 04 001"/>
    <s v="H21R15. Metodología para valorar rondas hidráulicas. Contrato Puente Pumarejo  642  de 2015._x000a__x000a_Ausencia de parámetros técnicos de valoración en  el Apéndice Predial, que permitan ejercer un control efectivo, para la  verificación del precio asignado a los terrenos  paralelos a cuerpos de agua, denominados zonas de rondas hidráulicas."/>
    <s v="No se evidenció consulta frente al tema ante la Autoridad rectora, que en este caso es el Instituto Geográfico Agustín Codazzi."/>
    <s v="1. Incluir parámetros técnicos de valoración en los apéndices prediales del Invías, para que su tasación sea equitativa.                                                                     _x000a__x000a_2. Metodología para el cálculo del porcentaje de tasación que se pueda manejar sobre el valor total unitario del terreno en tierra firme de valoración.                                                "/>
    <s v=" 1. Apéndices prediales con parámetros técnicos._x000a__x000a_2. Metodología para el cálculo del Porcentaje único de tasación sobre el valor total unitario del terreno en tierra firme de valoración.                                                "/>
    <s v="Criterios establecidos "/>
    <n v="2"/>
    <d v="2017-11-01T00:00:00"/>
    <d v="2018-10-30T00:00:00"/>
    <n v="51.857142857142854"/>
    <s v="SS"/>
    <n v="2"/>
    <m/>
    <n v="-1446.7666666666667"/>
    <n v="100"/>
    <n v="51.857142857142854"/>
    <n v="51.857142857142854"/>
    <n v="51.857142857142854"/>
    <m/>
    <x v="1"/>
    <s v="CUMPLIDO"/>
    <x v="21"/>
    <s v="H21R15"/>
    <n v="1"/>
    <s v="H21R15 - 1"/>
  </r>
  <r>
    <n v="295"/>
    <n v="368"/>
    <m/>
    <s v="Administrativo con presunta incidencia disciplinaria."/>
    <s v="11 03 002"/>
    <s v="_x000a_H22R15. Aspectos prediales en la fase de estructuración contractual del Programa Vías para la Equidad._x000a__x000a_El Instituto Nacional de Vías no cuenta con la identificación de afectación predial que genera la ejecución del Programa Vías para la Equidad, _x000a_"/>
    <s v="Presunta omisión de lo establecido en la Ley de infraestructura 1682 de 2013 en su artículo  séptimo donde se indica que se deberá incluir en la etapa de planeación  el análisis integral, entre otros aspectos, lo indicado  en el literal g  “Diagnóstico predial o análisis de predios objeto de adquisición.” "/>
    <s v="Informar sobre la metodología predial usada específicamente en el proceso licitatorio del &quot;Programa Vías para la Equidad&quot;."/>
    <s v="Entrega de Informe de metodología predial usada específicamente en el proceso licitatorio del &quot;Programa Vías para la Equidad&quot;."/>
    <s v="Informe"/>
    <n v="1"/>
    <d v="2017-11-01T00:00:00"/>
    <d v="2017-12-30T00:00:00"/>
    <n v="8.4285714285714288"/>
    <s v="DEO"/>
    <n v="1"/>
    <m/>
    <n v="-1436.6333333333334"/>
    <n v="100"/>
    <n v="8.4285714285714288"/>
    <n v="8.4285714285714288"/>
    <n v="8.4285714285714288"/>
    <m/>
    <x v="1"/>
    <s v="CUMPLIDO"/>
    <x v="21"/>
    <s v="_x000a_H22R15"/>
    <n v="1"/>
    <s v="_x000a_H22R15 - 1"/>
  </r>
  <r>
    <n v="296"/>
    <n v="369"/>
    <m/>
    <s v="Administrativo con presunta incidencia disciplinaria."/>
    <s v="12 02 002"/>
    <s v="H23R15. Gestión predial desplegada por el contratista. Contrato 409 de 2010 Mejoramiento y Mantenimiento del Corredor Tumaco – Pasto – Mocoa._x000a__x000a_Se determinó que la gestión predial del contrato quedó inconclusa, teniendo en cuenta que la terminación de éste, correspondió al 31 de marzo de 2016 y que el Invías efectuó delegación para la realización la gestión predial al contratista._x000a__x000a_Se presenta  pendientes sin resolverse hasta el momento, como: Escrituración y pagos, expropiación entre otros. Así mismo,  se informa que se encuentra en proceso la elaboración del acta de cierre predial. "/>
    <s v="Deficiente gestión ya que con base al Apéndice E “GESTIÓN PREDIAL”, en el numeral 4 “Responsabilidades del Contratista” se indica que deberá garantizar la disponibilidad anticipada del inmueble, junto con la finalización de la adquisición, es decir, que los predios requeridos en el proyecto, estén debidamente registrados a nombre del Invías."/>
    <s v="Adquirir y legalizar los predios requeridos para terminación de las obras.                                                                                                                                                                    "/>
    <s v="1. Seguimiento ante la alcaldía.                                         _x000a__x000a_2. Realizar pago contra escritura.                                        _x000a__x000a_3. Reiterar solicitud ante IGAC._x000a__x000a_4. Apropiar recursos para dar cumplimiento al objeto de la adquisición predial ( voluntaria o de expropiación).                                                                           _x000a__x000a_5. Iniciar proceso de aclaración d cabida linderos  de acuerdo a resolución del IGAC en los casos que sea necesario ante notaria para posterior registro.     "/>
    <s v="Informe de gestión predial "/>
    <n v="3"/>
    <d v="2017-11-01T00:00:00"/>
    <d v="2018-10-30T00:00:00"/>
    <n v="51.857142857142854"/>
    <s v="SS"/>
    <n v="0"/>
    <m/>
    <n v="-1446.7666666666667"/>
    <n v="0"/>
    <n v="0"/>
    <n v="0"/>
    <n v="51.857142857142854"/>
    <m/>
    <x v="0"/>
    <s v="VENCIDO"/>
    <x v="21"/>
    <s v="H23R15"/>
    <n v="1"/>
    <s v="H23R15 - 1"/>
  </r>
  <r>
    <n v="297"/>
    <n v="370"/>
    <m/>
    <s v="Administrativo con presunta connotación disciplinaria"/>
    <s v="12 02 002"/>
    <s v="H24R15. Balance del estado de la gestión predial. Contrato 203 De 2008 - Ancón Sur Primavera Camilo C Bolombolo. Departamento de Antioquia._x000a_ _x000a_El contrato de obra  finalizó el 31 de enero de 2015, sin embargo, la gestión de  adquisición predial quedo inconclusa; lo anterior, basado en los resultados obtenidos del análisis de la información de la sabana predial, se puede concluir que se presentan casos de predios entregados para el desarrollo de las obras con pagos pendientes y por ende sin el proceso de escrituración y registro a favor de la entidad Estatal._x000a_"/>
    <s v="Deficiencia en la supervisión predial."/>
    <s v="Adquirir y legalizar los predios requeridos para terminación de las Obras.                                                                                                                                                                    "/>
    <s v="1. Apropiar recursos para dar cumplimiento al objeto de la adquisición predial ( voluntaria o de expropiación)._x000a__x000a_2. Seguimiento ante la alcaldía.                                          _x000a__x000a_3. Realizar pago contra escritura.                                   _x000a__x000a_4. Iniciar proceso de aclaración de cabida linderos  de acuerdo a resolución del IGAC en los casos que sea necesario ante notaria para posterior registro.                                                                             "/>
    <s v="Informe de gestión predial "/>
    <n v="3"/>
    <d v="2017-11-01T00:00:00"/>
    <d v="2018-10-30T00:00:00"/>
    <n v="51.857142857142854"/>
    <s v="SS"/>
    <n v="0"/>
    <m/>
    <n v="-1446.7666666666667"/>
    <n v="0"/>
    <n v="0"/>
    <n v="0"/>
    <n v="51.857142857142854"/>
    <m/>
    <x v="0"/>
    <s v="VENCIDO"/>
    <x v="21"/>
    <s v="H24R15"/>
    <n v="1"/>
    <s v="H24R15 - 1"/>
  </r>
  <r>
    <n v="298"/>
    <n v="371"/>
    <m/>
    <s v="Administrativo con presunta connotación penal y disciplinaria."/>
    <s v="12 02 002"/>
    <s v="H25R15. Proceso de negociación del predio con la ficha predial no. Paso Montaña 003 I. Contrato 203 De 2008._x000a__x000a_Al revisar la información del proceso de negociación se detectó que el Invías  pagó dos (2) veces una misma área, dicha franja se  localiza entre la abscisa  inicial Km3+240,34 y la abscisa final km 3+306,35, en la vereda la Miel."/>
    <s v="Deficiencia en la aplicación de controles orientados a garantizar el cumplimiento de los principios de la gestión pública."/>
    <s v="Con acta de recibo definitivo y soportes anexos, demostrar el no pago doble sobre predio N° Paso montaña 003I Contrato 203 de 2008. "/>
    <s v="Actualizar informe de seguimiento financiero al proyecto con acta de recibo de contrato y soportes anexos para demostrar el no pago doble sobre predio N° Paso montaña 003I Contrato 203 de 2008. "/>
    <s v="Informe"/>
    <n v="1"/>
    <d v="2017-11-01T00:00:00"/>
    <d v="2018-10-30T00:00:00"/>
    <n v="51.857142857142854"/>
    <s v="SS"/>
    <n v="0"/>
    <m/>
    <n v="-1446.7666666666667"/>
    <n v="0"/>
    <n v="0"/>
    <n v="0"/>
    <n v="51.857142857142854"/>
    <m/>
    <x v="0"/>
    <s v="VENCIDO"/>
    <x v="21"/>
    <s v="H25R15"/>
    <n v="1"/>
    <s v="H25R15 - 1"/>
  </r>
  <r>
    <n v="299"/>
    <n v="372"/>
    <m/>
    <s v="Administrativo con connotación disciplinaria"/>
    <s v="12 02 002"/>
    <s v="H26R15. Documentación que soporta el proceso de adquisición predial. Contrato 203 de 2008._x000a__x000a_La Contraloría efectúo solicitud de las carpetas prediales  sobre una selectiva, las cuales deberían contener la totalidad de la información generada en el proceso de adquisición, asegurando el adecuado procedimiento en el ámbito jurídico y técnico; y así  garantizar  la adquisición de los predios sin vicios y a un justo precio. Sin embargo, algunas de éstas  no cuentan con  toda la documentación soporte."/>
    <s v="Deficiencia en la conservación, uso y manejo de los documentos de forma organizada, tal como lo establece el artículo 3° de la ley 590 de 1994."/>
    <s v="1. Realizar reporte de cumplimiento de organización  de carpetas de acuerdo a Check list.                                                                               _x000a__x000a_2. Actualizar formatos de organización  y completar información documental requerida en las carpetas de las fichas prediales: 015 I.; 004 D.; 003 I.; 004 D.; 006 I.; 015 I.; 034 D.; 025 D.; 016 C.; 006 D.    "/>
    <s v="1. Organizar los documentos de acuerdo a Check list, instructivo de recepción de documentos de archivo del Invías.                                        _x000a__x000a_2. Informe de la organización documental en las carpetas de predios. "/>
    <s v="Carpetas organizadas"/>
    <n v="10"/>
    <d v="2017-11-01T00:00:00"/>
    <d v="2018-10-30T00:00:00"/>
    <n v="51.857142857142854"/>
    <s v="SS"/>
    <n v="0"/>
    <m/>
    <n v="-1446.7666666666667"/>
    <n v="0"/>
    <n v="0"/>
    <n v="0"/>
    <n v="51.857142857142854"/>
    <m/>
    <x v="0"/>
    <s v="VENCIDO"/>
    <x v="21"/>
    <s v="H26R15"/>
    <n v="1"/>
    <s v="H26R15 - 1"/>
  </r>
  <r>
    <n v="300"/>
    <n v="373"/>
    <m/>
    <s v="Administrativo con presunta connotación disciplinaria"/>
    <s v="12 02 002"/>
    <s v="H27R15. Aplicación oportuna del proceso de expropiación. Contrato 203 de 2008._x000a__x000a_Con base en la revisión de la sabana predial  se determinó la existencia de predios que fueron ofertados durante la vigencia 2010, y que los propietarios no aceptaron la enajenación voluntaria. Al respecto, se evidenció que en algunos casos se inició tardíamente la expedición de la resolución de expropiación, para iniciar dicho proceso y para otros predios, la Subdirección del Medio Ambiente y Gestión Social aún no ha proferido dicho acto administrativo, aunado a que el contrato finalizó el 31 de enero de 2015. _x000a__x000a_(a) Para el coso del predio identificado con la ficha predial 009 B I, el cual fue notificado para oferta de compra en  marzo 09 de 2010, y que  a vigencia de 2016, el INVIAS  informa  que aún no se ha iniciado el proceso de expropiación, es decir 6 años después. _x000a_"/>
    <s v="No aplicación oportuna de la expropiación."/>
    <s v="_x000a_Elaborar documentos técnicos para las estructuraciones en fase 1 y 2, que orienten la estimación del valor de la gestión y adquisición predial de los proyectos.                                                                                                                                                                                            "/>
    <s v="_x000a__x000a__x000a_1. Elaboración de anexos técnicos Fase 1 y Fase 2._x000a__x000a_2. Realizar publicación en el repositorio de los documentos técnicos vía SharePoint dispuesto para las unidades ejecutoras. _x000a_"/>
    <s v="_x000a_Documentos técnicos elaborados y publicados."/>
    <n v="2"/>
    <d v="2020-08-01T00:00:00"/>
    <d v="2021-02-28T00:00:00"/>
    <n v="30.142857142857142"/>
    <s v="SS"/>
    <n v="2"/>
    <d v="2020-12-27T00:00:00"/>
    <n v="-2.1"/>
    <n v="100"/>
    <n v="30.142857142857142"/>
    <n v="30.142857142857142"/>
    <n v="30.142857142857142"/>
    <m/>
    <x v="1"/>
    <s v="CUMPLIDO"/>
    <x v="21"/>
    <s v="H27R15"/>
    <n v="1"/>
    <s v="H27R15 - 1"/>
  </r>
  <r>
    <n v="301"/>
    <n v="374"/>
    <m/>
    <s v="Administrativo"/>
    <s v="12 02 002"/>
    <s v="H28R15. Cierre de la gestión predial del contrato 203 de 2008._x000a_ _x000a_Teniendo en cuenta la finalización del contrato, el día 22 de diciembre de 2015, se detectaron  algunos temas  pendientes de cierre, que a continuación se relacionan: _x000a__x000a_• Las obras objeto del contrato afectaron el predio donde funcionaba la institución educativa Gustavo Duarte._x000a_• El Instituto indica  que de los 25 expedientes prediales están pendientes por entregar 6 predios por concepto compensación paisajística, toda vez que se encuentran en trámites notariales y de registro. "/>
    <s v="No adecuada administración de los predios de uso público adquiridos en desarrollo de los proyectos viales."/>
    <s v="Adquirir y legalizar los predios requeridos para terminación de las obras.                                                                                                                                                                                                                    "/>
    <s v="1. Definir inventario de los predios adquiridos, y colocarlos a la vigilancia del Municipio correspondiente.                                                                                 _x000a__x000a_2. Mediante escrito, solicitar al municipio de Floridablanca definir la tradición (traspaso) del predio compensado y descargarlo del inventario del Invías."/>
    <s v="Informe"/>
    <n v="2"/>
    <d v="2017-11-01T00:00:00"/>
    <d v="2018-10-30T00:00:00"/>
    <n v="51.857142857142854"/>
    <s v="SS"/>
    <n v="2"/>
    <m/>
    <n v="-1446.7666666666667"/>
    <n v="100"/>
    <n v="51.857142857142854"/>
    <n v="51.857142857142854"/>
    <n v="51.857142857142854"/>
    <m/>
    <x v="1"/>
    <s v="CUMPLIDO"/>
    <x v="21"/>
    <s v="H28R15"/>
    <n v="1"/>
    <s v="H28R15 - 1"/>
  </r>
  <r>
    <n v="302"/>
    <n v="375"/>
    <m/>
    <s v="Administrativo con presunta incidencia disciplinaria."/>
    <s v="15 05 001"/>
    <s v="H30R15. Liquidación de los contratos derivados del convenio interadministrativo (FONADE-EJÉRCITO) 267 de 2009 (200925)._x000a_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1._x000a_"/>
    <s v="Oportunidad en la liquidación"/>
    <s v="Acción 1._x000a__x000a_Establecer en la minuta de los convenios Interadministrativos que la liquidación de los contratos derivados debe realizarse en los términos del articulo 11 de la Ley 1150 de 2007"/>
    <s v="Memorando informando a la Dirección de Contratación que se debe establecer en la minuta de los convenios interadministrativos la obligación del ente territorial de liquidar los contratos derivados dentro del termino establecido en el articulo 11 de la ley 1150 de 2007"/>
    <s v="Memorando y respuesta "/>
    <n v="2"/>
    <d v="2017-11-01T00:00:00"/>
    <d v="2017-12-30T00:00:00"/>
    <n v="8.4285714285714288"/>
    <s v="SGI"/>
    <n v="2"/>
    <m/>
    <n v="-1436.6333333333334"/>
    <n v="100"/>
    <n v="8.4285714285714288"/>
    <n v="8.4285714285714288"/>
    <n v="8.4285714285714288"/>
    <m/>
    <x v="1"/>
    <s v="CUMPLIDO"/>
    <x v="21"/>
    <s v="H30R15"/>
    <n v="1"/>
    <s v="H30R15 - 1"/>
  </r>
  <r>
    <s v=""/>
    <n v="376"/>
    <m/>
    <m/>
    <s v="15 05 001"/>
    <s v="H30R15. Liquidación de los contratos derivados del convenio interadministrativo (FONADE-EJÉRCITO) 267 de 2009 (200925)._x000a__x000a_En desarrollo del programa de corredores arteriales complementarios de competitividad por un valor inicial de $119.661 millones. Tanto en el informe de interventoría 74, como en la matriz de contratos derivados se observó retraso en la liquidación de los siguientes contratos que ya finalizaron en su ejecución:_x000a_Contratos derivados sin liquidar _x000a_CONTRATO DERIVADO ESTADO FECHA DE VENCIMIENTO_x000a_2092649 EN LIQUIDACIÓN 26-ene-11_x000a_2130332 TERMINADO 31-dic-13_x000a__x000a_Acción 2."/>
    <s v="Oportunidad en la liquidación"/>
    <s v="Acción 2._x000a__x000a_Establecer en la minuta de los convenios Interadministrativos que la liquidación de los contratos derivados debe realizarse en los términos del articulo 11 de la Ley 1150 de 2008"/>
    <s v="Inclusión de la cláusula  en la minuta."/>
    <s v="Minuta"/>
    <n v="1"/>
    <d v="2017-11-01T00:00:00"/>
    <d v="2017-12-30T00:00:00"/>
    <n v="8.4285714285714288"/>
    <s v="DJ"/>
    <n v="1"/>
    <m/>
    <n v="-1436.6333333333334"/>
    <n v="100"/>
    <n v="8.4285714285714288"/>
    <n v="8.4285714285714288"/>
    <n v="8.4285714285714288"/>
    <m/>
    <x v="1"/>
    <s v=""/>
    <x v="21"/>
    <s v="H30R15"/>
    <n v="2"/>
    <s v="H30R15 - 2"/>
  </r>
  <r>
    <n v="303"/>
    <n v="377"/>
    <m/>
    <s v="Administrativo con presunta incidencia disciplinaria y fiscal (Indagación preliminar)"/>
    <s v="12 01 003"/>
    <s v="H32R15. Estudios previos, planeación y ejecución de obras derivadas del convenio 267 (200925) de 2009. _x000a__x000a_Se establecieron deficiencias en la planeación, estudios previos, ejecución de contratos y vigilancia a los mismos. Al revisar la contratación derivada se observó la existencia de contratación dual, con particulares y con empresas para ejecutar el mismo objeto contractual que contemplaba el Contrato de Consultoría 2092649 de 2009. Además de lo anterior, al realizar visita a la carretera de La Soberanía, Ruta 6604 La Lejía – Saravena, se observó que algunas obras derivadas del Convenio  0267 de 2009, han colapsado o están por colapsar."/>
    <s v="Debido a la falta de control y seguimiento en el proceso de planeación y a las deficiencias en los estudios técnicos, la ejecución del contrato y la vigilancia a cargo de la interventoría; lo cual ha generado una mayor inversión en el proyecto por $1.446.907.831, presuntamente contraviniendo los principios de Eficiencia, Eficacia y Economí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1"/>
    <s v="H32R15"/>
    <n v="1"/>
    <s v="H32R15 - 1"/>
  </r>
  <r>
    <n v="304"/>
    <n v="378"/>
    <m/>
    <s v="Administrativo con presunta incidencia disciplinaria"/>
    <s v="12 01 003"/>
    <s v="H38R15. Convenio 3141 de 2013 – ejecución de obras con contratos de obra suspendidos._x000a__x000a_Nota: los tres (3) contratos de obra derivados del convenio se encuentran suspendidos a la fecha, a la espera del inicio del contrato de interventoría (sic) externa que contratará el ICCU por espacio de 2 meses, con el fin de llevar a feliz término (Seis (6) puentes metálicos peatonales 100% diseñados) y la fabricación y montaje de 3 puentes en (1) Unisabana, (2) Calle 80 y (3) Vía Mosquera-Sena”. Sin embargo, al realizar visita a la zona correspondiente al puente peatonal del SENA de Mosquera, se evidenció la realización de trabajos de obra (montaje y estructura de concreto), lo cual indica que no se cumplió la suspensión del contrato derivado correspondiente para este puente, y evidencia fallas en la supervisión."/>
    <s v="Deficiencia en la supervisión."/>
    <s v="Coordinar en caso de convenios interadministrativos con el ente territorial para que se inicien paralelamente la contratación de la obra como de la Interventoría. G205:M205"/>
    <s v="Incluir en la minuta de los convenios la clausula en la cual se señale la obligación de  iniciar paralelamente la contratación de la obra como de la Interventoría."/>
    <s v="Reporte"/>
    <n v="1"/>
    <d v="2017-11-01T00:00:00"/>
    <d v="2017-12-30T00:00:00"/>
    <n v="8.4285714285714288"/>
    <s v="SGI"/>
    <n v="1"/>
    <m/>
    <n v="-1436.6333333333334"/>
    <n v="100"/>
    <n v="8.4285714285714288"/>
    <n v="8.4285714285714288"/>
    <n v="8.4285714285714288"/>
    <m/>
    <x v="1"/>
    <s v="CUMPLIDO"/>
    <x v="21"/>
    <s v="H38R15"/>
    <n v="1"/>
    <s v="H38R15 - 1"/>
  </r>
  <r>
    <n v="305"/>
    <n v="379"/>
    <m/>
    <s v="Administrativo con presunta incidencia disciplinaria"/>
    <s v="11 03 001"/>
    <s v="H39R15. Continuidad interventoría Convenio 3141 de 2013. _x000a__x000a_Sin embargo, aunque las obras del Convenio 3141 de 2013 no se han terminado de ejecutar, el convenio interadministrativo 3293 de 2013 no fue prorrogado, como consta en el Informe Final Mensual 19 de Febrero de 2016. _x000a_A la fecha de la comunicación de la observación, la contraparte no había contratado la interventoría, siendo esta adjudicada a la Universidad Nacional de Colombia de acuerdo a lo expresado en el anexo al oficio DG 29253 del 23 de junio de 2014."/>
    <s v="Debilidades en la planeación presupuestal del convenio."/>
    <s v="Verificar  que cuando estén suspendidos los convenios o contratos no se continúen realizando actividades. "/>
    <s v="Reporte que evidencie la no ejecución de  actividades mientras estén en suspensión los convenios o contratos."/>
    <s v="Reporte"/>
    <n v="1"/>
    <d v="2017-11-01T00:00:00"/>
    <d v="2017-12-30T00:00:00"/>
    <n v="8.4285714285714288"/>
    <s v="SGI"/>
    <n v="1"/>
    <m/>
    <n v="-1436.6333333333334"/>
    <n v="100"/>
    <n v="8.4285714285714288"/>
    <n v="8.4285714285714288"/>
    <n v="8.4285714285714288"/>
    <m/>
    <x v="1"/>
    <s v="CUMPLIDO"/>
    <x v="21"/>
    <s v="H39R15"/>
    <n v="1"/>
    <s v="H39R15 - 1"/>
  </r>
  <r>
    <n v="306"/>
    <n v="380"/>
    <m/>
    <s v="Administrativo"/>
    <s v="14 04 004"/>
    <s v="H43R15. Convenio interadministrativo 0517 de 2015,  contrato  de obra LP-MP-001 de 2015.Cumplimiento de funciones de la interventoría._x000a_ _x000a_• En la apertura de la bitácora no se registró la identificación del contrato, ni de los Directores de obra e interventoría ni de los respectivos residentes._x000a_• No se registran completamente cantidades y calidades de materiales empleados o de obras ejecutadas y aunque se han consignado anotaciones sobre toma de muestras para el control de calidad de concretos."/>
    <s v="Deficiencia en el control a interventoría."/>
    <s v="Actualizar la bitácora con los registros respectivos."/>
    <s v="Oficiar a la interventoría para la entrega de los informes de manera mensual. En el informe final soportar toda la documentación para garantizar la calidad de la obra."/>
    <s v="Informe"/>
    <n v="1"/>
    <d v="2017-11-01T00:00:00"/>
    <d v="2017-12-30T00:00:00"/>
    <n v="8.4285714285714288"/>
    <s v="SVR"/>
    <n v="1"/>
    <m/>
    <n v="-1436.6333333333334"/>
    <n v="100"/>
    <n v="8.4285714285714288"/>
    <n v="8.4285714285714288"/>
    <n v="8.4285714285714288"/>
    <m/>
    <x v="1"/>
    <s v="CUMPLIDO"/>
    <x v="21"/>
    <s v="H43R15"/>
    <n v="1"/>
    <s v="H43R15 - 1"/>
  </r>
  <r>
    <n v="307"/>
    <n v="381"/>
    <m/>
    <s v="Administrativo con presunta incidencia disciplinaria"/>
    <s v="22 03 003"/>
    <s v="H48R15. Publicación SECOP - Convenio 2211 de 2014._x000a__x000a_De la revisión efectuada en el Sistema Electrónico para la Contratación Pública  (con página web https://www.contratos.gov.co/consultas/inicioConsulta.do), se evidencia que no se hizo la respectiva publicación del último proceso en dicho sistema."/>
    <s v="Debilidades en el control de publicación"/>
    <s v="_x000a_Evidenciar la no obligación del municipio de la publicación en el aplicativo SECOP."/>
    <s v="Solicitud al gestor de la no obligación de la publicación."/>
    <s v="Reporte"/>
    <n v="1"/>
    <d v="2017-11-01T00:00:00"/>
    <d v="2017-12-30T00:00:00"/>
    <n v="8.4285714285714288"/>
    <s v="SVR"/>
    <n v="1"/>
    <m/>
    <n v="-1436.6333333333334"/>
    <n v="100"/>
    <n v="8.4285714285714288"/>
    <n v="8.4285714285714288"/>
    <n v="8.4285714285714288"/>
    <m/>
    <x v="1"/>
    <s v="CUMPLIDO"/>
    <x v="21"/>
    <s v="H48R15"/>
    <n v="1"/>
    <s v="H48R15 - 1"/>
  </r>
  <r>
    <n v="308"/>
    <n v="382"/>
    <m/>
    <s v="Administrativo con presunta incidencia disciplinaria."/>
    <s v="22 03 003"/>
    <s v="H49R15. Publicidad del Convenio 1282 de 2014 y del Contrato 1927 de 2014. _x000a__x000a_Respecto del Convenio 1282 de 08/10/2014 y revisada en abril 13 de 2016), encontrándose que se  publicó la minuta contractual, en la misma fecha de su suscripción; sin embargo, la publicación de los documentos del proceso correspondientes a la fase precontractual y de ejecución, no se han puesto a disposición. _x000a__x000a_Del mismo modo en la página web del SECOP (https://www.contratos.gov.co/consultas/detalleProceso.do?numConstancia=14-15-3097837, respecto del Contrato 1927 de 24/12/2014 y revisada entre abril 13 y 18 de 2016), encontrándose que no se ha publicado la totalidad de los documentos del proceso correspondientes a las fases precontractual y de ejecución. _x000a_"/>
    <s v="Debilidades en el control de publicación"/>
    <s v="Evidenciar el cumplimiento de la publicación y actualización del Convenio 1282 de 2014 y del Contrato 1927 de 2014 en los aplicativos SECOP y SICO."/>
    <s v="Reporte de la actualización y publicación en los aplicativos SECOP y SICO."/>
    <s v="Reporte"/>
    <n v="1"/>
    <d v="2017-11-01T00:00:00"/>
    <d v="2017-12-30T00:00:00"/>
    <n v="8.4285714285714288"/>
    <s v="SVR"/>
    <n v="1"/>
    <m/>
    <n v="-1436.6333333333334"/>
    <n v="100"/>
    <n v="8.4285714285714288"/>
    <n v="8.4285714285714288"/>
    <n v="8.4285714285714288"/>
    <m/>
    <x v="1"/>
    <s v="CUMPLIDO"/>
    <x v="21"/>
    <s v="H49R15"/>
    <n v="1"/>
    <s v="H49R15 - 1"/>
  </r>
  <r>
    <n v="309"/>
    <n v="383"/>
    <m/>
    <s v="Administrativo"/>
    <s v="22 03 003"/>
    <s v="H50R15. Publicidad del Contrato 140 de 2015._x000a__x000a_No se  publicaron todos los documentos, como por ejemplo el Certificado de Disponibilidad 194 de 2015, el segundo aviso de convocatoria del proceso de Licitación, el Contrato 140 de 2015, la oferta ganadora, el Certificado de Disponibilidad que ampara el Acta de Adición 01 del Contrato 140-2015 09/11/2015, las adendas modificatorias 4 y 6 del Contrato 140 de 2015/06/09, los registros presupuestales, las actas de seguimiento y demás documentos que se han producido en desarrollo del Contrato"/>
    <s v="Debilidades en el control de publicación"/>
    <s v="Evidenciar el cumplimiento de la publicación y actualización del Contrato 140 de 2015 en los aplicativos SECOP y SICO."/>
    <s v="Reporte de la actualización y publicación en los aplicativos SECOP y SICO."/>
    <s v="Reporte"/>
    <n v="1"/>
    <d v="2017-11-01T00:00:00"/>
    <d v="2017-12-30T00:00:00"/>
    <n v="8.4285714285714288"/>
    <s v="SVR"/>
    <n v="0.5"/>
    <m/>
    <n v="-1436.6333333333334"/>
    <n v="50"/>
    <n v="4.2142857142857144"/>
    <n v="4.2142857142857144"/>
    <n v="8.4285714285714288"/>
    <m/>
    <x v="0"/>
    <s v="VENCIDO"/>
    <x v="21"/>
    <s v="H50R15"/>
    <n v="1"/>
    <s v="H50R15 - 1"/>
  </r>
  <r>
    <n v="310"/>
    <n v="384"/>
    <m/>
    <s v="Administrativo"/>
    <s v="12 01 003"/>
    <s v="H51R15. Interventoría Financiera. _x000a__x000a_El Instituto Nacional de Vías- Invías suscribió el Convenio 1282 de 08/10/2014, sin embargo, la aplicación de los controles por parte de los diferentes actores que participaron en el proceso no  fueron efectivos, toda vez que no se registra la evolución financiera del Convenio 1282/2014, del Contrato 1927/2014 ni del Contrato 140/2015."/>
    <s v="Debilidades en el control financiero."/>
    <s v="Realizar seguimiento a las obligaciones de la interventoría."/>
    <s v="Elaborar memorando circular para las Direcciones Territoriales a fin de que el interventor cumpla con la entrega de los informes que contengan todos parámetros del formato del Manual de Interventoría. _x000a__x000a__x000a_"/>
    <s v="Reporte trimestral"/>
    <n v="3"/>
    <d v="2017-11-01T00:00:00"/>
    <d v="2018-08-30T00:00:00"/>
    <n v="43.142857142857146"/>
    <s v="SVR"/>
    <n v="0"/>
    <m/>
    <n v="-1444.7333333333333"/>
    <n v="0"/>
    <n v="0"/>
    <n v="0"/>
    <n v="43.142857142857146"/>
    <m/>
    <x v="0"/>
    <s v="VENCIDO"/>
    <x v="21"/>
    <s v="H51R15"/>
    <n v="1"/>
    <s v="H51R15 - 1"/>
  </r>
  <r>
    <n v="311"/>
    <n v="385"/>
    <m/>
    <s v="Con otra incidencia - Archivo General de la Nación."/>
    <s v="16 03 100"/>
    <s v="H52R15. Archivística y Gestión Documental._x000a__x000a_Revisado el expediente contentivo del Contrato 1927 de 24/12/2014, se observó que la gestión documental no cumple con el principio de orden original; no se encuentran las tablas de identificación descriptivas, ni la totalidad de documentos, el 100% de los folios se encuentran sin numeración, por lo cual, pese a existir 20 carpetas, se desconoce cuál es el número de folios contenidos en el expediente. "/>
    <s v="Lo anterior se presenta por debilidades en las actividades y controles inherentes a la organización de expedientes contractuales, que derivan en inadecuada gestión documental. "/>
    <s v="Seguimiento al  cumplimiento de los lineamientos  sobre la gestión documental y asesorar en el proceso a las Direcciones Territoriales que así lo soliciten, de acuerdo a la Ley 594 de 2000."/>
    <s v="Remitir memorando circular con instrucciones sobre la gestión documental y asesorar en el proceso a las Direcciones Territoriales que así lo soliciten."/>
    <s v="Reporte trimestral de cumplimiento de los lineamientos"/>
    <n v="3"/>
    <d v="2017-11-01T00:00:00"/>
    <d v="2018-08-30T00:00:00"/>
    <n v="43.142857142857146"/>
    <s v="SA"/>
    <n v="3"/>
    <m/>
    <n v="-1444.7333333333333"/>
    <n v="100"/>
    <n v="43.142857142857146"/>
    <n v="43.142857142857146"/>
    <n v="43.142857142857146"/>
    <m/>
    <x v="1"/>
    <s v="CUMPLIDO"/>
    <x v="21"/>
    <s v="H52R15"/>
    <n v="1"/>
    <s v="H52R15 - 1"/>
  </r>
  <r>
    <n v="312"/>
    <n v="386"/>
    <m/>
    <s v="Administrativo"/>
    <s v="11 03 002"/>
    <s v="H53R15 Cumplimiento metas plan de acción 2015. Administrativo. _x000a__x000a_En el Plan de Acción 2015 el Invías estableció acciones, metas, responsables, períodos de cumplimiento e  indicadores de seguimiento. Sin embargo, algunas metas programadas no se cumplieron en su totalidad, entre las  cuales de un lado se encuentran siete (7), referidas en el cuadro siguiente que en promedio el porcentaje de cumplimiento llegó hasta 41.28%._x000a_"/>
    <s v="Deficiente planeación y seguimiento, la no oportuna y efectiva coordinación interinstitucional"/>
    <s v="Reportar el cumplimiento de la las metas programadas. "/>
    <s v="Entrega de reporte donde se señale el cumplimiento de la las metas programadas. "/>
    <s v="Reporte trimestral"/>
    <n v="3"/>
    <d v="2017-11-01T00:00:00"/>
    <d v="2018-08-30T00:00:00"/>
    <n v="43.142857142857146"/>
    <s v="DEO"/>
    <n v="3"/>
    <m/>
    <n v="-1444.7333333333333"/>
    <n v="100"/>
    <n v="43.142857142857146"/>
    <n v="43.142857142857146"/>
    <n v="43.142857142857146"/>
    <m/>
    <x v="1"/>
    <s v="CUMPLIDO"/>
    <x v="21"/>
    <s v="H53R15"/>
    <n v="1"/>
    <s v="H53R15 - 1"/>
  </r>
  <r>
    <n v="313"/>
    <n v="387"/>
    <m/>
    <s v="Administrativo"/>
    <s v="11 01 002"/>
    <s v="H54R15. Inspección e intervención de puentes a cargo del INVIAS. _x000a__x000a_La última actualización del inventario e inspección de puentes bajo la responsabilidad del Invías ubicados a lo largo y ancho de la Geografía Nacional se realizó entre el 2012 y 2013, además, en este inventario  se registran 630 estructuras con calificación 3, que corresponden a aquellos que tienen “Daño significativo, reparación necesaria muy pronto”; 119 con calificación 4 con “Daño grave, reparación necesaria inmediatamente”; 10 con calificación, 5._x000a__x000a_Sin embargo, de la información referida a Plan estratégico y Plan de Acción no se observan acciones conducentes al mantenimiento y rehabilitación de al menos de la las estructuras diagnosticada por la propia entidad bajo estado grave y extremo, toda vez que en el Plan de Acción  2015 se propuso la rehabilitación de 17."/>
    <s v="Deficiente planificación y ejecución del presupuesto, así como también a debilidades en la priorización de necesidades,"/>
    <s v="1. Solicitar en el anteproyecto de presupuesto de 2017 los recursos para la atención de los puentes en estado grave y critico._x000a__x000a_2. Reporte de la inversión de los recursos en la intervención realizada en los puentes en la vigencia 2017."/>
    <s v="1. Solicitud de recursos._x000a__x000a_2. Realizar reporte de inversión de los recursos en la intervención de los puentes."/>
    <s v="1. Asignación de recursos_x000a__x000a_2. Reporte"/>
    <n v="2"/>
    <d v="2017-11-01T00:00:00"/>
    <d v="2017-12-30T00:00:00"/>
    <n v="8.4285714285714288"/>
    <s v="SGI"/>
    <n v="2"/>
    <m/>
    <n v="-1436.6333333333334"/>
    <n v="100"/>
    <n v="8.4285714285714288"/>
    <n v="8.4285714285714288"/>
    <n v="8.4285714285714288"/>
    <m/>
    <x v="1"/>
    <s v="CUMPLIDO"/>
    <x v="21"/>
    <s v="H54R15"/>
    <n v="1"/>
    <s v="H54R15 - 1"/>
  </r>
  <r>
    <n v="314"/>
    <n v="388"/>
    <m/>
    <s v="Administrativo"/>
    <s v="11 01 002"/>
    <s v="H55R15. Avance proyectos contratos plan._x000a__x000a_Existen proyectos sin contratar, como es el caso del contrato plan Cauca, que tiene pendiente los estudios de Factibilidad Línea Férrea y Transporte Multimodal ILE ; además se observa que algunas metas programadas no se cumplieron en su totalidad ; como es el caso del contrato plan Nariño en el cual las obras de Otras Vías de Acceso a la Red Primaria, que tenía programado un avance físico del 80% y logró el 52%; el de Junín - Barbacoas que alcanzó un 2% del 10% proyectado y Plan del Cauca con un avance de 44.3% frente a un 53% que tenía programado ."/>
    <s v="Los desfases en el avance se deben principalmente a que se produjeron  dificultades en la entrega debida de los Estudios y Diseños por parte de la Gobernación; y en la Gestión Predial y Ambiental . Adicionalmente se evidencian retrasos por parte de las empresas de servicios públicos para la adecuación y  reubicación  de las redes a su cargo, problemas en la Gestión Ambiental  deficiencias en los diseños."/>
    <s v="Presentar un informe por cada contrato Plan respecto al estado físico y financiero."/>
    <s v="Solicitar a los gestores el respectivo informe."/>
    <s v="Informe."/>
    <n v="1"/>
    <d v="2017-11-01T00:00:00"/>
    <d v="2017-12-30T00:00:00"/>
    <n v="8.4285714285714288"/>
    <s v="SVR"/>
    <n v="1"/>
    <m/>
    <n v="-1436.6333333333334"/>
    <n v="100"/>
    <n v="8.4285714285714288"/>
    <n v="8.4285714285714288"/>
    <n v="8.4285714285714288"/>
    <m/>
    <x v="1"/>
    <s v="CUMPLIDO"/>
    <x v="21"/>
    <s v="H55R15"/>
    <n v="1"/>
    <s v="H55R15 - 1"/>
  </r>
  <r>
    <n v="315"/>
    <n v="389"/>
    <m/>
    <s v="Administrativo con presunta incidencia disciplinaria."/>
    <s v="19 07 002"/>
    <s v="H56R15. Registro de información en página web del Invías._x000a__x000a_Parte de la información registrada en la Página WEB del Invías está desactualizada, a manera de ejemplo se cita que el seguimiento a la inversión - Subdirecciones del Invías - Red Nacional de Carreteras se encuentran publicados los informes con fecha mayo de 2013; Atención al Ciudadano - Inventario de Información consolidada con fecha de corte agosto 10 de 2015 y julio 7 de 2015; Seguimiento a la inversión - Grandes Proyectos de fecha mayo de 2015. De igual manera el último seguimiento de indicadores de gestión publicado corresponde al 2014,"/>
    <s v="Debilidades en  la aplicación de los controles y de seguimiento y monitoreo"/>
    <s v="Actualizar en la pagina web de la entidad la información recibida por las diferentes dependencias."/>
    <s v="1. Realizar por parte del Grupo de Comunicaciones un inventario de las actualizaciones de información que fueron solicitadas a las unidades ejecutoras y que fueron publicadas._x000a__x000a_2. Enviar un reporte mensual a la Oficina de Control Interno._x000a_ _x000a_"/>
    <s v="Reportes de información actualizada"/>
    <n v="6"/>
    <d v="2017-11-01T00:00:00"/>
    <d v="2018-05-31T00:00:00"/>
    <n v="30.142857142857142"/>
    <s v="SG"/>
    <n v="6"/>
    <m/>
    <n v="-1441.7"/>
    <n v="100"/>
    <n v="30.142857142857142"/>
    <n v="30.142857142857142"/>
    <n v="30.142857142857142"/>
    <m/>
    <x v="1"/>
    <s v="CUMPLIDO"/>
    <x v="21"/>
    <s v="H56R15"/>
    <n v="1"/>
    <s v="H56R15 - 1"/>
  </r>
  <r>
    <n v="316"/>
    <n v="390"/>
    <m/>
    <s v="Administrativo para indagación preliminar"/>
    <s v="17 02 011"/>
    <s v="H60R15. Liquidación y pago intereses moratorios._x000a__x000a_Invías en la vigencia 2015 pagó $12.667.8 millones en cumplimiento del Proceso Ejecutivo Singular Expediente 1100131030038201200166 de los cuales $3.051.5 millones fueron por Saldo insoluto y $9.616.3 millones por intereses moratorios liquidados desde el 15 de junio de 2002 hasta el 15 de febrero de 2015, en cumplimiento del Laudo Arbitral proferido el 7 de mayo de 2001, decisión que había quedado ejecutoriada desde el 20 de junio de 2002."/>
    <s v="Al respecto,  ha de decirse que, una vez ejecutoriado el Laudo Arbitral en la forma indicada, INVIAS estaba en la obligación del pago total de la condena determinada  dentro del término, con el fin de evitar la generación de intereses moratorios."/>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1-12-31T00:00:00"/>
    <n v="22"/>
    <s v="SDJ"/>
    <n v="0"/>
    <m/>
    <n v="-1485.3666666666666"/>
    <n v="0"/>
    <n v="0"/>
    <n v="0"/>
    <n v="22"/>
    <m/>
    <x v="0"/>
    <s v="VENCIDO"/>
    <x v="21"/>
    <s v="H60R15"/>
    <n v="1"/>
    <s v="H60R15 - 1"/>
  </r>
  <r>
    <n v="317"/>
    <n v="391"/>
    <m/>
    <s v="Administrativo con presunta connotación disciplinaria"/>
    <s v="19 07 002"/>
    <s v="H61R15. Información procesos judiciales._x000a__x000a_Se presenta diferencia de 830 procesos judiciales, entre la  información de procesos judiciales reportada por la entidad en el Formato F.9 - SIRECI y la reportada en el Sistema Único de Gestión e información Litigiosa del Estado Ekogui._x000a__x000a_En el formulario F9 de la Cuenta Fiscal 2015, aparecen registrados 3.386 procesos judiciales. _x000a__x000a_De otra parte, la Entidad con oficio OCI 18499  del 26 de abril de 2016, reportó que en el Sistema Único de Gestión e información Litigiosa del Estado EKogui con corte a diciembre 31 de 2015, se registra un total de 4.216 procesos judiciales activos."/>
    <s v="Lo expuesto, evidencia debilidades en el manejo, reporte y consistencia de la información judicial por parte de Invías, afectando su nivel de confiabilidad, seguridad y solidez."/>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mente a los abogados apoderados de procesos a nivel nacional._x000a__x000a_2. Reporte trimestral del administrador del EKOGUI evidenciando que se encuentra actualizado."/>
    <n v="16"/>
    <d v="2017-11-01T00:00:00"/>
    <d v="2018-10-30T00:00:00"/>
    <n v="51.857142857142854"/>
    <s v="SDJ"/>
    <n v="16"/>
    <d v="2021-08-26T00:00:00"/>
    <n v="34.366666666666667"/>
    <n v="100"/>
    <n v="51.857142857142854"/>
    <n v="51.857142857142854"/>
    <n v="51.857142857142854"/>
    <m/>
    <x v="1"/>
    <s v="CUMPLIDO"/>
    <x v="21"/>
    <s v="H61R15"/>
    <n v="1"/>
    <s v="H61R15 - 1"/>
  </r>
  <r>
    <n v="318"/>
    <n v="392"/>
    <m/>
    <s v="Administrativo con presunta connotación disciplinaria"/>
    <s v="12 01 003"/>
    <s v="H62R15. Funciones del apoderado. _x000a__x000a_Algunos de  los apoderados designados por Invías presuntamente no están dando cabal cumplimiento a sus funciones, acorde con lo establecido en el Artículo 10 del Decreto 2052 de 2014 &quot;Por el cual se reglamenta la implementación del Sistema Único de Gestión e Información de la Actividad Litigiosa del Estado - EKogui."/>
    <s v="Debilidades en el cumplimiento de las funciones por parte de los apoderados de Invías, lo que puede afectar el seguimiento a los procesos y procedimientos inherentes a la actividad judicial y extrajudicial de la Entidad."/>
    <s v="Solicitar un informe mensual de actualización a todos los abogados apoderados de procesos a nivel nacional con el fin de generar una trazabilidad más precisa en todos los procesos donde está demandado el Instituto. Se requerirá a los apoderados para que alimenten la información en Ekogui haciéndole saber respecto de su responsabilidad."/>
    <s v="Solicitar informe mensual elaborado por los abogados que ejercen la defensa del Invías, involucrando a los Directores Territoriales para que efectúen el seguimiento de la información que se debe diligenciar."/>
    <s v="1. Requerimiento mensual a los abogados apoderados de procesos a nivel nacional._x000a__x000a_2. Reporte trimestral del administrador del EKOGUI evidenciando que se encuentra actualizado."/>
    <n v="16"/>
    <d v="2017-11-01T00:00:00"/>
    <d v="2018-10-30T00:00:00"/>
    <n v="51.857142857142854"/>
    <s v="SDJ"/>
    <n v="16"/>
    <d v="2021-08-26T00:00:00"/>
    <n v="34.366666666666667"/>
    <n v="100"/>
    <n v="51.857142857142854"/>
    <n v="51.857142857142854"/>
    <n v="51.857142857142854"/>
    <m/>
    <x v="1"/>
    <s v="CUMPLIDO"/>
    <x v="21"/>
    <s v="H62R15"/>
    <n v="1"/>
    <s v="H62R15 - 1"/>
  </r>
  <r>
    <n v="319"/>
    <n v="393"/>
    <m/>
    <s v="Administrativo"/>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Radicado 2013-621: El apoderado manifiesta que no existe disponibilidad presupuestal para gastos procesales, por lo que no se ha enviado edicto por correo certificado al demandado._x000a_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1."/>
    <s v="Lo anterior denota falta de coordinación por parte de las áreas involucradas."/>
    <s v="Acuerdo de Niveles de Servicio - Unidades Ejecutoras - SMA frente al reporte de información y trámites presupuestales para el inicio de los procesos de expropiación judicial."/>
    <s v="Acuerdo de Niveles de Servicio - Unidades Ejecutoras - SMA frente al reporte de información y trámites presupuestales para el inicio de los procesos de expropiación judicial."/>
    <s v="Acuerdo de Niveles de Servicio suscrito"/>
    <n v="1"/>
    <d v="2021-07-30T00:00:00"/>
    <d v="2021-12-31T00:00:00"/>
    <n v="22"/>
    <s v="SDJ"/>
    <n v="0"/>
    <m/>
    <n v="-1485.3666666666666"/>
    <n v="0"/>
    <n v="0"/>
    <n v="0"/>
    <n v="22"/>
    <m/>
    <x v="0"/>
    <s v="VENCIDO"/>
    <x v="21"/>
    <s v="H63R15"/>
    <n v="1"/>
    <s v="H63R15 - 1"/>
  </r>
  <r>
    <s v=""/>
    <n v="394"/>
    <m/>
    <m/>
    <s v="12 01 003"/>
    <s v="H63R15. Seguimiento y coordinación en el proceso de la defensa jurídica en los procesos de expropiación._x000a__x000a_Existe desinformación y falta de coordinación respecto de los encargados de llevar a cabo los procesos de expropiación, toda vez que no tienen claro los trámites presupuestales cuando se requieren._x000a__x000a_Contrato 203-2007:_x000a__x000a_- Radicado 2013-621: El apoderado manifiesta que no existe disponibilidad presupuestal para gastos procesales, por lo que no se ha enviado edicto por correo certificado al demandado._x000a_La Entidad manifestó  que en el proceso de expropiación adelantado con ocasión de la Transversal del Cusiana  (Contrato 807 de 2009), no hay dependiente judicial que pueda revisar los estados del proceso,  para poder atender en forma oportuna los requerimientos del juzgado._x000a__x000a_Acción 2."/>
    <s v="Esta situación se presenta debido a que el proceso de expropiación fue presentado después de la finalización del plazo contractual, en razón a  inconvenientes   que surgieron en la enajenación voluntaria, por los obstáculos y acciones presentadas por la propietaria."/>
    <s v="Acción 2._x000a__x000a_Realizar las acciones administrativas y judiciales a que haya lugar."/>
    <s v="1. Asignar a la Subdirección recursos para asumir costos para las actuaciones procesales de expropiación por vía Judicial.                                                                     _x000a__x000a_2. Iniciar los procesos de expropiación dentro de los  términos de Ley, una vez la oferta de compra no ha sido aceptada.                                                                                                              "/>
    <s v="Informe "/>
    <n v="3"/>
    <d v="2017-11-01T00:00:00"/>
    <d v="2018-10-30T00:00:00"/>
    <n v="51.857142857142854"/>
    <s v="SS"/>
    <n v="0"/>
    <m/>
    <n v="-1446.7666666666667"/>
    <n v="0"/>
    <n v="0"/>
    <n v="0"/>
    <n v="51.857142857142854"/>
    <m/>
    <x v="0"/>
    <s v=""/>
    <x v="21"/>
    <s v="H63R15"/>
    <n v="2"/>
    <s v="H63R15 - 2"/>
  </r>
  <r>
    <n v="320"/>
    <n v="395"/>
    <m/>
    <s v="Administrativo"/>
    <s v="17 02 011"/>
    <s v="H64R15. Pago fallos, laudos  y conciliaciones judiciales._x000a__x000a_Mora en el tiempo estimado que se toma la entidad, desde la fecha de expedición de las resoluciones de pago para dar cumplimiento a sentencias y conciliaciones, hasta la realización del pago efectivo, por trámites al interior de la Entidad, así como por mala planeación en la estimación de los recursos para apropiar en el rubro de sentencias y conciliaciones"/>
    <s v="Se evidencia debilidad en el procedimiento administrativo y presupuestal para el pago de sentencias y conciliaciones; situación que genera  que estas obligaciones no se paguen a tiempo."/>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1-12-31T00:00:00"/>
    <n v="22"/>
    <s v="SDJ"/>
    <n v="0"/>
    <m/>
    <n v="-1485.3666666666666"/>
    <n v="0"/>
    <n v="0"/>
    <n v="0"/>
    <n v="22"/>
    <m/>
    <x v="0"/>
    <s v="VENCIDO"/>
    <x v="21"/>
    <s v="H64R15"/>
    <n v="1"/>
    <s v="H64R15 - 1"/>
  </r>
  <r>
    <n v="321"/>
    <n v="396"/>
    <m/>
    <s v="Administrativo"/>
    <s v="18 01 004"/>
    <s v="H66R15. Depósitos Entregados en Garantía – Depósitos Judiciales (142503)."/>
    <s v="Estas situaciones son originadas por la falta de conciliación y depuración de la información de las Áreas involucradas que son fuente de información, para los respectivos registros contables."/>
    <s v="Realizar la conciliación de la cuenta 1909-Depósitos Judiciales entre Contabilidad y Oficina Asesora Jurídica."/>
    <s v="Conciliación de la cuenta 1909-Depósitos Judiciales entre Contabilidad y Oficina Asesora Jurídica."/>
    <s v="Conciliación anual de la cuenta 1909- Depósitos Judiciales."/>
    <n v="1"/>
    <d v="2021-07-30T00:00:00"/>
    <d v="2022-02-28T00:00:00"/>
    <n v="30.428571428571427"/>
    <s v="SDJ"/>
    <n v="0"/>
    <m/>
    <n v="-1487.3333333333333"/>
    <n v="0"/>
    <n v="0"/>
    <n v="0"/>
    <n v="0"/>
    <m/>
    <x v="2"/>
    <s v="EN TERMINO"/>
    <x v="21"/>
    <s v="H66R15"/>
    <n v="1"/>
    <s v="H66R15 - 1"/>
  </r>
  <r>
    <n v="322"/>
    <n v="397"/>
    <m/>
    <s v="Administrativo con presunta connotación disciplinaria"/>
    <s v="18 04 001"/>
    <s v="H68R15. Reconocimiento de la Provisión para Cuentas por Cobrar de difícil cobro por Contraprestación Portuaria y Contribución por Valorización. _x000a__x000a_El saldo de la cuenta (1401) Deudores - Ingresos no Tributarios – Concesiones con saldo de $660.4 millones, Intereses con saldo de $11.098.2 millones no son razonables en cuantía indeterminada, debido a que no se reconoció la provisión o estimación de las contingencias por posibles pérdidas generadas como resultado del riesgo de incobrabilidad de los derechos por contraprestación portuaria . "/>
    <s v="La Entidad está dando cumplimiento al concepto 200910-135587 de la Contaduría General de la Nación, el cual no es tenido en cuenta por la Contraloría General de la República."/>
    <s v="Continuar aplicando lo conceptuado por la Contaduría General de la Nación en lo relacionado con el tema de las provisiones contables. "/>
    <s v="Enviar concepto a la Oficina de Control Interno."/>
    <s v="Concepto"/>
    <n v="1"/>
    <d v="2017-11-01T00:00:00"/>
    <d v="2017-12-30T00:00:00"/>
    <n v="8.4285714285714288"/>
    <s v="SF"/>
    <n v="1"/>
    <m/>
    <n v="-1436.6333333333334"/>
    <n v="100"/>
    <n v="8.4285714285714288"/>
    <n v="8.4285714285714288"/>
    <n v="8.4285714285714288"/>
    <m/>
    <x v="1"/>
    <s v="CUMPLIDO"/>
    <x v="21"/>
    <s v="H68R15"/>
    <n v="1"/>
    <s v="H68R15 - 1"/>
  </r>
  <r>
    <n v="323"/>
    <n v="398"/>
    <m/>
    <s v="Administrativo"/>
    <s v="18 01 002"/>
    <s v="H75R15. Ingresos  Recaudo Peajes. _x000a__x000a_La cuenta de Ingresos Peajes, está subestimada en $6.294.3 millones, debido a que a diciembre 31 de 2015, quedó pendiente por registrar la causación por concepto del recaudo de peajes a través del Contrato de Concesión 250 de 2011, del mes de noviembre. "/>
    <s v="Falta de oportunidad en la causación."/>
    <s v="Proyectar los ingresos del último trimestre del año para los contratos que rinden sus informes en la vigencia siguiente y efectuar los registros contables."/>
    <s v="Proyectar ingresos en el último trimestre del año y efectuar registros contables."/>
    <s v="Reporte registros contables"/>
    <n v="1"/>
    <d v="2017-11-01T00:00:00"/>
    <d v="2017-11-30T00:00:00"/>
    <n v="4.1428571428571432"/>
    <s v="SF"/>
    <n v="1"/>
    <m/>
    <n v="-1435.6333333333334"/>
    <n v="100"/>
    <n v="4.1428571428571432"/>
    <n v="4.1428571428571432"/>
    <n v="4.1428571428571432"/>
    <s v="NO"/>
    <x v="1"/>
    <s v="CUMPLIDO"/>
    <x v="21"/>
    <s v="H75R15"/>
    <n v="1"/>
    <s v="H75R15 - 1"/>
  </r>
  <r>
    <n v="324"/>
    <n v="399"/>
    <m/>
    <s v="Administrativo"/>
    <s v="18 01 100"/>
    <s v="H76R15. Cuentas Por Pagar – Impuesto Predial Unificado._x000a__x000a_Las Cuentas Por Pagar - Impuesto Predial Unificado (244003) con saldo por $1.016 millones, se encuentra subestimada en cuantía indeterminada, debido a que el Instituto se encuentra en proceso de depuración de los bienes inmuebles a su cargo."/>
    <s v="_x000a_De acuerdo con lo expuesto, el Instituto no tiene conocimiento del valor de la deuda pendiente por este concepto, es así que tuvo que solicitar esta información a las Direcciones Territoriales, la cual fue dispersa, confusa e incompleta y no se pudo determinar el valor adeudado."/>
    <s v="Actualizar el procedimiento implementado y verificar que el mismo se cumpla.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territoriales. "/>
    <s v="Reporte cuatrimestral"/>
    <n v="3"/>
    <d v="2019-09-01T00:00:00"/>
    <d v="2020-08-30T00:00:00"/>
    <n v="52"/>
    <s v="SA"/>
    <n v="3"/>
    <d v="2021-05-05T00:00:00"/>
    <n v="8.2666666666666675"/>
    <n v="100"/>
    <n v="52"/>
    <n v="52"/>
    <n v="52"/>
    <s v="NO"/>
    <x v="1"/>
    <s v="CUMPLIDO"/>
    <x v="21"/>
    <s v="H76R15"/>
    <n v="1"/>
    <s v="H76R15 - 1"/>
  </r>
  <r>
    <n v="325"/>
    <n v="400"/>
    <m/>
    <s v="Administrativo"/>
    <s v="19 03 005"/>
    <s v="H83R15. Riesgo Contable._x000a__x000a_Dentro del Mapa de Riesgo del Instituto, tienen identificados algunos riesgos y controles; sin embargo, éstos no permiten dar cumplimiento a los conceptos y definiciones establecidos en la Resolución 357 de 2008, referente al Control Interno Contable. Sin embargo, la calificación a la pregunta 47 fue de 5 (Se cumple plenamente), no obstante, que en el Mapa de Riesgos – Control Financiero y Contable, solamente tienen identificado dos (2) riesgos: No razonabilidad de los Estados Contables y Pago de las Obligaciones Financieras de la Entidad no oportuno o con inconsistencias."/>
    <s v="La identificación de este riesgo se dio en el marco de la implementación de la política de administración del riesgo, orientando el ejercicio a los riesgos de gestión mas relevante desde el punto de vista gerencial."/>
    <s v="Actualizar el Mapa de Riesgos."/>
    <s v="Elaborar y actualizar el mapa de riesgos. "/>
    <s v="Mapa de riesgos actualizada. "/>
    <n v="1"/>
    <d v="2020-01-29T00:00:00"/>
    <d v="2020-12-31T00:00:00"/>
    <n v="48.142857142857146"/>
    <s v="SF"/>
    <n v="0.3"/>
    <m/>
    <n v="-1473.2"/>
    <n v="30"/>
    <n v="14.442857142857145"/>
    <n v="14.442857142857145"/>
    <n v="48.142857142857146"/>
    <s v="NO"/>
    <x v="0"/>
    <s v="VENCIDO"/>
    <x v="21"/>
    <s v="H83R15"/>
    <n v="1"/>
    <s v="H83R15 - 1"/>
  </r>
  <r>
    <n v="326"/>
    <n v="401"/>
    <m/>
    <s v="Administrativo"/>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1."/>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1._x000a__x000a_Implementar y actualizar el aplicativo de Gestión de Embargos."/>
    <s v="Registrar la información de manera oportuna."/>
    <s v="Reporte "/>
    <n v="1"/>
    <d v="2017-11-01T00:00:00"/>
    <d v="2017-12-30T00:00:00"/>
    <n v="8.4285714285714288"/>
    <s v="SF"/>
    <n v="1"/>
    <m/>
    <n v="-1436.6333333333334"/>
    <n v="100"/>
    <n v="8.4285714285714288"/>
    <n v="8.4285714285714288"/>
    <n v="8.4285714285714288"/>
    <s v="NO"/>
    <x v="1"/>
    <s v="EN TERMINO"/>
    <x v="21"/>
    <s v="H84R15"/>
    <n v="1"/>
    <s v="H84R15 - 1"/>
  </r>
  <r>
    <s v=""/>
    <n v="402"/>
    <m/>
    <m/>
    <s v="18 01 004"/>
    <s v="H84R15. Recursos Remanentes – Cuentas Embargadas._x000a__x000a_Se solicitó al Invías información sobre el monto de los recursos pendientes de reintegro por concepto de remanentes de las cuentas embargadas de los procesos ya  terminados, así como las gestiones realizadas con corte a 31 de diciembre de 2015; sin embargo, con oficio OCI17431 solamente  enviaron lo correspondiente a la vigencia de 2015 por $760.3 millones, no obstante, que se estaba solicitando el consolidado de estos remanentes a 31 de diciembre de 2015._x000a__x000a_Acción 2._x000a_"/>
    <s v="No se cuenta con una base de datos consolidada y actualizada, de tal manera que le permita conocer oportuna y  razonablemente el estado de cada uno de los recursos embargados de las cuentas bancarias, así como los remanentes de los procesos ya terminados de estas cuentas. "/>
    <s v="Acción 2._x000a__x000a_Realizar la conciliación de la cuenta 1909-Depósitos Judiciales entre Contabilidad y Oficina Asesora Jurídica."/>
    <s v="Conciliación de la cuenta 1909-Depósitos Judiciales entre Contabilidad y Oficina Asesora Jurídica."/>
    <s v="Conciliación anual de la cuenta 1909- Depósitos Judiciales."/>
    <n v="1"/>
    <d v="2021-07-31T00:00:00"/>
    <d v="2022-02-28T00:00:00"/>
    <n v="30.285714285714285"/>
    <s v="SDJ"/>
    <n v="0"/>
    <m/>
    <n v="-1487.3333333333333"/>
    <n v="0"/>
    <n v="0"/>
    <n v="0"/>
    <n v="0"/>
    <m/>
    <x v="2"/>
    <s v=""/>
    <x v="21"/>
    <s v="H84R15"/>
    <n v="2"/>
    <s v="H84R15 - 2"/>
  </r>
  <r>
    <n v="327"/>
    <n v="403"/>
    <m/>
    <s v="Administrativo"/>
    <s v="18 01 004"/>
    <s v="H88R15. Cuentas Bancarias Inactivas._x000a__x000a_Durante la vigencia de 2015, el Instituto mantuvo once  (11) cuentas bancarias inactivas, cuyos saldos a 31 de diciembre ascienden a $194.2 millones , es de resaltar que cinco (5) cuentas se encuentran embargadas y hay que esperar el pronunciamiento de las acciones legales correspondientes. Sin embargo, hay seis (6) cuentas bancarias inactivas que se encuentran en proceso de identificación y depuración de las conciliaciones bancarias desde noviembre de 2011."/>
    <s v="Esta situación evidencia la falta de gestión oportuna por parte del Invías, para subsanar estos hechos. "/>
    <s v="Continuar con la depuración de las partidas pendientes, dando prioridad a las partidas más antiguas."/>
    <s v="1. Requerir a las entidades bancarias y a las unidades ejecutoras los soportes necesarios para determinar los terceros y los conceptos de partidas pendientes. _x000a__x000a_2. Remitir al Grupo Contabilidad los informes con documentos soporte de las partidas identificadas para su registro y depuración."/>
    <s v="Reporte trimestral"/>
    <n v="4"/>
    <d v="2017-11-01T00:00:00"/>
    <d v="2018-10-30T00:00:00"/>
    <n v="51.857142857142854"/>
    <s v="SF"/>
    <n v="4"/>
    <d v="2021-06-21T00:00:00"/>
    <n v="32.166666666666664"/>
    <n v="100"/>
    <n v="51.857142857142854"/>
    <n v="51.857142857142854"/>
    <n v="51.857142857142854"/>
    <s v="NO"/>
    <x v="1"/>
    <s v="CUMPLIDO"/>
    <x v="21"/>
    <s v="H88R15"/>
    <n v="1"/>
    <s v="H88R15 - 1"/>
  </r>
  <r>
    <n v="328"/>
    <n v="404"/>
    <m/>
    <s v="Administrativo"/>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1."/>
    <s v="Entre otras causas por la no suscripción de contratos, no utilización de vigencias futuras  y adiciones de contratos finalmente no realizadas."/>
    <s v="Acción 1.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EO"/>
    <n v="4"/>
    <m/>
    <n v="-1472.1666666666667"/>
    <n v="100"/>
    <n v="43.857142857142854"/>
    <n v="43.857142857142854"/>
    <n v="43.857142857142854"/>
    <s v="NO"/>
    <x v="1"/>
    <s v="VENCIDO"/>
    <x v="21"/>
    <s v="H93R15"/>
    <n v="1"/>
    <s v="H93R15 - 1"/>
  </r>
  <r>
    <s v=""/>
    <n v="405"/>
    <m/>
    <m/>
    <s v="18 02 002"/>
    <s v="H93R15. Apropiación Ejecución Presupuestal._x000a__x000a_A pesar de contar con la correspondiente apropiación durante la anualidad, el Invías no comprometió $121.096 millones, recursos que no fueron utilizados; entre otras causas por la no suscripción de contratos, no utilización de vigencias futuras  y adiciones de contratos finalmente no realizadas; por cual se dejó de contratar bienes y/o servicios a desarrollar con este presupuesto con la consecuente afectación del cumplimiento de algunos objetivos y metas misionales. _x000a__x000a_Acción 2."/>
    <s v="Entre otras causas por la no suscripción de contratos, no utilización de vigencias futuras  y adiciones de contratos finalmente no realizadas."/>
    <s v="Acción 2._x000a__x000a_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eguimiento y evaluación a la implementación de la guía EDEPI-GUI-1 y sus resultados."/>
    <s v="Informe bimestral de cumplimiento a la implementación de la guía metodológica"/>
    <n v="5"/>
    <d v="2020-01-28T00:00:00"/>
    <d v="2020-11-30T00:00:00"/>
    <n v="43.857142857142854"/>
    <s v="DEO"/>
    <n v="2.5"/>
    <m/>
    <n v="-1472.1666666666667"/>
    <n v="50"/>
    <n v="21.928571428571427"/>
    <n v="21.928571428571427"/>
    <n v="43.857142857142854"/>
    <s v="NO"/>
    <x v="0"/>
    <s v=""/>
    <x v="21"/>
    <s v="H93R15"/>
    <n v="2"/>
    <s v="H93R15 - 2"/>
  </r>
  <r>
    <n v="329"/>
    <n v="406"/>
    <m/>
    <s v="Administrativo"/>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1."/>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EO"/>
    <n v="4"/>
    <m/>
    <n v="-1472.1666666666667"/>
    <n v="100"/>
    <n v="43.857142857142854"/>
    <n v="43.857142857142854"/>
    <n v="43.857142857142854"/>
    <s v="NO"/>
    <x v="1"/>
    <s v="VENCIDO"/>
    <x v="21"/>
    <s v="H94R15"/>
    <n v="1"/>
    <s v="H94R15 - 1"/>
  </r>
  <r>
    <s v=""/>
    <n v="407"/>
    <m/>
    <m/>
    <s v="18 02 002"/>
    <s v="H94R15. Ejecución Presupuestal rubro de Inversiones._x000a__x000a_La entidad para el rubro presupuestal de Inversión apropió $3.625.429.3 millones de los cuales comprometió $3.504.332.7 millones, según el informe de ejecución presupuestal de gastos, realizaron pagos por $2.276.736.5 millones, equivale a decir, que los pagos  representaron el 64.96% frente al total de lo  comprometido, lo que se traduce en reservas presupuestales por $659.133.7 millones y Cuentas por Pagar por $573.270.4 millones._x000a__x000a_Actividad 2."/>
    <s v="No se ejecutó la totalidad de los recursos compromet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EO"/>
    <n v="2.5"/>
    <m/>
    <n v="-1472.1666666666667"/>
    <n v="50"/>
    <n v="21.928571428571427"/>
    <n v="21.928571428571427"/>
    <n v="43.857142857142854"/>
    <s v="NO"/>
    <x v="0"/>
    <s v=""/>
    <x v="21"/>
    <s v="H94R15"/>
    <n v="2"/>
    <s v="H94R15 - 2"/>
  </r>
  <r>
    <n v="330"/>
    <n v="408"/>
    <m/>
    <s v="Administrativo"/>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1."/>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EO"/>
    <n v="4"/>
    <m/>
    <n v="-1472.1666666666667"/>
    <n v="100"/>
    <n v="43.857142857142854"/>
    <n v="43.857142857142854"/>
    <n v="43.857142857142854"/>
    <s v="NO"/>
    <x v="1"/>
    <s v="VENCIDO"/>
    <x v="21"/>
    <s v="H95R15"/>
    <n v="1"/>
    <s v="H95R15 - 1"/>
  </r>
  <r>
    <s v=""/>
    <n v="409"/>
    <m/>
    <m/>
    <s v="18 02 002"/>
    <s v="H95R15. Ejecución Rezago Presupuestal vigencia 2014 en 2015._x000a__x000a_La entidad constituyó Rezago Presupuestal a 31/12/2014 por $1.226.800.1 millones, distribuidas así: Reserva Presupuestal por $506.398.7 millones y Cuentas por Pagar por $720.401.4 millones. En cuanto a la Reserva Presupuestal y según comunicación OCI 14947 la entidad en el 2015 dejó de pagar $31.185.1 millones y en cuanto a las de Cuentas por Pagar $28 millones._x000a__x000a_Actividad 2."/>
    <s v="Refleja debilidades en el control y seguimiento para la gestión presupuestal, así como para el fenecimiento de las Reservas Presupuestales por $31.185.1 millones y limitaciones para pagar algunos compromisos adquirido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EO"/>
    <n v="2.5"/>
    <m/>
    <n v="-1472.1666666666667"/>
    <n v="50"/>
    <n v="21.928571428571427"/>
    <n v="21.928571428571427"/>
    <n v="43.857142857142854"/>
    <s v="NO"/>
    <x v="0"/>
    <s v=""/>
    <x v="21"/>
    <s v="H95R15"/>
    <n v="2"/>
    <s v="H95R15 - 2"/>
  </r>
  <r>
    <n v="331"/>
    <n v="410"/>
    <m/>
    <s v="Administrativo"/>
    <s v="18 02 001"/>
    <s v="H96R15. Apropiación Presupuestal rubro Sentencias y Conciliaciones. _x000a__x000a_Del informe de ejecución presupuestal de gastos vigencia 2015 en el rubro sentencias y conciliaciones, se observa que la entidad, realizó una programación inicial por $6.285 millones y durante la vigencia realizaron adiciones por $10.803 millones y reducciones por $248 millones, para una apropiación definitiva por $16.840 millones, lo que representó un variación del 168%, respecto a la apropiación inicial."/>
    <s v="Lo anteriormente descrito evidencia deficiencias en la programación presupuestal"/>
    <s v="Revisar y actualizar el procedimiento ALEDEJ-PR-7 PAGO DE CRÉDITOS JUDICIALES, incorporando las acciones de gestión de recursos para  pago."/>
    <s v="Revisar y actualizar el procedimiento ALEDEJ-PR-7 PAGO DE CRÉDITOS JUDICIALES incorporando las acciones de gestión de recursos para  pago."/>
    <s v="Procedimiento revisado y actualizado"/>
    <n v="1"/>
    <d v="2021-07-30T00:00:00"/>
    <d v="2021-12-31T00:00:00"/>
    <n v="22"/>
    <s v="SDJ"/>
    <n v="0"/>
    <m/>
    <n v="-1485.3666666666666"/>
    <n v="0"/>
    <n v="0"/>
    <n v="0"/>
    <n v="22"/>
    <m/>
    <x v="0"/>
    <s v="VENCIDO"/>
    <x v="21"/>
    <s v="H96R15"/>
    <n v="1"/>
    <s v="H96R15 - 1"/>
  </r>
  <r>
    <n v="332"/>
    <n v="411"/>
    <m/>
    <s v="Administrativo con presunta connotación disciplinaria e indagación preliminar"/>
    <s v="17 03 003"/>
    <s v="H97R15. Impuesto Predial pago de Intereses de Mora y Sanciones por Extemporaneidad._x000a__x000a_La gestión de administración de impuestos presenta riesgo inherente y de control, debido al pago inoportuno de algunas prediales, es así que el Instituto Nacional de Vías – Invías, correspondientes a la vigencia 2015 realizó el pago por conceptos de intereses de mora y sanciones por extemporaneidad, además, se encuentran registrados como un mayor valor del pago impuesto predial unificado, lo que conlleva a que la gestión fiscal no sea eficiente ni económica."/>
    <s v="Deficiencia en la oportunidad del pago predial."/>
    <s v="Revisar los procedimientos aplicados actualmente, evaluando si los mismos se ajustan a las necesidades de control por parte del Instituto para evitar pagos extemporáneos o falta de pago cuando corresponde. "/>
    <s v="1- Revisar el Procedimiento código ABIENS-PR-25 que se tiene implementado en el Kawak. _x000a__x000a_2- De ser necesario ajustar y efectuar tramites para su modificación y actualización con respecto al tema de moras, sanciones y extemporaneidad en el PAGO IPU y otras Contribuciones._x000a__x000a_3 - Socializar las modificaciones del instructivo ante las Direcciones Territoriales. "/>
    <s v="Reporte cuatrimestral"/>
    <n v="3"/>
    <d v="2019-09-01T00:00:00"/>
    <d v="2020-08-30T00:00:00"/>
    <n v="52"/>
    <s v="SA"/>
    <n v="3"/>
    <m/>
    <n v="-1469.1"/>
    <n v="100"/>
    <n v="52"/>
    <n v="52"/>
    <n v="52"/>
    <s v="NO"/>
    <x v="1"/>
    <s v="CUMPLIDO"/>
    <x v="21"/>
    <s v="H97R15"/>
    <n v="1"/>
    <s v="H97R15 - 1"/>
  </r>
  <r>
    <n v="333"/>
    <n v="412"/>
    <m/>
    <s v="Administrativo"/>
    <s v="11 03 001"/>
    <s v="H1R14. Se puede evidenciar en los proyectos que hacen parte de los corredores prioritarios de la prosperidad, que éstos son propuestos con unos alcances esperados, cuando se celebran los contratos, éstos son susceptibles de ser recortados y en la ejecución propia del contrato, también son objeto de disminuciones, lo cual presuntamente contraviene el principio de planeación y economía , algunos de estos tienen un agravante que se recorta su meta física pero se le adicionan recursos."/>
    <s v="En los diferentes proyectos que ejecuta el Instituto se puede evidenciar que no siempre se cumple de manera oportuna con estos postulados de plane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e  implementación por parte de las unidades ejecutoras  de una Formato de verificación de estudios y diseños."/>
    <s v="Bitácora de verificación de estudios y diseños  aprobada "/>
    <n v="1"/>
    <d v="2020-02-01T00:00:00"/>
    <d v="2020-05-28T00:00:00"/>
    <n v="16.714285714285715"/>
    <s v="DEO-DTE"/>
    <n v="0"/>
    <m/>
    <n v="-1465.9666666666667"/>
    <n v="0"/>
    <n v="0"/>
    <n v="0"/>
    <n v="16.714285714285715"/>
    <m/>
    <x v="0"/>
    <s v="VENCIDO"/>
    <x v="22"/>
    <s v="H1R14"/>
    <n v="1"/>
    <s v="H1R14 - 1"/>
  </r>
  <r>
    <n v="334"/>
    <n v="413"/>
    <m/>
    <s v="Administrativo"/>
    <s v="11 03 002"/>
    <s v="H2R14. Cumplimiento metas SISMEG (Sistema de Seguimiento Metas de Gobierno). _x000a__x000a_Para el periodo Enero 2011 a Diciembre 2014, de las 11 metas establecidas para el cuatrienio , siete (7) no se cumplieron, entre las de menor desempeño se encuentran Puentes construidos en zonas de frontera con 33,33%; Nuevos kilómetros de doble calzada construidos con 63,16% y Kilómetros de mantenimiento de la Red Terciaria (Caminos de la Prosperidad), con 66,68%._x000a__x000a_"/>
    <s v="Incumplimiento del contratista en las metas establecidas en el contrato del proyecto Cruce de la Cordillera._x000a__x000a_Caminos para la Prosperidad, la meta fue planteada en el Plan Nacional de Desarrollo como actividades de mantenimiento rutinario, no obstante teniendo en cuenta el estado de las vías terciarias se requirió adelantar obras de mayores especificaciones _x000a__x000a_Se adelantó el proceso licitatorio para la adecuación del muelle de Leticia, pero el proceso fue declarado desierto; por cronograma no se alcanzaba a abrir un nuevo proceso en la misma vigenci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2R14"/>
    <n v="1"/>
    <s v="H2R14 - 1"/>
  </r>
  <r>
    <n v="335"/>
    <n v="414"/>
    <m/>
    <s v="Administrativo"/>
    <s v="11 03 002"/>
    <s v="H4R14. Se pretendía la construcción de tres (3) nuevas estaciones para el recaudo de peaje y la adecuación de tres (3) de las existentes , sin embargo, se está adelantando la reconstrucción de dos y ampliación de tres._x000a__x000a_De otra parte, en el Informe Gestión Misional Proyectos de Infraestructura, del 30 de enero de 2015, se menciona para el proyecto en cuestión, la terminación, construcción y adecuación de cuatro estaciones de peaje en la red vial nacional, que corresponden a las territoriales de Bolívar, Boyacá, Córdoba y Santander, con una inversión de $12.207.3 millones; información que difiere de la referida en el anterior párrafo._x000a_"/>
    <s v="Las anteriores situaciones evidencian que no se manejan datos unificados del proyecto, pues tal y como se consignó anteriormente, existen diferencias de información en los reportes correspondientes a la Ficha EPI-FR-03 del proyecto, el informe de gestión y la descrita en el acta N.04 del 06 de mayo de 2014, del Consejo Directivo;"/>
    <s v="Realizar directriz donde se indique que debe haber coordinación y verificación de la información entre las diferentes dependencias al momento de dar respuesta a los requerimientos de la contraloría._x000a__x000a_ "/>
    <s v="Proyectar directriz  y remitir a DG para su aprobación."/>
    <s v="Directriz Aprobada"/>
    <n v="1"/>
    <d v="2017-11-01T00:00:00"/>
    <d v="2017-12-30T00:00:00"/>
    <n v="8.4285714285714288"/>
    <s v="SGI"/>
    <n v="1"/>
    <m/>
    <n v="-1436.6333333333334"/>
    <n v="100"/>
    <n v="8.4285714285714288"/>
    <n v="8.4285714285714288"/>
    <n v="8.4285714285714288"/>
    <m/>
    <x v="1"/>
    <s v="CUMPLIDO"/>
    <x v="22"/>
    <s v="H4R14"/>
    <n v="1"/>
    <s v="H4R14 - 1"/>
  </r>
  <r>
    <n v="336"/>
    <n v="415"/>
    <m/>
    <s v="Administrativo con presunta incidencia disciplinaria, penal y fiscal."/>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_x000a__x000a_Acción 1."/>
    <s v="Debilidades de control y seguimiento a la licencia de Vertimientos por parte del Instituto Nacional de Vías - Invías."/>
    <s v="_x000a_Control y seguimiento a las licencias de Vertimientos de aguas residuales industriales  para disminuir el riesgo relacionado con la imposición de multas y pagos derivados de infracciones ambientales impuestas por las Autoridades Ambientales._x000a__x000a_"/>
    <s v="1. Elaborar un protocolo para el uso del apéndice Ambiental, el cual contenga los lineamientos y directrices que los estructuradores de procesos licitatorios para obra e interventoría deben tener en cuenta desde el componente ambiental.   _x000a__x000a_2. Socialización del protocolo."/>
    <s v="Protocolo indicaciones uso apéndice ambiental_x000a_Protocolo socializado_x000a__x000a_ _x000a_"/>
    <n v="2"/>
    <d v="2020-08-01T00:00:00"/>
    <d v="2021-03-30T00:00:00"/>
    <n v="34.428571428571431"/>
    <s v="SS"/>
    <n v="2"/>
    <d v="2021-07-06T00:00:00"/>
    <n v="3.2666666666666666"/>
    <n v="100"/>
    <n v="34.428571428571431"/>
    <n v="34.428571428571431"/>
    <n v="34.428571428571431"/>
    <m/>
    <x v="1"/>
    <s v="CUMPLIDO"/>
    <x v="22"/>
    <s v="H5R14"/>
    <n v="1"/>
    <s v="H5R14 - 1"/>
  </r>
  <r>
    <s v=""/>
    <n v="416"/>
    <m/>
    <m/>
    <s v="21 05 001"/>
    <s v="H5R14.  La Corporación Autónoma Regional del Quindío – CRQ, mediante Resolución 952 del 18 de octubre de 2013, impuso multa por la suma de $2.927.500.000 al Instituto Nacional de Vías- Invías, por la afectación ambiental a los recursos agua y suelo al realizarse vertimiento de aguas residuales industriales, en los predios denominados La América, La América I y la Cucarronera, ubicados en las veredas El Túnel y Buenos Aires Alto del Municipio de Calarcá. _x000a__x000a_Acción 2."/>
    <s v="Debilidades de control y seguimiento a la licencia de Vertimientos por parte del Instituto Nacional de Vías - Invías._x000a__x000a_En consideración a lo anterior, solo se dará el traslado a la incidencia penal, puesto que el Ministerio Público ya fue comunicado como consecuencia de la parte resolutoria del acto administrativo que impone la multa."/>
    <s v="_x000a__x000a_Identificar y actualizar la matriz de riesgos relacionada con la imposición de multas y pagos derivados de infracciones ambientales impuestas por las Autoridades Ambientales."/>
    <s v="1. Realizar Mesas de trabajo para identificar los posibles riesgos relacionados con la imposición de multas y pagos derivados de infracciones ambientales impuestas por las Autoridades Ambientales._x000a_2. Fortalecer controles de seguimiento y cumplimiento de las obligaciones derivados de permisos ambientales._x000a_3. Actualizar la matriz de riesgos._x000a_4. Socializar la matriz de riesgos actualizada._x000a_"/>
    <s v="_x000a_Acta de reuniones _x000a_Matriz actualizada _x000a_Memorando Circular con el link de la matriz_x000a_Reporte de seguimiento "/>
    <n v="4"/>
    <d v="2020-08-01T00:00:00"/>
    <d v="2021-04-30T00:00:00"/>
    <n v="38.857142857142854"/>
    <s v="SS"/>
    <n v="4"/>
    <d v="2021-09-27T00:00:00"/>
    <n v="5"/>
    <n v="100"/>
    <n v="38.857142857142854"/>
    <n v="38.857142857142854"/>
    <n v="38.857142857142854"/>
    <m/>
    <x v="1"/>
    <s v=""/>
    <x v="22"/>
    <s v="H5R14"/>
    <n v="2"/>
    <s v="H5R14 - 2"/>
  </r>
  <r>
    <n v="337"/>
    <n v="417"/>
    <m/>
    <s v="Administrativo"/>
    <s v="11 03 002"/>
    <s v="H6R14. Seguridad industrial. _x000a__x000a_Se evidenció un presunto incumplimiento del SISOMA por parte del contratista del contrato 3460 de 2008, en especial en lo relacionado con la demarcación de seguridad en las excavaciones profundas, hecho que fue informado en el sitio de la obra (Túnel Playita) al personal de la Interventoría."/>
    <s v="Lo anterior presuntamente se produce por debilidades de control propio del contratista que no permiten advertir oportunamente el problema, lo que trae como consecuencias un riesgo importante de accidentes laborales."/>
    <s v="Verificar a través de los informe de interventoría el cumplimiento de escasez de personal en los frentes de trabajo, falta de señalización y protocolos de seguridad industrial, inadecuada disposición del material sobrante y debilidades frente al tema de responsabilidad social."/>
    <s v="Solicitar a la interventoría el respectivo informe."/>
    <s v="Informe trimestral"/>
    <n v="3"/>
    <d v="2017-11-01T00:00:00"/>
    <d v="2018-07-31T00:00:00"/>
    <n v="38.857142857142854"/>
    <s v="GGP1"/>
    <n v="3"/>
    <m/>
    <n v="-1443.7333333333333"/>
    <n v="100"/>
    <n v="38.857142857142854"/>
    <n v="38.857142857142854"/>
    <n v="38.857142857142854"/>
    <m/>
    <x v="1"/>
    <s v="CUMPLIDO"/>
    <x v="22"/>
    <s v="H6R14"/>
    <n v="1"/>
    <s v="H6R14 - 1"/>
  </r>
  <r>
    <n v="338"/>
    <n v="418"/>
    <m/>
    <s v="Administrativo"/>
    <s v="11 03 001"/>
    <s v="H9R14. Intercambiador de Versalles. _x000a__x000a_Dentro de los productos que debió entregarse dentro del contrato 3460 de 2008, como consta en el apéndice A - numeral 2.1, está la elaboración de los estudios y diseños definitivos del intercambiador a desnivel denominado Versalles, ubicado en el municipio de Calarcá, en el PR 4+0800 de la ruta 40 tramo 03."/>
    <s v="No se considera un daño patrimonial en consideración a que es un agente diferente al INVÍAS el que solicita se realicen unos diseños nuevos, no obstante se evidencia una falta de planeación y coordinación interinstitucional entre las entidades del mismo Sector del Ejecutivo."/>
    <s v="Oficiar a la ANI como complemento y reiteración del Oficio enviado en el año 2016, en el cual se solicitará informar para el periodo restante de gobierno, las intervenciones previstas en el Proyecto Cruce de la Cordillera Central, con el fin de remitir la información necesaria para lograr la debida coordinación interinstitucional."/>
    <s v="Oficiar a la ANI solicitando información de futuras proyecciones para la vigencia 2018 de las intervenciones previstas en el corredor del proyecto Cruce de la Cordillera Central, para el suministro de la información de los contratos ejecutados o en ejecución por parte del INVIAS."/>
    <s v="Oficio (solicitud y respuesta)"/>
    <n v="2"/>
    <d v="2017-11-01T00:00:00"/>
    <d v="2018-03-30T00:00:00"/>
    <n v="21.285714285714285"/>
    <s v="GGP1"/>
    <n v="2"/>
    <m/>
    <n v="-1439.6333333333334"/>
    <n v="100"/>
    <n v="21.285714285714285"/>
    <n v="21.285714285714285"/>
    <n v="21.285714285714285"/>
    <m/>
    <x v="1"/>
    <s v="CUMPLIDO"/>
    <x v="22"/>
    <s v="H9R14"/>
    <n v="1"/>
    <s v="H9R14 - 1"/>
  </r>
  <r>
    <n v="339"/>
    <n v="419"/>
    <m/>
    <s v="Administrativo"/>
    <s v="11 03 002"/>
    <s v="H11R14. Curva vertical. _x000a__x000a_En la visita adelantada al contrato 976 de 2013 (accesos al Viaducto el Tigre) en compañía del Interventor, se pudo evidenciar que con ocasión del asentamiento que tuvo el asfalto con el que se rellenó en acceso al puente en el lado de Cajamarca, hay un resalto en este sitio. _x000a_"/>
    <s v="No se ha corregido este detalle constructivo, el cual de no ser atendido oportunamente puede traer como consecuencia la afectación estructural del puente."/>
    <s v="Informar a la ANI para que se tomen las acciones pertinentes y se corrija el detalle constructivo."/>
    <s v="Reiterar a la ANI la solicitud. "/>
    <s v="Oficio y respuesta "/>
    <n v="2"/>
    <d v="2017-11-01T00:00:00"/>
    <d v="2018-03-30T00:00:00"/>
    <n v="21.285714285714285"/>
    <s v="SGI"/>
    <n v="2"/>
    <m/>
    <n v="-1439.6333333333334"/>
    <n v="100"/>
    <n v="21.285714285714285"/>
    <n v="21.285714285714285"/>
    <n v="21.285714285714285"/>
    <m/>
    <x v="1"/>
    <s v="CUMPLIDO"/>
    <x v="22"/>
    <s v="H11R14"/>
    <n v="1"/>
    <s v="H11R14 - 1"/>
  </r>
  <r>
    <n v="340"/>
    <n v="420"/>
    <m/>
    <s v="Administrativo"/>
    <s v="11 02 001"/>
    <s v="H13R14. Continuidad ALO._x000a__x000a_Con la expedición del Conpes 3433 de 2006, se establece la importancia estratégica para el transporte de carga del corredor vial para conectar la autopista Bogotá – Girardot en el sur, con la autopista Bogotá – Tunja en el norte. El proyecto total tiene una longitud de 49 Km . La nación ha cumplido de manera parcial, pues dentro de las obras que le competen al INVÍAS, existen algunos segmentos viales sin terminar, bordillos inconclusos y accesos a los puentes sin pavimentar. _x000a_"/>
    <s v="El argumento esgrimido por parte del Instituto para la no terminación de esas obras es la falta de recursos que asciende a los $9.000 millones de pesos."/>
    <s v="Gestionar la entrega al distrito una vez esté contratada la APP que le dé continuidad a las obras del proyecto ALO. "/>
    <s v="Solicitar el cronograma de estructuración y/o contratación de la APP que está adelantando el distrito y la ANI para continuar el tramo sur del proyecto Avenida Longitudinal de Occidente - ALO."/>
    <s v="Reporte cuatrimestral."/>
    <n v="3"/>
    <d v="2017-11-01T00:00:00"/>
    <d v="2018-10-30T00:00:00"/>
    <n v="51.857142857142854"/>
    <s v="SGI"/>
    <n v="3"/>
    <d v="2021-02-11T00:00:00"/>
    <n v="27.833333333333332"/>
    <n v="100"/>
    <n v="51.857142857142854"/>
    <n v="51.857142857142854"/>
    <n v="51.857142857142854"/>
    <m/>
    <x v="1"/>
    <s v="CUMPLIDO"/>
    <x v="22"/>
    <s v="H13R14"/>
    <n v="1"/>
    <s v="H13R14 - 1"/>
  </r>
  <r>
    <n v="341"/>
    <n v="421"/>
    <m/>
    <s v="Administrativo con presunto alcance disciplinario, para indagación preliminar."/>
    <s v="11 03 002"/>
    <s v="H17R14. Al revisar el desarrollo del Contrato de Obra Pública 409 del 5 de agosto de 2010, se observa la suscripción del Acta de Fijación de Ítems No Previstos el 18 de agosto de 2011 por parte del Secretario General Técnico del INVIAS y el Contratista con la inclusión de ítem “Cemento asfaltico de penetración” por $1.593 pesos/kilogramo   del contrato presentando como justificación  que en las Especificaciones Técnicas de INVÍAS existe un ítem independiente para el pago del asfalto. . La interventoría en ningún momento analizó técnicamente el incremento que sufre el precio unitario final del ítem “mezcla densa en caliente MDC-2” al incluirle el costo del asfalto, ni se observa soporte de estudio técnico comparativo o consultas de precios de mercado correspondientes."/>
    <s v="Lo anterior debido a la presunta carencia, insuficiencia o inoportunidad en la aplicación de mecanismos de control para el eficaz cumplimiento de las funciones y obligaciones conferidas legalmente a la Interventoría y Gestores de INVÍAS. "/>
    <s v="Evidenciar la actualización de los precios unitarios por departamento y su consulta para la ejecución de los proyectos._x000a__x000a_"/>
    <s v="_x000a_Solicitar a la Subdirección de Estudios e Innovación el CD precios unitarios."/>
    <s v="CD de precios unitarios."/>
    <n v="1"/>
    <d v="2018-02-01T00:00:00"/>
    <d v="2018-02-28T00:00:00"/>
    <n v="3.8571428571428572"/>
    <s v="DTE"/>
    <n v="1"/>
    <m/>
    <n v="-1438.6333333333334"/>
    <n v="100"/>
    <n v="3.8571428571428572"/>
    <n v="3.8571428571428572"/>
    <n v="3.8571428571428572"/>
    <m/>
    <x v="1"/>
    <s v="CUMPLIDO"/>
    <x v="22"/>
    <s v="H17R14"/>
    <n v="1"/>
    <s v="H17R14 - 1"/>
  </r>
  <r>
    <n v="342"/>
    <n v="422"/>
    <m/>
    <s v="Administrativo"/>
    <s v="11 03 002"/>
    <s v="H20R14. Desarrollo Vial Transversal del Sur Módulo 1 – Construcción de la Variante San Francisco – Mocoa”; Invías suscribió el contrato 407 el 5 de agosto de 2010, por un valor inicial de $401.550.3 millones  incluido IVA y plazo de 72 meses de los cuales tres (3) meses eran para Pre construcción y 72 meses para Construcción. Se aprecia que transcurridos 48 meses de ejecución del proyecto, correspondiente al 67% del total del plazo del proyecto, se tiene un avance del 30% en la actividad de explanación y del 18% de puentes y/o Viaductos, mientras que no se registra avance en las actividades de afirmado y doble calzada."/>
    <s v="La interventoría, concluye que el contrato  de obra No. 407 de 2010 se encuentra desfinanciado, debido a que la meta física no se cumple con los recursos asignados actualmente y el tiempo que resta del contrato_x000a_Lo que implica una deficiente planeación del proyecto y débil control por parte de la interventoría y supervisión._x000a_"/>
    <s v="Continuar la gestión ante el Ministerio de Transporte y el Departamento Nacional de Planeación para que se de trámite al documento CONPES proyectado por INVIAS para viabilizar la continuación del proyecto."/>
    <s v="Remisión memorando a la OAP para la continuación de la gestión ante las Entidades descritas."/>
    <s v="1. Reporte de gestión cuatrimestral._x000a__x000a_2. Documento CONPES presentado."/>
    <n v="4"/>
    <d v="2017-11-01T00:00:00"/>
    <d v="2018-10-30T00:00:00"/>
    <n v="51.857142857142854"/>
    <s v="DTE"/>
    <n v="4"/>
    <d v="2020-12-20T00:00:00"/>
    <n v="26.066666666666666"/>
    <n v="100"/>
    <n v="51.857142857142854"/>
    <n v="51.857142857142854"/>
    <n v="51.857142857142854"/>
    <m/>
    <x v="1"/>
    <s v="CUMPLIDO"/>
    <x v="22"/>
    <s v="H20R14"/>
    <n v="1"/>
    <s v="H20R14 - 1"/>
  </r>
  <r>
    <n v="343"/>
    <n v="423"/>
    <m/>
    <s v="Administrativo para indagación preliminar."/>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1."/>
    <s v="Lo anterior se da presuntamente por una inadecuada aplicación de la metodología contemplada en el Manual de Interventoría del INVÍAS, lo cual implica una estimación incorrecta del monto de ajustes._x000a__x000a_"/>
    <s v="Acción 1. _x000a__x000a_Realizar informe sobre el estado actual de los contratos 3361 de 2007, 3396 de 2006 y 3407 de 2007._x000a_"/>
    <s v="_x000a__x000a_1. Solicitar a la Dirección Territorial Valle la documentación respectiva._x000a__x000a_2. Realizar informe."/>
    <s v="Informe"/>
    <n v="1"/>
    <d v="2018-03-01T00:00:00"/>
    <d v="2018-03-30T00:00:00"/>
    <n v="4.1428571428571432"/>
    <s v="DTE"/>
    <n v="1"/>
    <m/>
    <n v="-1439.6333333333334"/>
    <n v="100"/>
    <n v="4.1428571428571432"/>
    <n v="4.1428571428571432"/>
    <n v="4.1428571428571432"/>
    <m/>
    <x v="1"/>
    <s v="CUMPLIDO"/>
    <x v="22"/>
    <s v="H21R14"/>
    <n v="1"/>
    <s v="H21R14 - 1"/>
  </r>
  <r>
    <s v=""/>
    <n v="424"/>
    <m/>
    <m/>
    <s v="11 03 002"/>
    <s v="H21R14. Cálculo de ajustes. _x000a__x000a_Inadecuada aplicación de la metodología contemplada en el Manual de Interventoría del INVÍAS, lo cual implica una estimación incorrecta del monto de ajustes, que puede generar pagos de más al contratista._x000a__x000a_Acción 2."/>
    <s v="Lo anterior se da presuntamente por una inadecuada aplicación de la metodología contemplada en el Manual de Interventoría del INVÍAS, lo cual implica una estimación incorrecta del monto de ajustes"/>
    <s v="Acción 2. _x000a__x000a_Sustentar la metodología establecida en el cálculo de los ajustes, contemplada en el Manual de Interventoría del Invías."/>
    <s v="Metodología empleada en el cálculo de los ajustes."/>
    <s v="Reporte"/>
    <n v="1"/>
    <d v="2017-11-01T00:00:00"/>
    <d v="2017-12-30T00:00:00"/>
    <n v="8.4285714285714288"/>
    <s v="DTE"/>
    <n v="1"/>
    <m/>
    <n v="-1436.6333333333334"/>
    <n v="100"/>
    <n v="8.4285714285714288"/>
    <n v="8.4285714285714288"/>
    <n v="8.4285714285714288"/>
    <m/>
    <x v="1"/>
    <s v=""/>
    <x v="22"/>
    <s v="H21R14"/>
    <n v="2"/>
    <s v="H21R14 - 2"/>
  </r>
  <r>
    <n v="344"/>
    <n v="425"/>
    <m/>
    <s v="Administrativo"/>
    <s v="11 03 002"/>
    <s v="H22R14. Sellado de juntas de construcción entre losas de pavimento rígido proyecto Transversal de Boyacá I._x000a__x000a_En desarrollo de visita al proyecto Transversal de Boyacá I, contrato 780/09, el día 15 de Abril de 2015, se evidenció que en varios tramos de la obra no se estaba realizando el sellado de las juntas que separan las losas de pavimento rígido, lo cual puede generar a futuro problemas de filtraciones de agua en la estructura de pavimento y su deterioro prematuro por fisuración."/>
    <s v="Lo anterior se constituye en deficiencias en el desarrollo del proceso constructivo, que se pueden corregir de manera oportuna sin que se generen mayores traumatismos."/>
    <s v="Iniciar proceso de incumplimiento al Contratista por negarse a realizar el sellado de las juntas."/>
    <s v="Declaratoria de incumplimiento."/>
    <s v="Resolución"/>
    <n v="1"/>
    <d v="2017-11-01T00:00:00"/>
    <d v="2017-12-30T00:00:00"/>
    <n v="8.4285714285714288"/>
    <s v="SGI"/>
    <n v="1"/>
    <m/>
    <n v="-1436.6333333333334"/>
    <n v="100"/>
    <n v="8.4285714285714288"/>
    <n v="8.4285714285714288"/>
    <n v="8.4285714285714288"/>
    <m/>
    <x v="1"/>
    <s v="CUMPLIDO"/>
    <x v="22"/>
    <s v="H22R14"/>
    <n v="1"/>
    <s v="H22R14 - 1"/>
  </r>
  <r>
    <n v="345"/>
    <n v="426"/>
    <m/>
    <s v="Administrativo con presunta incidencia disciplinaria."/>
    <s v="11 03 002"/>
    <s v="H29R14. Adiciones, modificaciones y plazos contractuales. Contrato 807 de 2009._x000a__x000a_En el contrato 807 de 2009 del proyecto Transversal del Cusiana, mediante adicional N° 3 y Otrosí No. N° 3 del 28 de diciembre de 2011 se modificó el numeral 3 del APÉNDICE A de la Licitación Pública LP-SGT-SRN 010-2009, en el sentido de excluir la intervención entre el PR 91+000 y el PR 118+616, para retomar estos puntos en una “Segunda Fase”, mostrando una falta de planeación; así como también se adicionó el valor del contrato en consideración a que los recursos asignados en la etapa de pre construcción no eran suficientes para ejecutar las obras establecidas en el alcance."/>
    <s v="Artículo 87 de la Ley 1474 de 2011, en consideración a que presuntamente la planeación en este corredor no fue adecuada y prueba de esto es que se hizo necesario reducir el alcance contractual, dado que los recursos asignados no eran suficiente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29R14"/>
    <n v="1"/>
    <s v="H29R14 - 1"/>
  </r>
  <r>
    <n v="346"/>
    <n v="427"/>
    <m/>
    <s v="Administrativo"/>
    <s v="11 03 002"/>
    <s v="H31R14. Cumplimiento metas físicas._x000a__x000a_Se presentan dificultades y atrasos en el cumplimiento de las metas físicas de los contratos que a continuación se relacionan:_x000a_ Contrato 542 de 2012 y Contrato 780 de 2009."/>
    <s v="Las anteriores situaciones evidencian deficiencias de planeación para el  cumplimiento de las metas físicas contratadas; lo que pone en riesgo el cumplimiento de las obligaciones establecidas en el contrato, así como el proceso de liquidación"/>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31R14"/>
    <n v="1"/>
    <s v="H31R14 - 1"/>
  </r>
  <r>
    <n v="347"/>
    <n v="428"/>
    <m/>
    <s v="Administrativo"/>
    <s v="11 03 001"/>
    <s v="H32R14.  a) Contrato 794 de 2009: El alcance del Proyecto “Corredor Troncal Central del Norte”; fue modificado de 102 km a 40 km; b) Contrato 780 de 2009: Se excluyeron 49 km del alcance físico para desarrollar el proyecto  “Transversal de Boyacá - Troncal Central del Norte._x000a_"/>
    <s v="Las anteriores circunstancias,  denotan debilidades de control y seguimiento del proceso contractual y afectan el cumplimiento tanto del objeto como del plazo establecido en el contrato."/>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32R14"/>
    <n v="1"/>
    <s v="H32R14 - 1"/>
  </r>
  <r>
    <n v="348"/>
    <n v="429"/>
    <m/>
    <s v="Administrativo"/>
    <s v="11 03 002"/>
    <s v="H34R14. Plazo ejecución del contrato 794 de 2009._x000a__x000a_Se evidenció que en el numeral 9 de la  Adenda No. 1 del 27 de febrero de 2009 del Pliego de Condiciones; se modificó  entre otros el plazo de ejecución del contrato del numeral 1.19; en el siguiente sentido: “El plazo previsto para la ejecución del Contrato será de Treinta y Seis (36) meses (…)” y en la Cláusula Cuarta del Contrato se estableció el siguiente plazo “El plazo para la ejecución del contrato será de 48 meses (…)”. "/>
    <s v="Lo cual denota debilidad en la aplicación de las condiciones y requisitos establecidos en el proceso de selección, cuyas disposiciones deben ser acatadas íntegramente."/>
    <s v="Verificar que las minutas contractuales estén acorde con los pliegos de condiciones."/>
    <s v="Realizar reporte de verificación respecto a que la minuta contractual este acorde con los pliegos de condiciones."/>
    <s v="Reporte"/>
    <n v="1"/>
    <d v="2017-11-01T00:00:00"/>
    <d v="2017-12-30T00:00:00"/>
    <n v="8.4285714285714288"/>
    <s v="DJ"/>
    <n v="1"/>
    <m/>
    <n v="-1436.6333333333334"/>
    <n v="100"/>
    <n v="8.4285714285714288"/>
    <n v="8.4285714285714288"/>
    <n v="8.4285714285714288"/>
    <m/>
    <x v="1"/>
    <s v="CUMPLIDO"/>
    <x v="22"/>
    <s v="H34R14"/>
    <n v="1"/>
    <s v="H34R14 - 1"/>
  </r>
  <r>
    <n v="349"/>
    <n v="430"/>
    <m/>
    <s v="Administrativo con presunta incidencia disciplinaria."/>
    <s v="11 03 002"/>
    <s v="H41R14.  Alcance del objeto a contratar Contrato 1844 de 2012._x000a__x000a_Entidad no precisó con claridad la cantidad de obra a contratar para la ejecución del proyecto, dejando su definición final a partir de la orden de iniciación del contrato de obra 1844 de 2012, la cual fue suscrita el 12 de diciembre de 2012 y solamente hasta el 9 de mayo de 2013 con la Modificación No. 1, se establecieron las cantidades de obra."/>
    <s v="Situación que denota debilidades en la aplicación del Principio de Planeación, lo que puede afectar el cumplimiento del objeto contractual."/>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41R14"/>
    <n v="1"/>
    <s v="H41R14 - 1"/>
  </r>
  <r>
    <n v="350"/>
    <n v="431"/>
    <m/>
    <s v="Administrativo"/>
    <s v="14 02 003"/>
    <s v="H44R14. Estructuración estudios previos-metas físicas contratadas._x000a__x000a_Contrato de obra No. 1788 del 7 de noviembre de 2012, La meta física de la longitud de rehabilitación de pavimento se determinó contractualmente en 64,5 Kilómetros (distribuidos Huila=50,120KM y Caquetá=14,537KM) , sin embargo mediante inspección física se estableció que  finalmente se ejecutarán 53,64KM de rehabilitación (distribuidos Huila=47,92KM y Caquetá=5,72KM).,Lo cual conllevo a una reducción de la meta física  de 10.86 Km correspondiente a un16.8% de la longitud priorizada en los tres tramos intervenidos."/>
    <s v=" debido a deficiencias en la planeación en la elaboración de los estudios previos entregados por Inví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44R14"/>
    <n v="1"/>
    <s v="H44R14 - 1"/>
  </r>
  <r>
    <n v="351"/>
    <n v="432"/>
    <m/>
    <s v="Administrativo e indagación preliminar."/>
    <s v="14 02 003"/>
    <s v="H45R14. Estudios y diseños entregados por el Invías. _x000a__x000a_El Estudio Geotécnico y de Pavimentos efectuado en la consultoría cuya valor se estima en $998.133.646 no fue utilizado en desarrollo de la obra, debido a que en la revisión y ajuste a los diseños efectuada en la adición N° 1 del 26 de septiembre de 2014 del contrato No 1788 de 2012, suscrita por el Director de Contratación del INVIAS y por la cual se  pagó un valor de $165.530,417 se cambió el diseño de pavimento. "/>
    <s v="Así las cosas, se ejecutó la rehabilitación con unos estudios diferentes a los inicialmente aportados y  pagados por el Instituto."/>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45R14"/>
    <n v="1"/>
    <s v="H45R14 - 1"/>
  </r>
  <r>
    <n v="352"/>
    <n v="433"/>
    <m/>
    <s v="Administrativo"/>
    <s v="14 04 010"/>
    <s v="H46R14. Anticipo._x000a__x000a_Contrato de obra No. 1788 del 7 de noviembre de 2012, En el contrato se estableció el pago de un anticipo de hasta el 10% del valor básico del contrato sin IVA por valor de $ 8.183.739.964,2; sin embargo mediante la modificación No.3 se incrementó un valor adicional al anticipo de $2.498.575.698 equivalente al 3.06% del valor básico de las obras."/>
    <s v="No mantener las variables iniciales para garantizar la amortización del mismo, ni tener un control establecido para ello."/>
    <s v="Solicitar aclaración de la clausula contractual que establece el anticipo por la Dirección de Contratación "/>
    <s v="Solicitud de aclaración por parte de la Dirección de Contratación "/>
    <s v="Memorando de Respuesta "/>
    <n v="1"/>
    <d v="2017-11-01T00:00:00"/>
    <d v="2017-12-30T00:00:00"/>
    <n v="8.4285714285714288"/>
    <s v="SGI-DJ"/>
    <n v="1"/>
    <m/>
    <n v="-1436.6333333333334"/>
    <n v="100"/>
    <n v="8.4285714285714288"/>
    <n v="8.4285714285714288"/>
    <n v="8.4285714285714288"/>
    <m/>
    <x v="1"/>
    <s v="CUMPLIDO"/>
    <x v="22"/>
    <s v="H46R14"/>
    <n v="1"/>
    <s v="H46R14 - 1"/>
  </r>
  <r>
    <n v="353"/>
    <n v="434"/>
    <m/>
    <s v="Administrativo"/>
    <s v="11 02 002"/>
    <s v="H47R14. Diseños sitios críticos._x000a__x000a_En la ejecución del contrato No 1788 de 2012 se realizó la elaboración de 11 estudios y Diseños en sitios críticos sobre la vía Orrapihuasi – Florencia en los Departamentos del Huila y Caquetá sobre los siguientes puntos de referenciación PR23+440;PR26+800;PR33+900;PR34+080;PR34+694;PR36+700;PR37+100;PR38+800;PR42+500;PR47+760;PR53+400, de los cuales solo se ejecutaron 4 obras cuyo diseños tuvieron un por valor de $541.035.600 y quedaron 7 sitios críticos a los que no se le efectúo su construcción, Lo cual conlleva a que se reduzcan las metas físicas por inversión en estudios y diseños que no se materializan en la obra."/>
    <s v="Debido a deficiencias en la planeación de los estudios y diseño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47R14"/>
    <n v="1"/>
    <s v="H47R14 - 1"/>
  </r>
  <r>
    <n v="354"/>
    <n v="435"/>
    <m/>
    <s v="Administrativo"/>
    <s v="11 02 002"/>
    <s v="H49R14. Plazo contractual._x000a__x000a_Contrato de obra No. 1788 del 7 de noviembre de 2012, El plazo inicial del contrato se estableció en de 22 meses a partir de la suscripción del acta de inicio, sin embargo fue objeto de 2 prórrogas, una de 12 días y otra de 60 días respectivamente, Lo cual conlleva a que se extienda el plazo contractual generando demoras en los tiempos de viaje e incomodidades a los usuarios de las vías intervenidas."/>
    <s v="Debido a deficiencias en la planeación contractual en la determinación de los plazos de conformidad con los estudios y actividades constructivas "/>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49R14"/>
    <n v="1"/>
    <s v="H49R14 - 1"/>
  </r>
  <r>
    <n v="355"/>
    <n v="436"/>
    <m/>
    <s v="Administrativo"/>
    <s v="11 02 002"/>
    <s v="H57R14. Plazo contractual._x000a__x000a_CLAUSULA CUARTA DEL CONTRATO: PLAZO.- El plazo para la ejecución del presente contrato será hade dos (2) meses, a partir de la Orden de Iniciación que impartirá el Jefe de la Unidad Ejecutora del INSTITUTO, previo el cumplimiento de los requisitos de perfeccionamiento, legalización y ejecución del mismo y aprobación de los documentos de información para el control de la ejecución de la obra previstos en el Pliego de Condiciones."/>
    <s v="Plazo contractual."/>
    <s v="Verificación de los requisitos legales previos para la orden de iniciación."/>
    <s v="Informe de seguimiento de la verificación"/>
    <s v="Informe "/>
    <n v="1"/>
    <d v="2017-11-01T00:00:00"/>
    <d v="2017-12-30T00:00:00"/>
    <n v="8.4285714285714288"/>
    <s v="SGI"/>
    <n v="1"/>
    <m/>
    <n v="-1436.6333333333334"/>
    <n v="100"/>
    <n v="8.4285714285714288"/>
    <n v="8.4285714285714288"/>
    <n v="8.4285714285714288"/>
    <m/>
    <x v="1"/>
    <s v="CUMPLIDO"/>
    <x v="22"/>
    <s v="H57R14"/>
    <n v="1"/>
    <s v="H57R14 - 1"/>
  </r>
  <r>
    <n v="356"/>
    <n v="437"/>
    <m/>
    <s v="Administrativo"/>
    <s v="11 03 002"/>
    <s v="H59R14. Contrato No 1289 del 8 de octubre de 2014 el cual tiene por objeto el mejoramiento y mantenimiento de la carretera Candelaria – La Plata._x000a__x000a_La meta física de la longitud de pavimento se estableció en 1 Km comprendido entre el PR 44+900 al PR 45+900 y la atención de dos sitios críticos ubicados en el PR 4+150 y el PR 22+700, sin embargo se ejecutaron 903.7 m de pavimento y no se hizo obra en los dos sitios críticos."/>
    <s v="Debido a deficiencias en la estructuración del presupuesto de obra y en estudios previos insuficientes puesto que solo se identifica  la necesidad y las metas físicas"/>
    <s v="Aprobación  de un formato  denominado &quot;bitácora de verificación de estudios y diseños&quot; para iniciar los procesos de selección  de los contratistas de obra, por parte de las Direcciones  Operativa  y  Técnica."/>
    <s v="  Aprobación por parte de las Direcciones Técnica y Operativa  para implementación por parte de las unidades ejecutoras  de una Formato de verificación de estudios y diseños"/>
    <s v="Formato de verificación de estudios y diseños  aprobado "/>
    <n v="1"/>
    <d v="2020-02-01T00:00:00"/>
    <d v="2020-05-28T00:00:00"/>
    <n v="16.714285714285715"/>
    <s v="DEO-DTE"/>
    <n v="0"/>
    <m/>
    <n v="-1465.9666666666667"/>
    <n v="0"/>
    <n v="0"/>
    <n v="0"/>
    <n v="16.714285714285715"/>
    <m/>
    <x v="0"/>
    <s v="VENCIDO"/>
    <x v="22"/>
    <s v="H59R14"/>
    <n v="1"/>
    <s v="H59R14 - 1"/>
  </r>
  <r>
    <n v="357"/>
    <n v="438"/>
    <m/>
    <s v="Administrativo para indagación preliminar con presunto alcance disciplinario."/>
    <s v="21 01 001"/>
    <s v="H64R14. Construcción del Puente de Honda._x000a__x000a_Al revisar el desarrollo del Contrato de Interventoría 653 de 2012, se evidencia el pago por actividades que presuntamente no estaban justificadas  por las cuales se canceló cerca del 40% del valor del contrato de Interventoría. "/>
    <s v="Lo anterior evidencia el  presunto incumplimiento tanto de las funciones de los Supervisores (Gestores) designados por INVÍAS establecidas en la Resolución 3376 de 2010,"/>
    <s v="Crear una base de datos para controlar y verificar  la dedicaciones del personal de las interventoría en el momento de aprobación del mismo por parte de  INVIAS."/>
    <s v="Base de datos implementada."/>
    <s v="Reporte mensual de consulta y verificación de base de datos "/>
    <n v="12"/>
    <d v="2020-01-28T00:00:00"/>
    <d v="2020-12-31T00:00:00"/>
    <n v="48.285714285714285"/>
    <s v="DEO-DTE"/>
    <n v="12"/>
    <d v="2021-03-01T00:00:00"/>
    <n v="2"/>
    <n v="100"/>
    <n v="48.285714285714285"/>
    <n v="48.285714285714285"/>
    <n v="48.285714285714285"/>
    <m/>
    <x v="1"/>
    <s v="CUMPLIDO"/>
    <x v="22"/>
    <s v="H64R14"/>
    <n v="1"/>
    <s v="H64R14 - 1"/>
  </r>
  <r>
    <n v="358"/>
    <n v="439"/>
    <m/>
    <s v="Administrativo con presunta incidencia disciplinaria."/>
    <s v="11 03 002"/>
    <s v="H65R14. Gestión predial para la ejecución de las obras._x000a__x000a_CONVENIO 3141/13 - ICCU y CONVENIO 3075/13 – GOBERNACIÓN DE BOYACÁ._x000a_"/>
    <s v="Esta situación evidencia fallas administrativas y de supervisión por parte de la Interventoría y del INVÍAS"/>
    <s v="Solicitar informe del estado actual del convenio"/>
    <s v="solicitud de informe a la gobernación de Boyacá"/>
    <s v="Informe "/>
    <n v="1"/>
    <d v="2017-11-01T00:00:00"/>
    <d v="2018-03-30T00:00:00"/>
    <n v="21.285714285714285"/>
    <s v="SGI"/>
    <n v="1"/>
    <m/>
    <n v="-1439.6333333333334"/>
    <n v="100"/>
    <n v="21.285714285714285"/>
    <n v="21.285714285714285"/>
    <n v="21.285714285714285"/>
    <m/>
    <x v="1"/>
    <s v="CUMPLIDO"/>
    <x v="22"/>
    <s v="H65R14"/>
    <n v="1"/>
    <s v="H65R14 - 1"/>
  </r>
  <r>
    <n v="359"/>
    <n v="440"/>
    <m/>
    <s v="Administrativo con presunta incidencia disciplinaria."/>
    <s v="11 03 002"/>
    <s v="H66R14. Ubicación y priorización de puentes peatonales (Caso Chiquinquirá)._x000a__x000a_Dentro del convenio 3075 de 2013 En el caso del puente junto a la casa de la cultura, no se tuvo en cuenta que la misma está declarada como patrimonio cultural, y como tal, cualquier intervención se debe consultar con el Ministerio de Cultura."/>
    <s v="Se evidencia que hubo falta de planeación en la priorización y escogencia de los sitios donde se van a implantar los puentes"/>
    <s v="_x000a__x000a_Presentar informe sobre los puentes peatonales en el municipio de Chiquinquirá observados por la contraloría."/>
    <s v="Elaboración de Informe."/>
    <s v="Informe interventoría"/>
    <n v="1"/>
    <d v="2017-11-01T00:00:00"/>
    <d v="2017-12-30T00:00:00"/>
    <n v="8.4285714285714288"/>
    <s v="SGI"/>
    <n v="1"/>
    <m/>
    <n v="-1436.6333333333334"/>
    <n v="100"/>
    <n v="8.4285714285714288"/>
    <n v="8.4285714285714288"/>
    <n v="8.4285714285714288"/>
    <m/>
    <x v="1"/>
    <s v="CUMPLIDO"/>
    <x v="22"/>
    <s v="H66R14"/>
    <n v="1"/>
    <s v="H66R14 - 1"/>
  </r>
  <r>
    <n v="360"/>
    <n v="441"/>
    <m/>
    <s v="Administrativo"/>
    <s v="11 03 002"/>
    <s v="H69R14. Ejecución convenio interadministrativo 1282  de  2013._x000a__x000a_Se observa que han trascurrido casi dos (2) años, desde la fecha de inicio del convenio sin que se hayan contratado las actividades de construcción por parte de la Gobernación del Departamento de San Andrés y Providencia; teniendo en cuenta que el plazo asignado para el cumplimiento del objeto contractual vence el 20 de octubre de 2015."/>
    <s v="Denotan debilidades en el plazo asignado para la ejecución del contrato."/>
    <s v="Requerir a la Gobernación de San Andrés la finalización del proceso contractual."/>
    <s v="Obtener el acto administrativo de adjudicación del proceso."/>
    <s v="Resolución de adjudicación"/>
    <n v="1"/>
    <d v="2017-11-01T00:00:00"/>
    <d v="2017-12-30T00:00:00"/>
    <n v="8.4285714285714288"/>
    <s v="SMF"/>
    <n v="1"/>
    <m/>
    <n v="-1436.6333333333334"/>
    <n v="100"/>
    <n v="8.4285714285714288"/>
    <n v="8.4285714285714288"/>
    <n v="8.4285714285714288"/>
    <m/>
    <x v="1"/>
    <s v="CUMPLIDO"/>
    <x v="22"/>
    <s v="H69R14"/>
    <n v="1"/>
    <s v="H69R14 - 1"/>
  </r>
  <r>
    <n v="361"/>
    <n v="442"/>
    <m/>
    <s v="Administrativo con presunta incidencia disciplinaria."/>
    <s v="11 03 002"/>
    <s v="H70R14. Gestión técnica de proyecto._x000a__x000a_Contrato Interadministrativo: 3398-2013 (Dragado Bahía de Cartagena), Como resultado del análisis realizado se estableció que no hay evidencia o registro de los informes mensuales sobre el Estado del Proyecto, Situación que además de no permitir un oportuno y efectivo control sobre el cumplimiento de las obligaciones contractuales, demuestra una presunta contravención a lo estipulado en los Artículos 34 y 35 de la Ley 734 de 2002 y Resoluciones Invías 6339 de diciembre 11 de 2013 y 3376 de julio 28 de 2010."/>
    <s v="Deficiencia en la supervisión del gestor."/>
    <s v="Evidenciar el recibo definitivo y la liquidación del contrato."/>
    <s v="1. Reporte trimestral.    _x000a_                      _x000a_2. Realizar las gestiones para el recibo y posterior liquidación del convenio 3398 de 2013."/>
    <s v="1. Acta de entrega y recibo definitivo junto con acta de liquidación (2)._x000a__x000a_2. Reporte trimestral (3)."/>
    <n v="5"/>
    <d v="2017-11-01T00:00:00"/>
    <d v="2018-10-30T00:00:00"/>
    <n v="51.857142857142854"/>
    <s v="SMF"/>
    <n v="5"/>
    <m/>
    <n v="-1446.7666666666667"/>
    <n v="100"/>
    <n v="51.857142857142854"/>
    <n v="51.857142857142854"/>
    <n v="51.857142857142854"/>
    <m/>
    <x v="1"/>
    <s v="CUMPLIDO"/>
    <x v="22"/>
    <s v="H70R14"/>
    <n v="1"/>
    <s v="H70R14 - 1"/>
  </r>
  <r>
    <n v="362"/>
    <n v="443"/>
    <m/>
    <s v="Administrativo con presunta incidencia disciplinaria."/>
    <s v="11 03 001"/>
    <s v="H71R14. Información red terciaria._x000a__x000a_El INVÍAS a 31 de diciembre de 2014 no cuenta con información del tipo de superficie de rodadura  (pavimentado, placa huella, afirmado) del 53.32% de la Red Terciaria a su cargo, esto es de 14.705,16 kilómetros (de los 27.577,45 kilómetros que están bajo su responsabilidad). Adicionalmente, no tiene un inventario completo de dicha red; por lo que se desconoce el estado de 22.549,84 kilómetros, equivalentes a un 81,77% ; teniendo en cuenta que según el propio Invías solo estaban en buen estado 5.027,62 kilómetros (18.23%) que corresponden a los sectores intervenidos recientemente."/>
    <s v="Deficiencias en los mecanismos de seguimiento y monitoreo del Instituto."/>
    <s v="Llevar a cabo proceso de contratación y de esta forma levantar el inventario de la Red Terciaria. "/>
    <s v="Solicitar al Ministerio de Transporte la iniciación del proceso de contratación."/>
    <s v="Reporte"/>
    <n v="1"/>
    <d v="2017-11-01T00:00:00"/>
    <d v="2018-06-30T00:00:00"/>
    <n v="34.428571428571431"/>
    <s v="SVR"/>
    <n v="0.3"/>
    <m/>
    <n v="-1442.7"/>
    <n v="30"/>
    <n v="10.328571428571429"/>
    <n v="10.328571428571429"/>
    <n v="34.428571428571431"/>
    <m/>
    <x v="0"/>
    <s v="VENCIDO"/>
    <x v="22"/>
    <s v="H71R14"/>
    <n v="1"/>
    <s v="H71R14 - 1"/>
  </r>
  <r>
    <n v="363"/>
    <n v="444"/>
    <m/>
    <s v="Administrativo con presunta incidencia disciplinaria y fiscal."/>
    <s v="11 03 002"/>
    <s v="H74R14. Obras inconclusas y calidad de las mismas convenio 2252 de 2012._x000a__x000a_la construcción de placa huella, presentaban deficiencias en su calidad, entre las cuales se encuentran: agrietamiento de concreto, tanto en placa como piedra pegada; desgaste prematuro de la zona de rodadura de las placas de concreto, elementos mal construidos y colocados (cunetas y bordillos), juntas sin sellar, colocación incorrecta de arriostramientos, entre otros."/>
    <s v="Falta de control y seguimiento por parte de la interventoría contratada por el INVIAS."/>
    <s v="Iniciar las acciones pertinentes con el contratista o el municipio para la recuperación de los recursos de las obras mal ejecutadas._x000a__x000a_"/>
    <s v="Iniciar la respectiva acción contractual en contra del municipio de Sogamoso para evitar el detrimento patrimonial. Se reiterara a la Oficina Asesora Jurídica el estado en que se encuentra el proceso para declarar el incumplimiento. Adicionalmente, se solicitará el inicio de la declaratoria de calidad del servicio en contra de la interventoría. _x000a__x000a_"/>
    <s v="Reporte de las acciones emprendidas."/>
    <n v="1"/>
    <d v="2017-11-01T00:00:00"/>
    <d v="2017-12-30T00:00:00"/>
    <n v="8.4285714285714288"/>
    <s v="SVR"/>
    <n v="1"/>
    <m/>
    <n v="-1436.6333333333334"/>
    <n v="100"/>
    <n v="8.4285714285714288"/>
    <n v="8.4285714285714288"/>
    <n v="8.4285714285714288"/>
    <m/>
    <x v="1"/>
    <s v="CUMPLIDO"/>
    <x v="22"/>
    <s v="H74R14"/>
    <n v="1"/>
    <s v="H74R14 - 1"/>
  </r>
  <r>
    <n v="364"/>
    <n v="445"/>
    <m/>
    <s v="Administrativo con presunta incidencia disciplinaria."/>
    <s v="14 02 003"/>
    <s v="H79R14. Estudios previos convenio 598 de 2013. _x000a__x000a_Dentro la visita administrativa realizada el 15 de julio de 2015 a las instalaciones de la Oficina de Archivo del INVÍAS, no se encontró evidencia de la realización de los estudios previos y que la carpeta del convenio tampoco contiene un análisis del valor estimado del convenio. Por consiguiente, se genera incertidumbre  sobre el procedimiento adelantado para establecer el valor del contrato. "/>
    <s v="No evidencia de estudios previos"/>
    <s v="Entregar un reporte en donde se verifique que todas las unidades ejecutoras tienen en cuenta las exigencias señaladas en el Manual de Contratación en lo referente a estudios previos y soportes del proceso precontractual._x000a__x000a_"/>
    <s v="Se entregara un reporte trimestral."/>
    <s v="Reporte trimestral"/>
    <n v="3"/>
    <d v="2017-11-01T00:00:00"/>
    <d v="2018-08-30T00:00:00"/>
    <n v="43.142857142857146"/>
    <s v="DEO"/>
    <n v="3"/>
    <m/>
    <n v="-1444.7333333333333"/>
    <n v="100"/>
    <n v="43.142857142857146"/>
    <n v="43.142857142857146"/>
    <n v="43.142857142857146"/>
    <m/>
    <x v="1"/>
    <s v="CUMPLIDO"/>
    <x v="22"/>
    <s v="H79R14"/>
    <n v="1"/>
    <s v="H79R14 - 1"/>
  </r>
  <r>
    <n v="365"/>
    <n v="446"/>
    <m/>
    <s v="Administrativo con presunta incidencia disciplinaria."/>
    <s v="14 01 011"/>
    <s v="H80R14. Dentro de la carpeta del convenio 598 del 2013, no se evidencia la resolución de justificación de la contratación directa, conforme con lo observado en la visita administrativa a la oficina de Archivo del 1° piso de las instalaciones del INVÍAS."/>
    <s v="El convenio interadministrativo debe contener la resolución de justificación de la contratación directa"/>
    <s v="Entregar un reporte en donde se verifique que todas las unidades ejecutoras tienen en cuenta las exigencias señaladas en el Manual de Contratación relacionados con los documentos soportes del proceso precontractual, de acuerdo a la modalidad de contratación utilizada._x000a__x000a_"/>
    <s v="Se entregara un reporte trimestral"/>
    <s v="Reporte trimestral"/>
    <n v="3"/>
    <d v="2017-11-01T00:00:00"/>
    <d v="2018-08-30T00:00:00"/>
    <n v="43.142857142857146"/>
    <s v="DEO"/>
    <n v="3"/>
    <m/>
    <n v="-1444.7333333333333"/>
    <n v="100"/>
    <n v="43.142857142857146"/>
    <n v="43.142857142857146"/>
    <n v="43.142857142857146"/>
    <m/>
    <x v="1"/>
    <s v="CUMPLIDO"/>
    <x v="22"/>
    <s v="H80R14"/>
    <n v="1"/>
    <s v="H80R14 - 1"/>
  </r>
  <r>
    <n v="366"/>
    <n v="447"/>
    <m/>
    <s v="Administrativo con presunta incidencia disciplinaria."/>
    <s v="11 03 002"/>
    <s v="H81R14. Plazo ejecución del convenio 598 de 2013 y del contrato de interventoría 3799 de 2013._x000a__x000a_Se estableció dentro del cuerpo de la minuta del convenio 598 de 2013 que el plazo “será hasta el 31 de diciembre de 2013, contado a partir de la fecha de la orden de iniciación, lo cual ha generado que a la fecha se hayan celebrado dos prórrogas, la primera del 20 de septiembre de 2013, con una duración de hasta el 31 de diciembre de 2014, y una segunda, celebrada el 19 de diciembre de 2014 con plazo de hasta el 30 de septiembre de 2015."/>
    <s v="Debilidades en la planeación en algunos elementos propios del convenio, como es el plazo. "/>
    <s v="Entregar un reporte en donde se verifique que todas las unidades ejecutoras tienen en cuenta la obligación de planear debidamente los plazos de acuerdo con las diferentes etapas de los convenios y/o contratos de obra e interventoría y/u objeto contractual."/>
    <s v="Se entregara un reporte trimestral"/>
    <s v="Reporte trimestral"/>
    <n v="3"/>
    <d v="2017-11-01T00:00:00"/>
    <d v="2018-08-30T00:00:00"/>
    <n v="43.142857142857146"/>
    <s v="DEO"/>
    <n v="3"/>
    <m/>
    <n v="-1444.7333333333333"/>
    <n v="100"/>
    <n v="43.142857142857146"/>
    <n v="43.142857142857146"/>
    <n v="43.142857142857146"/>
    <m/>
    <x v="1"/>
    <s v="CUMPLIDO"/>
    <x v="22"/>
    <s v="H81R14"/>
    <n v="1"/>
    <s v="H81R14 - 1"/>
  </r>
  <r>
    <n v="367"/>
    <n v="448"/>
    <m/>
    <s v="Administrativo"/>
    <s v="11 03 002"/>
    <s v="H83R14. Alcance físico del Convenio 598 de 2013._x000a__x000a_En desarrollo de la visita al sitio de las obras  la interventoría y el delegado de la Gobernación para la atención de esta diligencia en la vía Zanjón- Pueblo Bello, le informaron a la Contraloría que el presupuesto del contrato de obra no alcanza para terminar los 30 kilómetros que corresponden a la meta física propuesta en el objeto del convenio interadministrativo."/>
    <s v="Planeación presupuestal"/>
    <s v="Entregar un reporte en donde se verifique que todas las unidades ejecutoras tienen en cuenta las exigencias señaladas en el Manual de Contratación relacionadas con el presupuesto."/>
    <s v="Se entregara un reporte trimestral"/>
    <s v="Reporte trimestral"/>
    <n v="3"/>
    <d v="2017-11-01T00:00:00"/>
    <d v="2018-08-30T00:00:00"/>
    <n v="43.142857142857146"/>
    <s v="DEO"/>
    <n v="3"/>
    <m/>
    <n v="-1444.7333333333333"/>
    <n v="100"/>
    <n v="43.142857142857146"/>
    <n v="43.142857142857146"/>
    <n v="43.142857142857146"/>
    <m/>
    <x v="1"/>
    <s v="CUMPLIDO"/>
    <x v="22"/>
    <s v="H83R14"/>
    <n v="1"/>
    <s v="H83R14 - 1"/>
  </r>
  <r>
    <n v="368"/>
    <n v="449"/>
    <m/>
    <s v="Administrativo"/>
    <s v="14 02 003"/>
    <s v="H84R14. Plazo contractual contrato 2013-02-0959  y convenio 598 de 2013._x000a__x000a_Se evidencia que existe una inconsistencia temporal entre el plazo del Convenio y el del contrato, del cual el segundo excede el plazo originalmente pactado en 17 meses. Lo anterior en consideración a que el plazo original del convenio vencía el 31 de diciembre de 2013 y el contrato de obra se celebró con un plazo de 20 meses, es decir, que con el solo hecho de su suscripción la Gobernación estaba comprometiéndose con un plazo que excedía su capacidad de ejecución original."/>
    <s v="Mayor plazo de ejecución del contrato frente al convenio"/>
    <s v="Verificar que el plazo de los contratos derivados estén acorde con el plazo del convenio marco._x000a_"/>
    <s v="Se entregara un reporte trimestral"/>
    <s v="Reporte trimestral"/>
    <n v="3"/>
    <d v="2017-11-01T00:00:00"/>
    <d v="2018-08-30T00:00:00"/>
    <n v="43.142857142857146"/>
    <s v="DEO"/>
    <n v="3"/>
    <m/>
    <n v="-1444.7333333333333"/>
    <n v="100"/>
    <n v="43.142857142857146"/>
    <n v="43.142857142857146"/>
    <n v="43.142857142857146"/>
    <m/>
    <x v="1"/>
    <s v="CUMPLIDO"/>
    <x v="22"/>
    <s v="H84R14"/>
    <n v="1"/>
    <s v="H84R14 - 1"/>
  </r>
  <r>
    <n v="369"/>
    <n v="450"/>
    <m/>
    <s v="Administrativo"/>
    <s v="11 03 002"/>
    <s v="H85R14. Cumplimiento del plazo del convenio  598 de 2013._x000a__x000a_Se pudo observar que las obras no estarán en el plazo en el que finaliza la prórroga del adicional 2 . Lo anterior, se sustenta en el hecho que de los aproximadamente 22 kilómetros pavimentados del alcance físico estimado en la actualidad del contrato derivado, solo se ha llegado hasta el PR 17+700 aproximadamente."/>
    <s v="Presuntas deficiencias en la planeación y control y seguimiento, efectuado a las obligaciones de la Gobernación por parte del INVÍAS."/>
    <s v="Entregar un reporte en donde se verifique que todas las unidades ejecutoras tienen en cuenta las exigencias señaladas en el Manual de Contratación relacionados con el presupuesto."/>
    <s v="Se entregara un reporte trimestral"/>
    <s v="Reporte trimestral"/>
    <n v="3"/>
    <d v="2017-11-01T00:00:00"/>
    <d v="2018-08-30T00:00:00"/>
    <n v="43.142857142857146"/>
    <s v="DEO"/>
    <n v="3"/>
    <m/>
    <n v="-1444.7333333333333"/>
    <n v="100"/>
    <n v="43.142857142857146"/>
    <n v="43.142857142857146"/>
    <n v="43.142857142857146"/>
    <m/>
    <x v="1"/>
    <s v="CUMPLIDO"/>
    <x v="22"/>
    <s v="H85R14"/>
    <n v="1"/>
    <s v="H85R14 - 1"/>
  </r>
  <r>
    <n v="370"/>
    <n v="451"/>
    <m/>
    <s v="Administrativo"/>
    <s v="14 02 003"/>
    <s v="H99R14. Del convenio 2454 de 2013 se desprende el Contrato de obra 113 de 2014._x000a__x000a_No se cumplió con la meta física establecida contractualmente debido a que en el replanteo realizado en sitio, se definieron obras teniendo en cuenta el recurso financiero con que contaba el contrato. Por deficiencias en la estructuración de estudios previos, lo cual conlleva a recorte e incumplimiento de las metas físicas definidas en el contrato."/>
    <s v="Por deficiencias en la estructuración de estudios previos, lo cual conlleva a recorte e incumplimiento de las metas físicas definidas en el contrato."/>
    <s v="Presentar informe de interventoría mediante el cual se justifique la modificación de metas físicas."/>
    <s v="Entregar informe de interventoría mediante el cual se justifique la modificación de metas físicas."/>
    <s v="Informe"/>
    <n v="1"/>
    <d v="2017-11-01T00:00:00"/>
    <d v="2017-12-30T00:00:00"/>
    <n v="8.4285714285714288"/>
    <s v="SVR"/>
    <n v="1"/>
    <m/>
    <n v="-1436.6333333333334"/>
    <n v="100"/>
    <n v="8.4285714285714288"/>
    <n v="8.4285714285714288"/>
    <n v="8.4285714285714288"/>
    <m/>
    <x v="1"/>
    <s v="CUMPLIDO"/>
    <x v="22"/>
    <s v="H99R14"/>
    <n v="1"/>
    <s v="H99R14 - 1"/>
  </r>
  <r>
    <n v="371"/>
    <n v="452"/>
    <m/>
    <s v="Administrativo"/>
    <s v="14 02 003"/>
    <s v="H103R14. Estudios previos insuficientes. convenio No. 901 de 2013 y 902 de 2013 celebrado entre Invías y Alcaldía del municipio de Mocoa (Putumayo)._x000a__x000a_Estudios previos insuficientes e inadecuados para la suscripción de los Convenios Interadministrativos anteriormente citados. Derivando como consecuencia la realización de modificaciones y ajustes en detalles y cantidades de obra (ver acta parcial No 05 de 05 de enero de 2015). Se han adicionado ítems no previstos que son propios de la etapa de planeación, los cuales han sido elaborados por el contratista."/>
    <s v="Deficiencias en la etapa de planeación contractual de los convenios interadministrativos. No. 901 de 2013 y 902 de 2013 celebrado entre INVÍAS y Alcaldía del Municipio de Mocoa (Putumayo)."/>
    <s v="Solicitar al gestor de proyecto informe sobre desarrollo del convenio."/>
    <s v="Solicitar Informe."/>
    <s v="Informe."/>
    <n v="1"/>
    <d v="2017-11-01T00:00:00"/>
    <d v="2017-12-30T00:00:00"/>
    <n v="8.4285714285714288"/>
    <s v="SVR"/>
    <n v="1"/>
    <m/>
    <n v="-1436.6333333333334"/>
    <n v="100"/>
    <n v="8.4285714285714288"/>
    <n v="8.4285714285714288"/>
    <n v="8.4285714285714288"/>
    <m/>
    <x v="1"/>
    <s v="CUMPLIDO"/>
    <x v="22"/>
    <s v="H103R14"/>
    <n v="1"/>
    <s v="H103R14 - 1"/>
  </r>
  <r>
    <n v="372"/>
    <n v="453"/>
    <m/>
    <s v="Administrativo con presunto alcance disciplinario."/>
    <s v="14 02 001"/>
    <s v="H104R14. Convenio No. 2323 de 2013 Puerto Caicedo Putumayo, planeación contractual._x000a__x000a_Estudios previos insuficientes e inadecuados antes de la suscripción del Convenio Interadministrativo, lo que ha conllevado el ajuste de especificaciones y cantidades de obra y el consecuente retraso de ejecución en más de cinco meses. La fecha de terminación inicial estaba prevista para el 13 de enero de 2015 y el contrato fue prorrogado hasta el 13 de julio de 2015."/>
    <s v="Deficiencias en la etapa de planeación contractual del Convenio en la elaboración de estudios previos"/>
    <s v="Solicitar al gestor de proyecto informe sobre desarrollo del convenio."/>
    <s v="Solicitar Informe."/>
    <s v="Informe."/>
    <n v="1"/>
    <d v="2017-11-01T00:00:00"/>
    <d v="2017-12-30T00:00:00"/>
    <n v="8.4285714285714288"/>
    <s v="SVR"/>
    <n v="1"/>
    <m/>
    <n v="-1436.6333333333334"/>
    <n v="100"/>
    <n v="8.4285714285714288"/>
    <n v="8.4285714285714288"/>
    <n v="8.4285714285714288"/>
    <m/>
    <x v="1"/>
    <s v="CUMPLIDO"/>
    <x v="22"/>
    <s v="H104R14"/>
    <n v="1"/>
    <s v="H104R14 - 1"/>
  </r>
  <r>
    <n v="373"/>
    <n v="454"/>
    <m/>
    <s v="Administrativo con presunta incidencia fiscal y disciplinaria."/>
    <s v="11 03 002"/>
    <s v="H108R14. Calidad obras ejecutadas y recibidas contrato N° LP 007- 2013 - municipio de Repelón, Departamento del Atlántico. Vía Camino Banco Bigibana._x000a__x000a_En el K3+180, K4+140, K4+210   hay socavación entre la vía y los gaviones y se observó material sin compactar sobre la vía al lado de los gaviones. "/>
    <s v="Debilidades en la supervisión y control"/>
    <s v="Subsanar las observaciones presentadas por la contraloría en la visita realizada. "/>
    <s v="Informe de interventoría mediante el cual se demuestra la ejecución total de las observaciones presentadas."/>
    <s v="Informe y registro fotográfico"/>
    <n v="1"/>
    <d v="2017-11-01T00:00:00"/>
    <d v="2017-12-30T00:00:00"/>
    <n v="8.4285714285714288"/>
    <s v="SVR"/>
    <n v="1"/>
    <m/>
    <n v="-1436.6333333333334"/>
    <n v="100"/>
    <n v="8.4285714285714288"/>
    <n v="8.4285714285714288"/>
    <n v="8.4285714285714288"/>
    <m/>
    <x v="1"/>
    <s v="CUMPLIDO"/>
    <x v="22"/>
    <s v="H108R14"/>
    <n v="1"/>
    <s v="H108R14 - 1"/>
  </r>
  <r>
    <n v="374"/>
    <n v="455"/>
    <m/>
    <s v="Administrativo con presunta incidencia disciplinaria."/>
    <s v="16 04 001"/>
    <s v="H112R14. Impuesto predial y contribución por valorización._x000a_ _x000a_Como resultado de las visitas realizadas a los Municipios de Facatativá, Madrid, Chía, Une, Chipaque, Soacha y Cajicá, se estableció que el Instituto Nacional de Vías tiene deuda de impuesto predial , tasa bomberil, sobretasa ambiental e intereses, relacionada con predios de su propiedad por un valor aproximado de $3.185 millones._x000a_"/>
    <s v="El Instituto Nacional de Vías no tiene cuantificado el valor de la deuda pendiente de pago por concepto de Impuesto Predial y de Valorización de los predios de su propiedad, debido a que dicho monto no ha sido informado por las Direcciones Territoriales del Instituto al Nivel Central  o porque las Secretarías de Hacienda de los Municipios no ha enviado la cuenta de cobro."/>
    <s v="Depurar los predios evidenciados por la contraloría en los municipios Chía, Une, Chipaque y Cajicá para su saneamiento."/>
    <s v="1. Clasificar los predios observados por la contraloría identificando su calidad de uso público o fiscal._x000a__x000a_2. Gestionar las acciones de exclusión de pagos de impuesto predial al tratarse de bienes de uso público."/>
    <s v="Reporte cuatrimestral"/>
    <n v="2"/>
    <d v="2017-11-01T00:00:00"/>
    <d v="2018-07-30T00:00:00"/>
    <n v="38.714285714285715"/>
    <s v="SS"/>
    <n v="2"/>
    <d v="2021-07-06T00:00:00"/>
    <n v="35.733333333333334"/>
    <n v="100"/>
    <n v="38.714285714285715"/>
    <n v="38.714285714285715"/>
    <n v="38.714285714285715"/>
    <s v="NO"/>
    <x v="1"/>
    <s v="CUMPLIDO"/>
    <x v="22"/>
    <s v="H112R14"/>
    <n v="1"/>
    <s v="H112R14 - 1"/>
  </r>
  <r>
    <n v="375"/>
    <n v="456"/>
    <m/>
    <s v="Administrativo con presunta incidencia disciplinaria."/>
    <s v="16 04 003"/>
    <s v="H113R14. Cobro coactivo impuesto predial._x000a__x000a_De acuerdo con información suministrada por el Invías mediante comunicación OCI 45214, los diferentes municipios del país han instaurado 663 procesos de cobro coactivo por un valor de $13.561,2 millones._x000a__x000a_"/>
    <s v="Esta situación se presenta porque el Invías desconoce la totalidad de los bienes que son de su propiedad."/>
    <s v="_x000a__x000a_Depurar los predios evidenciados por la contraloría para su saneamiento y gestionar el cambio de destinación."/>
    <s v="1. Asignar recurso humano y tecnológico para adelantar la inclusión de la información y establecer un convenio interadministrativo entre el IGAC, Superintendencia de Notariado y registro, para que se cruce información de interés para el saneamiento. una vez culmine las restricción de la Ley de garantías.         _x000a__x000a_2. Depurar los predios evidenciados por la contraloría para su saneamiento y gestionar el cambio de destinación. "/>
    <s v="Informe de predios saneados"/>
    <n v="2"/>
    <d v="2017-11-01T00:00:00"/>
    <d v="2018-10-30T00:00:00"/>
    <n v="51.857142857142854"/>
    <s v="SS"/>
    <n v="2"/>
    <d v="2021-07-06T00:00:00"/>
    <n v="32.666666666666664"/>
    <n v="100"/>
    <n v="51.857142857142854"/>
    <n v="51.857142857142854"/>
    <n v="51.857142857142854"/>
    <s v="NO"/>
    <x v="1"/>
    <s v="CUMPLIDO"/>
    <x v="22"/>
    <s v="H113R14"/>
    <n v="1"/>
    <s v="H113R14 - 1"/>
  </r>
  <r>
    <n v="376"/>
    <n v="457"/>
    <m/>
    <s v="Administrativo"/>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1."/>
    <s v="El Invías no ha obtenido la  exclusión de éstos."/>
    <s v="Acción 1._x000a__x000a_Tramitar la solicitud de exclusión de pago de impuesto predial (IPU) y otras contribuciones de los bienes de uso público y fiscales, según corresponda, de los predios en jurisdicción de cada Dirección Territorial del Invías."/>
    <s v="Gestionar los oficios ante todas las Secretarias de Hacienda de solicitud de exclusión de pago IPU y otras contribuciones de los inmuebles fiscales de propiedad del Invías, cuando se vean posibilidades de que proceda la exclusión , y de uso público."/>
    <s v="Oficios proyectados (uno por Dirección Territorial)"/>
    <n v="26"/>
    <d v="2017-11-01T00:00:00"/>
    <d v="2017-12-30T00:00:00"/>
    <n v="8.4285714285714288"/>
    <s v="SA"/>
    <n v="26"/>
    <m/>
    <n v="-1436.6333333333334"/>
    <n v="100"/>
    <n v="8.4285714285714288"/>
    <n v="8.4285714285714288"/>
    <n v="8.4285714285714288"/>
    <s v="NO"/>
    <x v="1"/>
    <s v="CUMPLIDO"/>
    <x v="22"/>
    <s v="H114R14"/>
    <n v="1"/>
    <s v="H114R14 - 1"/>
  </r>
  <r>
    <s v=""/>
    <n v="458"/>
    <m/>
    <m/>
    <s v="16 04 003"/>
    <s v="H114R14. Pago predial y valorización de bienes de uso público._x000a__x000a_El Invías ha pagado dicho impuesto sobre 637 predios en 2013 y 618 en 2014. Esta situación genera desgaste administrativo, por las gestiones que debe efectuar el Invías para solicitar el reembolso de recursos._x000a__x000a_Acción 2."/>
    <s v="El Invías no ha obtenido la  exclusión de éstos, el Invías ha pagado dicho impuesto sobre 637predios en 2013 y 618 en 2014"/>
    <s v="Acción 2._x000a__x000a_Solicitar la exclusión del pago de impuesto predial."/>
    <s v="1. Realizar ante el IGAC el cambio de destino económico de los predios y ante las secretarias de hacienda Municipales la exención de impuestos.          _x000a__x000a_2. Establecer un convenio interadministrativo entre el IGAC, Superintendencia de Notariado y registro, para que se cruce información de interés para el saneamiento. Una vez culmine las restricción de la Ley de garantías."/>
    <s v="Reporte predios saneados y convenio"/>
    <n v="2"/>
    <d v="2017-11-01T00:00:00"/>
    <d v="2018-06-30T00:00:00"/>
    <n v="34.428571428571431"/>
    <s v="SS"/>
    <n v="2"/>
    <d v="2021-07-06T00:00:00"/>
    <n v="36.733333333333334"/>
    <n v="100"/>
    <n v="34.428571428571431"/>
    <n v="34.428571428571431"/>
    <n v="34.428571428571431"/>
    <s v="NO"/>
    <x v="1"/>
    <s v=""/>
    <x v="22"/>
    <s v="H114R14"/>
    <n v="2"/>
    <s v="H114R14 - 2"/>
  </r>
  <r>
    <n v="377"/>
    <n v="459"/>
    <m/>
    <s v="Administrativo"/>
    <s v="16 04 001"/>
    <s v="H116R14. Depuración inmuebles del Invías._x000a__x000a_Los predios comprados para los diferentes proyectos, Bienes de Uso Público y Bienes Fiscales de propiedad del Invías, existe un número importante que no cuenta con el Folio de Matricula Inmobiliaria , registro idóneo para demostrar la propiedad que sobre los mismos tiene el Invías; En consecuencia la información sobre los bienes de propiedad del Invías es inexacta."/>
    <s v="Debilidades en los mecanismos de seguimiento y monitoreo. "/>
    <s v="Inventariar y registrar los predios bajo propiedad del INVIAS, a partir de los folios de matricula inmobiliaria identificados en la base oficial de la superintendencia de Notariado y Registro (estudio del 100% de base 1 suministrada por SNR), donde se registre el folio de matrícula inmobiliaria. _x000a__x000a_(Base 2 suministrada por SNR para estudio del 2021)."/>
    <s v="1. Realizar  reporte SMA de avance trimestral de registros estudiados y predios identificados bajo titularidad de INVIAS._x000a_2. Realizar Conciliación Predios identificados SMA e individualizados en contabilidad (corte trimestral)."/>
    <s v="Reportes"/>
    <n v="3"/>
    <d v="2020-08-01T00:00:00"/>
    <d v="2021-02-28T00:00:00"/>
    <n v="30.142857142857142"/>
    <s v="SS"/>
    <n v="3"/>
    <d v="2021-03-12T00:00:00"/>
    <n v="0.4"/>
    <n v="100"/>
    <n v="30.142857142857142"/>
    <n v="30.142857142857142"/>
    <n v="30.142857142857142"/>
    <s v="NO"/>
    <x v="1"/>
    <s v="CUMPLIDO"/>
    <x v="22"/>
    <s v="H116R14"/>
    <n v="1"/>
    <s v="H116R14 - 1"/>
  </r>
  <r>
    <n v="378"/>
    <n v="460"/>
    <m/>
    <s v="Administrativo"/>
    <s v="16 01 004"/>
    <s v="H118R14. Predios no utilizados en los proyectos._x000a__x000a_El Invías durante los años 1995-1996 , adquirió 644 predios por $6.574 millones para el desarrollo de los proyectos Tobía Grande - Puerto Salgar, Variante de Chipaque y Sector Bucaramanga Cúcuta - Alto El Escorial; de igual manera, compró algunos predios para la variante Cisneros- Antioquia. Sin embargo, se desconoce la cantidad, valor y estado actual  de los predios sobrantes, sobre lo cual es pertinente anotar que los mismos no han sido utilizados en los proyectos, debido principalmente al cambio de trazado de las vías. _x000a__x000a_Adicionalmente, para el caso de las concesiones administradas por la Agencia Nacional de Infraestructura - ANI, el Instituto desconoce cuales no han sido utilizados."/>
    <s v="Debilidades en los mecanismos de seguimiento y monitoreo. "/>
    <s v="_x000a_1. Inventariar y registrar los predios de los proyectos referentes en el hallazgo, bajo propiedad del INVIAS (2020)._x000a_ _x000a_2. Gestionar las consultas a entidades externas para definir si se requiere o se está usando el predio para una obra de utilidad pública o no._x000a_   _x000a_NOTA (De los predios identificados como no necesarios para utilidad pública realizar el proceso de desafectación)."/>
    <s v="1. Identificar el listado de los predios de los proyectos referentes en el hallazgo con su registro contable._x000a__x000a_2. Realizar reporte de comunicaciones externas enviadas y respuestas recibidas. _x000a__x000a_3. Realizar reporte de estado de utilización de los predios de los proyectos referentes en el hallazgo.  "/>
    <s v="Reportes"/>
    <n v="3"/>
    <d v="2020-08-01T00:00:00"/>
    <d v="2021-02-28T00:00:00"/>
    <n v="30.142857142857142"/>
    <s v="SS"/>
    <n v="3"/>
    <d v="2021-03-12T00:00:00"/>
    <n v="0.4"/>
    <n v="100"/>
    <n v="30.142857142857142"/>
    <n v="30.142857142857142"/>
    <n v="30.142857142857142"/>
    <s v="NO"/>
    <x v="1"/>
    <s v="CUMPLIDO"/>
    <x v="22"/>
    <s v="H118R14"/>
    <n v="1"/>
    <s v="H118R14 - 1"/>
  </r>
  <r>
    <n v="379"/>
    <n v="461"/>
    <m/>
    <s v="Administrativo"/>
    <s v="16 04 001"/>
    <s v="H119R14. Bienes transferidos al Instituto Nacional de Vías- Invías, adquiridos por diferentes entidades. _x000a__x000a_Mediante acta, el liquidador del Fondo de Inmuebles Nacionales entregó al Invías 411 campamentos sin título. El Ministerio de Transporte no ha terminado el estudio de títulos de los predios adquiridos por las entidades ya liquidadas y a que el Invías no ha realizado gestiones efectivas para corregir dicha deficiencia, lo que demuestra que no se está reflejando el valor real del patrimonio del Invías."/>
    <s v="Control inadecuado de sus inmuebles.                                                                                                                                                                                                                                                                                               "/>
    <s v="Revisar, depurar y actualizar entre el Grupo de Contabilidad y el Grupo de Bienes Inmuebles y Seguros las bases de bienes inmuebles fiscales para establecer cuáles no están en la contabilidad y las causas para su conciliación."/>
    <s v="1. Revisar los documentos de entrega de bienes por parte de las entidades liquidadas como actas, escrituras públicas, entre otros, para determinar cuales bienes están actualmente en control del Instituto y cuales fueron trasladados a otras entidades. _x000a__x000a_2. Determinar, según esa información cuales corresponden a bienes de uso público y bienes fiscales. _x000a__x000a_3. Respecto a la gestión de conciliación donde se establezcan las diferencias que están en proceso de depuración, presentarlas en las revelaciones.   _x000a__x000a_4. Producto de las actividades de revisión de los bienes realizadas durante el mes suscribir las actas de conciliación entre las áreas administrativa y financiera, donde se evidencien las gestiones adelantadas y el plan de acción a seguir. Igualmente, que sirvan como evidencia ante los diferentes entes de control de las gestiones realizadas por el Instituto._x000a__x000a_5. Respecto a los bienes que aún están en proceso de identificación, generar un proyecto para la depuración de los bienes fiscales  que permitan su saneamiento. _x000a__x000a_6. Los bienes que fueron recibidos como posesión y de los que hasta ahora no se ha podido obtener el antecedente registral, deben incluirse en un proyecto para adelantar las gestiones tendientes a establecerlo."/>
    <s v="Informe trimestral"/>
    <n v="4"/>
    <d v="2019-09-01T00:00:00"/>
    <d v="2020-08-30T00:00:00"/>
    <n v="52"/>
    <s v="SA-SF (GC)"/>
    <n v="0"/>
    <m/>
    <n v="-1469.1"/>
    <n v="0"/>
    <n v="0"/>
    <n v="0"/>
    <n v="52"/>
    <s v="NO"/>
    <x v="0"/>
    <s v="VENCIDO"/>
    <x v="22"/>
    <s v="H119R14"/>
    <n v="1"/>
    <s v="H119R14 - 1"/>
  </r>
  <r>
    <n v="380"/>
    <n v="462"/>
    <m/>
    <s v="Administrativo con presunta incidencia disciplinaria."/>
    <s v="16 04 001"/>
    <s v="H120R14. Predios corredores viales._x000a__x000a_En relación con los corredores viales: Peaje de Andes – Zipaquirá, Mosquera –Facatativá, Ubaté - Chiquinquirá – Sáchica, Patios – Guasca, Chipaque – Quetame, Espinal – Ibagué, Ocaña – Tibú y Arjona – Codazzi; el Invías no tiene la información referente al  número de predios adquiridos, valor de la compra, área, número de matrícula inmobiliaria y titular actual, entre otros; también adolece de información relacionada con los inmuebles que actualmente se encuentran invadidos o con alguna limitación de dominio ."/>
    <s v="Deficiencias en la administración, seguimiento y control de los bienes de su propiedad."/>
    <s v="Depurar y actualizar la base de datos predial de la Subdirección de Medio Ambiente y Gestión Social."/>
    <s v="1. Depurar y actualizar la base de datos predial de la Subdirección de Medio Ambiente donde se incluya además los predios invadidos.                       _x000a__x000a_2. Asignar recurso humano y tecnológico para adelantar la inclusión de la información y establecer un convenio interadministrativo entre el IGAC, Superintendencia de Notariado y Registro, para cruzar información de interés con el fin de lograr su saneamiento._x000a__x000a_"/>
    <s v="Reportes"/>
    <n v="2"/>
    <d v="2017-11-01T00:00:00"/>
    <d v="2018-10-30T00:00:00"/>
    <n v="51.857142857142854"/>
    <s v="SS"/>
    <n v="1.5"/>
    <m/>
    <n v="-1446.7666666666667"/>
    <n v="75"/>
    <n v="38.892857142857139"/>
    <n v="38.892857142857139"/>
    <n v="51.857142857142854"/>
    <s v="NO"/>
    <x v="0"/>
    <s v="VENCIDO"/>
    <x v="22"/>
    <s v="H120R14"/>
    <n v="1"/>
    <s v="H120R14 - 1"/>
  </r>
  <r>
    <n v="381"/>
    <n v="463"/>
    <m/>
    <s v="Administrativo con presunta incidencia disciplinaria."/>
    <s v="16 04 001"/>
    <s v="H121R14. Titulación de los predios del Invías por parte del INCODER._x000a__x000a_El Instituto Colombiano de Desarrollo Rural - INCODER, durante el 2013 procediera a la parcelación, entrega y titularización de un lote que hace parte del corredor del Sur , desconociendo la propiedad que sobre el mismo tiene el Invías. Esta situación fue detectada con ocasión de la ejecución del Contrato No. 1346 de 2014, sin que hasta el momento se haya evidenciado acción alguna para la recuperación del predio."/>
    <s v="Deficiencias en el control y administración sobre los bienes del Invías."/>
    <s v="Restituir el predio titulado por el INCODER . "/>
    <s v="Solicitar a la Dirección Territorial Cundinamarca la restitución del predio."/>
    <s v="Legalización de título"/>
    <n v="1"/>
    <d v="2017-11-01T00:00:00"/>
    <d v="2018-06-30T00:00:00"/>
    <n v="34.428571428571431"/>
    <s v="SS"/>
    <n v="0"/>
    <m/>
    <n v="-1442.7"/>
    <n v="0"/>
    <n v="0"/>
    <n v="0"/>
    <n v="34.428571428571431"/>
    <s v="NO"/>
    <x v="0"/>
    <s v="VENCIDO"/>
    <x v="22"/>
    <s v="H121R14"/>
    <n v="1"/>
    <s v="H121R14 - 1"/>
  </r>
  <r>
    <n v="382"/>
    <n v="464"/>
    <m/>
    <s v="Administrativo"/>
    <s v="16 04 001"/>
    <s v="H122R14. Base única de predios de propiedad del Invías._x000a_ _x000a_El Invías no cuenta con una base de datos unificada y confiable  de los predios adquiridos directamente o que le han sido transferidos por el Ministerio de Transporte, Ferrovías y Fondo Nacional de Caminos Vecinales, entre otros."/>
    <s v="Deficiencias en el control y administración sobre los bienes del Invías."/>
    <s v="Implementar aplicativo - base de datos unificada de predios fiscales y de uso público de Invías."/>
    <s v="Integrar la información de predios de la Subdirección Administrativa y de la Subdirección de Medio Ambiente."/>
    <s v="Aplicativo "/>
    <n v="1"/>
    <d v="2017-11-01T00:00:00"/>
    <d v="2018-02-28T00:00:00"/>
    <n v="17"/>
    <s v="SS"/>
    <n v="0.24"/>
    <m/>
    <n v="-1438.6333333333334"/>
    <n v="24"/>
    <n v="4.08"/>
    <n v="4.08"/>
    <n v="17"/>
    <s v="NO"/>
    <x v="0"/>
    <s v="VENCIDO"/>
    <x v="22"/>
    <s v="H122R14"/>
    <n v="1"/>
    <s v="H122R14 - 1"/>
  </r>
  <r>
    <n v="383"/>
    <n v="465"/>
    <m/>
    <s v="Administrativo con presunta incidencia disciplinaria."/>
    <s v="18 04 001"/>
    <s v="H123R14. Registro de terrenos en la contabilidad._x000a__x000a_Existen  291 predios registrados a nombre del Invías, de los cuales no se encuentran reconocidos en la contabilidad 173._x000a__x000a_Acción 1."/>
    <s v="Desconocimiento del Invías sobre la totalidad de los predios a su nombre."/>
    <s v="Acción 1. _x000a__x000a_Conciliar con el Grupo de Contabilidad. (Bienes fiscales)."/>
    <s v="Remitir mensualmente memorando al Grupo de Contabilidad para conciliar la información relacionada con los bienes fiscales de propiedad del Invías."/>
    <s v="Reporte trimestral"/>
    <n v="4"/>
    <d v="2017-11-01T00:00:00"/>
    <d v="2018-10-30T00:00:00"/>
    <n v="51.857142857142854"/>
    <s v="SA"/>
    <n v="4"/>
    <m/>
    <n v="-1446.7666666666667"/>
    <n v="100"/>
    <n v="51.857142857142854"/>
    <n v="51.857142857142854"/>
    <n v="51.857142857142854"/>
    <s v="NO"/>
    <x v="1"/>
    <s v="VENCIDO"/>
    <x v="22"/>
    <s v="H123R14"/>
    <n v="1"/>
    <s v="H123R14 - 1"/>
  </r>
  <r>
    <s v=""/>
    <n v="466"/>
    <m/>
    <m/>
    <s v="18 04 001"/>
    <s v="H123R14. Registro de terrenos en la contabilidad._x000a__x000a_Existen  291 predios registrados a nombre del Invías, de los cuales no se encuentran reconocidos en la contabilidad 173._x000a__x000a_Acción 2."/>
    <s v="Desconocimiento del Invías sobre la totalidad de los predios a su nombre."/>
    <s v="Acción 2._x000a__x000a_Establecer política para la depuración de los BUP en la cual se establezca los mínimos de Información para el reconocimiento de los BUP en los Estados Contables."/>
    <s v="Elaborar política de depuración de los BUP"/>
    <s v="Política de depuración de Bienes de Uso Público"/>
    <n v="1"/>
    <d v="2020-01-29T00:00:00"/>
    <d v="2020-03-31T00:00:00"/>
    <n v="8.8571428571428577"/>
    <s v="SF"/>
    <n v="1"/>
    <m/>
    <n v="-1464.0333333333333"/>
    <n v="100"/>
    <n v="8.8571428571428577"/>
    <n v="8.8571428571428577"/>
    <n v="8.8571428571428577"/>
    <s v="NO"/>
    <x v="1"/>
    <s v=""/>
    <x v="22"/>
    <s v="H123R14"/>
    <n v="2"/>
    <s v="H123R14 - 2"/>
  </r>
  <r>
    <s v=""/>
    <n v="467"/>
    <m/>
    <m/>
    <s v="18 04 001"/>
    <s v="H123R14. Registro de terrenos en la contabilidad._x000a__x000a_Existen  291 predios registrados a nombre del Invías, de los cuales no se encuentran reconocidos en la contabilidad 173._x000a__x000a_Acción 3."/>
    <s v="Desconocimiento del Invías sobre la totalidad de los predios a su nombre."/>
    <s v="Acción 3._x000a__x000a_Identificar y  sanear en la contabilidad 152 predios propiedad del Invías, debidamente soportados e informar a la Subdirección Financiera.                                                                                      "/>
    <s v="Conciliar los predios identificados con los reportados por la Contraloría General de la Republica con los registrados contablemente y los registrados por el Grupo de Bienes Inmuebles de la Subdirección Administrativa."/>
    <s v="Informes"/>
    <n v="2"/>
    <d v="2017-11-01T00:00:00"/>
    <d v="2018-10-30T00:00:00"/>
    <n v="51.857142857142854"/>
    <s v="SS"/>
    <n v="1"/>
    <m/>
    <n v="-1446.7666666666667"/>
    <n v="50"/>
    <n v="25.928571428571427"/>
    <n v="25.928571428571427"/>
    <n v="51.857142857142854"/>
    <s v="NO"/>
    <x v="0"/>
    <s v=""/>
    <x v="22"/>
    <s v="H123R14"/>
    <n v="3"/>
    <s v="H123R14 - 3"/>
  </r>
  <r>
    <n v="384"/>
    <n v="468"/>
    <m/>
    <s v="Administrativo"/>
    <s v="18 04 001"/>
    <s v="H124R14. En algunas oportunidades se presenta cambio de trazado y algunos predios quedan disponibles, los cuales no se consideran bienes de uso público sino bienes fiscales que deben estar registrados en la cuenta 16 Propiedad Planta y Equipo. El INVÍAS reportó la existencia de 429 predios disponibles por valor de $4.955 millones que no se encuentran registrados contablemente."/>
    <s v="Falta de registro y clasificación predial."/>
    <s v="Identificar, depurar  y reportar a la Subdirección Administrativa la relación de los 429 predios disponibles que no se encuentren registrados como bienes fiscales. "/>
    <s v="1. Actualizar los procesos de gestión documental,  archivos y optimizar los canales de información entre dependencias. _x000a__x000a_2. Depuración y actualización de la base de datos predial de la Subdirección de Medio Ambiente. _x000a__x000a_3. Incluir en el registro contable respectivo."/>
    <s v="Informe de predios depurados "/>
    <n v="2"/>
    <d v="2017-11-01T00:00:00"/>
    <d v="2018-10-30T00:00:00"/>
    <n v="51.857142857142854"/>
    <s v="SS"/>
    <n v="1"/>
    <m/>
    <n v="-1446.7666666666667"/>
    <n v="50"/>
    <n v="25.928571428571427"/>
    <n v="25.928571428571427"/>
    <n v="51.857142857142854"/>
    <s v="NO"/>
    <x v="0"/>
    <s v="VENCIDO"/>
    <x v="22"/>
    <s v="H124R14"/>
    <n v="1"/>
    <s v="H124R14 - 1"/>
  </r>
  <r>
    <n v="385"/>
    <n v="469"/>
    <m/>
    <s v="Administrativo con presunta incidencia disciplinaria."/>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1."/>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1._x000a__x000a_Socialización con las Subdirecciones y Grupos Internos de trabajo de cada una de las dependencias de la guía “EDEPI-GUI-1”."/>
    <s v="Actas de socialización."/>
    <n v="4"/>
    <d v="2020-01-28T00:00:00"/>
    <d v="2020-11-30T00:00:00"/>
    <n v="43.857142857142854"/>
    <s v="DEO"/>
    <n v="4"/>
    <m/>
    <n v="-1472.1666666666667"/>
    <n v="100"/>
    <n v="43.857142857142854"/>
    <n v="43.857142857142854"/>
    <n v="43.857142857142854"/>
    <s v="NO"/>
    <x v="1"/>
    <s v="VENCIDO"/>
    <x v="22"/>
    <s v="H126R14"/>
    <n v="1"/>
    <s v="H126R14 - 1"/>
  </r>
  <r>
    <s v=""/>
    <n v="470"/>
    <m/>
    <m/>
    <s v="16 04 001"/>
    <s v="H126R14. Estado de los predios y estaciones férreas de la Sabana._x000a__x000a_El Invías, a pesar de haber recibido estos inmuebles desde 1993 y 2006 a 2010,  no cuenta con una política institucional para el reconocimiento, la recuperación, la rehabilitación, el mantenimiento, la custodia y la administración de predios, zonas o franjas de terreno, zonas de seguridad, patios para maniobras, vías o líneas férreas, obras de arte, estaciones, paraderos, zonas de cargue y descargue, bodegas, talleres y campamentos existentes a lo largo y ancho de los corredores férreos._x000a__x000a_Actividad 2."/>
    <s v="Deficiencias en el control y administración sobre los bienes del Invías"/>
    <s v="Socializar con las Subdirecciones y Grupos Internos de trabajo de cada una de las dependencias, generando una sensibilización frente al uso apropiado de la guía “EDEPI-GUI-1”, su completa implementación y evaluación de cumplimiento, con el propósito de mejorar la planeación y ejecución de los proyectos."/>
    <s v="Actividad 2._x000a__x000a_Seguimiento y evaluación a la implementación de la guía EDEPI-GUI-1 y sus resultados."/>
    <s v="Informe bimestral de cumplimiento a la implementación de la guía metodológica"/>
    <n v="5"/>
    <d v="2020-01-28T00:00:00"/>
    <d v="2020-11-30T00:00:00"/>
    <n v="43.857142857142854"/>
    <s v="DEO"/>
    <n v="2.5"/>
    <m/>
    <n v="-1472.1666666666667"/>
    <n v="50"/>
    <n v="21.928571428571427"/>
    <n v="21.928571428571427"/>
    <n v="43.857142857142854"/>
    <s v="NO"/>
    <x v="0"/>
    <s v=""/>
    <x v="22"/>
    <s v="H126R14"/>
    <n v="2"/>
    <s v="H126R14 - 2"/>
  </r>
  <r>
    <n v="386"/>
    <n v="471"/>
    <m/>
    <s v="Administrativo"/>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1."/>
    <s v="Falta de control adecuado sobre la propiedad de los bienes del Invías."/>
    <s v="Acción 1. _x000a__x000a_Conciliar con el Grupo de Contabilidad respecto a los bienes férreos de propiedad del Invías. "/>
    <s v="Remitir mensualmente memorando al Grupo de Contabilidad para conciliar."/>
    <s v="Reporte trimestral del envío de la información"/>
    <n v="4"/>
    <d v="2017-11-01T00:00:00"/>
    <d v="2018-10-30T00:00:00"/>
    <n v="51.857142857142854"/>
    <s v="SF-SVR"/>
    <n v="4"/>
    <m/>
    <n v="-1446.7666666666667"/>
    <n v="100"/>
    <n v="51.857142857142854"/>
    <n v="51.857142857142854"/>
    <n v="51.857142857142854"/>
    <s v="NO"/>
    <x v="1"/>
    <s v="VENCIDO"/>
    <x v="22"/>
    <s v="H127R14"/>
    <n v="1"/>
    <s v="H127R14 - 1"/>
  </r>
  <r>
    <s v=""/>
    <n v="472"/>
    <m/>
    <m/>
    <s v="16 04 001"/>
    <s v="H127R14. Recibo y contabilización de bienes férreos._x000a__x000a_Durante los años 1993 y 2006 a 2010, el Invías recibió mediante actas del  Fondo Inmuebles Nacionales, de Ferrovías en Liquidación, así como del  PAR Ferrovías en Liquidación; una serie de bienes férreos que no se encontraban valorizados (cuadro 4). Además no se evidencia que el Instituto haya hecho una verificación del estado, ubicación y existencia de los inmuebles referidos, así como tampoco se pudo confirmar que los mismos hayan sido registrados en la contabilidad._x000a__x000a__x000a__x000a_Acción 2."/>
    <s v="Falta de control adecuado sobre la propiedad de los bienes del Invías."/>
    <s v="Acción 2. _x000a__x000a_Identificar y  sanear en la contabilidad los predios de la infraestructura férrea y sus anexidades, debidamente soportados por las Subdirecciones Administrativa, Medio Ambiente y Red Terciaria."/>
    <s v="1. Conciliar base de datos de la unidad ejecutora con los registros contables y efectuar los ajustes que se determinen. _x000a__x000a_2. Solicitar a las unidades ejecutoras la relación de los bienes férreos recibidos, conciliar las cifras con las registradas en la contabilidad, y efectuar los registros contables pertinentes."/>
    <s v="Informes"/>
    <n v="2"/>
    <d v="2017-11-01T00:00:00"/>
    <d v="2018-11-30T00:00:00"/>
    <n v="56.285714285714285"/>
    <s v="SS"/>
    <n v="0.25"/>
    <m/>
    <n v="-1447.8"/>
    <n v="12.5"/>
    <n v="7.0357142857142856"/>
    <n v="7.0357142857142856"/>
    <n v="56.285714285714285"/>
    <s v="NO"/>
    <x v="0"/>
    <s v=""/>
    <x v="22"/>
    <s v="H127R14"/>
    <n v="2"/>
    <s v="H127R14 - 2"/>
  </r>
  <r>
    <n v="387"/>
    <n v="473"/>
    <m/>
    <s v="Administrativo"/>
    <s v="11 02 001"/>
    <s v="H130R14. Implementación de trenes de cercanías para pasajeros._x000a__x000a_El Conpes 3677 del 19 de Julio de 2010 plantea la política pública para el desarrollo integral de la movilidad de la Región Capital Bogotá Cundinamarca, el sistema de transporte planteado iniciaría el año 2016 y para esa fecha  los corredores férreos  deberían estar en condiciones para ser entregados a la Gobernación de Cundinamarca y al Distrito Capital,  existen dificultades para la entrega del corredor férreo, puesto que el Invías no tiene pleno dominio de los corredores férreos, en el entendido de que existen predios que hacen parte de los mismos y que se encuentran invadidos aproximadamente en el 90%."/>
    <s v="Invías no tiene pleno dominio de los corredores férreos"/>
    <s v="Restituir los predios invadidos del corredor férreo del tren de cercanías.   "/>
    <s v="_x000a_Solicitud a la Dirección Territorial Cundinamarca sobre las querellas adelantadas para la recuperación de los corredores involucrados en el tren de cercanías."/>
    <s v="Informes trimestrales"/>
    <n v="3"/>
    <d v="2017-11-01T00:00:00"/>
    <d v="2018-08-30T00:00:00"/>
    <n v="43.142857142857146"/>
    <s v="SVR"/>
    <n v="0"/>
    <m/>
    <n v="-1444.7333333333333"/>
    <n v="0"/>
    <n v="0"/>
    <n v="0"/>
    <n v="43.142857142857146"/>
    <m/>
    <x v="0"/>
    <s v="VENCIDO"/>
    <x v="22"/>
    <s v="H130R14"/>
    <n v="1"/>
    <s v="H130R14 - 1"/>
  </r>
  <r>
    <n v="388"/>
    <n v="474"/>
    <m/>
    <s v="Administrativo"/>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1."/>
    <s v="Deficiencias de comunicación y colaboración entre dichas entidades."/>
    <s v="Estrategia para el mejoramiento de la información predial que se tiene de los bienes inmuebles fiscales en la base de predios."/>
    <s v="1. Gestionar convenio con el IGAC para realizar levantamientos planimétricos de predios en proceso de saneamiento para su incorporación catastral y/o corrección información jurídica y catastral de los bienes inmuebles._x000a__x000a_2. Gestionar oficios ante IGAC o Catastro Especial para correcciones de inconsistencias detectadas cuando así se requiera de bienes inmuebles,_x000a_     "/>
    <s v="Informe cuatrimestral"/>
    <n v="3"/>
    <d v="2019-09-01T00:00:00"/>
    <d v="2020-08-30T00:00:00"/>
    <n v="52"/>
    <s v="SA"/>
    <n v="3"/>
    <m/>
    <n v="-1469.1"/>
    <n v="100"/>
    <n v="52"/>
    <n v="52"/>
    <n v="52"/>
    <s v="NO"/>
    <x v="1"/>
    <s v="VENCIDO"/>
    <x v="22"/>
    <s v="H131R14"/>
    <n v="1"/>
    <s v="H131R14 - 1"/>
  </r>
  <r>
    <s v=""/>
    <n v="475"/>
    <m/>
    <m/>
    <s v="16 04 001"/>
    <s v="H131R14. Coordinación interinstitucional._x000a__x000a_De acuerdo con el análisis de la situación legal y de propiedad de los predios del Invías, se observa que existen diferencias entre la información reportada por entidades como el Instituto Geográfico Agustín Codazzi- IGAC._x000a__x000a_Acción 2. "/>
    <s v="Deficiencias de comunicación y colaboración entre dichas entidades."/>
    <s v="Acción 2 . _x000a__x000a_Emplear sistema de información que permita llevar registro y control de los predios fiscales y de BUP en el ámbito nacional. "/>
    <s v="1. Establecer un convenio interadministrativo entre el IGAC, Superintendencia de Notariado y registro, para que se cruce información de interés para el saneamiento, una vez termine la restricción de Ley de garantías. _x000a__x000a_2. Realizar cruce de  información."/>
    <s v="1.  Convenio interadministrativo y/o institucional.    _x000a__x000a_ 2. Reportes de actualización base de datos (2)."/>
    <n v="3"/>
    <d v="2017-11-30T00:00:00"/>
    <d v="2018-10-30T00:00:00"/>
    <n v="47.714285714285715"/>
    <s v="SS"/>
    <n v="2.25"/>
    <m/>
    <n v="-1446.7666666666667"/>
    <n v="75"/>
    <n v="35.785714285714285"/>
    <n v="35.785714285714285"/>
    <n v="47.714285714285715"/>
    <s v="NO"/>
    <x v="0"/>
    <s v=""/>
    <x v="22"/>
    <s v="H131R14"/>
    <n v="2"/>
    <s v="H131R14 - 2"/>
  </r>
  <r>
    <n v="389"/>
    <n v="476"/>
    <m/>
    <s v="Administrativo"/>
    <s v="11 03 002"/>
    <s v="H132R14. Estructuración, seguimiento y control de proyectos._x000a__x000a_Al hacer revisión de los elementos que constituyen la línea base del tiempo de diversos proyectos y su relación con la línea base de costos (presupuesto), se evidencian falencias en la construcción de los mismos, lo que conlleva a una presunta afectación a los procesos de control y seguimiento de los proyectos. "/>
    <s v="No se evidencian controles adecuados a los cronogramas de obra"/>
    <s v="Aprobación  de un formato  denominado &quot;bitácora de verificación de estudios y diseños&quot; para iniciar los procesos de selección  de los contratistas de obra, por parte de las Direcciones  Operativa  y  Técnica."/>
    <s v="Aprobación por parte de las Direcciones Técnica y Operativa  para implementación por parte de las unidades ejecutoras  de una Formato de verificación de estudios y diseños."/>
    <s v="Formato de verificación de estudios y diseños  aprobado."/>
    <n v="1"/>
    <d v="2020-01-28T00:00:00"/>
    <d v="2020-11-30T00:00:00"/>
    <n v="43.857142857142854"/>
    <s v="DEO"/>
    <n v="0"/>
    <m/>
    <n v="-1472.1666666666667"/>
    <n v="0"/>
    <n v="0"/>
    <n v="0"/>
    <n v="43.857142857142854"/>
    <m/>
    <x v="0"/>
    <s v="VENCIDO"/>
    <x v="22"/>
    <s v="H132R14"/>
    <n v="1"/>
    <s v="H132R14 - 1"/>
  </r>
  <r>
    <n v="390"/>
    <n v="477"/>
    <m/>
    <s v="Administrativo e indagación preliminar."/>
    <s v="11 03 002"/>
    <s v="H134R14. Trámite de denuncia 2014-77415-82111-D. Contrato 4149 de 2013._x000a__x000a_LA CGR recibió denuncia # 2014-77415-82111-D del 26/12/2014 en la que se refieren a presuntas irregularidades en el pago de los servicios de interventoría en virtud del contrato 4149 del 30 de diciembre 2013."/>
    <s v="Se aplica la regla pactada para contratos laborales a contratos por prestación de servicios"/>
    <s v="Solicitar informe  a la interventoría por presuntas  irregularidades en el pago de los servicios de interventoría, en virtud del contrato 4149 del 30 de diciembre 2013."/>
    <s v="Informe de interventoría donde se incluyan los soportes relacionados con la denuncia."/>
    <s v="Informe"/>
    <n v="1"/>
    <d v="2017-11-01T00:00:00"/>
    <d v="2017-12-30T00:00:00"/>
    <n v="8.4285714285714288"/>
    <s v="DEO"/>
    <n v="1"/>
    <m/>
    <n v="-1436.6333333333334"/>
    <n v="100"/>
    <n v="8.4285714285714288"/>
    <n v="8.4285714285714288"/>
    <n v="8.4285714285714288"/>
    <m/>
    <x v="1"/>
    <s v="CUMPLIDO"/>
    <x v="22"/>
    <s v="H134R14"/>
    <n v="1"/>
    <s v="H134R14 - 1"/>
  </r>
  <r>
    <n v="391"/>
    <n v="478"/>
    <m/>
    <s v="Administrativo con presunto alcance disciplinario."/>
    <s v="11 03 002"/>
    <s v="H135R14. Supervisión del contrato de interventoría._x000a__x000a_Se evidencia un presunto incumplimiento de las obligaciones básicas de los supervisores (gestores) del Contrato de interventoría 4149 de 2013 las cuales están definidas en los artículos 1 y 2 de la resolución INVÍAS # 3376 de 2010. _x000a__x000a_"/>
    <s v="Los supervisores no presentan informes mensuales que reflejen el resultado del ejercicio de sus funciones."/>
    <s v="_x000a__x000a_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s v="DEO-DJ"/>
    <n v="0"/>
    <m/>
    <n v="-1472.1666666666667"/>
    <n v="0"/>
    <n v="0"/>
    <n v="0"/>
    <n v="43.285714285714285"/>
    <m/>
    <x v="0"/>
    <s v="VENCIDO"/>
    <x v="22"/>
    <s v="H135R14"/>
    <n v="1"/>
    <s v="H135R14 - 1"/>
  </r>
  <r>
    <n v="392"/>
    <n v="479"/>
    <m/>
    <s v="Administrativo"/>
    <s v="14 02 003"/>
    <s v="H136R14. Costos de interventoría._x000a__x000a_Se evidencia que INVÍAS no tiene criterios normativos pre establecidos que determinen con certeza cada uno de los ítems que considera que deben hacer parte de los formularios: “Propuestas económicas” de los oferentes y “Factor Multiplicador”. Lo anterior considerando que al revisar varios contratos, especialmente el Contrato de interventoría 4149 de 2013."/>
    <s v="No tener criterios predefinidos para el pago prestaciones y primas; no exigir especificaciones mínimas, etc."/>
    <s v="_x000a__x000a_Fijar en la nueva versión del “ Manual de Interventoría de contratos de obra pública “, una metodología sobre el alcance y la forma de calcular el “Factor Multiplicador de los contratos de Interventoría”. "/>
    <s v="La política de aplicación del factor multiplicador."/>
    <s v="La inclusión de la política dentro del Manual de Interventoría "/>
    <n v="1"/>
    <d v="2020-01-28T00:00:00"/>
    <d v="2020-11-30T00:00:00"/>
    <n v="43.857142857142854"/>
    <s v="DEO"/>
    <n v="0"/>
    <m/>
    <n v="-1472.1666666666667"/>
    <n v="0"/>
    <n v="0"/>
    <n v="0"/>
    <n v="43.857142857142854"/>
    <m/>
    <x v="0"/>
    <s v="VENCIDO"/>
    <x v="22"/>
    <s v="H136R14"/>
    <n v="1"/>
    <s v="H136R14 - 1"/>
  </r>
  <r>
    <n v="393"/>
    <n v="480"/>
    <m/>
    <s v="Administrativo con presunta incidencia disciplinaria."/>
    <s v="11 03 002"/>
    <s v="H137R14. Funciones de los supervisores designados por INVÍAS._x000a__x000a_Los supervisores designados por Invías no están cumplimiento a cabalidad con sus funciones, acorde con lo establecido en la  Resolución No. 3376 de julio 28 de 2010. Contratos 526 y 542  2012, Contrato 794 de 2009, Convenio 1222 de 2014, Contrato 544 de 2012, Contrato 563 de 2012, Contrato 581 de 2012 y 409 de 2010, Contrato 529 de 2012, 2031 de 2012 y 546 de 2012 y Contrato 807 de 2009."/>
    <s v="Debilidades en el proceso de supervisión por parte de Invías."/>
    <s v="Actualización del Manual de Contratación, incluyendo el capitulo de supervisión contractual de conformidad con las leyes vigentes.  "/>
    <s v="Capacitación al personal que ejerza funciones de supervisión en la Dirección Operativa, unidades ejecutoras y direcciones territoriales."/>
    <s v="Jornada de capacitación "/>
    <n v="10"/>
    <d v="2020-02-01T00:00:00"/>
    <d v="2020-11-30T00:00:00"/>
    <n v="43.285714285714285"/>
    <s v="DEO-DJ"/>
    <n v="0"/>
    <m/>
    <n v="-1472.1666666666667"/>
    <n v="0"/>
    <n v="0"/>
    <n v="0"/>
    <n v="43.285714285714285"/>
    <m/>
    <x v="0"/>
    <s v="VENCIDO"/>
    <x v="22"/>
    <s v="H137R14"/>
    <n v="1"/>
    <s v="H137R14 - 1"/>
  </r>
  <r>
    <n v="394"/>
    <n v="481"/>
    <m/>
    <s v="Administrativo con presunta incidencia disciplinaria."/>
    <s v="22 01 001"/>
    <s v="H138R14. Publicación SECOP._x000a__x000a_Una vez consultados los contratos 563 de 2012, 570 de 2012, 529 de 2012 y convenio  598 de 2013 en el SECOP, se evidenció que no se han subido en su totalidad,  los documentos contractuales (aclaraciones, modificaciones, adiciones, prorrogas) al referido aplicativo._x000a_"/>
    <s v="Falta de publicación de actos de naturaleza contractual en el SECOP."/>
    <s v="Reportar la publicación en el SECOP de los procesos contractuales a cargo de las unidades ejecutoras. "/>
    <s v="Solicitar a cada unidad ejecutora el reporte de lo publicado en el SECOP semestralmente._x000a__x000a_Primer reporte con corte a 31 de diciembre de 2017._x000a__x000a_Segundo reporte con corte a 30 de junio de 2018."/>
    <s v="Reporte semestral"/>
    <n v="2"/>
    <d v="2017-11-01T00:00:00"/>
    <d v="2018-07-30T00:00:00"/>
    <n v="38.714285714285715"/>
    <s v="DJ"/>
    <n v="2"/>
    <m/>
    <n v="-1443.7"/>
    <n v="100"/>
    <n v="38.714285714285715"/>
    <n v="38.714285714285715"/>
    <n v="38.714285714285715"/>
    <m/>
    <x v="1"/>
    <s v="CUMPLIDO"/>
    <x v="22"/>
    <s v="H138R14"/>
    <n v="1"/>
    <s v="H138R14 - 1"/>
  </r>
  <r>
    <n v="395"/>
    <n v="482"/>
    <m/>
    <s v="Administrativo con presunta incidencia disciplinaria."/>
    <s v="11 03 002"/>
    <s v="H140R14. Gestión social y predial._x000a__x000a_Contrato 544 de 2012: en el informe de interventoría No. 35, existen predios que aún no se han negociado y que inciden en el avance del proyecto, como es el K114+500._x000a_Contrato 581 de 2012: el contratista no ha gestionado todos los trámites prediales._x000a_Contrato  570  de 2012: Se  observa   que  de  los 41  predios   que  se   encuentran  en  proceso  de  negociación, solo  se  encuentran  finalizados 14._x000a_Contrato 807 de 2009: Se verificó que la adquisición de los predios necesarios para adelantar el proyecto no se ha dado en su totalidad._x000a__x000a_"/>
    <s v="No se observa que la Entidad haya tomado correctivos respecto a dichos atrasos en la gestión predial."/>
    <s v="Adquirir los predios requeridos para la terminación de las obras de los contratos 544-2012; 581-2012;570-2012; 807-2009; 794-2009;  1433-2011 y el 780-2009."/>
    <s v="Adquirir los predios requeridos para terminación de las obras e iniciar procesos de expropiación.                                                     "/>
    <s v="Informe sobre adquisición predial"/>
    <n v="3"/>
    <d v="2017-11-01T00:00:00"/>
    <d v="2018-10-30T00:00:00"/>
    <n v="51.857142857142854"/>
    <s v="SS"/>
    <n v="3"/>
    <d v="2021-07-07T00:00:00"/>
    <n v="32.700000000000003"/>
    <n v="100"/>
    <n v="51.857142857142854"/>
    <n v="51.857142857142854"/>
    <n v="51.857142857142854"/>
    <m/>
    <x v="1"/>
    <s v="CUMPLIDO"/>
    <x v="22"/>
    <s v="H140R14"/>
    <n v="1"/>
    <s v="H140R14 - 1"/>
  </r>
  <r>
    <n v="396"/>
    <n v="483"/>
    <m/>
    <s v="Administrativo con presunta incidencia disciplinaria."/>
    <s v="12 01 003"/>
    <s v="H146R14. Seguimiento al trámite de cesión de las pólizas suscritas con la aseguradora Cóndor  en liquidación._x000a__x000a_Si bien es cierto que la Entidad en algunos casos  requirió al contratista para realizar la respectiva cesión con otra Compañía aseguradora, la Entidad, una vez informada de la no cesión o nueva suscripción, no tomó acciones correspondientes con miras a la protección de la Entidad frente a un posible incumplimiento, como es el caso de las pólizas No: 300031128, 300042141, 300010069, 300073974."/>
    <s v="Débil supervisión en el seguimiento del cumplimiento de las obligaciones emanadas del contrato, específicamente en lo atinente al aseguramiento de la Entidad"/>
    <s v="Revisar y actualizar el Manual de Contratación  estableciendo los puntos de control a cargo de la supervisión del contrato."/>
    <s v="Revisar y actualizar el Manual de Contratación estableciendo los puntos de control a cargo de la supervisión del contrato."/>
    <s v="Manual de Contratación revisado y actualizado"/>
    <n v="1"/>
    <d v="2021-07-30T00:00:00"/>
    <d v="2021-12-31T00:00:00"/>
    <n v="22"/>
    <s v="SDJ"/>
    <n v="0"/>
    <m/>
    <n v="-1485.3666666666666"/>
    <n v="0"/>
    <n v="0"/>
    <n v="0"/>
    <n v="22"/>
    <m/>
    <x v="0"/>
    <s v="VENCIDO"/>
    <x v="22"/>
    <s v="H146R14"/>
    <n v="1"/>
    <s v="H146R14 - 1"/>
  </r>
  <r>
    <n v="397"/>
    <n v="484"/>
    <m/>
    <s v="Administrativo"/>
    <s v="18 02 001"/>
    <s v="H153R14. Constitución de reservas presupuestales._x000a__x000a_Se constituyeron reservas presupuestales por $506.398.7 millones, entre los cuales se encuentran recursos por $7.727.5 millones, que de acuerdo a la justificación de constitución de las reservas suministradas por las unidades ejecutoras corresponden a saldos para liberar, sobrantes de contratos terminados y saldos no ejecutables."/>
    <s v="Deficiencia en el procedimiento, establecido para la cancelación de saldos presupuestales, debido a que el mismo no permite realizar la depuración de las mismas, para establecer en forma oportuna y real el valor de las reservas a constituir."/>
    <s v="Tramitar oportunamente las actas de cancelación de Reserva Presupuestal, de conformidad con las normas vigentes, a partir de las actas de liquidación de contratos recibidas de las unidades ejecutoras."/>
    <s v="Elaborar actas."/>
    <s v="Reporte semestral"/>
    <n v="2"/>
    <d v="2017-11-01T00:00:00"/>
    <d v="2018-10-30T00:00:00"/>
    <n v="51.857142857142854"/>
    <s v="SF"/>
    <n v="2"/>
    <m/>
    <n v="-1446.7666666666667"/>
    <n v="100"/>
    <n v="51.857142857142854"/>
    <n v="51.857142857142854"/>
    <n v="51.857142857142854"/>
    <s v="NO"/>
    <x v="1"/>
    <s v="CUMPLIDO"/>
    <x v="22"/>
    <s v="H153R14"/>
    <n v="1"/>
    <s v="H153R14 - 1"/>
  </r>
  <r>
    <n v="398"/>
    <n v="485"/>
    <m/>
    <s v="Administrativo con presunta incidencia disciplinaria."/>
    <s v="18 02 002"/>
    <s v="H157R14. Reservas presupuestales Dentro de las reservas constituidas al cierre de la vigencia 2014, están incluidas las correspondientes a 290 contratos por $130.717.2 millones."/>
    <s v="Deficiencia en la adecuada constitución de las reservas, ya que estas no permiten determinar situaciones extraordinarias presentadas"/>
    <s v="Reporte de seguimiento a la debida constitución de las  reservas presupuestales por parte de las unidades ejecutoras, las cuales deben estar debidamente justificadas. "/>
    <s v="Realizar reunión semanal con el Director General en Comité Directivo, donde se revisará la cancelación de reservas presupuestales por parte de las unidades ejecutoras."/>
    <s v="Reporte"/>
    <n v="1"/>
    <d v="2017-11-01T00:00:00"/>
    <d v="2018-03-30T00:00:00"/>
    <n v="21.285714285714285"/>
    <s v="DEO-DTE"/>
    <n v="1"/>
    <m/>
    <n v="-1439.6333333333334"/>
    <n v="100"/>
    <n v="21.285714285714285"/>
    <n v="21.285714285714285"/>
    <n v="21.285714285714285"/>
    <s v="NO"/>
    <x v="1"/>
    <s v="CUMPLIDO"/>
    <x v="22"/>
    <s v="H157R14"/>
    <n v="1"/>
    <s v="H157R14 - 1"/>
  </r>
  <r>
    <n v="399"/>
    <n v="486"/>
    <m/>
    <s v="Administrativo"/>
    <s v="18 01 002"/>
    <s v="H182R14. Revelación de los recursos entregados en administración._x000a__x000a_En la Nota 3. Deudores, en el aparte que hace referencia a los Recursos Entregados en Administración se relacionan las entidades con las cuales se han suscrito convenios interadministrativos y se hace mención a que los contratos 1154/2009, 583/1996, 592/2009, 1605/2010, 1606/2010 se encuentran en ejecución; sin embargo, se observa en el Sistema de Contratos – SICO que se encuentran reportados como terminados, mientras que el 583/1996 no reporta información."/>
    <s v="Esta situación no se encuentra reflejada ni en la Nota 3"/>
    <s v="Preparar las notas a los Estados Financieros aplicando los conceptos contables establecidos en el régimen de Contabilidad Pública vigente."/>
    <s v="Elaborar notas a los Estados Financieros."/>
    <s v="Notas"/>
    <n v="1"/>
    <d v="2017-12-01T00:00:00"/>
    <d v="2017-12-31T00:00:00"/>
    <n v="4.2857142857142856"/>
    <s v="SF"/>
    <n v="1"/>
    <m/>
    <n v="-1436.6666666666667"/>
    <n v="100"/>
    <n v="4.2857142857142856"/>
    <n v="4.2857142857142856"/>
    <n v="4.2857142857142856"/>
    <s v="NO"/>
    <x v="1"/>
    <s v="CUMPLIDO"/>
    <x v="22"/>
    <s v="H182R14"/>
    <n v="1"/>
    <s v="H182R14 - 1"/>
  </r>
  <r>
    <n v="400"/>
    <n v="487"/>
    <m/>
    <s v="Administrativo"/>
    <s v="18 01 001"/>
    <s v="H183R14. Notas a los estados contables incompletas._x000a__x000a_Las Notas de los Estados Contables presentan deficiencias en la revelación, debido a que las mismas no permiten conocer situaciones significativas de los hechos contables, económicos y sociales, que afectan los estados contables."/>
    <s v="No permite tener la claridad suficiente para el adecuado análisis de la información contenida en los Estados Contables."/>
    <s v="Preparar las notas a los Estados Financieros aplicando los conceptos contables establecidos en el régimen de Contabilidad Pública vigente."/>
    <s v="Elaborar notas a los Estados Financieros."/>
    <s v="Notas"/>
    <n v="1"/>
    <d v="2017-12-01T00:00:00"/>
    <d v="2017-12-31T00:00:00"/>
    <n v="4.2857142857142856"/>
    <s v="SF"/>
    <n v="1"/>
    <m/>
    <n v="-1436.6666666666667"/>
    <n v="100"/>
    <n v="4.2857142857142856"/>
    <n v="4.2857142857142856"/>
    <n v="4.2857142857142856"/>
    <s v="NO"/>
    <x v="1"/>
    <s v="CUMPLIDO"/>
    <x v="22"/>
    <s v="H183R14"/>
    <n v="1"/>
    <s v="H183R14 - 1"/>
  </r>
  <r>
    <s v="TOTALES"/>
    <m/>
    <m/>
    <m/>
    <m/>
    <m/>
    <m/>
    <m/>
    <m/>
    <m/>
    <m/>
    <m/>
    <m/>
    <m/>
    <m/>
    <m/>
    <m/>
    <m/>
    <m/>
    <n v="7517.8028135468121"/>
    <n v="7517.8028135468121"/>
    <n v="12230.142857142835"/>
    <m/>
    <x v="3"/>
    <m/>
    <x v="23"/>
    <m/>
    <m/>
    <m/>
  </r>
  <r>
    <m/>
    <m/>
    <m/>
    <m/>
    <m/>
    <m/>
    <m/>
    <m/>
    <m/>
    <m/>
    <m/>
    <m/>
    <m/>
    <m/>
    <m/>
    <m/>
    <m/>
    <m/>
    <m/>
    <m/>
    <m/>
    <m/>
    <m/>
    <x v="3"/>
    <m/>
    <x v="23"/>
    <m/>
    <m/>
    <m/>
  </r>
  <r>
    <m/>
    <m/>
    <m/>
    <m/>
    <m/>
    <m/>
    <m/>
    <m/>
    <m/>
    <m/>
    <m/>
    <m/>
    <m/>
    <m/>
    <m/>
    <m/>
    <m/>
    <m/>
    <m/>
    <m/>
    <m/>
    <m/>
    <m/>
    <x v="3"/>
    <m/>
    <x v="23"/>
    <m/>
    <m/>
    <m/>
  </r>
  <r>
    <m/>
    <m/>
    <m/>
    <m/>
    <m/>
    <m/>
    <m/>
    <m/>
    <m/>
    <m/>
    <s v="FIRMA DEL REPRESENTANTE LEGAL"/>
    <m/>
    <m/>
    <m/>
    <m/>
    <m/>
    <m/>
    <m/>
    <m/>
    <m/>
    <m/>
    <m/>
    <m/>
    <x v="3"/>
    <m/>
    <x v="23"/>
    <m/>
    <m/>
    <m/>
  </r>
  <r>
    <m/>
    <m/>
    <m/>
    <m/>
    <m/>
    <m/>
    <m/>
    <m/>
    <m/>
    <m/>
    <s v="Nombre: JUAN ESTEBAN GIL CHAVARRÍA"/>
    <m/>
    <m/>
    <m/>
    <m/>
    <m/>
    <m/>
    <m/>
    <m/>
    <m/>
    <m/>
    <m/>
    <m/>
    <x v="3"/>
    <m/>
    <x v="23"/>
    <m/>
    <m/>
    <m/>
  </r>
  <r>
    <m/>
    <m/>
    <m/>
    <m/>
    <m/>
    <m/>
    <m/>
    <m/>
    <m/>
    <m/>
    <s v="Correo electrónico: juanesgil@invias.gov.co"/>
    <m/>
    <m/>
    <m/>
    <m/>
    <m/>
    <m/>
    <m/>
    <m/>
    <m/>
    <m/>
    <m/>
    <m/>
    <x v="3"/>
    <m/>
    <x v="23"/>
    <m/>
    <m/>
    <m/>
  </r>
  <r>
    <m/>
    <m/>
    <m/>
    <m/>
    <m/>
    <m/>
    <m/>
    <m/>
    <m/>
    <m/>
    <m/>
    <m/>
    <m/>
    <m/>
    <m/>
    <m/>
    <m/>
    <m/>
    <m/>
    <m/>
    <m/>
    <m/>
    <m/>
    <x v="3"/>
    <m/>
    <x v="23"/>
    <m/>
    <m/>
    <m/>
  </r>
  <r>
    <m/>
    <m/>
    <m/>
    <m/>
    <m/>
    <m/>
    <m/>
    <m/>
    <m/>
    <m/>
    <m/>
    <m/>
    <m/>
    <m/>
    <m/>
    <m/>
    <m/>
    <m/>
    <m/>
    <m/>
    <m/>
    <m/>
    <m/>
    <x v="3"/>
    <m/>
    <x v="23"/>
    <m/>
    <m/>
    <m/>
  </r>
  <r>
    <s v="Convenciones: "/>
    <m/>
    <m/>
    <m/>
    <m/>
    <m/>
    <m/>
    <m/>
    <m/>
    <m/>
    <m/>
    <m/>
    <m/>
    <m/>
    <m/>
    <m/>
    <m/>
    <m/>
    <m/>
    <m/>
    <m/>
    <m/>
    <m/>
    <x v="3"/>
    <m/>
    <x v="23"/>
    <s v="PORCENTAJES GENERALES"/>
    <m/>
    <m/>
  </r>
  <r>
    <m/>
    <m/>
    <m/>
    <m/>
    <m/>
    <m/>
    <m/>
    <m/>
    <m/>
    <m/>
    <m/>
    <m/>
    <m/>
    <m/>
    <m/>
    <m/>
    <m/>
    <m/>
    <m/>
    <m/>
    <m/>
    <m/>
    <m/>
    <x v="3"/>
    <m/>
    <x v="23"/>
    <m/>
    <m/>
    <m/>
  </r>
  <r>
    <m/>
    <m/>
    <m/>
    <m/>
    <m/>
    <s v="Columnas de calculo automático "/>
    <m/>
    <m/>
    <m/>
    <m/>
    <m/>
    <m/>
    <m/>
    <m/>
    <m/>
    <m/>
    <m/>
    <m/>
    <m/>
    <m/>
    <m/>
    <m/>
    <m/>
    <x v="3"/>
    <m/>
    <x v="23"/>
    <s v="PBEC"/>
    <m/>
    <n v="12230.142857142835"/>
  </r>
  <r>
    <m/>
    <m/>
    <m/>
    <m/>
    <m/>
    <s v="Información suministrada en el informe de la CGR "/>
    <m/>
    <m/>
    <m/>
    <m/>
    <m/>
    <m/>
    <m/>
    <m/>
    <m/>
    <m/>
    <m/>
    <m/>
    <m/>
    <m/>
    <m/>
    <m/>
    <m/>
    <x v="3"/>
    <m/>
    <x v="23"/>
    <s v="PBEA"/>
    <m/>
    <n v="12495.142857142831"/>
  </r>
  <r>
    <m/>
    <m/>
    <m/>
    <m/>
    <m/>
    <s v="Fila de Totales"/>
    <m/>
    <m/>
    <m/>
    <m/>
    <m/>
    <m/>
    <m/>
    <m/>
    <m/>
    <m/>
    <m/>
    <m/>
    <m/>
    <m/>
    <m/>
    <m/>
    <m/>
    <x v="3"/>
    <m/>
    <x v="23"/>
    <s v="CPM = POMMVi / PBEC"/>
    <m/>
    <n v="0.61469460343679883"/>
  </r>
  <r>
    <m/>
    <m/>
    <m/>
    <m/>
    <m/>
    <m/>
    <m/>
    <m/>
    <m/>
    <m/>
    <m/>
    <m/>
    <m/>
    <m/>
    <m/>
    <m/>
    <m/>
    <m/>
    <m/>
    <m/>
    <m/>
    <m/>
    <m/>
    <x v="3"/>
    <m/>
    <x v="23"/>
    <s v="AP =  POMi / PBEA"/>
    <m/>
    <n v="0.60165801219705706"/>
  </r>
  <r>
    <m/>
    <m/>
    <m/>
    <m/>
    <m/>
    <m/>
    <m/>
    <m/>
    <m/>
    <m/>
    <m/>
    <m/>
    <m/>
    <m/>
    <m/>
    <m/>
    <m/>
    <m/>
    <m/>
    <m/>
    <m/>
    <m/>
    <m/>
    <x v="3"/>
    <m/>
    <x v="23"/>
    <m/>
    <m/>
    <m/>
  </r>
  <r>
    <m/>
    <m/>
    <m/>
    <m/>
    <m/>
    <m/>
    <m/>
    <m/>
    <m/>
    <m/>
    <m/>
    <m/>
    <m/>
    <m/>
    <m/>
    <m/>
    <m/>
    <m/>
    <m/>
    <m/>
    <m/>
    <m/>
    <m/>
    <x v="3"/>
    <m/>
    <x v="23"/>
    <s v="AUDITORIA FINANCIERA 2020 - AF2020"/>
    <m/>
    <m/>
  </r>
  <r>
    <m/>
    <m/>
    <m/>
    <m/>
    <m/>
    <m/>
    <m/>
    <m/>
    <m/>
    <m/>
    <m/>
    <m/>
    <m/>
    <m/>
    <m/>
    <m/>
    <m/>
    <m/>
    <m/>
    <m/>
    <m/>
    <m/>
    <m/>
    <x v="3"/>
    <m/>
    <x v="23"/>
    <m/>
    <m/>
    <m/>
  </r>
  <r>
    <m/>
    <m/>
    <m/>
    <m/>
    <m/>
    <m/>
    <m/>
    <m/>
    <m/>
    <m/>
    <m/>
    <m/>
    <m/>
    <m/>
    <m/>
    <m/>
    <m/>
    <m/>
    <m/>
    <m/>
    <m/>
    <m/>
    <m/>
    <x v="3"/>
    <m/>
    <x v="23"/>
    <s v="PBEC"/>
    <m/>
    <n v="508.42857142857156"/>
  </r>
  <r>
    <m/>
    <m/>
    <m/>
    <m/>
    <m/>
    <m/>
    <m/>
    <m/>
    <m/>
    <m/>
    <m/>
    <m/>
    <m/>
    <m/>
    <m/>
    <m/>
    <m/>
    <m/>
    <m/>
    <m/>
    <m/>
    <m/>
    <m/>
    <x v="3"/>
    <m/>
    <x v="23"/>
    <s v="PBEA"/>
    <m/>
    <n v="664.85714285714266"/>
  </r>
  <r>
    <m/>
    <m/>
    <m/>
    <m/>
    <m/>
    <m/>
    <m/>
    <m/>
    <m/>
    <m/>
    <m/>
    <m/>
    <m/>
    <m/>
    <m/>
    <m/>
    <m/>
    <m/>
    <m/>
    <m/>
    <m/>
    <m/>
    <m/>
    <x v="3"/>
    <m/>
    <x v="23"/>
    <s v="CPM = POMMVi / PBEC"/>
    <m/>
    <n v="0.29218881708345029"/>
  </r>
  <r>
    <m/>
    <m/>
    <m/>
    <m/>
    <m/>
    <m/>
    <m/>
    <m/>
    <m/>
    <m/>
    <m/>
    <m/>
    <m/>
    <m/>
    <m/>
    <m/>
    <m/>
    <m/>
    <m/>
    <m/>
    <m/>
    <m/>
    <m/>
    <x v="3"/>
    <m/>
    <x v="23"/>
    <s v="AP =  POMi / PBEA"/>
    <m/>
    <n v="0.22344220025784278"/>
  </r>
  <r>
    <m/>
    <m/>
    <m/>
    <m/>
    <m/>
    <m/>
    <m/>
    <m/>
    <m/>
    <m/>
    <m/>
    <m/>
    <m/>
    <m/>
    <m/>
    <m/>
    <m/>
    <m/>
    <m/>
    <m/>
    <m/>
    <m/>
    <m/>
    <x v="3"/>
    <m/>
    <x v="23"/>
    <m/>
    <m/>
    <m/>
  </r>
  <r>
    <m/>
    <m/>
    <m/>
    <m/>
    <m/>
    <m/>
    <m/>
    <m/>
    <m/>
    <m/>
    <m/>
    <m/>
    <m/>
    <m/>
    <m/>
    <m/>
    <m/>
    <m/>
    <m/>
    <m/>
    <m/>
    <m/>
    <m/>
    <x v="3"/>
    <m/>
    <x v="23"/>
    <s v="DENUNCIA 2020-187038-82111-D - CONVENIO INTERADMINISTRATIVO 3522 DE 2008"/>
    <m/>
    <m/>
  </r>
  <r>
    <m/>
    <m/>
    <m/>
    <m/>
    <m/>
    <m/>
    <m/>
    <m/>
    <m/>
    <m/>
    <m/>
    <m/>
    <m/>
    <m/>
    <m/>
    <m/>
    <m/>
    <m/>
    <m/>
    <m/>
    <m/>
    <m/>
    <m/>
    <x v="3"/>
    <m/>
    <x v="23"/>
    <m/>
    <m/>
    <m/>
  </r>
  <r>
    <m/>
    <m/>
    <m/>
    <m/>
    <m/>
    <m/>
    <m/>
    <m/>
    <m/>
    <m/>
    <m/>
    <m/>
    <m/>
    <m/>
    <m/>
    <m/>
    <m/>
    <m/>
    <m/>
    <m/>
    <m/>
    <m/>
    <m/>
    <x v="3"/>
    <m/>
    <x v="23"/>
    <s v="PBEC"/>
    <m/>
    <n v="26.285714285714285"/>
  </r>
  <r>
    <m/>
    <m/>
    <m/>
    <m/>
    <m/>
    <m/>
    <m/>
    <m/>
    <m/>
    <m/>
    <m/>
    <m/>
    <m/>
    <m/>
    <m/>
    <m/>
    <m/>
    <m/>
    <m/>
    <m/>
    <m/>
    <m/>
    <m/>
    <x v="3"/>
    <m/>
    <x v="23"/>
    <s v="PBEA"/>
    <m/>
    <n v="26.285714285714285"/>
  </r>
  <r>
    <m/>
    <m/>
    <m/>
    <m/>
    <m/>
    <m/>
    <m/>
    <m/>
    <m/>
    <m/>
    <m/>
    <m/>
    <m/>
    <m/>
    <m/>
    <m/>
    <m/>
    <m/>
    <m/>
    <m/>
    <m/>
    <m/>
    <m/>
    <x v="3"/>
    <m/>
    <x v="23"/>
    <s v="CPM = POMMVi / PBEC"/>
    <m/>
    <n v="0"/>
  </r>
  <r>
    <m/>
    <m/>
    <m/>
    <m/>
    <m/>
    <m/>
    <m/>
    <m/>
    <m/>
    <m/>
    <m/>
    <m/>
    <m/>
    <m/>
    <m/>
    <m/>
    <m/>
    <m/>
    <m/>
    <m/>
    <m/>
    <m/>
    <m/>
    <x v="3"/>
    <m/>
    <x v="23"/>
    <s v="AP =  POMi / PBEA"/>
    <m/>
    <n v="0"/>
  </r>
  <r>
    <m/>
    <m/>
    <m/>
    <m/>
    <m/>
    <m/>
    <m/>
    <m/>
    <m/>
    <m/>
    <m/>
    <m/>
    <m/>
    <m/>
    <m/>
    <m/>
    <m/>
    <m/>
    <m/>
    <m/>
    <m/>
    <m/>
    <m/>
    <x v="3"/>
    <m/>
    <x v="23"/>
    <m/>
    <m/>
    <m/>
  </r>
  <r>
    <m/>
    <m/>
    <m/>
    <m/>
    <m/>
    <m/>
    <m/>
    <m/>
    <m/>
    <m/>
    <m/>
    <m/>
    <m/>
    <m/>
    <m/>
    <m/>
    <m/>
    <m/>
    <m/>
    <m/>
    <m/>
    <m/>
    <m/>
    <x v="3"/>
    <m/>
    <x v="23"/>
    <s v="ACTUACIÓN ESPECIAL DE FISCALIZACIÓN AT 73"/>
    <m/>
    <m/>
  </r>
  <r>
    <m/>
    <m/>
    <m/>
    <m/>
    <m/>
    <m/>
    <m/>
    <m/>
    <m/>
    <m/>
    <m/>
    <m/>
    <m/>
    <m/>
    <m/>
    <m/>
    <m/>
    <m/>
    <m/>
    <m/>
    <m/>
    <m/>
    <m/>
    <x v="3"/>
    <m/>
    <x v="23"/>
    <m/>
    <m/>
    <m/>
  </r>
  <r>
    <m/>
    <m/>
    <m/>
    <m/>
    <m/>
    <m/>
    <m/>
    <m/>
    <m/>
    <m/>
    <m/>
    <m/>
    <m/>
    <m/>
    <m/>
    <m/>
    <m/>
    <m/>
    <m/>
    <m/>
    <m/>
    <m/>
    <m/>
    <x v="3"/>
    <m/>
    <x v="23"/>
    <s v="PBEC"/>
    <m/>
    <n v="152.28571428571428"/>
  </r>
  <r>
    <m/>
    <m/>
    <m/>
    <m/>
    <m/>
    <m/>
    <m/>
    <m/>
    <m/>
    <m/>
    <m/>
    <m/>
    <m/>
    <m/>
    <m/>
    <m/>
    <m/>
    <m/>
    <m/>
    <m/>
    <m/>
    <m/>
    <m/>
    <x v="3"/>
    <m/>
    <x v="23"/>
    <s v="PBEA"/>
    <m/>
    <n v="152.28571428571428"/>
  </r>
  <r>
    <m/>
    <m/>
    <m/>
    <m/>
    <m/>
    <m/>
    <m/>
    <m/>
    <m/>
    <m/>
    <m/>
    <m/>
    <m/>
    <m/>
    <m/>
    <m/>
    <m/>
    <m/>
    <m/>
    <m/>
    <m/>
    <m/>
    <m/>
    <x v="3"/>
    <m/>
    <x v="23"/>
    <s v="CPM = POMMVi / PBEC"/>
    <m/>
    <n v="2.814258911819888E-2"/>
  </r>
  <r>
    <m/>
    <m/>
    <m/>
    <m/>
    <m/>
    <m/>
    <m/>
    <m/>
    <m/>
    <m/>
    <m/>
    <m/>
    <m/>
    <m/>
    <m/>
    <m/>
    <m/>
    <m/>
    <m/>
    <m/>
    <m/>
    <m/>
    <m/>
    <x v="3"/>
    <m/>
    <x v="23"/>
    <s v="AP =  POMi / PBEA"/>
    <m/>
    <n v="2.814258911819888E-2"/>
  </r>
  <r>
    <m/>
    <m/>
    <m/>
    <m/>
    <m/>
    <m/>
    <m/>
    <m/>
    <m/>
    <m/>
    <m/>
    <m/>
    <m/>
    <m/>
    <m/>
    <m/>
    <m/>
    <m/>
    <m/>
    <m/>
    <m/>
    <m/>
    <m/>
    <x v="3"/>
    <m/>
    <x v="23"/>
    <m/>
    <m/>
    <m/>
  </r>
  <r>
    <m/>
    <m/>
    <m/>
    <m/>
    <m/>
    <m/>
    <m/>
    <m/>
    <m/>
    <m/>
    <m/>
    <m/>
    <m/>
    <m/>
    <m/>
    <m/>
    <m/>
    <m/>
    <m/>
    <m/>
    <m/>
    <m/>
    <m/>
    <x v="3"/>
    <m/>
    <x v="23"/>
    <s v="ACTUACIÓN ESPECIAL DE FISCALIZACIÓN AT 74"/>
    <m/>
    <m/>
  </r>
  <r>
    <m/>
    <m/>
    <m/>
    <m/>
    <m/>
    <m/>
    <m/>
    <m/>
    <m/>
    <m/>
    <m/>
    <m/>
    <m/>
    <m/>
    <m/>
    <m/>
    <m/>
    <m/>
    <m/>
    <m/>
    <m/>
    <m/>
    <m/>
    <x v="3"/>
    <m/>
    <x v="23"/>
    <m/>
    <m/>
    <m/>
  </r>
  <r>
    <m/>
    <m/>
    <m/>
    <m/>
    <m/>
    <m/>
    <m/>
    <m/>
    <m/>
    <m/>
    <m/>
    <m/>
    <m/>
    <m/>
    <m/>
    <m/>
    <m/>
    <m/>
    <m/>
    <m/>
    <m/>
    <m/>
    <m/>
    <x v="3"/>
    <m/>
    <x v="23"/>
    <s v="PBEC"/>
    <m/>
    <n v="23"/>
  </r>
  <r>
    <m/>
    <m/>
    <m/>
    <m/>
    <m/>
    <m/>
    <m/>
    <m/>
    <m/>
    <m/>
    <m/>
    <m/>
    <m/>
    <m/>
    <m/>
    <m/>
    <m/>
    <m/>
    <m/>
    <m/>
    <m/>
    <m/>
    <m/>
    <x v="3"/>
    <m/>
    <x v="23"/>
    <s v="PBEA"/>
    <m/>
    <n v="23"/>
  </r>
  <r>
    <m/>
    <m/>
    <m/>
    <m/>
    <m/>
    <m/>
    <m/>
    <m/>
    <m/>
    <m/>
    <m/>
    <m/>
    <m/>
    <m/>
    <m/>
    <m/>
    <m/>
    <m/>
    <m/>
    <m/>
    <m/>
    <m/>
    <m/>
    <x v="3"/>
    <m/>
    <x v="23"/>
    <s v="CPM = POMMVi / PBEC"/>
    <m/>
    <n v="0"/>
  </r>
  <r>
    <m/>
    <m/>
    <m/>
    <m/>
    <m/>
    <m/>
    <m/>
    <m/>
    <m/>
    <m/>
    <m/>
    <m/>
    <m/>
    <m/>
    <m/>
    <m/>
    <m/>
    <m/>
    <m/>
    <m/>
    <m/>
    <m/>
    <m/>
    <x v="3"/>
    <m/>
    <x v="23"/>
    <s v="AP =  POMi / PBEA"/>
    <m/>
    <n v="0"/>
  </r>
  <r>
    <m/>
    <m/>
    <m/>
    <m/>
    <m/>
    <m/>
    <m/>
    <m/>
    <m/>
    <m/>
    <m/>
    <m/>
    <m/>
    <m/>
    <m/>
    <m/>
    <m/>
    <m/>
    <m/>
    <m/>
    <m/>
    <m/>
    <m/>
    <x v="3"/>
    <m/>
    <x v="23"/>
    <m/>
    <m/>
    <m/>
  </r>
  <r>
    <m/>
    <m/>
    <m/>
    <m/>
    <m/>
    <m/>
    <m/>
    <m/>
    <m/>
    <m/>
    <m/>
    <m/>
    <m/>
    <m/>
    <m/>
    <m/>
    <m/>
    <m/>
    <m/>
    <m/>
    <m/>
    <m/>
    <m/>
    <x v="3"/>
    <m/>
    <x v="23"/>
    <s v="ACTUACIÓN ESPECIAL DE FISCALIZACIÓN AT 75"/>
    <m/>
    <m/>
  </r>
  <r>
    <m/>
    <m/>
    <m/>
    <m/>
    <m/>
    <m/>
    <m/>
    <m/>
    <m/>
    <m/>
    <m/>
    <m/>
    <m/>
    <m/>
    <m/>
    <m/>
    <m/>
    <m/>
    <m/>
    <m/>
    <m/>
    <m/>
    <m/>
    <x v="3"/>
    <m/>
    <x v="23"/>
    <m/>
    <m/>
    <m/>
  </r>
  <r>
    <m/>
    <m/>
    <m/>
    <m/>
    <m/>
    <m/>
    <m/>
    <m/>
    <m/>
    <m/>
    <m/>
    <m/>
    <m/>
    <m/>
    <m/>
    <m/>
    <m/>
    <m/>
    <m/>
    <m/>
    <m/>
    <m/>
    <m/>
    <x v="3"/>
    <m/>
    <x v="23"/>
    <s v="PBEC"/>
    <m/>
    <n v="235.42857142857142"/>
  </r>
  <r>
    <m/>
    <m/>
    <m/>
    <m/>
    <m/>
    <m/>
    <m/>
    <m/>
    <m/>
    <m/>
    <m/>
    <m/>
    <m/>
    <m/>
    <m/>
    <m/>
    <m/>
    <m/>
    <m/>
    <m/>
    <m/>
    <m/>
    <m/>
    <x v="3"/>
    <m/>
    <x v="23"/>
    <s v="PBEA"/>
    <m/>
    <n v="235.42857142857142"/>
  </r>
  <r>
    <m/>
    <m/>
    <m/>
    <m/>
    <m/>
    <m/>
    <m/>
    <m/>
    <m/>
    <m/>
    <m/>
    <m/>
    <m/>
    <m/>
    <m/>
    <m/>
    <m/>
    <m/>
    <m/>
    <m/>
    <m/>
    <m/>
    <m/>
    <x v="3"/>
    <m/>
    <x v="23"/>
    <s v="CPM = POMMVi / PBEC"/>
    <m/>
    <n v="9.101941747572817E-2"/>
  </r>
  <r>
    <m/>
    <m/>
    <m/>
    <m/>
    <m/>
    <m/>
    <m/>
    <m/>
    <m/>
    <m/>
    <m/>
    <m/>
    <m/>
    <m/>
    <m/>
    <m/>
    <m/>
    <m/>
    <m/>
    <m/>
    <m/>
    <m/>
    <m/>
    <x v="3"/>
    <m/>
    <x v="23"/>
    <s v="AP =  POMi / PBEA"/>
    <m/>
    <n v="9.101941747572817E-2"/>
  </r>
  <r>
    <m/>
    <m/>
    <m/>
    <m/>
    <m/>
    <m/>
    <m/>
    <m/>
    <m/>
    <m/>
    <m/>
    <m/>
    <m/>
    <m/>
    <m/>
    <m/>
    <m/>
    <m/>
    <m/>
    <m/>
    <m/>
    <m/>
    <m/>
    <x v="3"/>
    <m/>
    <x v="23"/>
    <m/>
    <m/>
    <m/>
  </r>
  <r>
    <m/>
    <m/>
    <m/>
    <m/>
    <m/>
    <m/>
    <m/>
    <m/>
    <m/>
    <m/>
    <m/>
    <m/>
    <m/>
    <m/>
    <m/>
    <m/>
    <m/>
    <m/>
    <m/>
    <m/>
    <m/>
    <m/>
    <m/>
    <x v="3"/>
    <m/>
    <x v="23"/>
    <s v="AUDITORIA DE CUMPLIMIENTO 2019"/>
    <m/>
    <m/>
  </r>
  <r>
    <m/>
    <m/>
    <m/>
    <m/>
    <m/>
    <m/>
    <m/>
    <m/>
    <m/>
    <m/>
    <m/>
    <m/>
    <m/>
    <m/>
    <m/>
    <m/>
    <m/>
    <m/>
    <m/>
    <m/>
    <m/>
    <m/>
    <m/>
    <x v="3"/>
    <m/>
    <x v="23"/>
    <m/>
    <m/>
    <m/>
  </r>
  <r>
    <m/>
    <m/>
    <m/>
    <m/>
    <m/>
    <m/>
    <m/>
    <m/>
    <m/>
    <m/>
    <m/>
    <m/>
    <m/>
    <m/>
    <m/>
    <m/>
    <m/>
    <m/>
    <m/>
    <m/>
    <m/>
    <m/>
    <m/>
    <x v="3"/>
    <m/>
    <x v="23"/>
    <s v="PBEC"/>
    <m/>
    <n v="307"/>
  </r>
  <r>
    <m/>
    <m/>
    <m/>
    <m/>
    <m/>
    <m/>
    <m/>
    <m/>
    <m/>
    <m/>
    <m/>
    <m/>
    <m/>
    <m/>
    <m/>
    <m/>
    <m/>
    <m/>
    <m/>
    <m/>
    <m/>
    <m/>
    <m/>
    <x v="3"/>
    <m/>
    <x v="23"/>
    <s v="PBEA"/>
    <m/>
    <n v="307"/>
  </r>
  <r>
    <m/>
    <m/>
    <m/>
    <m/>
    <m/>
    <m/>
    <m/>
    <m/>
    <m/>
    <m/>
    <m/>
    <m/>
    <m/>
    <m/>
    <m/>
    <m/>
    <m/>
    <m/>
    <m/>
    <m/>
    <m/>
    <m/>
    <m/>
    <x v="3"/>
    <m/>
    <x v="23"/>
    <s v="CPM = POMMVi / PBEC"/>
    <m/>
    <n v="0.1824104234527687"/>
  </r>
  <r>
    <m/>
    <m/>
    <m/>
    <m/>
    <m/>
    <m/>
    <m/>
    <m/>
    <m/>
    <m/>
    <m/>
    <m/>
    <m/>
    <m/>
    <m/>
    <m/>
    <m/>
    <m/>
    <m/>
    <m/>
    <m/>
    <m/>
    <m/>
    <x v="3"/>
    <m/>
    <x v="23"/>
    <s v="AP =  POMi / PBEA"/>
    <m/>
    <n v="0.1824104234527687"/>
  </r>
  <r>
    <m/>
    <m/>
    <m/>
    <m/>
    <m/>
    <m/>
    <m/>
    <m/>
    <m/>
    <m/>
    <m/>
    <m/>
    <m/>
    <m/>
    <m/>
    <m/>
    <m/>
    <m/>
    <m/>
    <m/>
    <m/>
    <m/>
    <m/>
    <x v="3"/>
    <m/>
    <x v="23"/>
    <m/>
    <m/>
    <m/>
  </r>
  <r>
    <m/>
    <m/>
    <m/>
    <m/>
    <m/>
    <m/>
    <m/>
    <m/>
    <m/>
    <m/>
    <m/>
    <m/>
    <m/>
    <m/>
    <m/>
    <m/>
    <m/>
    <m/>
    <m/>
    <m/>
    <m/>
    <m/>
    <m/>
    <x v="3"/>
    <m/>
    <x v="23"/>
    <s v="AUDITORIA DE CUMPLIMIENTO AT 75/2020 - OCAD PAZ"/>
    <m/>
    <m/>
  </r>
  <r>
    <m/>
    <m/>
    <m/>
    <m/>
    <m/>
    <m/>
    <m/>
    <m/>
    <m/>
    <m/>
    <m/>
    <m/>
    <m/>
    <m/>
    <m/>
    <m/>
    <m/>
    <m/>
    <m/>
    <m/>
    <m/>
    <m/>
    <m/>
    <x v="3"/>
    <m/>
    <x v="23"/>
    <m/>
    <m/>
    <m/>
  </r>
  <r>
    <m/>
    <m/>
    <m/>
    <m/>
    <m/>
    <m/>
    <m/>
    <m/>
    <m/>
    <m/>
    <m/>
    <m/>
    <m/>
    <m/>
    <m/>
    <m/>
    <m/>
    <m/>
    <m/>
    <m/>
    <m/>
    <m/>
    <m/>
    <x v="3"/>
    <m/>
    <x v="23"/>
    <s v="PBEC"/>
    <m/>
    <n v="274.57142857142856"/>
  </r>
  <r>
    <m/>
    <m/>
    <m/>
    <m/>
    <m/>
    <m/>
    <m/>
    <m/>
    <m/>
    <m/>
    <m/>
    <m/>
    <m/>
    <m/>
    <m/>
    <m/>
    <m/>
    <m/>
    <m/>
    <m/>
    <m/>
    <m/>
    <m/>
    <x v="3"/>
    <m/>
    <x v="23"/>
    <s v="PBEA"/>
    <m/>
    <n v="274.57142857142856"/>
  </r>
  <r>
    <m/>
    <m/>
    <m/>
    <m/>
    <m/>
    <m/>
    <m/>
    <m/>
    <m/>
    <m/>
    <m/>
    <m/>
    <m/>
    <m/>
    <m/>
    <m/>
    <m/>
    <m/>
    <m/>
    <m/>
    <m/>
    <m/>
    <m/>
    <x v="3"/>
    <m/>
    <x v="23"/>
    <s v="CPM = POMMVi / PBEC"/>
    <m/>
    <n v="3.4963579604578562E-2"/>
  </r>
  <r>
    <m/>
    <m/>
    <m/>
    <m/>
    <m/>
    <m/>
    <m/>
    <m/>
    <m/>
    <m/>
    <m/>
    <m/>
    <m/>
    <m/>
    <m/>
    <m/>
    <m/>
    <m/>
    <m/>
    <m/>
    <m/>
    <m/>
    <m/>
    <x v="3"/>
    <m/>
    <x v="23"/>
    <s v="AP =  POMi / PBEA"/>
    <m/>
    <n v="3.4963579604578562E-2"/>
  </r>
  <r>
    <m/>
    <m/>
    <m/>
    <m/>
    <m/>
    <m/>
    <m/>
    <m/>
    <m/>
    <m/>
    <m/>
    <m/>
    <m/>
    <m/>
    <m/>
    <m/>
    <m/>
    <m/>
    <m/>
    <m/>
    <m/>
    <m/>
    <m/>
    <x v="3"/>
    <m/>
    <x v="23"/>
    <m/>
    <m/>
    <m/>
  </r>
  <r>
    <m/>
    <m/>
    <m/>
    <m/>
    <m/>
    <m/>
    <m/>
    <m/>
    <m/>
    <m/>
    <m/>
    <m/>
    <m/>
    <m/>
    <m/>
    <m/>
    <m/>
    <m/>
    <m/>
    <m/>
    <m/>
    <m/>
    <m/>
    <x v="3"/>
    <m/>
    <x v="23"/>
    <s v="ACTUACIÓN ESPECIAL DE FISCALIZACIÓN AT N°. 41-2020. DEPARTAMENTO DE CÓRDOBA - AEFC"/>
    <m/>
    <m/>
  </r>
  <r>
    <m/>
    <m/>
    <m/>
    <m/>
    <m/>
    <m/>
    <m/>
    <m/>
    <m/>
    <m/>
    <m/>
    <m/>
    <m/>
    <m/>
    <m/>
    <m/>
    <m/>
    <m/>
    <m/>
    <m/>
    <m/>
    <m/>
    <m/>
    <x v="3"/>
    <m/>
    <x v="23"/>
    <m/>
    <m/>
    <m/>
  </r>
  <r>
    <m/>
    <m/>
    <m/>
    <m/>
    <m/>
    <m/>
    <m/>
    <m/>
    <m/>
    <m/>
    <m/>
    <m/>
    <m/>
    <m/>
    <m/>
    <m/>
    <m/>
    <m/>
    <m/>
    <m/>
    <m/>
    <m/>
    <m/>
    <x v="3"/>
    <m/>
    <x v="23"/>
    <s v="PBEC"/>
    <m/>
    <n v="15.571428571428571"/>
  </r>
  <r>
    <m/>
    <m/>
    <m/>
    <m/>
    <m/>
    <m/>
    <m/>
    <m/>
    <m/>
    <m/>
    <m/>
    <m/>
    <m/>
    <m/>
    <m/>
    <m/>
    <m/>
    <m/>
    <m/>
    <m/>
    <m/>
    <m/>
    <m/>
    <x v="3"/>
    <m/>
    <x v="23"/>
    <s v="PBEA"/>
    <m/>
    <n v="15.571428571428571"/>
  </r>
  <r>
    <m/>
    <m/>
    <m/>
    <m/>
    <m/>
    <m/>
    <m/>
    <m/>
    <m/>
    <m/>
    <m/>
    <m/>
    <m/>
    <m/>
    <m/>
    <m/>
    <m/>
    <m/>
    <m/>
    <m/>
    <m/>
    <m/>
    <m/>
    <x v="3"/>
    <m/>
    <x v="23"/>
    <s v="CPM = POMMVi / PBEC"/>
    <m/>
    <n v="0"/>
  </r>
  <r>
    <m/>
    <m/>
    <m/>
    <m/>
    <m/>
    <m/>
    <m/>
    <m/>
    <m/>
    <m/>
    <m/>
    <m/>
    <m/>
    <m/>
    <m/>
    <m/>
    <m/>
    <m/>
    <m/>
    <m/>
    <m/>
    <m/>
    <m/>
    <x v="3"/>
    <m/>
    <x v="23"/>
    <s v="AP =  POMi / PBEA"/>
    <m/>
    <n v="0"/>
  </r>
  <r>
    <m/>
    <m/>
    <m/>
    <m/>
    <m/>
    <m/>
    <m/>
    <m/>
    <m/>
    <m/>
    <m/>
    <m/>
    <m/>
    <m/>
    <m/>
    <m/>
    <m/>
    <m/>
    <m/>
    <m/>
    <m/>
    <m/>
    <m/>
    <x v="3"/>
    <m/>
    <x v="23"/>
    <m/>
    <m/>
    <m/>
  </r>
  <r>
    <m/>
    <m/>
    <m/>
    <m/>
    <m/>
    <m/>
    <m/>
    <m/>
    <m/>
    <m/>
    <m/>
    <m/>
    <m/>
    <m/>
    <m/>
    <m/>
    <m/>
    <m/>
    <m/>
    <m/>
    <m/>
    <m/>
    <m/>
    <x v="3"/>
    <m/>
    <x v="23"/>
    <s v="AUDITORIA FINANCIERA 2019 - AF2019"/>
    <m/>
    <m/>
  </r>
  <r>
    <m/>
    <m/>
    <m/>
    <m/>
    <m/>
    <m/>
    <m/>
    <m/>
    <m/>
    <m/>
    <m/>
    <m/>
    <m/>
    <m/>
    <m/>
    <m/>
    <m/>
    <m/>
    <m/>
    <m/>
    <m/>
    <m/>
    <m/>
    <x v="3"/>
    <m/>
    <x v="23"/>
    <m/>
    <m/>
    <m/>
  </r>
  <r>
    <m/>
    <m/>
    <m/>
    <m/>
    <m/>
    <m/>
    <m/>
    <m/>
    <m/>
    <m/>
    <m/>
    <m/>
    <m/>
    <m/>
    <m/>
    <m/>
    <m/>
    <m/>
    <m/>
    <m/>
    <m/>
    <m/>
    <m/>
    <x v="3"/>
    <m/>
    <x v="23"/>
    <s v="PBEC"/>
    <m/>
    <n v="219.71428571428572"/>
  </r>
  <r>
    <m/>
    <m/>
    <m/>
    <m/>
    <m/>
    <m/>
    <m/>
    <m/>
    <m/>
    <m/>
    <m/>
    <m/>
    <m/>
    <m/>
    <m/>
    <m/>
    <m/>
    <m/>
    <m/>
    <m/>
    <m/>
    <m/>
    <m/>
    <x v="3"/>
    <m/>
    <x v="23"/>
    <s v="PBEA"/>
    <m/>
    <n v="219.71428571428572"/>
  </r>
  <r>
    <m/>
    <m/>
    <m/>
    <m/>
    <m/>
    <m/>
    <m/>
    <m/>
    <m/>
    <m/>
    <m/>
    <m/>
    <m/>
    <m/>
    <m/>
    <m/>
    <m/>
    <m/>
    <m/>
    <m/>
    <m/>
    <m/>
    <m/>
    <x v="3"/>
    <m/>
    <x v="23"/>
    <s v="CPM = POMMVi / PBEC"/>
    <m/>
    <n v="0.5134590377113134"/>
  </r>
  <r>
    <m/>
    <m/>
    <m/>
    <m/>
    <m/>
    <m/>
    <m/>
    <m/>
    <m/>
    <m/>
    <m/>
    <m/>
    <m/>
    <m/>
    <m/>
    <m/>
    <m/>
    <m/>
    <m/>
    <m/>
    <m/>
    <m/>
    <m/>
    <x v="3"/>
    <m/>
    <x v="23"/>
    <s v="AP =  POMi / PBEA"/>
    <m/>
    <n v="0.5134590377113134"/>
  </r>
  <r>
    <m/>
    <m/>
    <m/>
    <m/>
    <m/>
    <m/>
    <m/>
    <m/>
    <m/>
    <m/>
    <m/>
    <m/>
    <m/>
    <m/>
    <m/>
    <m/>
    <m/>
    <m/>
    <m/>
    <m/>
    <m/>
    <m/>
    <m/>
    <x v="3"/>
    <m/>
    <x v="23"/>
    <m/>
    <m/>
    <m/>
  </r>
  <r>
    <m/>
    <m/>
    <m/>
    <m/>
    <m/>
    <m/>
    <m/>
    <m/>
    <m/>
    <m/>
    <m/>
    <m/>
    <m/>
    <m/>
    <m/>
    <m/>
    <m/>
    <m/>
    <m/>
    <m/>
    <m/>
    <m/>
    <m/>
    <x v="3"/>
    <m/>
    <x v="23"/>
    <s v="AUDITORIA DE CUMPLIMIENTO PUENTE PUMAREJO - ACPP"/>
    <m/>
    <m/>
  </r>
  <r>
    <m/>
    <m/>
    <m/>
    <m/>
    <m/>
    <m/>
    <m/>
    <m/>
    <m/>
    <m/>
    <m/>
    <m/>
    <m/>
    <m/>
    <m/>
    <m/>
    <m/>
    <m/>
    <m/>
    <m/>
    <m/>
    <m/>
    <m/>
    <x v="3"/>
    <m/>
    <x v="23"/>
    <m/>
    <m/>
    <m/>
  </r>
  <r>
    <m/>
    <m/>
    <m/>
    <m/>
    <m/>
    <m/>
    <m/>
    <m/>
    <m/>
    <m/>
    <m/>
    <m/>
    <m/>
    <m/>
    <m/>
    <m/>
    <m/>
    <m/>
    <m/>
    <m/>
    <m/>
    <m/>
    <m/>
    <x v="3"/>
    <m/>
    <x v="23"/>
    <s v="PBEC"/>
    <m/>
    <n v="104"/>
  </r>
  <r>
    <m/>
    <m/>
    <m/>
    <m/>
    <m/>
    <m/>
    <m/>
    <m/>
    <m/>
    <m/>
    <m/>
    <m/>
    <m/>
    <m/>
    <m/>
    <m/>
    <m/>
    <m/>
    <m/>
    <m/>
    <m/>
    <m/>
    <m/>
    <x v="3"/>
    <m/>
    <x v="23"/>
    <s v="PBEA"/>
    <m/>
    <n v="104"/>
  </r>
  <r>
    <m/>
    <m/>
    <m/>
    <m/>
    <m/>
    <m/>
    <m/>
    <m/>
    <m/>
    <m/>
    <m/>
    <m/>
    <m/>
    <m/>
    <m/>
    <m/>
    <m/>
    <m/>
    <m/>
    <m/>
    <m/>
    <m/>
    <m/>
    <x v="3"/>
    <m/>
    <x v="23"/>
    <s v="CPM = POMMVi / PBEC"/>
    <m/>
    <n v="0.33145604395604394"/>
  </r>
  <r>
    <m/>
    <m/>
    <m/>
    <m/>
    <m/>
    <m/>
    <m/>
    <m/>
    <m/>
    <m/>
    <m/>
    <m/>
    <m/>
    <m/>
    <m/>
    <m/>
    <m/>
    <m/>
    <m/>
    <m/>
    <m/>
    <m/>
    <m/>
    <x v="3"/>
    <m/>
    <x v="23"/>
    <s v="AP =  POMi / PBEA"/>
    <m/>
    <n v="0.33145604395604394"/>
  </r>
  <r>
    <m/>
    <m/>
    <m/>
    <m/>
    <m/>
    <m/>
    <m/>
    <m/>
    <m/>
    <m/>
    <m/>
    <m/>
    <m/>
    <m/>
    <m/>
    <m/>
    <m/>
    <m/>
    <m/>
    <m/>
    <m/>
    <m/>
    <m/>
    <x v="3"/>
    <m/>
    <x v="23"/>
    <m/>
    <m/>
    <m/>
  </r>
  <r>
    <m/>
    <m/>
    <m/>
    <m/>
    <m/>
    <m/>
    <m/>
    <m/>
    <m/>
    <m/>
    <m/>
    <m/>
    <m/>
    <m/>
    <m/>
    <m/>
    <m/>
    <m/>
    <m/>
    <m/>
    <m/>
    <m/>
    <m/>
    <x v="3"/>
    <m/>
    <x v="23"/>
    <s v="AUDITORIA DE CUMPLIMIENTO TÚNEL DE LA LÍNEA 2018 - ACTL"/>
    <m/>
    <m/>
  </r>
  <r>
    <m/>
    <m/>
    <m/>
    <m/>
    <m/>
    <m/>
    <m/>
    <m/>
    <m/>
    <m/>
    <m/>
    <m/>
    <m/>
    <m/>
    <m/>
    <m/>
    <m/>
    <m/>
    <m/>
    <m/>
    <m/>
    <m/>
    <m/>
    <x v="3"/>
    <m/>
    <x v="23"/>
    <m/>
    <m/>
    <m/>
  </r>
  <r>
    <m/>
    <m/>
    <m/>
    <m/>
    <m/>
    <m/>
    <m/>
    <m/>
    <m/>
    <m/>
    <m/>
    <m/>
    <m/>
    <m/>
    <m/>
    <m/>
    <m/>
    <m/>
    <m/>
    <m/>
    <m/>
    <m/>
    <m/>
    <x v="3"/>
    <m/>
    <x v="23"/>
    <s v="PBEC"/>
    <m/>
    <n v="209.71428571428569"/>
  </r>
  <r>
    <m/>
    <m/>
    <m/>
    <m/>
    <m/>
    <m/>
    <m/>
    <m/>
    <m/>
    <m/>
    <m/>
    <m/>
    <m/>
    <m/>
    <m/>
    <m/>
    <m/>
    <m/>
    <m/>
    <m/>
    <m/>
    <m/>
    <m/>
    <x v="3"/>
    <m/>
    <x v="23"/>
    <s v="PBEA"/>
    <m/>
    <n v="209.71428571428569"/>
  </r>
  <r>
    <m/>
    <m/>
    <m/>
    <m/>
    <m/>
    <m/>
    <m/>
    <m/>
    <m/>
    <m/>
    <m/>
    <m/>
    <m/>
    <m/>
    <m/>
    <m/>
    <m/>
    <m/>
    <m/>
    <m/>
    <m/>
    <m/>
    <m/>
    <x v="3"/>
    <m/>
    <x v="23"/>
    <s v="CPM = POMMVi / PBEC"/>
    <m/>
    <n v="1"/>
  </r>
  <r>
    <m/>
    <m/>
    <m/>
    <m/>
    <m/>
    <m/>
    <m/>
    <m/>
    <m/>
    <m/>
    <m/>
    <m/>
    <m/>
    <m/>
    <m/>
    <m/>
    <m/>
    <m/>
    <m/>
    <m/>
    <m/>
    <m/>
    <m/>
    <x v="3"/>
    <m/>
    <x v="23"/>
    <s v="AP =  POMi / PBEA"/>
    <m/>
    <n v="1"/>
  </r>
  <r>
    <m/>
    <m/>
    <m/>
    <m/>
    <m/>
    <m/>
    <m/>
    <m/>
    <m/>
    <m/>
    <m/>
    <m/>
    <m/>
    <m/>
    <m/>
    <m/>
    <m/>
    <m/>
    <m/>
    <m/>
    <m/>
    <m/>
    <m/>
    <x v="3"/>
    <m/>
    <x v="23"/>
    <m/>
    <m/>
    <m/>
  </r>
  <r>
    <m/>
    <m/>
    <m/>
    <m/>
    <m/>
    <m/>
    <m/>
    <m/>
    <m/>
    <m/>
    <m/>
    <m/>
    <m/>
    <m/>
    <m/>
    <m/>
    <m/>
    <m/>
    <m/>
    <m/>
    <m/>
    <m/>
    <m/>
    <x v="3"/>
    <m/>
    <x v="23"/>
    <s v="AUDITORIA FINANCIERA 2018 - AF18"/>
    <m/>
    <m/>
  </r>
  <r>
    <m/>
    <m/>
    <m/>
    <m/>
    <m/>
    <m/>
    <m/>
    <m/>
    <m/>
    <m/>
    <m/>
    <m/>
    <m/>
    <m/>
    <m/>
    <m/>
    <m/>
    <m/>
    <m/>
    <m/>
    <m/>
    <m/>
    <m/>
    <x v="3"/>
    <m/>
    <x v="23"/>
    <m/>
    <m/>
    <m/>
  </r>
  <r>
    <m/>
    <m/>
    <m/>
    <m/>
    <m/>
    <m/>
    <m/>
    <m/>
    <m/>
    <m/>
    <m/>
    <m/>
    <m/>
    <m/>
    <m/>
    <m/>
    <m/>
    <m/>
    <m/>
    <m/>
    <m/>
    <m/>
    <m/>
    <x v="3"/>
    <m/>
    <x v="23"/>
    <s v="PBEC"/>
    <m/>
    <n v="1396.4285714285711"/>
  </r>
  <r>
    <m/>
    <m/>
    <m/>
    <m/>
    <m/>
    <m/>
    <m/>
    <m/>
    <m/>
    <m/>
    <m/>
    <m/>
    <m/>
    <m/>
    <m/>
    <m/>
    <m/>
    <m/>
    <m/>
    <m/>
    <m/>
    <m/>
    <m/>
    <x v="3"/>
    <m/>
    <x v="23"/>
    <s v="PBEA"/>
    <m/>
    <n v="1396.4285714285711"/>
  </r>
  <r>
    <m/>
    <m/>
    <m/>
    <m/>
    <m/>
    <m/>
    <m/>
    <m/>
    <m/>
    <m/>
    <m/>
    <m/>
    <m/>
    <m/>
    <m/>
    <m/>
    <m/>
    <m/>
    <m/>
    <m/>
    <m/>
    <m/>
    <m/>
    <x v="3"/>
    <m/>
    <x v="23"/>
    <s v="CPM = POMMVi / PBEC"/>
    <m/>
    <n v="0.61348443425346166"/>
  </r>
  <r>
    <m/>
    <m/>
    <m/>
    <m/>
    <m/>
    <m/>
    <m/>
    <m/>
    <m/>
    <m/>
    <m/>
    <m/>
    <m/>
    <m/>
    <m/>
    <m/>
    <m/>
    <m/>
    <m/>
    <m/>
    <m/>
    <m/>
    <m/>
    <x v="3"/>
    <m/>
    <x v="23"/>
    <s v="AP =  POMi / PBEA"/>
    <m/>
    <n v="0.61348443425346166"/>
  </r>
  <r>
    <m/>
    <m/>
    <m/>
    <m/>
    <m/>
    <m/>
    <m/>
    <m/>
    <m/>
    <m/>
    <m/>
    <m/>
    <m/>
    <m/>
    <m/>
    <m/>
    <m/>
    <m/>
    <m/>
    <m/>
    <m/>
    <m/>
    <m/>
    <x v="3"/>
    <m/>
    <x v="23"/>
    <m/>
    <m/>
    <m/>
  </r>
  <r>
    <m/>
    <m/>
    <m/>
    <m/>
    <m/>
    <m/>
    <m/>
    <m/>
    <m/>
    <m/>
    <m/>
    <m/>
    <m/>
    <m/>
    <m/>
    <m/>
    <m/>
    <m/>
    <m/>
    <m/>
    <m/>
    <m/>
    <m/>
    <x v="3"/>
    <m/>
    <x v="23"/>
    <s v="AUDITORIA PETICIÓN CIUDADANA 2018 - APCSMF18"/>
    <m/>
    <m/>
  </r>
  <r>
    <m/>
    <m/>
    <m/>
    <m/>
    <m/>
    <m/>
    <m/>
    <m/>
    <m/>
    <m/>
    <m/>
    <m/>
    <m/>
    <m/>
    <m/>
    <m/>
    <m/>
    <m/>
    <m/>
    <m/>
    <m/>
    <m/>
    <m/>
    <x v="3"/>
    <m/>
    <x v="23"/>
    <m/>
    <m/>
    <m/>
  </r>
  <r>
    <m/>
    <m/>
    <m/>
    <m/>
    <m/>
    <m/>
    <m/>
    <m/>
    <m/>
    <m/>
    <m/>
    <m/>
    <m/>
    <m/>
    <m/>
    <m/>
    <m/>
    <m/>
    <m/>
    <m/>
    <m/>
    <m/>
    <m/>
    <x v="3"/>
    <m/>
    <x v="23"/>
    <s v="PBEC"/>
    <m/>
    <n v="48.857142857142854"/>
  </r>
  <r>
    <m/>
    <m/>
    <m/>
    <m/>
    <m/>
    <m/>
    <m/>
    <m/>
    <m/>
    <m/>
    <m/>
    <m/>
    <m/>
    <m/>
    <m/>
    <m/>
    <m/>
    <m/>
    <m/>
    <m/>
    <m/>
    <m/>
    <m/>
    <x v="3"/>
    <m/>
    <x v="23"/>
    <s v="PBEA"/>
    <m/>
    <n v="48.857142857142854"/>
  </r>
  <r>
    <m/>
    <m/>
    <m/>
    <m/>
    <m/>
    <m/>
    <m/>
    <m/>
    <m/>
    <m/>
    <m/>
    <m/>
    <m/>
    <m/>
    <m/>
    <m/>
    <m/>
    <m/>
    <m/>
    <m/>
    <m/>
    <m/>
    <m/>
    <x v="3"/>
    <m/>
    <x v="23"/>
    <s v="CPM = POMMVi / PBEC"/>
    <m/>
    <n v="0.75555555555555554"/>
  </r>
  <r>
    <m/>
    <m/>
    <m/>
    <m/>
    <m/>
    <m/>
    <m/>
    <m/>
    <m/>
    <m/>
    <m/>
    <m/>
    <m/>
    <m/>
    <m/>
    <m/>
    <m/>
    <m/>
    <m/>
    <m/>
    <m/>
    <m/>
    <m/>
    <x v="3"/>
    <m/>
    <x v="23"/>
    <s v="AP =  POMi / PBEA"/>
    <m/>
    <n v="0.75555555555555554"/>
  </r>
  <r>
    <m/>
    <m/>
    <m/>
    <m/>
    <m/>
    <m/>
    <m/>
    <m/>
    <m/>
    <m/>
    <m/>
    <m/>
    <m/>
    <m/>
    <m/>
    <m/>
    <m/>
    <m/>
    <m/>
    <m/>
    <m/>
    <m/>
    <m/>
    <x v="3"/>
    <m/>
    <x v="23"/>
    <m/>
    <m/>
    <m/>
  </r>
  <r>
    <m/>
    <m/>
    <m/>
    <m/>
    <m/>
    <m/>
    <m/>
    <m/>
    <m/>
    <m/>
    <m/>
    <m/>
    <m/>
    <m/>
    <m/>
    <m/>
    <m/>
    <m/>
    <m/>
    <m/>
    <m/>
    <m/>
    <m/>
    <x v="3"/>
    <m/>
    <x v="23"/>
    <s v="AUDITORIA CUMPLIMIENTO RED TERCIARIA 2017 - ACSRT17"/>
    <m/>
    <m/>
  </r>
  <r>
    <m/>
    <m/>
    <m/>
    <m/>
    <m/>
    <m/>
    <m/>
    <m/>
    <m/>
    <m/>
    <m/>
    <m/>
    <m/>
    <m/>
    <m/>
    <m/>
    <m/>
    <m/>
    <m/>
    <m/>
    <m/>
    <m/>
    <m/>
    <x v="3"/>
    <m/>
    <x v="23"/>
    <m/>
    <m/>
    <m/>
  </r>
  <r>
    <m/>
    <m/>
    <m/>
    <m/>
    <m/>
    <m/>
    <m/>
    <m/>
    <m/>
    <m/>
    <m/>
    <m/>
    <m/>
    <m/>
    <m/>
    <m/>
    <m/>
    <m/>
    <m/>
    <m/>
    <m/>
    <m/>
    <m/>
    <x v="3"/>
    <m/>
    <x v="23"/>
    <s v="PBEC"/>
    <m/>
    <n v="480.00000000000011"/>
  </r>
  <r>
    <m/>
    <m/>
    <m/>
    <m/>
    <m/>
    <m/>
    <m/>
    <m/>
    <m/>
    <m/>
    <m/>
    <m/>
    <m/>
    <m/>
    <m/>
    <m/>
    <m/>
    <m/>
    <m/>
    <m/>
    <m/>
    <m/>
    <m/>
    <x v="3"/>
    <m/>
    <x v="23"/>
    <s v="PBEA"/>
    <m/>
    <n v="480.00000000000011"/>
  </r>
  <r>
    <m/>
    <m/>
    <m/>
    <m/>
    <m/>
    <m/>
    <m/>
    <m/>
    <m/>
    <m/>
    <m/>
    <m/>
    <m/>
    <m/>
    <m/>
    <m/>
    <m/>
    <m/>
    <m/>
    <m/>
    <m/>
    <m/>
    <m/>
    <x v="3"/>
    <m/>
    <x v="23"/>
    <s v="CPM = POMMVi / PBEC"/>
    <m/>
    <n v="0.32142857142857134"/>
  </r>
  <r>
    <m/>
    <m/>
    <m/>
    <m/>
    <m/>
    <m/>
    <m/>
    <m/>
    <m/>
    <m/>
    <m/>
    <m/>
    <m/>
    <m/>
    <m/>
    <m/>
    <m/>
    <m/>
    <m/>
    <m/>
    <m/>
    <m/>
    <m/>
    <x v="3"/>
    <m/>
    <x v="23"/>
    <s v="AP =  POMi / PBEA"/>
    <m/>
    <n v="0.32142857142857134"/>
  </r>
  <r>
    <m/>
    <m/>
    <m/>
    <m/>
    <m/>
    <m/>
    <m/>
    <m/>
    <m/>
    <m/>
    <m/>
    <m/>
    <m/>
    <m/>
    <m/>
    <m/>
    <m/>
    <m/>
    <m/>
    <m/>
    <m/>
    <m/>
    <m/>
    <x v="3"/>
    <m/>
    <x v="23"/>
    <m/>
    <m/>
    <m/>
  </r>
  <r>
    <m/>
    <m/>
    <m/>
    <m/>
    <m/>
    <m/>
    <m/>
    <m/>
    <m/>
    <m/>
    <m/>
    <m/>
    <m/>
    <m/>
    <m/>
    <m/>
    <m/>
    <m/>
    <m/>
    <m/>
    <m/>
    <m/>
    <m/>
    <x v="3"/>
    <m/>
    <x v="23"/>
    <s v="AUDITORIA DERECHO DE PETICIÓN 2017"/>
    <m/>
    <m/>
  </r>
  <r>
    <m/>
    <m/>
    <m/>
    <m/>
    <m/>
    <m/>
    <m/>
    <m/>
    <m/>
    <m/>
    <m/>
    <m/>
    <m/>
    <m/>
    <m/>
    <m/>
    <m/>
    <m/>
    <m/>
    <m/>
    <m/>
    <m/>
    <m/>
    <x v="3"/>
    <m/>
    <x v="23"/>
    <m/>
    <m/>
    <m/>
  </r>
  <r>
    <m/>
    <m/>
    <m/>
    <m/>
    <m/>
    <m/>
    <m/>
    <m/>
    <m/>
    <m/>
    <m/>
    <m/>
    <m/>
    <m/>
    <m/>
    <m/>
    <m/>
    <m/>
    <m/>
    <m/>
    <m/>
    <m/>
    <m/>
    <x v="3"/>
    <m/>
    <x v="23"/>
    <s v="PBEC"/>
    <m/>
    <n v="217.14285714285714"/>
  </r>
  <r>
    <m/>
    <m/>
    <m/>
    <m/>
    <m/>
    <m/>
    <m/>
    <m/>
    <m/>
    <m/>
    <m/>
    <m/>
    <m/>
    <m/>
    <m/>
    <m/>
    <m/>
    <m/>
    <m/>
    <m/>
    <m/>
    <m/>
    <m/>
    <x v="3"/>
    <m/>
    <x v="23"/>
    <s v="PBEA"/>
    <m/>
    <n v="217.14285714285714"/>
  </r>
  <r>
    <m/>
    <m/>
    <m/>
    <m/>
    <m/>
    <m/>
    <m/>
    <m/>
    <m/>
    <m/>
    <m/>
    <m/>
    <m/>
    <m/>
    <m/>
    <m/>
    <m/>
    <m/>
    <m/>
    <m/>
    <m/>
    <m/>
    <m/>
    <x v="3"/>
    <m/>
    <x v="23"/>
    <s v="CPM = POMMVi / PBEC"/>
    <m/>
    <n v="0.14407894736842106"/>
  </r>
  <r>
    <m/>
    <m/>
    <m/>
    <m/>
    <m/>
    <m/>
    <m/>
    <m/>
    <m/>
    <m/>
    <m/>
    <m/>
    <m/>
    <m/>
    <m/>
    <m/>
    <m/>
    <m/>
    <m/>
    <m/>
    <m/>
    <m/>
    <m/>
    <x v="3"/>
    <m/>
    <x v="23"/>
    <s v="AP =  POMi / PBEA"/>
    <m/>
    <n v="0.14407894736842106"/>
  </r>
  <r>
    <m/>
    <m/>
    <m/>
    <m/>
    <m/>
    <m/>
    <m/>
    <m/>
    <m/>
    <m/>
    <m/>
    <m/>
    <m/>
    <m/>
    <m/>
    <m/>
    <m/>
    <m/>
    <m/>
    <m/>
    <m/>
    <m/>
    <m/>
    <x v="3"/>
    <m/>
    <x v="23"/>
    <m/>
    <m/>
    <m/>
  </r>
  <r>
    <m/>
    <m/>
    <m/>
    <m/>
    <m/>
    <m/>
    <m/>
    <m/>
    <m/>
    <m/>
    <m/>
    <m/>
    <m/>
    <m/>
    <m/>
    <m/>
    <m/>
    <m/>
    <m/>
    <m/>
    <m/>
    <m/>
    <m/>
    <x v="3"/>
    <m/>
    <x v="23"/>
    <s v="AUDITORIA FINANCIERA 2017"/>
    <m/>
    <m/>
  </r>
  <r>
    <m/>
    <m/>
    <m/>
    <m/>
    <m/>
    <m/>
    <m/>
    <m/>
    <m/>
    <m/>
    <m/>
    <m/>
    <m/>
    <m/>
    <m/>
    <m/>
    <m/>
    <m/>
    <m/>
    <m/>
    <m/>
    <m/>
    <m/>
    <x v="3"/>
    <m/>
    <x v="23"/>
    <m/>
    <m/>
    <m/>
  </r>
  <r>
    <m/>
    <m/>
    <m/>
    <m/>
    <m/>
    <m/>
    <m/>
    <m/>
    <m/>
    <m/>
    <m/>
    <m/>
    <m/>
    <m/>
    <m/>
    <m/>
    <m/>
    <m/>
    <m/>
    <m/>
    <m/>
    <m/>
    <m/>
    <x v="3"/>
    <m/>
    <x v="23"/>
    <s v="PBEC"/>
    <m/>
    <n v="1423.8571428571433"/>
  </r>
  <r>
    <m/>
    <m/>
    <m/>
    <m/>
    <m/>
    <m/>
    <m/>
    <m/>
    <m/>
    <m/>
    <m/>
    <m/>
    <m/>
    <m/>
    <m/>
    <m/>
    <m/>
    <m/>
    <m/>
    <m/>
    <m/>
    <m/>
    <m/>
    <x v="3"/>
    <m/>
    <x v="23"/>
    <s v="PBEA"/>
    <m/>
    <n v="1423.8571428571433"/>
  </r>
  <r>
    <m/>
    <m/>
    <m/>
    <m/>
    <m/>
    <m/>
    <m/>
    <m/>
    <m/>
    <m/>
    <m/>
    <m/>
    <m/>
    <m/>
    <m/>
    <m/>
    <m/>
    <m/>
    <m/>
    <m/>
    <m/>
    <m/>
    <m/>
    <x v="3"/>
    <m/>
    <x v="23"/>
    <s v="CPM = POMMVi / PBEC"/>
    <m/>
    <n v="0.86405075749974891"/>
  </r>
  <r>
    <m/>
    <m/>
    <m/>
    <m/>
    <m/>
    <m/>
    <m/>
    <m/>
    <m/>
    <m/>
    <m/>
    <m/>
    <m/>
    <m/>
    <m/>
    <m/>
    <m/>
    <m/>
    <m/>
    <m/>
    <m/>
    <m/>
    <m/>
    <x v="3"/>
    <m/>
    <x v="23"/>
    <s v="AP =  POMi / PBEA"/>
    <m/>
    <n v="0.86405075749974891"/>
  </r>
  <r>
    <m/>
    <m/>
    <m/>
    <m/>
    <m/>
    <m/>
    <m/>
    <m/>
    <m/>
    <m/>
    <m/>
    <m/>
    <m/>
    <m/>
    <m/>
    <m/>
    <m/>
    <m/>
    <m/>
    <m/>
    <m/>
    <m/>
    <m/>
    <x v="3"/>
    <m/>
    <x v="23"/>
    <m/>
    <m/>
    <m/>
  </r>
  <r>
    <m/>
    <m/>
    <m/>
    <m/>
    <m/>
    <m/>
    <m/>
    <m/>
    <m/>
    <m/>
    <m/>
    <m/>
    <m/>
    <m/>
    <m/>
    <m/>
    <m/>
    <m/>
    <m/>
    <m/>
    <m/>
    <m/>
    <m/>
    <x v="3"/>
    <m/>
    <x v="23"/>
    <s v="AUDITORIA DE CUMPLIMIENTO 2017"/>
    <m/>
    <m/>
  </r>
  <r>
    <m/>
    <m/>
    <m/>
    <m/>
    <m/>
    <m/>
    <m/>
    <m/>
    <m/>
    <m/>
    <m/>
    <m/>
    <m/>
    <m/>
    <m/>
    <m/>
    <m/>
    <m/>
    <m/>
    <m/>
    <m/>
    <m/>
    <m/>
    <x v="3"/>
    <m/>
    <x v="23"/>
    <m/>
    <m/>
    <m/>
  </r>
  <r>
    <m/>
    <m/>
    <m/>
    <m/>
    <m/>
    <m/>
    <m/>
    <m/>
    <m/>
    <m/>
    <m/>
    <m/>
    <m/>
    <m/>
    <m/>
    <m/>
    <m/>
    <m/>
    <m/>
    <m/>
    <m/>
    <m/>
    <m/>
    <x v="3"/>
    <m/>
    <x v="23"/>
    <s v="PBEC"/>
    <m/>
    <n v="206.14285714285714"/>
  </r>
  <r>
    <m/>
    <m/>
    <m/>
    <m/>
    <m/>
    <m/>
    <m/>
    <m/>
    <m/>
    <m/>
    <m/>
    <m/>
    <m/>
    <m/>
    <m/>
    <m/>
    <m/>
    <m/>
    <m/>
    <m/>
    <m/>
    <m/>
    <m/>
    <x v="3"/>
    <m/>
    <x v="23"/>
    <s v="PBEA"/>
    <m/>
    <n v="206.14285714285714"/>
  </r>
  <r>
    <m/>
    <m/>
    <m/>
    <m/>
    <m/>
    <m/>
    <m/>
    <m/>
    <m/>
    <m/>
    <m/>
    <m/>
    <m/>
    <m/>
    <m/>
    <m/>
    <m/>
    <m/>
    <m/>
    <m/>
    <m/>
    <m/>
    <m/>
    <x v="3"/>
    <m/>
    <x v="23"/>
    <s v="CPM = POMMVi / PBEC"/>
    <m/>
    <n v="0.9494109494109495"/>
  </r>
  <r>
    <m/>
    <m/>
    <m/>
    <m/>
    <m/>
    <m/>
    <m/>
    <m/>
    <m/>
    <m/>
    <m/>
    <m/>
    <m/>
    <m/>
    <m/>
    <m/>
    <m/>
    <m/>
    <m/>
    <m/>
    <m/>
    <m/>
    <m/>
    <x v="3"/>
    <m/>
    <x v="23"/>
    <s v="AP =  POMi / PBEA"/>
    <m/>
    <n v="0.9494109494109495"/>
  </r>
  <r>
    <m/>
    <m/>
    <m/>
    <m/>
    <m/>
    <m/>
    <m/>
    <m/>
    <m/>
    <m/>
    <m/>
    <m/>
    <m/>
    <m/>
    <m/>
    <m/>
    <m/>
    <m/>
    <m/>
    <m/>
    <m/>
    <m/>
    <m/>
    <x v="3"/>
    <m/>
    <x v="23"/>
    <m/>
    <m/>
    <m/>
  </r>
  <r>
    <m/>
    <m/>
    <m/>
    <m/>
    <m/>
    <m/>
    <m/>
    <m/>
    <m/>
    <m/>
    <m/>
    <m/>
    <m/>
    <m/>
    <m/>
    <m/>
    <m/>
    <m/>
    <m/>
    <m/>
    <m/>
    <m/>
    <m/>
    <x v="3"/>
    <m/>
    <x v="23"/>
    <s v="AUDITORIA REGULAR 2016"/>
    <m/>
    <m/>
  </r>
  <r>
    <m/>
    <m/>
    <m/>
    <m/>
    <m/>
    <m/>
    <m/>
    <m/>
    <m/>
    <m/>
    <m/>
    <m/>
    <m/>
    <m/>
    <m/>
    <m/>
    <m/>
    <m/>
    <m/>
    <m/>
    <m/>
    <m/>
    <m/>
    <x v="3"/>
    <m/>
    <x v="23"/>
    <m/>
    <m/>
    <m/>
  </r>
  <r>
    <m/>
    <m/>
    <m/>
    <m/>
    <m/>
    <m/>
    <m/>
    <m/>
    <m/>
    <m/>
    <m/>
    <m/>
    <m/>
    <m/>
    <m/>
    <m/>
    <m/>
    <m/>
    <m/>
    <m/>
    <m/>
    <m/>
    <m/>
    <x v="3"/>
    <m/>
    <x v="23"/>
    <s v="PBEC"/>
    <m/>
    <n v="1743.285714285714"/>
  </r>
  <r>
    <m/>
    <m/>
    <m/>
    <m/>
    <m/>
    <m/>
    <m/>
    <m/>
    <m/>
    <m/>
    <m/>
    <m/>
    <m/>
    <m/>
    <m/>
    <m/>
    <m/>
    <m/>
    <m/>
    <m/>
    <m/>
    <m/>
    <m/>
    <x v="3"/>
    <m/>
    <x v="23"/>
    <s v="PBEA"/>
    <m/>
    <n v="1791.1428571428569"/>
  </r>
  <r>
    <m/>
    <m/>
    <m/>
    <m/>
    <m/>
    <m/>
    <m/>
    <m/>
    <m/>
    <m/>
    <m/>
    <m/>
    <m/>
    <m/>
    <m/>
    <m/>
    <m/>
    <m/>
    <m/>
    <m/>
    <m/>
    <m/>
    <m/>
    <x v="3"/>
    <m/>
    <x v="23"/>
    <s v="CPM = POMMVi / PBEC"/>
    <m/>
    <n v="0.75040645742850132"/>
  </r>
  <r>
    <m/>
    <m/>
    <m/>
    <m/>
    <m/>
    <m/>
    <m/>
    <m/>
    <m/>
    <m/>
    <m/>
    <m/>
    <m/>
    <m/>
    <m/>
    <m/>
    <m/>
    <m/>
    <m/>
    <m/>
    <m/>
    <m/>
    <m/>
    <x v="3"/>
    <m/>
    <x v="23"/>
    <s v="AP =  POMi / PBEA"/>
    <m/>
    <n v="0.73035651619078013"/>
  </r>
  <r>
    <m/>
    <m/>
    <m/>
    <m/>
    <m/>
    <m/>
    <m/>
    <m/>
    <m/>
    <m/>
    <m/>
    <m/>
    <m/>
    <m/>
    <m/>
    <m/>
    <m/>
    <m/>
    <m/>
    <m/>
    <m/>
    <m/>
    <m/>
    <x v="3"/>
    <m/>
    <x v="23"/>
    <m/>
    <m/>
    <m/>
  </r>
  <r>
    <m/>
    <m/>
    <m/>
    <m/>
    <m/>
    <m/>
    <m/>
    <m/>
    <m/>
    <m/>
    <m/>
    <m/>
    <m/>
    <m/>
    <m/>
    <m/>
    <m/>
    <m/>
    <m/>
    <m/>
    <m/>
    <m/>
    <m/>
    <x v="3"/>
    <m/>
    <x v="23"/>
    <s v="DENUNCIA 2016"/>
    <m/>
    <m/>
  </r>
  <r>
    <m/>
    <m/>
    <m/>
    <m/>
    <m/>
    <m/>
    <m/>
    <m/>
    <m/>
    <m/>
    <m/>
    <m/>
    <m/>
    <m/>
    <m/>
    <m/>
    <m/>
    <m/>
    <m/>
    <m/>
    <m/>
    <m/>
    <m/>
    <x v="3"/>
    <m/>
    <x v="23"/>
    <m/>
    <m/>
    <m/>
  </r>
  <r>
    <m/>
    <m/>
    <m/>
    <m/>
    <m/>
    <m/>
    <m/>
    <m/>
    <m/>
    <m/>
    <m/>
    <m/>
    <m/>
    <m/>
    <m/>
    <m/>
    <m/>
    <m/>
    <m/>
    <m/>
    <m/>
    <m/>
    <m/>
    <x v="3"/>
    <m/>
    <x v="23"/>
    <s v="PBEC"/>
    <m/>
    <n v="91"/>
  </r>
  <r>
    <m/>
    <m/>
    <m/>
    <m/>
    <m/>
    <m/>
    <m/>
    <m/>
    <m/>
    <m/>
    <m/>
    <m/>
    <m/>
    <m/>
    <m/>
    <m/>
    <m/>
    <m/>
    <m/>
    <m/>
    <m/>
    <m/>
    <m/>
    <x v="3"/>
    <m/>
    <x v="23"/>
    <s v="PBEA"/>
    <m/>
    <n v="91"/>
  </r>
  <r>
    <m/>
    <m/>
    <m/>
    <m/>
    <m/>
    <m/>
    <m/>
    <m/>
    <m/>
    <m/>
    <m/>
    <m/>
    <m/>
    <m/>
    <m/>
    <m/>
    <m/>
    <m/>
    <m/>
    <m/>
    <m/>
    <m/>
    <m/>
    <x v="3"/>
    <m/>
    <x v="23"/>
    <s v="CPM = POMMVi / PBEC"/>
    <m/>
    <n v="0.63265306122448972"/>
  </r>
  <r>
    <m/>
    <m/>
    <m/>
    <m/>
    <m/>
    <m/>
    <m/>
    <m/>
    <m/>
    <m/>
    <m/>
    <m/>
    <m/>
    <m/>
    <m/>
    <m/>
    <m/>
    <m/>
    <m/>
    <m/>
    <m/>
    <m/>
    <m/>
    <x v="3"/>
    <m/>
    <x v="23"/>
    <s v="AP =  POMi / PBEA"/>
    <m/>
    <n v="0.63265306122448972"/>
  </r>
  <r>
    <m/>
    <m/>
    <m/>
    <m/>
    <m/>
    <m/>
    <m/>
    <m/>
    <m/>
    <m/>
    <m/>
    <m/>
    <m/>
    <m/>
    <m/>
    <m/>
    <m/>
    <m/>
    <m/>
    <m/>
    <m/>
    <m/>
    <m/>
    <x v="3"/>
    <m/>
    <x v="23"/>
    <m/>
    <m/>
    <m/>
  </r>
  <r>
    <m/>
    <m/>
    <m/>
    <m/>
    <m/>
    <m/>
    <m/>
    <m/>
    <m/>
    <m/>
    <m/>
    <m/>
    <m/>
    <m/>
    <m/>
    <m/>
    <m/>
    <m/>
    <m/>
    <m/>
    <m/>
    <m/>
    <m/>
    <x v="3"/>
    <m/>
    <x v="23"/>
    <s v="ESPECIAL CONTRATOS PLAN 2016"/>
    <m/>
    <m/>
  </r>
  <r>
    <m/>
    <m/>
    <m/>
    <m/>
    <m/>
    <m/>
    <m/>
    <m/>
    <m/>
    <m/>
    <m/>
    <m/>
    <m/>
    <m/>
    <m/>
    <m/>
    <m/>
    <m/>
    <m/>
    <m/>
    <m/>
    <m/>
    <m/>
    <x v="3"/>
    <m/>
    <x v="23"/>
    <m/>
    <m/>
    <m/>
  </r>
  <r>
    <m/>
    <m/>
    <m/>
    <m/>
    <m/>
    <m/>
    <m/>
    <m/>
    <m/>
    <m/>
    <m/>
    <m/>
    <m/>
    <m/>
    <m/>
    <m/>
    <m/>
    <m/>
    <m/>
    <m/>
    <m/>
    <m/>
    <m/>
    <x v="3"/>
    <m/>
    <x v="23"/>
    <s v="PBEC"/>
    <m/>
    <n v="595.14285714285711"/>
  </r>
  <r>
    <m/>
    <m/>
    <m/>
    <m/>
    <m/>
    <m/>
    <m/>
    <m/>
    <m/>
    <m/>
    <m/>
    <m/>
    <m/>
    <m/>
    <m/>
    <m/>
    <m/>
    <m/>
    <m/>
    <m/>
    <m/>
    <m/>
    <m/>
    <x v="3"/>
    <m/>
    <x v="23"/>
    <s v="PBEA"/>
    <m/>
    <n v="595.14285714285711"/>
  </r>
  <r>
    <m/>
    <m/>
    <m/>
    <m/>
    <m/>
    <m/>
    <m/>
    <m/>
    <m/>
    <m/>
    <m/>
    <m/>
    <m/>
    <m/>
    <m/>
    <m/>
    <m/>
    <m/>
    <m/>
    <m/>
    <m/>
    <m/>
    <m/>
    <x v="3"/>
    <m/>
    <x v="23"/>
    <s v="CPM = POMMVi / PBEC"/>
    <m/>
    <n v="0.59074542726836299"/>
  </r>
  <r>
    <m/>
    <m/>
    <m/>
    <m/>
    <m/>
    <m/>
    <m/>
    <m/>
    <m/>
    <m/>
    <m/>
    <m/>
    <m/>
    <m/>
    <m/>
    <m/>
    <m/>
    <m/>
    <m/>
    <m/>
    <m/>
    <m/>
    <m/>
    <x v="3"/>
    <m/>
    <x v="23"/>
    <s v="AP =  POMi / PBEA"/>
    <m/>
    <n v="0.59074542726836299"/>
  </r>
  <r>
    <m/>
    <m/>
    <m/>
    <m/>
    <m/>
    <m/>
    <m/>
    <m/>
    <m/>
    <m/>
    <m/>
    <m/>
    <m/>
    <m/>
    <m/>
    <m/>
    <m/>
    <m/>
    <m/>
    <m/>
    <m/>
    <m/>
    <m/>
    <x v="3"/>
    <m/>
    <x v="23"/>
    <m/>
    <m/>
    <m/>
  </r>
  <r>
    <m/>
    <m/>
    <m/>
    <m/>
    <m/>
    <m/>
    <m/>
    <m/>
    <m/>
    <m/>
    <m/>
    <m/>
    <m/>
    <m/>
    <m/>
    <m/>
    <m/>
    <m/>
    <m/>
    <m/>
    <m/>
    <m/>
    <m/>
    <x v="3"/>
    <m/>
    <x v="23"/>
    <s v="ESPECIAL VÍAS PARA LA PROSPERIDAD 2016"/>
    <m/>
    <m/>
  </r>
  <r>
    <m/>
    <m/>
    <m/>
    <m/>
    <m/>
    <m/>
    <m/>
    <m/>
    <m/>
    <m/>
    <m/>
    <m/>
    <m/>
    <m/>
    <m/>
    <m/>
    <m/>
    <m/>
    <m/>
    <m/>
    <m/>
    <m/>
    <m/>
    <x v="3"/>
    <m/>
    <x v="23"/>
    <m/>
    <m/>
    <m/>
  </r>
  <r>
    <m/>
    <m/>
    <m/>
    <m/>
    <m/>
    <m/>
    <m/>
    <m/>
    <m/>
    <m/>
    <m/>
    <m/>
    <m/>
    <m/>
    <m/>
    <m/>
    <m/>
    <m/>
    <m/>
    <m/>
    <m/>
    <m/>
    <m/>
    <x v="3"/>
    <m/>
    <x v="23"/>
    <s v="PBEC"/>
    <m/>
    <n v="75.857142857142861"/>
  </r>
  <r>
    <m/>
    <m/>
    <m/>
    <m/>
    <m/>
    <m/>
    <m/>
    <m/>
    <m/>
    <m/>
    <m/>
    <m/>
    <m/>
    <m/>
    <m/>
    <m/>
    <m/>
    <m/>
    <m/>
    <m/>
    <m/>
    <m/>
    <m/>
    <x v="3"/>
    <m/>
    <x v="23"/>
    <s v="PBEA"/>
    <m/>
    <n v="75.857142857142861"/>
  </r>
  <r>
    <m/>
    <m/>
    <m/>
    <m/>
    <m/>
    <m/>
    <m/>
    <m/>
    <m/>
    <m/>
    <m/>
    <m/>
    <m/>
    <m/>
    <m/>
    <m/>
    <m/>
    <m/>
    <m/>
    <m/>
    <m/>
    <m/>
    <m/>
    <x v="3"/>
    <m/>
    <x v="23"/>
    <s v="CPM = POMMVi / PBEC"/>
    <m/>
    <n v="1"/>
  </r>
  <r>
    <m/>
    <m/>
    <m/>
    <m/>
    <m/>
    <m/>
    <m/>
    <m/>
    <m/>
    <m/>
    <m/>
    <m/>
    <m/>
    <m/>
    <m/>
    <m/>
    <m/>
    <m/>
    <m/>
    <m/>
    <m/>
    <m/>
    <m/>
    <x v="3"/>
    <m/>
    <x v="23"/>
    <s v="AP =  POMi / PBEA"/>
    <m/>
    <n v="1"/>
  </r>
  <r>
    <m/>
    <m/>
    <m/>
    <m/>
    <m/>
    <m/>
    <m/>
    <m/>
    <m/>
    <m/>
    <m/>
    <m/>
    <m/>
    <m/>
    <m/>
    <m/>
    <m/>
    <m/>
    <m/>
    <m/>
    <m/>
    <m/>
    <m/>
    <x v="3"/>
    <m/>
    <x v="23"/>
    <m/>
    <m/>
    <m/>
  </r>
  <r>
    <m/>
    <m/>
    <m/>
    <m/>
    <m/>
    <m/>
    <m/>
    <m/>
    <m/>
    <m/>
    <m/>
    <m/>
    <m/>
    <m/>
    <m/>
    <m/>
    <m/>
    <m/>
    <m/>
    <m/>
    <m/>
    <m/>
    <m/>
    <x v="3"/>
    <m/>
    <x v="23"/>
    <s v="AUDITORIA REGULAR 2015"/>
    <m/>
    <m/>
  </r>
  <r>
    <m/>
    <m/>
    <m/>
    <m/>
    <m/>
    <m/>
    <m/>
    <m/>
    <m/>
    <m/>
    <m/>
    <m/>
    <m/>
    <m/>
    <m/>
    <m/>
    <m/>
    <m/>
    <m/>
    <m/>
    <m/>
    <m/>
    <m/>
    <x v="3"/>
    <m/>
    <x v="23"/>
    <m/>
    <m/>
    <m/>
  </r>
  <r>
    <m/>
    <m/>
    <m/>
    <m/>
    <m/>
    <m/>
    <m/>
    <m/>
    <m/>
    <m/>
    <m/>
    <m/>
    <m/>
    <m/>
    <m/>
    <m/>
    <m/>
    <m/>
    <m/>
    <m/>
    <m/>
    <m/>
    <m/>
    <x v="3"/>
    <m/>
    <x v="23"/>
    <s v="PBEC"/>
    <m/>
    <n v="1672.7142857142856"/>
  </r>
  <r>
    <m/>
    <m/>
    <m/>
    <m/>
    <m/>
    <m/>
    <m/>
    <m/>
    <m/>
    <m/>
    <m/>
    <m/>
    <m/>
    <m/>
    <m/>
    <m/>
    <m/>
    <m/>
    <m/>
    <m/>
    <m/>
    <m/>
    <m/>
    <x v="3"/>
    <m/>
    <x v="23"/>
    <s v="PBEA"/>
    <m/>
    <n v="1733.4285714285711"/>
  </r>
  <r>
    <m/>
    <m/>
    <m/>
    <m/>
    <m/>
    <m/>
    <m/>
    <m/>
    <m/>
    <m/>
    <m/>
    <m/>
    <m/>
    <m/>
    <m/>
    <m/>
    <m/>
    <m/>
    <m/>
    <m/>
    <m/>
    <m/>
    <m/>
    <x v="3"/>
    <m/>
    <x v="23"/>
    <s v="CPM = POMMVi / PBEC"/>
    <m/>
    <n v="0.66570159706208909"/>
  </r>
  <r>
    <m/>
    <m/>
    <m/>
    <m/>
    <m/>
    <m/>
    <m/>
    <m/>
    <m/>
    <m/>
    <m/>
    <m/>
    <m/>
    <m/>
    <m/>
    <m/>
    <m/>
    <m/>
    <m/>
    <m/>
    <m/>
    <m/>
    <m/>
    <x v="3"/>
    <m/>
    <x v="23"/>
    <s v="AP =  POMi / PBEA"/>
    <m/>
    <n v="0.64238503378935241"/>
  </r>
  <r>
    <m/>
    <m/>
    <m/>
    <m/>
    <m/>
    <m/>
    <m/>
    <m/>
    <m/>
    <m/>
    <m/>
    <m/>
    <m/>
    <m/>
    <m/>
    <m/>
    <m/>
    <m/>
    <m/>
    <m/>
    <m/>
    <m/>
    <m/>
    <x v="3"/>
    <m/>
    <x v="23"/>
    <m/>
    <m/>
    <m/>
  </r>
  <r>
    <m/>
    <m/>
    <m/>
    <m/>
    <m/>
    <m/>
    <m/>
    <m/>
    <m/>
    <m/>
    <m/>
    <m/>
    <m/>
    <m/>
    <m/>
    <m/>
    <m/>
    <m/>
    <m/>
    <m/>
    <m/>
    <m/>
    <m/>
    <x v="3"/>
    <m/>
    <x v="23"/>
    <s v="AUDITORIA REGULAR 2014"/>
    <m/>
    <m/>
  </r>
  <r>
    <m/>
    <m/>
    <m/>
    <m/>
    <m/>
    <m/>
    <m/>
    <m/>
    <m/>
    <m/>
    <m/>
    <m/>
    <m/>
    <m/>
    <m/>
    <m/>
    <m/>
    <m/>
    <m/>
    <m/>
    <m/>
    <m/>
    <m/>
    <x v="3"/>
    <m/>
    <x v="23"/>
    <m/>
    <m/>
    <m/>
  </r>
  <r>
    <m/>
    <m/>
    <m/>
    <m/>
    <m/>
    <m/>
    <m/>
    <m/>
    <m/>
    <m/>
    <m/>
    <m/>
    <m/>
    <m/>
    <m/>
    <m/>
    <m/>
    <m/>
    <m/>
    <m/>
    <m/>
    <m/>
    <m/>
    <x v="3"/>
    <m/>
    <x v="23"/>
    <s v="PBEC"/>
    <m/>
    <n v="2203.7142857142849"/>
  </r>
  <r>
    <m/>
    <m/>
    <m/>
    <m/>
    <m/>
    <m/>
    <m/>
    <m/>
    <m/>
    <m/>
    <m/>
    <m/>
    <m/>
    <m/>
    <m/>
    <m/>
    <m/>
    <m/>
    <m/>
    <m/>
    <m/>
    <m/>
    <m/>
    <x v="3"/>
    <m/>
    <x v="23"/>
    <s v="PBEA"/>
    <m/>
    <n v="2203.7142857142849"/>
  </r>
  <r>
    <m/>
    <m/>
    <m/>
    <m/>
    <m/>
    <m/>
    <m/>
    <m/>
    <m/>
    <m/>
    <m/>
    <m/>
    <m/>
    <m/>
    <m/>
    <m/>
    <m/>
    <m/>
    <m/>
    <m/>
    <m/>
    <m/>
    <m/>
    <x v="3"/>
    <m/>
    <x v="23"/>
    <s v="CPM = POMMVi / PBEC"/>
    <m/>
    <n v="0.68477635161415795"/>
  </r>
  <r>
    <m/>
    <m/>
    <m/>
    <m/>
    <m/>
    <m/>
    <m/>
    <m/>
    <m/>
    <m/>
    <m/>
    <m/>
    <m/>
    <m/>
    <m/>
    <m/>
    <m/>
    <m/>
    <m/>
    <m/>
    <m/>
    <m/>
    <m/>
    <x v="3"/>
    <m/>
    <x v="23"/>
    <s v="AP =  POMi / PBEA"/>
    <m/>
    <n v="0.68477635161415795"/>
  </r>
  <r>
    <m/>
    <m/>
    <m/>
    <m/>
    <m/>
    <m/>
    <m/>
    <m/>
    <m/>
    <m/>
    <m/>
    <m/>
    <m/>
    <m/>
    <m/>
    <m/>
    <m/>
    <m/>
    <m/>
    <m/>
    <m/>
    <m/>
    <m/>
    <x v="3"/>
    <m/>
    <x v="23"/>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Resumen por auditorias" cacheId="0" applyNumberFormats="0" applyBorderFormats="0" applyFontFormats="0" applyPatternFormats="0" applyAlignmentFormats="0" applyWidthHeightFormats="1" dataCaption=" " updatedVersion="7" minRefreshableVersion="3" itemPrintTitles="1" mergeItem="1" createdVersion="5" indent="0" compact="0" compactData="0" multipleFieldFilters="0" chartFormat="48">
  <location ref="B3:F28" firstHeaderRow="1" firstDataRow="2" firstDataCol="1"/>
  <pivotFields count="29">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defaultSubtotal="0"/>
    <pivotField compact="0" outline="0" showAll="0"/>
    <pivotField compact="0" outline="0" showAll="0" defaultSubtotal="0"/>
    <pivotField compact="0" outline="0" showAll="0"/>
    <pivotField compact="0" outline="0" showAll="0"/>
    <pivotField compact="0" outline="0" showAll="0" defaultSubtotal="0"/>
    <pivotField compact="0" outline="0" showAll="0"/>
    <pivotField compact="0" outline="0" showAll="0"/>
    <pivotField compact="0" outline="0" showAll="0"/>
    <pivotField compact="0" outline="0" showAll="0"/>
    <pivotField axis="axisCol" compact="0" outline="0" showAll="0" defaultSubtotal="0">
      <items count="8">
        <item m="1" x="5"/>
        <item m="1" x="6"/>
        <item m="1" x="7"/>
        <item m="1" x="4"/>
        <item x="2"/>
        <item h="1" x="3"/>
        <item x="1"/>
        <item x="0"/>
      </items>
    </pivotField>
    <pivotField name="      " dataField="1" compact="0" outline="0" showAll="0" defaultSubtotal="0"/>
    <pivotField axis="axisRow" compact="0" outline="0" showAll="0" defaultSubtotal="0">
      <items count="38">
        <item m="1" x="33"/>
        <item x="22"/>
        <item x="21"/>
        <item x="23"/>
        <item m="1" x="28"/>
        <item x="18"/>
        <item m="1" x="30"/>
        <item x="20"/>
        <item x="19"/>
        <item x="17"/>
        <item x="16"/>
        <item m="1" x="37"/>
        <item x="15"/>
        <item x="14"/>
        <item m="1" x="31"/>
        <item x="13"/>
        <item m="1" x="27"/>
        <item m="1" x="25"/>
        <item m="1" x="26"/>
        <item x="12"/>
        <item m="1" x="29"/>
        <item x="11"/>
        <item x="10"/>
        <item m="1" x="35"/>
        <item x="9"/>
        <item x="8"/>
        <item x="7"/>
        <item n="ACAT75-SGR" m="1" x="34"/>
        <item x="5"/>
        <item n="ACAT75-SGR2" m="1" x="36"/>
        <item m="1" x="24"/>
        <item x="2"/>
        <item x="3"/>
        <item x="4"/>
        <item x="6"/>
        <item n="Denuncia 2020-187038-82111-D" m="1" x="32"/>
        <item x="1"/>
        <item x="0"/>
      </items>
    </pivotField>
    <pivotField compact="0" outline="0" showAll="0"/>
    <pivotField compact="0" outline="0" showAll="0" defaultSubtotal="0"/>
    <pivotField compact="0" outline="0" showAll="0" defaultSubtotal="0"/>
  </pivotFields>
  <rowFields count="1">
    <field x="25"/>
  </rowFields>
  <rowItems count="24">
    <i>
      <x v="1"/>
    </i>
    <i>
      <x v="2"/>
    </i>
    <i>
      <x v="5"/>
    </i>
    <i>
      <x v="7"/>
    </i>
    <i>
      <x v="8"/>
    </i>
    <i>
      <x v="9"/>
    </i>
    <i>
      <x v="10"/>
    </i>
    <i>
      <x v="12"/>
    </i>
    <i>
      <x v="13"/>
    </i>
    <i>
      <x v="15"/>
    </i>
    <i>
      <x v="19"/>
    </i>
    <i>
      <x v="21"/>
    </i>
    <i>
      <x v="22"/>
    </i>
    <i>
      <x v="24"/>
    </i>
    <i>
      <x v="25"/>
    </i>
    <i>
      <x v="26"/>
    </i>
    <i>
      <x v="28"/>
    </i>
    <i>
      <x v="31"/>
    </i>
    <i>
      <x v="32"/>
    </i>
    <i>
      <x v="33"/>
    </i>
    <i>
      <x v="34"/>
    </i>
    <i>
      <x v="36"/>
    </i>
    <i>
      <x v="37"/>
    </i>
    <i t="grand">
      <x/>
    </i>
  </rowItems>
  <colFields count="1">
    <field x="23"/>
  </colFields>
  <colItems count="4">
    <i>
      <x v="4"/>
    </i>
    <i>
      <x v="6"/>
    </i>
    <i>
      <x v="7"/>
    </i>
    <i t="grand">
      <x/>
    </i>
  </colItems>
  <dataFields count="1">
    <dataField name="   " fld="24" subtotal="count" baseField="21" baseItem="0"/>
  </dataFields>
  <formats count="123">
    <format dxfId="122">
      <pivotArea outline="0" collapsedLevelsAreSubtotals="1" fieldPosition="0"/>
    </format>
    <format dxfId="121">
      <pivotArea field="25" type="button" dataOnly="0" labelOnly="1" outline="0" axis="axisRow" fieldPosition="0"/>
    </format>
    <format dxfId="120">
      <pivotArea dataOnly="0" labelOnly="1" outline="0" fieldPosition="0">
        <references count="1">
          <reference field="25" count="7">
            <x v="1"/>
            <x v="2"/>
            <x v="5"/>
            <x v="7"/>
            <x v="8"/>
            <x v="9"/>
            <x v="10"/>
          </reference>
        </references>
      </pivotArea>
    </format>
    <format dxfId="119">
      <pivotArea dataOnly="0" labelOnly="1" grandRow="1" outline="0" fieldPosition="0"/>
    </format>
    <format dxfId="118">
      <pivotArea dataOnly="0" labelOnly="1" grandCol="1" outline="0" fieldPosition="0"/>
    </format>
    <format dxfId="117">
      <pivotArea outline="0" collapsedLevelsAreSubtotals="1" fieldPosition="0"/>
    </format>
    <format dxfId="116">
      <pivotArea field="25" type="button" dataOnly="0" labelOnly="1" outline="0" axis="axisRow" fieldPosition="0"/>
    </format>
    <format dxfId="115">
      <pivotArea dataOnly="0" labelOnly="1" outline="0" fieldPosition="0">
        <references count="1">
          <reference field="25" count="7">
            <x v="1"/>
            <x v="2"/>
            <x v="5"/>
            <x v="7"/>
            <x v="8"/>
            <x v="9"/>
            <x v="10"/>
          </reference>
        </references>
      </pivotArea>
    </format>
    <format dxfId="114">
      <pivotArea dataOnly="0" labelOnly="1" grandRow="1" outline="0" fieldPosition="0"/>
    </format>
    <format dxfId="113">
      <pivotArea dataOnly="0" labelOnly="1" grandCol="1" outline="0" fieldPosition="0"/>
    </format>
    <format dxfId="112">
      <pivotArea outline="0" collapsedLevelsAreSubtotals="1" fieldPosition="0"/>
    </format>
    <format dxfId="111">
      <pivotArea field="25" type="button" dataOnly="0" labelOnly="1" outline="0" axis="axisRow" fieldPosition="0"/>
    </format>
    <format dxfId="110">
      <pivotArea dataOnly="0" labelOnly="1" outline="0" fieldPosition="0">
        <references count="1">
          <reference field="25" count="7">
            <x v="1"/>
            <x v="2"/>
            <x v="5"/>
            <x v="7"/>
            <x v="8"/>
            <x v="9"/>
            <x v="10"/>
          </reference>
        </references>
      </pivotArea>
    </format>
    <format dxfId="109">
      <pivotArea dataOnly="0" labelOnly="1" grandRow="1" outline="0" fieldPosition="0"/>
    </format>
    <format dxfId="108">
      <pivotArea dataOnly="0" labelOnly="1" grandCol="1" outline="0" fieldPosition="0"/>
    </format>
    <format dxfId="107">
      <pivotArea outline="0" collapsedLevelsAreSubtotals="1" fieldPosition="0"/>
    </format>
    <format dxfId="106">
      <pivotArea field="25" type="button" dataOnly="0" labelOnly="1" outline="0" axis="axisRow" fieldPosition="0"/>
    </format>
    <format dxfId="105">
      <pivotArea dataOnly="0" labelOnly="1" outline="0" fieldPosition="0">
        <references count="1">
          <reference field="25" count="7">
            <x v="1"/>
            <x v="2"/>
            <x v="5"/>
            <x v="7"/>
            <x v="8"/>
            <x v="9"/>
            <x v="10"/>
          </reference>
        </references>
      </pivotArea>
    </format>
    <format dxfId="104">
      <pivotArea dataOnly="0" labelOnly="1" grandRow="1" outline="0" fieldPosition="0"/>
    </format>
    <format dxfId="103">
      <pivotArea dataOnly="0" labelOnly="1" grandCol="1" outline="0" fieldPosition="0"/>
    </format>
    <format dxfId="102">
      <pivotArea field="25" type="button" dataOnly="0" labelOnly="1" outline="0" axis="axisRow" fieldPosition="0"/>
    </format>
    <format dxfId="101">
      <pivotArea dataOnly="0" labelOnly="1" grandRow="1" outline="0" fieldPosition="0"/>
    </format>
    <format dxfId="100">
      <pivotArea dataOnly="0" labelOnly="1" outline="0" fieldPosition="0">
        <references count="1">
          <reference field="23" count="0"/>
        </references>
      </pivotArea>
    </format>
    <format dxfId="99">
      <pivotArea dataOnly="0" labelOnly="1" outline="0" fieldPosition="0">
        <references count="1">
          <reference field="23" count="1">
            <x v="4"/>
          </reference>
        </references>
      </pivotArea>
    </format>
    <format dxfId="98">
      <pivotArea dataOnly="0" labelOnly="1" outline="0" fieldPosition="0">
        <references count="1">
          <reference field="23" count="0"/>
        </references>
      </pivotArea>
    </format>
    <format dxfId="97">
      <pivotArea dataOnly="0" labelOnly="1" grandCol="1" outline="0" fieldPosition="0"/>
    </format>
    <format dxfId="96">
      <pivotArea dataOnly="0" labelOnly="1" outline="0" fieldPosition="0">
        <references count="1">
          <reference field="23" count="0"/>
        </references>
      </pivotArea>
    </format>
    <format dxfId="95">
      <pivotArea outline="0" fieldPosition="0">
        <references count="1">
          <reference field="23" count="1" selected="0">
            <x v="4"/>
          </reference>
        </references>
      </pivotArea>
    </format>
    <format dxfId="94">
      <pivotArea dataOnly="0" labelOnly="1" outline="0" fieldPosition="0">
        <references count="1">
          <reference field="25" count="1">
            <x v="12"/>
          </reference>
        </references>
      </pivotArea>
    </format>
    <format dxfId="93">
      <pivotArea dataOnly="0" labelOnly="1" outline="0" fieldPosition="0">
        <references count="1">
          <reference field="25" count="8">
            <x v="1"/>
            <x v="2"/>
            <x v="5"/>
            <x v="7"/>
            <x v="8"/>
            <x v="9"/>
            <x v="10"/>
            <x v="12"/>
          </reference>
        </references>
      </pivotArea>
    </format>
    <format dxfId="92">
      <pivotArea dataOnly="0" labelOnly="1" outline="0" fieldPosition="0">
        <references count="1">
          <reference field="25" count="1">
            <x v="13"/>
          </reference>
        </references>
      </pivotArea>
    </format>
    <format dxfId="91">
      <pivotArea dataOnly="0" labelOnly="1" outline="0" fieldPosition="0">
        <references count="1">
          <reference field="25" count="1">
            <x v="12"/>
          </reference>
        </references>
      </pivotArea>
    </format>
    <format dxfId="90">
      <pivotArea dataOnly="0" labelOnly="1" outline="0" fieldPosition="0">
        <references count="1">
          <reference field="25" count="1">
            <x v="13"/>
          </reference>
        </references>
      </pivotArea>
    </format>
    <format dxfId="89">
      <pivotArea dataOnly="0" labelOnly="1" outline="0" fieldPosition="0">
        <references count="1">
          <reference field="25" count="1">
            <x v="14"/>
          </reference>
        </references>
      </pivotArea>
    </format>
    <format dxfId="88">
      <pivotArea dataOnly="0" labelOnly="1" outline="0" fieldPosition="0">
        <references count="1">
          <reference field="25" count="1">
            <x v="14"/>
          </reference>
        </references>
      </pivotArea>
    </format>
    <format dxfId="87">
      <pivotArea dataOnly="0" labelOnly="1" outline="0" fieldPosition="0">
        <references count="1">
          <reference field="25" count="1">
            <x v="15"/>
          </reference>
        </references>
      </pivotArea>
    </format>
    <format dxfId="86">
      <pivotArea dataOnly="0" labelOnly="1" outline="0" fieldPosition="0">
        <references count="1">
          <reference field="25" count="11">
            <x v="1"/>
            <x v="2"/>
            <x v="5"/>
            <x v="7"/>
            <x v="8"/>
            <x v="9"/>
            <x v="10"/>
            <x v="12"/>
            <x v="13"/>
            <x v="14"/>
            <x v="15"/>
          </reference>
        </references>
      </pivotArea>
    </format>
    <format dxfId="85">
      <pivotArea dataOnly="0" labelOnly="1" outline="0" fieldPosition="0">
        <references count="1">
          <reference field="25" count="1">
            <x v="16"/>
          </reference>
        </references>
      </pivotArea>
    </format>
    <format dxfId="84">
      <pivotArea dataOnly="0" labelOnly="1" outline="0" fieldPosition="0">
        <references count="1">
          <reference field="25" count="1">
            <x v="16"/>
          </reference>
        </references>
      </pivotArea>
    </format>
    <format dxfId="83">
      <pivotArea dataOnly="0" labelOnly="1" outline="0" fieldPosition="0">
        <references count="1">
          <reference field="25" count="1">
            <x v="15"/>
          </reference>
        </references>
      </pivotArea>
    </format>
    <format dxfId="82">
      <pivotArea field="25" type="button" dataOnly="0" labelOnly="1" outline="0" axis="axisRow" fieldPosition="0"/>
    </format>
    <format dxfId="81">
      <pivotArea dataOnly="0" labelOnly="1" outline="0" fieldPosition="0">
        <references count="1">
          <reference field="25" count="11">
            <x v="1"/>
            <x v="2"/>
            <x v="5"/>
            <x v="7"/>
            <x v="8"/>
            <x v="9"/>
            <x v="10"/>
            <x v="12"/>
            <x v="13"/>
            <x v="15"/>
            <x v="16"/>
          </reference>
        </references>
      </pivotArea>
    </format>
    <format dxfId="80">
      <pivotArea dataOnly="0" labelOnly="1" grandRow="1" outline="0" fieldPosition="0"/>
    </format>
    <format dxfId="79">
      <pivotArea field="25" type="button" dataOnly="0" labelOnly="1" outline="0" axis="axisRow" fieldPosition="0"/>
    </format>
    <format dxfId="78">
      <pivotArea dataOnly="0" labelOnly="1" outline="0" fieldPosition="0">
        <references count="1">
          <reference field="25" count="11">
            <x v="1"/>
            <x v="2"/>
            <x v="5"/>
            <x v="7"/>
            <x v="8"/>
            <x v="9"/>
            <x v="10"/>
            <x v="12"/>
            <x v="13"/>
            <x v="15"/>
            <x v="16"/>
          </reference>
        </references>
      </pivotArea>
    </format>
    <format dxfId="77">
      <pivotArea dataOnly="0" labelOnly="1" grandRow="1" outline="0" fieldPosition="0"/>
    </format>
    <format dxfId="76">
      <pivotArea grandRow="1" outline="0" collapsedLevelsAreSubtotals="1" fieldPosition="0"/>
    </format>
    <format dxfId="75">
      <pivotArea grandRow="1" outline="0" collapsedLevelsAreSubtotals="1" fieldPosition="0"/>
    </format>
    <format dxfId="74">
      <pivotArea grandRow="1" outline="0" collapsedLevelsAreSubtotals="1" fieldPosition="0"/>
    </format>
    <format dxfId="73">
      <pivotArea outline="0" collapsedLevelsAreSubtotals="1" fieldPosition="0"/>
    </format>
    <format dxfId="72">
      <pivotArea field="25" type="button" dataOnly="0" labelOnly="1" outline="0" axis="axisRow" fieldPosition="0"/>
    </format>
    <format dxfId="71">
      <pivotArea field="25" type="button" dataOnly="0" labelOnly="1" outline="0" axis="axisRow" fieldPosition="0"/>
    </format>
    <format dxfId="70">
      <pivotArea dataOnly="0" labelOnly="1" outline="0" fieldPosition="0">
        <references count="1">
          <reference field="25" count="11">
            <x v="1"/>
            <x v="2"/>
            <x v="5"/>
            <x v="7"/>
            <x v="8"/>
            <x v="9"/>
            <x v="10"/>
            <x v="12"/>
            <x v="13"/>
            <x v="15"/>
            <x v="16"/>
          </reference>
        </references>
      </pivotArea>
    </format>
    <format dxfId="69">
      <pivotArea dataOnly="0" labelOnly="1" grandRow="1" outline="0" fieldPosition="0"/>
    </format>
    <format dxfId="68">
      <pivotArea outline="0" fieldPosition="0">
        <references count="1">
          <reference field="25" count="11" selected="0">
            <x v="1"/>
            <x v="2"/>
            <x v="5"/>
            <x v="7"/>
            <x v="8"/>
            <x v="9"/>
            <x v="10"/>
            <x v="12"/>
            <x v="13"/>
            <x v="15"/>
            <x v="16"/>
          </reference>
        </references>
      </pivotArea>
    </format>
    <format dxfId="67">
      <pivotArea dataOnly="0" labelOnly="1" outline="0" fieldPosition="0">
        <references count="1">
          <reference field="23" count="0"/>
        </references>
      </pivotArea>
    </format>
    <format dxfId="66">
      <pivotArea dataOnly="0" labelOnly="1" grandCol="1" outline="0" fieldPosition="0"/>
    </format>
    <format dxfId="65">
      <pivotArea grandRow="1" outline="0" collapsedLevelsAreSubtotals="1" fieldPosition="0"/>
    </format>
    <format dxfId="64">
      <pivotArea grandRow="1" grandCol="1" outline="0" collapsedLevelsAreSubtotals="1" fieldPosition="0"/>
    </format>
    <format dxfId="63">
      <pivotArea grandRow="1" outline="0" collapsedLevelsAreSubtotals="1" fieldPosition="0"/>
    </format>
    <format dxfId="62">
      <pivotArea grandRow="1" outline="0" collapsedLevelsAreSubtotals="1" fieldPosition="0"/>
    </format>
    <format dxfId="61">
      <pivotArea grandRow="1" outline="0" collapsedLevelsAreSubtotals="1" fieldPosition="0"/>
    </format>
    <format dxfId="60">
      <pivotArea grandRow="1" outline="0" collapsedLevelsAreSubtotals="1" fieldPosition="0"/>
    </format>
    <format dxfId="59">
      <pivotArea dataOnly="0" labelOnly="1" outline="0" fieldPosition="0">
        <references count="1">
          <reference field="25" count="1">
            <x v="17"/>
          </reference>
        </references>
      </pivotArea>
    </format>
    <format dxfId="58">
      <pivotArea dataOnly="0" labelOnly="1" outline="0" fieldPosition="0">
        <references count="1">
          <reference field="25" count="1">
            <x v="17"/>
          </reference>
        </references>
      </pivotArea>
    </format>
    <format dxfId="57">
      <pivotArea outline="0" fieldPosition="0">
        <references count="1">
          <reference field="25" count="1" selected="0">
            <x v="16"/>
          </reference>
        </references>
      </pivotArea>
    </format>
    <format dxfId="56">
      <pivotArea outline="0" fieldPosition="0">
        <references count="2">
          <reference field="23" count="1" selected="0">
            <x v="4"/>
          </reference>
          <reference field="25" count="1" selected="0">
            <x v="16"/>
          </reference>
        </references>
      </pivotArea>
    </format>
    <format dxfId="55">
      <pivotArea field="25" grandCol="1" outline="0" axis="axisRow" fieldPosition="0">
        <references count="1">
          <reference field="25" count="1" selected="0">
            <x v="16"/>
          </reference>
        </references>
      </pivotArea>
    </format>
    <format dxfId="54">
      <pivotArea outline="0" fieldPosition="0">
        <references count="1">
          <reference field="25" count="1" selected="0">
            <x v="17"/>
          </reference>
        </references>
      </pivotArea>
    </format>
    <format dxfId="53">
      <pivotArea grandRow="1" outline="0" collapsedLevelsAreSubtotals="1" fieldPosition="0"/>
    </format>
    <format dxfId="52">
      <pivotArea grandRow="1" outline="0" collapsedLevelsAreSubtotals="1" fieldPosition="0"/>
    </format>
    <format dxfId="51">
      <pivotArea grandRow="1" grandCol="1" outline="0" collapsedLevelsAreSubtotals="1" fieldPosition="0"/>
    </format>
    <format dxfId="50">
      <pivotArea field="23" grandRow="1" outline="0" axis="axisCol" fieldPosition="0">
        <references count="1">
          <reference field="23" count="1" selected="0">
            <x v="4"/>
          </reference>
        </references>
      </pivotArea>
    </format>
    <format dxfId="49">
      <pivotArea outline="0" fieldPosition="0">
        <references count="2">
          <reference field="23" count="1" selected="0">
            <x v="4"/>
          </reference>
          <reference field="25" count="1" selected="0">
            <x v="17"/>
          </reference>
        </references>
      </pivotArea>
    </format>
    <format dxfId="48">
      <pivotArea field="25" grandCol="1" outline="0" axis="axisRow" fieldPosition="0">
        <references count="1">
          <reference field="25" count="1" selected="0">
            <x v="16"/>
          </reference>
        </references>
      </pivotArea>
    </format>
    <format dxfId="47">
      <pivotArea field="25" grandCol="1" outline="0" axis="axisRow" fieldPosition="0">
        <references count="1">
          <reference field="25" count="1" selected="0">
            <x v="17"/>
          </reference>
        </references>
      </pivotArea>
    </format>
    <format dxfId="46">
      <pivotArea dataOnly="0" labelOnly="1" outline="0" fieldPosition="0">
        <references count="1">
          <reference field="25" count="1">
            <x v="18"/>
          </reference>
        </references>
      </pivotArea>
    </format>
    <format dxfId="45">
      <pivotArea dataOnly="0" labelOnly="1" outline="0" fieldPosition="0">
        <references count="1">
          <reference field="25" count="1">
            <x v="18"/>
          </reference>
        </references>
      </pivotArea>
    </format>
    <format dxfId="44">
      <pivotArea dataOnly="0" labelOnly="1" outline="0" fieldPosition="0">
        <references count="1">
          <reference field="25" count="1">
            <x v="18"/>
          </reference>
        </references>
      </pivotArea>
    </format>
    <format dxfId="43">
      <pivotArea outline="0" fieldPosition="0">
        <references count="2">
          <reference field="23" count="1" selected="0">
            <x v="4"/>
          </reference>
          <reference field="25" count="1" selected="0">
            <x v="18"/>
          </reference>
        </references>
      </pivotArea>
    </format>
    <format dxfId="42">
      <pivotArea field="25" grandCol="1" outline="0" axis="axisRow" fieldPosition="0">
        <references count="1">
          <reference field="25" count="1" selected="0">
            <x v="18"/>
          </reference>
        </references>
      </pivotArea>
    </format>
    <format dxfId="41">
      <pivotArea dataOnly="0" labelOnly="1" outline="0" fieldPosition="0">
        <references count="1">
          <reference field="25" count="1">
            <x v="19"/>
          </reference>
        </references>
      </pivotArea>
    </format>
    <format dxfId="40">
      <pivotArea dataOnly="0" labelOnly="1" outline="0" fieldPosition="0">
        <references count="1">
          <reference field="25" count="1">
            <x v="21"/>
          </reference>
        </references>
      </pivotArea>
    </format>
    <format dxfId="39">
      <pivotArea dataOnly="0" labelOnly="1" outline="0" fieldPosition="0">
        <references count="1">
          <reference field="25" count="1">
            <x v="22"/>
          </reference>
        </references>
      </pivotArea>
    </format>
    <format dxfId="38">
      <pivotArea dataOnly="0" labelOnly="1" outline="0" fieldPosition="0">
        <references count="1">
          <reference field="25" count="1">
            <x v="23"/>
          </reference>
        </references>
      </pivotArea>
    </format>
    <format dxfId="37">
      <pivotArea dataOnly="0" labelOnly="1" outline="0" fieldPosition="0">
        <references count="1">
          <reference field="25" count="1">
            <x v="24"/>
          </reference>
        </references>
      </pivotArea>
    </format>
    <format dxfId="36">
      <pivotArea dataOnly="0" labelOnly="1" outline="0" fieldPosition="0">
        <references count="1">
          <reference field="25" count="1">
            <x v="25"/>
          </reference>
        </references>
      </pivotArea>
    </format>
    <format dxfId="35">
      <pivotArea dataOnly="0" labelOnly="1" outline="0" fieldPosition="0">
        <references count="1">
          <reference field="25" count="15">
            <x v="1"/>
            <x v="2"/>
            <x v="5"/>
            <x v="7"/>
            <x v="8"/>
            <x v="9"/>
            <x v="10"/>
            <x v="12"/>
            <x v="13"/>
            <x v="15"/>
            <x v="19"/>
            <x v="21"/>
            <x v="22"/>
            <x v="24"/>
            <x v="25"/>
          </reference>
        </references>
      </pivotArea>
    </format>
    <format dxfId="34">
      <pivotArea dataOnly="0" labelOnly="1" grandCol="1" outline="0" fieldPosition="0"/>
    </format>
    <format dxfId="33">
      <pivotArea dataOnly="0" labelOnly="1" grandCol="1" outline="0" fieldPosition="0"/>
    </format>
    <format dxfId="32">
      <pivotArea grandRow="1" outline="0" collapsedLevelsAreSubtotals="1" fieldPosition="0"/>
    </format>
    <format dxfId="31">
      <pivotArea grandRow="1" outline="0" collapsedLevelsAreSubtotals="1" fieldPosition="0"/>
    </format>
    <format dxfId="30">
      <pivotArea grandRow="1" outline="0" collapsedLevelsAreSubtotals="1" fieldPosition="0"/>
    </format>
    <format dxfId="29">
      <pivotArea dataOnly="0" labelOnly="1" grandRow="1" outline="0" fieldPosition="0"/>
    </format>
    <format dxfId="28">
      <pivotArea outline="0" fieldPosition="0">
        <references count="1">
          <reference field="25" count="15" selected="0">
            <x v="1"/>
            <x v="2"/>
            <x v="5"/>
            <x v="7"/>
            <x v="8"/>
            <x v="9"/>
            <x v="10"/>
            <x v="12"/>
            <x v="13"/>
            <x v="15"/>
            <x v="19"/>
            <x v="21"/>
            <x v="22"/>
            <x v="24"/>
            <x v="25"/>
          </reference>
        </references>
      </pivotArea>
    </format>
    <format dxfId="27">
      <pivotArea field="25" type="button" dataOnly="0" labelOnly="1" outline="0" axis="axisRow" fieldPosition="0"/>
    </format>
    <format dxfId="26">
      <pivotArea dataOnly="0" labelOnly="1" outline="0" fieldPosition="0">
        <references count="1">
          <reference field="25" count="15">
            <x v="1"/>
            <x v="2"/>
            <x v="5"/>
            <x v="7"/>
            <x v="8"/>
            <x v="9"/>
            <x v="10"/>
            <x v="12"/>
            <x v="13"/>
            <x v="15"/>
            <x v="19"/>
            <x v="21"/>
            <x v="22"/>
            <x v="24"/>
            <x v="25"/>
          </reference>
        </references>
      </pivotArea>
    </format>
    <format dxfId="25">
      <pivotArea dataOnly="0" labelOnly="1" outline="0" fieldPosition="0">
        <references count="1">
          <reference field="23" count="0"/>
        </references>
      </pivotArea>
    </format>
    <format dxfId="24">
      <pivotArea dataOnly="0" labelOnly="1" grandCol="1" outline="0" fieldPosition="0"/>
    </format>
    <format dxfId="23">
      <pivotArea dataOnly="0" labelOnly="1" outline="0" fieldPosition="0">
        <references count="1">
          <reference field="25" count="1">
            <x v="26"/>
          </reference>
        </references>
      </pivotArea>
    </format>
    <format dxfId="22">
      <pivotArea dataOnly="0" labelOnly="1" outline="0" fieldPosition="0">
        <references count="1">
          <reference field="25" count="1">
            <x v="27"/>
          </reference>
        </references>
      </pivotArea>
    </format>
    <format dxfId="21">
      <pivotArea field="25" type="button" dataOnly="0" labelOnly="1" outline="0" axis="axisRow" fieldPosition="0"/>
    </format>
    <format dxfId="20">
      <pivotArea dataOnly="0" labelOnly="1" outline="0" fieldPosition="0">
        <references count="1">
          <reference field="25" count="1">
            <x v="28"/>
          </reference>
        </references>
      </pivotArea>
    </format>
    <format dxfId="19">
      <pivotArea dataOnly="0" labelOnly="1" outline="0" fieldPosition="0">
        <references count="1">
          <reference field="25" count="1">
            <x v="29"/>
          </reference>
        </references>
      </pivotArea>
    </format>
    <format dxfId="18">
      <pivotArea dataOnly="0" labelOnly="1" outline="0" fieldPosition="0">
        <references count="1">
          <reference field="25" count="1">
            <x v="30"/>
          </reference>
        </references>
      </pivotArea>
    </format>
    <format dxfId="17">
      <pivotArea dataOnly="0" labelOnly="1" outline="0" fieldPosition="0">
        <references count="1">
          <reference field="25" count="1">
            <x v="31"/>
          </reference>
        </references>
      </pivotArea>
    </format>
    <format dxfId="16">
      <pivotArea dataOnly="0" labelOnly="1" outline="0" fieldPosition="0">
        <references count="1">
          <reference field="25" count="2">
            <x v="32"/>
            <x v="33"/>
          </reference>
        </references>
      </pivotArea>
    </format>
    <format dxfId="15">
      <pivotArea dataOnly="0" labelOnly="1" outline="0" fieldPosition="0">
        <references count="1">
          <reference field="25" count="1">
            <x v="28"/>
          </reference>
        </references>
      </pivotArea>
    </format>
    <format dxfId="14">
      <pivotArea dataOnly="0" labelOnly="1" outline="0" fieldPosition="0">
        <references count="1">
          <reference field="25" count="1">
            <x v="30"/>
          </reference>
        </references>
      </pivotArea>
    </format>
    <format dxfId="13">
      <pivotArea dataOnly="0" labelOnly="1" outline="0" fieldPosition="0">
        <references count="1">
          <reference field="25" count="1">
            <x v="30"/>
          </reference>
        </references>
      </pivotArea>
    </format>
    <format dxfId="12">
      <pivotArea dataOnly="0" labelOnly="1" outline="0" fieldPosition="0">
        <references count="1">
          <reference field="25" count="1">
            <x v="32"/>
          </reference>
        </references>
      </pivotArea>
    </format>
    <format dxfId="11">
      <pivotArea dataOnly="0" labelOnly="1" outline="0" fieldPosition="0">
        <references count="1">
          <reference field="25" count="1">
            <x v="33"/>
          </reference>
        </references>
      </pivotArea>
    </format>
    <format dxfId="10">
      <pivotArea dataOnly="0" labelOnly="1" outline="0" fieldPosition="0">
        <references count="1">
          <reference field="25" count="1">
            <x v="34"/>
          </reference>
        </references>
      </pivotArea>
    </format>
    <format dxfId="9">
      <pivotArea dataOnly="0" labelOnly="1" outline="0" fieldPosition="0">
        <references count="1">
          <reference field="25" count="1">
            <x v="34"/>
          </reference>
        </references>
      </pivotArea>
    </format>
    <format dxfId="8">
      <pivotArea dataOnly="0" labelOnly="1" outline="0" fieldPosition="0">
        <references count="1">
          <reference field="25" count="1">
            <x v="35"/>
          </reference>
        </references>
      </pivotArea>
    </format>
    <format dxfId="7">
      <pivotArea dataOnly="0" labelOnly="1" outline="0" fieldPosition="0">
        <references count="1">
          <reference field="25" count="1">
            <x v="31"/>
          </reference>
        </references>
      </pivotArea>
    </format>
    <format dxfId="6">
      <pivotArea dataOnly="0" labelOnly="1" outline="0" fieldPosition="0">
        <references count="1">
          <reference field="25" count="1">
            <x v="34"/>
          </reference>
        </references>
      </pivotArea>
    </format>
    <format dxfId="5">
      <pivotArea dataOnly="0" labelOnly="1" outline="0" fieldPosition="0">
        <references count="1">
          <reference field="25" count="1">
            <x v="36"/>
          </reference>
        </references>
      </pivotArea>
    </format>
    <format dxfId="4">
      <pivotArea outline="0" fieldPosition="0">
        <references count="1">
          <reference field="25" count="1" selected="0">
            <x v="37"/>
          </reference>
        </references>
      </pivotArea>
    </format>
    <format dxfId="3">
      <pivotArea dataOnly="0" labelOnly="1" outline="0" fieldPosition="0">
        <references count="1">
          <reference field="25" count="1">
            <x v="37"/>
          </reference>
        </references>
      </pivotArea>
    </format>
    <format dxfId="2">
      <pivotArea outline="0" fieldPosition="0">
        <references count="1">
          <reference field="25" count="1" selected="0">
            <x v="37"/>
          </reference>
        </references>
      </pivotArea>
    </format>
    <format dxfId="1">
      <pivotArea outline="0" fieldPosition="0">
        <references count="1">
          <reference field="25" count="1" selected="0">
            <x v="37"/>
          </reference>
        </references>
      </pivotArea>
    </format>
    <format dxfId="0">
      <pivotArea dataOnly="0" labelOnly="1" outline="0" fieldPosition="0">
        <references count="1">
          <reference field="25" count="1">
            <x v="36"/>
          </reference>
        </references>
      </pivotArea>
    </format>
  </formats>
  <pivotTableStyleInfo name="Seguimiento OCI"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2B06B1-0357-448B-89D5-F2A23312F401}">
  <sheetPr>
    <tabColor rgb="FF92D050"/>
  </sheetPr>
  <dimension ref="A1:C19"/>
  <sheetViews>
    <sheetView showGridLines="0" workbookViewId="0"/>
  </sheetViews>
  <sheetFormatPr baseColWidth="10" defaultRowHeight="12.75" x14ac:dyDescent="0.2"/>
  <cols>
    <col min="2" max="2" width="67.85546875" customWidth="1"/>
    <col min="3" max="3" width="65.7109375" customWidth="1"/>
  </cols>
  <sheetData>
    <row r="1" spans="1:3" ht="23.25" customHeight="1" x14ac:dyDescent="0.2">
      <c r="A1" s="199" t="s">
        <v>2142</v>
      </c>
      <c r="B1" s="199" t="s">
        <v>880</v>
      </c>
      <c r="C1" s="199" t="s">
        <v>2143</v>
      </c>
    </row>
    <row r="2" spans="1:3" ht="17.100000000000001" customHeight="1" x14ac:dyDescent="0.2">
      <c r="A2" s="200" t="s">
        <v>2105</v>
      </c>
      <c r="B2" s="201" t="s">
        <v>2095</v>
      </c>
      <c r="C2" s="201" t="s">
        <v>882</v>
      </c>
    </row>
    <row r="3" spans="1:3" ht="17.100000000000001" customHeight="1" x14ac:dyDescent="0.2">
      <c r="A3" s="202" t="s">
        <v>2110</v>
      </c>
      <c r="B3" s="203" t="s">
        <v>2096</v>
      </c>
      <c r="C3" s="203" t="s">
        <v>881</v>
      </c>
    </row>
    <row r="4" spans="1:3" ht="17.100000000000001" customHeight="1" x14ac:dyDescent="0.2">
      <c r="A4" s="200" t="s">
        <v>2112</v>
      </c>
      <c r="B4" s="201" t="s">
        <v>2097</v>
      </c>
      <c r="C4" s="201" t="s">
        <v>883</v>
      </c>
    </row>
    <row r="5" spans="1:3" ht="17.100000000000001" customHeight="1" x14ac:dyDescent="0.2">
      <c r="A5" s="200" t="s">
        <v>526</v>
      </c>
      <c r="B5" s="201" t="s">
        <v>2098</v>
      </c>
      <c r="C5" s="201" t="s">
        <v>884</v>
      </c>
    </row>
    <row r="6" spans="1:3" ht="17.100000000000001" customHeight="1" x14ac:dyDescent="0.2">
      <c r="A6" s="200" t="s">
        <v>2106</v>
      </c>
      <c r="B6" s="201" t="s">
        <v>2099</v>
      </c>
      <c r="C6" s="201" t="s">
        <v>888</v>
      </c>
    </row>
    <row r="7" spans="1:3" ht="17.100000000000001" customHeight="1" x14ac:dyDescent="0.2">
      <c r="A7" s="200" t="s">
        <v>2111</v>
      </c>
      <c r="B7" s="201" t="s">
        <v>2100</v>
      </c>
      <c r="C7" s="201" t="s">
        <v>885</v>
      </c>
    </row>
    <row r="8" spans="1:3" ht="17.100000000000001" customHeight="1" x14ac:dyDescent="0.2">
      <c r="A8" s="200" t="s">
        <v>2113</v>
      </c>
      <c r="B8" s="201" t="s">
        <v>2101</v>
      </c>
      <c r="C8" s="201" t="s">
        <v>886</v>
      </c>
    </row>
    <row r="9" spans="1:3" ht="17.100000000000001" customHeight="1" x14ac:dyDescent="0.2">
      <c r="A9" s="200" t="s">
        <v>2107</v>
      </c>
      <c r="B9" s="201" t="s">
        <v>2102</v>
      </c>
      <c r="C9" s="201" t="s">
        <v>887</v>
      </c>
    </row>
    <row r="10" spans="1:3" ht="17.100000000000001" customHeight="1" x14ac:dyDescent="0.2">
      <c r="A10" s="200" t="s">
        <v>2109</v>
      </c>
      <c r="B10" s="201" t="s">
        <v>2103</v>
      </c>
      <c r="C10" s="201" t="s">
        <v>889</v>
      </c>
    </row>
    <row r="11" spans="1:3" ht="17.100000000000001" customHeight="1" x14ac:dyDescent="0.2">
      <c r="A11" s="200" t="s">
        <v>414</v>
      </c>
      <c r="B11" s="201" t="s">
        <v>890</v>
      </c>
      <c r="C11" s="201" t="s">
        <v>890</v>
      </c>
    </row>
    <row r="12" spans="1:3" ht="17.100000000000001" customHeight="1" x14ac:dyDescent="0.2">
      <c r="A12" s="200" t="s">
        <v>355</v>
      </c>
      <c r="B12" s="201" t="s">
        <v>891</v>
      </c>
      <c r="C12" s="201" t="s">
        <v>891</v>
      </c>
    </row>
    <row r="13" spans="1:3" ht="17.100000000000001" customHeight="1" x14ac:dyDescent="0.2">
      <c r="A13" s="200" t="s">
        <v>2148</v>
      </c>
      <c r="B13" s="201" t="s">
        <v>2149</v>
      </c>
      <c r="C13" s="201" t="s">
        <v>2144</v>
      </c>
    </row>
    <row r="14" spans="1:3" ht="17.100000000000001" customHeight="1" x14ac:dyDescent="0.2">
      <c r="A14" s="200" t="s">
        <v>2146</v>
      </c>
      <c r="B14" s="201" t="s">
        <v>2145</v>
      </c>
      <c r="C14" s="201" t="s">
        <v>2141</v>
      </c>
    </row>
    <row r="15" spans="1:3" ht="17.100000000000001" customHeight="1" x14ac:dyDescent="0.2">
      <c r="A15" s="200" t="s">
        <v>384</v>
      </c>
      <c r="B15" s="201" t="s">
        <v>892</v>
      </c>
      <c r="C15" s="201" t="s">
        <v>892</v>
      </c>
    </row>
    <row r="16" spans="1:3" ht="17.100000000000001" customHeight="1" x14ac:dyDescent="0.2">
      <c r="A16" s="200" t="s">
        <v>346</v>
      </c>
      <c r="B16" s="201" t="s">
        <v>893</v>
      </c>
      <c r="C16" s="201" t="s">
        <v>893</v>
      </c>
    </row>
    <row r="17" spans="1:3" ht="17.100000000000001" customHeight="1" x14ac:dyDescent="0.2">
      <c r="A17" s="200" t="s">
        <v>353</v>
      </c>
      <c r="B17" s="201" t="s">
        <v>895</v>
      </c>
      <c r="C17" s="201" t="s">
        <v>895</v>
      </c>
    </row>
    <row r="18" spans="1:3" ht="17.100000000000001" customHeight="1" x14ac:dyDescent="0.2">
      <c r="A18" s="200" t="s">
        <v>2108</v>
      </c>
      <c r="B18" s="201" t="s">
        <v>2104</v>
      </c>
      <c r="C18" s="201" t="s">
        <v>898</v>
      </c>
    </row>
    <row r="19" spans="1:3" ht="17.100000000000001" customHeight="1" x14ac:dyDescent="0.2">
      <c r="A19" s="200" t="s">
        <v>896</v>
      </c>
      <c r="B19" s="201" t="s">
        <v>897</v>
      </c>
      <c r="C19" s="201" t="s">
        <v>897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tabColor theme="3" tint="0.59999389629810485"/>
    <pageSetUpPr fitToPage="1"/>
  </sheetPr>
  <dimension ref="A1:AP663"/>
  <sheetViews>
    <sheetView showGridLines="0" topLeftCell="B1" zoomScale="80" zoomScaleNormal="80" zoomScaleSheetLayoutView="80" zoomScalePageLayoutView="60" workbookViewId="0">
      <pane ySplit="1" topLeftCell="A2" activePane="bottomLeft" state="frozen"/>
      <selection pane="bottomLeft" activeCell="B1" sqref="B1"/>
    </sheetView>
  </sheetViews>
  <sheetFormatPr baseColWidth="10" defaultRowHeight="12.75" x14ac:dyDescent="0.2"/>
  <cols>
    <col min="1" max="1" width="11.42578125" style="54" hidden="1" customWidth="1"/>
    <col min="2" max="2" width="10.85546875" style="77" customWidth="1"/>
    <col min="3" max="3" width="11.85546875" style="77" hidden="1" customWidth="1"/>
    <col min="4" max="4" width="20.7109375" style="77" customWidth="1"/>
    <col min="5" max="5" width="10.7109375" style="170" customWidth="1"/>
    <col min="6" max="6" width="132" customWidth="1"/>
    <col min="7" max="7" width="53.140625" customWidth="1"/>
    <col min="8" max="8" width="52.85546875" customWidth="1"/>
    <col min="9" max="9" width="52.85546875" style="22" customWidth="1"/>
    <col min="10" max="10" width="40" style="19" customWidth="1"/>
    <col min="11" max="11" width="15.5703125" customWidth="1"/>
    <col min="12" max="12" width="15.140625" customWidth="1"/>
    <col min="13" max="13" width="13" customWidth="1"/>
    <col min="14" max="14" width="19.85546875" customWidth="1"/>
    <col min="15" max="15" width="20.28515625" style="20" customWidth="1"/>
    <col min="16" max="16" width="15.140625" customWidth="1"/>
    <col min="17" max="17" width="32.140625" style="173" hidden="1" customWidth="1"/>
    <col min="18" max="18" width="32.140625" style="151" hidden="1" customWidth="1"/>
    <col min="19" max="19" width="23.5703125" style="48" customWidth="1"/>
    <col min="20" max="20" width="17.85546875" style="49" hidden="1" customWidth="1"/>
    <col min="21" max="21" width="20.85546875" style="49" hidden="1" customWidth="1"/>
    <col min="22" max="22" width="18.140625" style="49" hidden="1" customWidth="1"/>
    <col min="23" max="23" width="13.7109375" style="49" hidden="1" customWidth="1"/>
    <col min="24" max="25" width="14.5703125" style="36" customWidth="1"/>
    <col min="26" max="26" width="20.85546875" style="37" hidden="1" customWidth="1"/>
    <col min="27" max="27" width="35.85546875" style="37" hidden="1" customWidth="1"/>
    <col min="28" max="28" width="14.5703125" style="37" hidden="1" customWidth="1"/>
    <col min="29" max="29" width="37.28515625" style="37" hidden="1" customWidth="1"/>
    <col min="30" max="30" width="12" style="64" hidden="1" customWidth="1"/>
    <col min="31" max="31" width="9.42578125" style="64" hidden="1" customWidth="1"/>
    <col min="32" max="32" width="13.85546875" style="64" hidden="1" customWidth="1"/>
    <col min="33" max="33" width="11.42578125" style="62" hidden="1" customWidth="1"/>
    <col min="34" max="34" width="22.85546875" style="25" customWidth="1"/>
    <col min="35" max="35" width="19.28515625" style="25" customWidth="1"/>
    <col min="36" max="42" width="11.42578125" style="14"/>
  </cols>
  <sheetData>
    <row r="1" spans="1:42" s="12" customFormat="1" ht="48.75" customHeight="1" x14ac:dyDescent="0.2">
      <c r="A1" s="127" t="s">
        <v>1366</v>
      </c>
      <c r="B1" s="127" t="s">
        <v>530</v>
      </c>
      <c r="C1" s="127" t="s">
        <v>1365</v>
      </c>
      <c r="D1" s="127" t="s">
        <v>266</v>
      </c>
      <c r="E1" s="166" t="s">
        <v>13</v>
      </c>
      <c r="F1" s="160" t="s">
        <v>1367</v>
      </c>
      <c r="G1" s="160" t="s">
        <v>14</v>
      </c>
      <c r="H1" s="160" t="s">
        <v>15</v>
      </c>
      <c r="I1" s="160" t="s">
        <v>262</v>
      </c>
      <c r="J1" s="160" t="s">
        <v>1368</v>
      </c>
      <c r="K1" s="160" t="s">
        <v>1369</v>
      </c>
      <c r="L1" s="161" t="s">
        <v>1370</v>
      </c>
      <c r="M1" s="161" t="s">
        <v>1371</v>
      </c>
      <c r="N1" s="160" t="s">
        <v>1372</v>
      </c>
      <c r="O1" s="128" t="s">
        <v>1617</v>
      </c>
      <c r="P1" s="160" t="s">
        <v>263</v>
      </c>
      <c r="Q1" s="182" t="s">
        <v>1892</v>
      </c>
      <c r="R1" s="182" t="s">
        <v>1891</v>
      </c>
      <c r="S1" s="129" t="s">
        <v>871</v>
      </c>
      <c r="T1" s="127" t="s">
        <v>6</v>
      </c>
      <c r="U1" s="127" t="s">
        <v>5</v>
      </c>
      <c r="V1" s="127" t="s">
        <v>7</v>
      </c>
      <c r="W1" s="127" t="s">
        <v>44</v>
      </c>
      <c r="X1" s="130" t="s">
        <v>162</v>
      </c>
      <c r="Y1" s="130" t="s">
        <v>163</v>
      </c>
      <c r="Z1" s="130" t="s">
        <v>166</v>
      </c>
      <c r="AA1" s="130" t="s">
        <v>45</v>
      </c>
      <c r="AB1" s="130" t="s">
        <v>265</v>
      </c>
      <c r="AC1" s="130" t="s">
        <v>264</v>
      </c>
      <c r="AD1" s="59" t="s">
        <v>164</v>
      </c>
      <c r="AE1" s="59" t="s">
        <v>165</v>
      </c>
      <c r="AF1" s="59" t="s">
        <v>171</v>
      </c>
      <c r="AG1" s="59" t="s">
        <v>172</v>
      </c>
      <c r="AH1" s="224" t="s">
        <v>196</v>
      </c>
      <c r="AI1" s="223">
        <v>44574</v>
      </c>
      <c r="AJ1" s="16"/>
      <c r="AK1" s="17"/>
      <c r="AL1" s="17"/>
      <c r="AM1" s="17"/>
      <c r="AN1" s="17"/>
      <c r="AO1" s="17"/>
      <c r="AP1" s="17"/>
    </row>
    <row r="2" spans="1:42" s="17" customFormat="1" ht="357" customHeight="1" x14ac:dyDescent="0.2">
      <c r="A2" s="172">
        <f>IF(ISBLANK(D2),"",COUNTA($D$2:D2))</f>
        <v>1</v>
      </c>
      <c r="B2" s="148">
        <f>ROW()-1</f>
        <v>1</v>
      </c>
      <c r="C2" s="174"/>
      <c r="D2" s="148" t="s">
        <v>836</v>
      </c>
      <c r="E2" s="167" t="s">
        <v>2063</v>
      </c>
      <c r="F2" s="98" t="s">
        <v>2039</v>
      </c>
      <c r="G2" s="98" t="s">
        <v>1934</v>
      </c>
      <c r="H2" s="101" t="s">
        <v>1935</v>
      </c>
      <c r="I2" s="101" t="s">
        <v>1936</v>
      </c>
      <c r="J2" s="90" t="s">
        <v>1260</v>
      </c>
      <c r="K2" s="90">
        <v>1</v>
      </c>
      <c r="L2" s="91">
        <v>44410</v>
      </c>
      <c r="M2" s="91">
        <v>44561</v>
      </c>
      <c r="N2" s="92">
        <f t="shared" ref="N2:N28" si="0">(+M2-L2)/7</f>
        <v>21.571428571428573</v>
      </c>
      <c r="O2" s="90" t="s">
        <v>384</v>
      </c>
      <c r="P2" s="90">
        <v>0.7</v>
      </c>
      <c r="Q2" s="194"/>
      <c r="R2" s="175">
        <f>(Q2-M2)/30</f>
        <v>-1485.3666666666666</v>
      </c>
      <c r="S2" s="93">
        <f t="shared" ref="S2:S65" si="1">IF(P2/K2&gt;1,100,+P2/K2*100)</f>
        <v>70</v>
      </c>
      <c r="T2" s="154">
        <f t="shared" ref="T2:T65" si="2">+N2*S2/100</f>
        <v>15.1</v>
      </c>
      <c r="U2" s="154">
        <f t="shared" ref="U2:U65" si="3">IF(M2&lt;=$AI$1,T2,0)</f>
        <v>15.1</v>
      </c>
      <c r="V2" s="154">
        <f t="shared" ref="V2:V65" si="4">IF($AI$1&gt;=M2,N2,0)</f>
        <v>21.571428571428573</v>
      </c>
      <c r="W2" s="174"/>
      <c r="X2" s="155" t="str">
        <f t="shared" ref="X2:X65" si="5">IF(S2=100,"CUMPLIDA",IF(M2-$AI$1&lt;0,"VENCIDA",IF(M2-$AI$1&lt;=30,"PRÓXIMA A VENCER",IF(S2&gt;0,"CON AVANCE","EN TERMINO"))))</f>
        <v>VENCIDA</v>
      </c>
      <c r="Y2" s="155" t="str">
        <f t="shared" ref="Y2:Y65" si="6">IF(A2&lt;&gt;"",IF(AE2=1,"VENCIDO",IF(AE2=2,"PRÓXIMO A VENCER",IF(AE2=3,"EN TERMINO",IF(AE2=4,"CON AVANCE",IF(AE2=5,"CUMPLIDO",))))),"")</f>
        <v>VENCIDO</v>
      </c>
      <c r="Z2" s="157" t="s">
        <v>1929</v>
      </c>
      <c r="AA2" s="156" t="str">
        <f t="shared" ref="AA2:AA28" si="7">AG2</f>
        <v xml:space="preserve">
H1AF2020</v>
      </c>
      <c r="AB2" s="156">
        <f t="shared" ref="AB2:AB33" si="8">IF(A2&lt;&gt;"",1,AB1+1)</f>
        <v>1</v>
      </c>
      <c r="AC2" s="156" t="str">
        <f t="shared" ref="AC2:AC28" si="9">CONCATENATE(AA2," - ",AB2)</f>
        <v xml:space="preserve">
H1AF2020 - 1</v>
      </c>
      <c r="AD2" s="153">
        <f t="shared" ref="AD2" si="10">IF(X2="VENCIDA",1,IF(X2="PRÓXIMA A VENCER",2,IF(X2="EN TERMINO",3,IF(X2="CON AVANCE",4,IF(X2="CUMPLIDA",5,)))))</f>
        <v>1</v>
      </c>
      <c r="AE2" s="197">
        <f>IF(AB3=AB2+1,MIN(AD2,AE3),AD2)</f>
        <v>1</v>
      </c>
      <c r="AF2" s="153" t="str">
        <f t="shared" ref="AF2:AF33" si="11">IF(A2&lt;&gt;"",MID(F2,1,FIND(" ",F2,1)-1),AF1)</f>
        <v xml:space="preserve">
H1AF2020.</v>
      </c>
      <c r="AG2" s="153" t="str">
        <f t="shared" ref="AG2" si="12">IFERROR(MID(AF2,1,FIND(".",AF2,1)-1),AF2)</f>
        <v xml:space="preserve">
H1AF2020</v>
      </c>
      <c r="AH2" s="66"/>
      <c r="AI2" s="67"/>
      <c r="AJ2" s="16"/>
    </row>
    <row r="3" spans="1:42" s="17" customFormat="1" ht="357" customHeight="1" x14ac:dyDescent="0.2">
      <c r="A3" s="172">
        <f>IF(ISBLANK(D3),"",COUNTA($D$2:D3))</f>
        <v>2</v>
      </c>
      <c r="B3" s="148">
        <f t="shared" ref="B3:B66" si="13">ROW()-1</f>
        <v>2</v>
      </c>
      <c r="C3" s="174"/>
      <c r="D3" s="148" t="s">
        <v>836</v>
      </c>
      <c r="E3" s="167" t="s">
        <v>2062</v>
      </c>
      <c r="F3" s="98" t="s">
        <v>2040</v>
      </c>
      <c r="G3" s="98" t="s">
        <v>1934</v>
      </c>
      <c r="H3" s="101" t="s">
        <v>1937</v>
      </c>
      <c r="I3" s="101" t="s">
        <v>1938</v>
      </c>
      <c r="J3" s="90" t="s">
        <v>1939</v>
      </c>
      <c r="K3" s="90">
        <v>1</v>
      </c>
      <c r="L3" s="91">
        <v>44410</v>
      </c>
      <c r="M3" s="91">
        <v>44561</v>
      </c>
      <c r="N3" s="92">
        <f t="shared" si="0"/>
        <v>21.571428571428573</v>
      </c>
      <c r="O3" s="90" t="s">
        <v>2107</v>
      </c>
      <c r="P3" s="90">
        <v>1</v>
      </c>
      <c r="Q3" s="221" t="s">
        <v>2154</v>
      </c>
      <c r="R3" s="175"/>
      <c r="S3" s="93">
        <f t="shared" si="1"/>
        <v>100</v>
      </c>
      <c r="T3" s="154">
        <f t="shared" si="2"/>
        <v>21.571428571428573</v>
      </c>
      <c r="U3" s="154">
        <f t="shared" si="3"/>
        <v>21.571428571428573</v>
      </c>
      <c r="V3" s="154">
        <f t="shared" si="4"/>
        <v>21.571428571428573</v>
      </c>
      <c r="W3" s="174"/>
      <c r="X3" s="155" t="str">
        <f t="shared" si="5"/>
        <v>CUMPLIDA</v>
      </c>
      <c r="Y3" s="155" t="str">
        <f t="shared" si="6"/>
        <v>CUMPLIDO</v>
      </c>
      <c r="Z3" s="157" t="s">
        <v>1929</v>
      </c>
      <c r="AA3" s="156" t="str">
        <f t="shared" si="7"/>
        <v xml:space="preserve">
H1AF2020</v>
      </c>
      <c r="AB3" s="156">
        <f t="shared" si="8"/>
        <v>1</v>
      </c>
      <c r="AC3" s="156" t="str">
        <f t="shared" si="9"/>
        <v xml:space="preserve">
H1AF2020 - 1</v>
      </c>
      <c r="AD3" s="153">
        <f t="shared" ref="AD3:AD66" si="14">IF(X3="VENCIDA",1,IF(X3="PRÓXIMA A VENCER",2,IF(X3="EN TERMINO",3,IF(X3="CON AVANCE",4,IF(X3="CUMPLIDA",5,)))))</f>
        <v>5</v>
      </c>
      <c r="AE3" s="197">
        <f t="shared" ref="AE3:AE66" si="15">IF(AB4=AB3+1,MIN(AD3,AE4),AD3)</f>
        <v>5</v>
      </c>
      <c r="AF3" s="153" t="str">
        <f t="shared" si="11"/>
        <v xml:space="preserve">
H1AF2020.</v>
      </c>
      <c r="AG3" s="153" t="str">
        <f t="shared" ref="AG3:AG66" si="16">IFERROR(MID(AF3,1,FIND(".",AF3,1)-1),AF3)</f>
        <v xml:space="preserve">
H1AF2020</v>
      </c>
      <c r="AH3" s="66"/>
      <c r="AI3" s="67"/>
      <c r="AJ3" s="16"/>
    </row>
    <row r="4" spans="1:42" s="17" customFormat="1" ht="357" customHeight="1" x14ac:dyDescent="0.2">
      <c r="A4" s="172">
        <f>IF(ISBLANK(D4),"",COUNTA($D$2:D4))</f>
        <v>3</v>
      </c>
      <c r="B4" s="148">
        <f t="shared" si="13"/>
        <v>3</v>
      </c>
      <c r="C4" s="174"/>
      <c r="D4" s="148" t="s">
        <v>1573</v>
      </c>
      <c r="E4" s="167" t="s">
        <v>2063</v>
      </c>
      <c r="F4" s="96" t="s">
        <v>1940</v>
      </c>
      <c r="G4" s="96" t="s">
        <v>1941</v>
      </c>
      <c r="H4" s="96" t="s">
        <v>1942</v>
      </c>
      <c r="I4" s="90" t="s">
        <v>1554</v>
      </c>
      <c r="J4" s="90" t="s">
        <v>1943</v>
      </c>
      <c r="K4" s="90">
        <v>1</v>
      </c>
      <c r="L4" s="91">
        <v>44410</v>
      </c>
      <c r="M4" s="91">
        <v>44530</v>
      </c>
      <c r="N4" s="92">
        <f t="shared" si="0"/>
        <v>17.142857142857142</v>
      </c>
      <c r="O4" s="90" t="s">
        <v>1560</v>
      </c>
      <c r="P4" s="90">
        <v>1</v>
      </c>
      <c r="Q4" s="221">
        <v>44574</v>
      </c>
      <c r="R4" s="175">
        <f t="shared" ref="R4:R67" si="17">(Q4-M4)/30</f>
        <v>1.4666666666666666</v>
      </c>
      <c r="S4" s="93">
        <f t="shared" si="1"/>
        <v>100</v>
      </c>
      <c r="T4" s="154">
        <f t="shared" si="2"/>
        <v>17.142857142857142</v>
      </c>
      <c r="U4" s="154">
        <f t="shared" si="3"/>
        <v>17.142857142857142</v>
      </c>
      <c r="V4" s="154">
        <f t="shared" si="4"/>
        <v>17.142857142857142</v>
      </c>
      <c r="W4" s="174"/>
      <c r="X4" s="155" t="str">
        <f t="shared" si="5"/>
        <v>CUMPLIDA</v>
      </c>
      <c r="Y4" s="155" t="str">
        <f t="shared" si="6"/>
        <v>CUMPLIDO</v>
      </c>
      <c r="Z4" s="157" t="s">
        <v>1929</v>
      </c>
      <c r="AA4" s="156" t="str">
        <f t="shared" si="7"/>
        <v xml:space="preserve">
H2AF2020</v>
      </c>
      <c r="AB4" s="156">
        <f t="shared" si="8"/>
        <v>1</v>
      </c>
      <c r="AC4" s="156" t="str">
        <f t="shared" si="9"/>
        <v xml:space="preserve">
H2AF2020 - 1</v>
      </c>
      <c r="AD4" s="153">
        <f t="shared" si="14"/>
        <v>5</v>
      </c>
      <c r="AE4" s="197">
        <f t="shared" si="15"/>
        <v>5</v>
      </c>
      <c r="AF4" s="153" t="str">
        <f t="shared" si="11"/>
        <v xml:space="preserve">
H2AF2020.</v>
      </c>
      <c r="AG4" s="153" t="str">
        <f t="shared" si="16"/>
        <v xml:space="preserve">
H2AF2020</v>
      </c>
      <c r="AH4" s="66"/>
      <c r="AI4" s="67"/>
      <c r="AJ4" s="16"/>
    </row>
    <row r="5" spans="1:42" s="17" customFormat="1" ht="357" customHeight="1" x14ac:dyDescent="0.2">
      <c r="A5" s="172">
        <f>IF(ISBLANK(D5),"",COUNTA($D$2:D5))</f>
        <v>4</v>
      </c>
      <c r="B5" s="148">
        <f t="shared" si="13"/>
        <v>4</v>
      </c>
      <c r="C5" s="174"/>
      <c r="D5" s="148" t="s">
        <v>1573</v>
      </c>
      <c r="E5" s="167" t="s">
        <v>2064</v>
      </c>
      <c r="F5" s="96" t="s">
        <v>1944</v>
      </c>
      <c r="G5" s="96" t="s">
        <v>1945</v>
      </c>
      <c r="H5" s="96" t="s">
        <v>1946</v>
      </c>
      <c r="I5" s="90" t="s">
        <v>1554</v>
      </c>
      <c r="J5" s="90" t="s">
        <v>1943</v>
      </c>
      <c r="K5" s="90">
        <v>1</v>
      </c>
      <c r="L5" s="91">
        <v>44410</v>
      </c>
      <c r="M5" s="91">
        <v>44530</v>
      </c>
      <c r="N5" s="92">
        <f t="shared" si="0"/>
        <v>17.142857142857142</v>
      </c>
      <c r="O5" s="90" t="s">
        <v>1560</v>
      </c>
      <c r="P5" s="90">
        <v>1</v>
      </c>
      <c r="Q5" s="221">
        <v>44574</v>
      </c>
      <c r="R5" s="175">
        <f t="shared" si="17"/>
        <v>1.4666666666666666</v>
      </c>
      <c r="S5" s="93">
        <f t="shared" si="1"/>
        <v>100</v>
      </c>
      <c r="T5" s="154">
        <f t="shared" si="2"/>
        <v>17.142857142857142</v>
      </c>
      <c r="U5" s="154">
        <f t="shared" si="3"/>
        <v>17.142857142857142</v>
      </c>
      <c r="V5" s="154">
        <f t="shared" si="4"/>
        <v>17.142857142857142</v>
      </c>
      <c r="W5" s="174"/>
      <c r="X5" s="155" t="str">
        <f t="shared" si="5"/>
        <v>CUMPLIDA</v>
      </c>
      <c r="Y5" s="155" t="str">
        <f t="shared" si="6"/>
        <v>CUMPLIDO</v>
      </c>
      <c r="Z5" s="157" t="s">
        <v>1929</v>
      </c>
      <c r="AA5" s="156" t="str">
        <f t="shared" si="7"/>
        <v xml:space="preserve">
H3AF2020</v>
      </c>
      <c r="AB5" s="156">
        <f t="shared" si="8"/>
        <v>1</v>
      </c>
      <c r="AC5" s="156" t="str">
        <f t="shared" si="9"/>
        <v xml:space="preserve">
H3AF2020 - 1</v>
      </c>
      <c r="AD5" s="153">
        <f t="shared" si="14"/>
        <v>5</v>
      </c>
      <c r="AE5" s="197">
        <f t="shared" si="15"/>
        <v>5</v>
      </c>
      <c r="AF5" s="153" t="str">
        <f t="shared" si="11"/>
        <v xml:space="preserve">
H3AF2020.</v>
      </c>
      <c r="AG5" s="153" t="str">
        <f t="shared" si="16"/>
        <v xml:space="preserve">
H3AF2020</v>
      </c>
      <c r="AH5" s="66"/>
      <c r="AI5" s="67"/>
      <c r="AJ5" s="16"/>
    </row>
    <row r="6" spans="1:42" s="17" customFormat="1" ht="357" customHeight="1" x14ac:dyDescent="0.2">
      <c r="A6" s="172">
        <f>IF(ISBLANK(D6),"",COUNTA($D$2:D6))</f>
        <v>5</v>
      </c>
      <c r="B6" s="148">
        <f t="shared" si="13"/>
        <v>5</v>
      </c>
      <c r="C6" s="174"/>
      <c r="D6" s="148" t="s">
        <v>835</v>
      </c>
      <c r="E6" s="167" t="s">
        <v>1559</v>
      </c>
      <c r="F6" s="96" t="s">
        <v>2041</v>
      </c>
      <c r="G6" s="96" t="s">
        <v>1947</v>
      </c>
      <c r="H6" s="89" t="s">
        <v>1948</v>
      </c>
      <c r="I6" s="89" t="s">
        <v>1949</v>
      </c>
      <c r="J6" s="90" t="s">
        <v>2069</v>
      </c>
      <c r="K6" s="90">
        <v>1</v>
      </c>
      <c r="L6" s="91">
        <v>44410</v>
      </c>
      <c r="M6" s="91">
        <v>44561</v>
      </c>
      <c r="N6" s="92">
        <f t="shared" si="0"/>
        <v>21.571428571428573</v>
      </c>
      <c r="O6" s="90" t="s">
        <v>1560</v>
      </c>
      <c r="P6" s="90">
        <v>1</v>
      </c>
      <c r="Q6" s="221">
        <v>44561</v>
      </c>
      <c r="R6" s="175">
        <f t="shared" si="17"/>
        <v>0</v>
      </c>
      <c r="S6" s="93">
        <f t="shared" si="1"/>
        <v>100</v>
      </c>
      <c r="T6" s="154">
        <f t="shared" si="2"/>
        <v>21.571428571428573</v>
      </c>
      <c r="U6" s="154">
        <f t="shared" si="3"/>
        <v>21.571428571428573</v>
      </c>
      <c r="V6" s="154">
        <f t="shared" si="4"/>
        <v>21.571428571428573</v>
      </c>
      <c r="W6" s="174"/>
      <c r="X6" s="155" t="str">
        <f t="shared" si="5"/>
        <v>CUMPLIDA</v>
      </c>
      <c r="Y6" s="155" t="str">
        <f t="shared" si="6"/>
        <v>VENCIDO</v>
      </c>
      <c r="Z6" s="157" t="s">
        <v>1929</v>
      </c>
      <c r="AA6" s="156" t="str">
        <f t="shared" si="7"/>
        <v xml:space="preserve">
H4AF2020</v>
      </c>
      <c r="AB6" s="156">
        <f t="shared" si="8"/>
        <v>1</v>
      </c>
      <c r="AC6" s="156" t="str">
        <f t="shared" si="9"/>
        <v xml:space="preserve">
H4AF2020 - 1</v>
      </c>
      <c r="AD6" s="153">
        <f t="shared" si="14"/>
        <v>5</v>
      </c>
      <c r="AE6" s="197">
        <f t="shared" si="15"/>
        <v>1</v>
      </c>
      <c r="AF6" s="153" t="str">
        <f t="shared" si="11"/>
        <v xml:space="preserve">
H4AF2020.</v>
      </c>
      <c r="AG6" s="153" t="str">
        <f t="shared" si="16"/>
        <v xml:space="preserve">
H4AF2020</v>
      </c>
      <c r="AH6" s="66"/>
      <c r="AI6" s="67"/>
      <c r="AJ6" s="16"/>
    </row>
    <row r="7" spans="1:42" s="17" customFormat="1" ht="357" customHeight="1" x14ac:dyDescent="0.2">
      <c r="A7" s="172" t="str">
        <f>IF(ISBLANK(D7),"",COUNTA($D$2:D7))</f>
        <v/>
      </c>
      <c r="B7" s="148">
        <f t="shared" si="13"/>
        <v>6</v>
      </c>
      <c r="C7" s="174"/>
      <c r="D7" s="148"/>
      <c r="E7" s="167" t="s">
        <v>1559</v>
      </c>
      <c r="F7" s="96" t="s">
        <v>2042</v>
      </c>
      <c r="G7" s="96" t="s">
        <v>1947</v>
      </c>
      <c r="H7" s="89" t="s">
        <v>1950</v>
      </c>
      <c r="I7" s="89" t="s">
        <v>2070</v>
      </c>
      <c r="J7" s="90" t="s">
        <v>1951</v>
      </c>
      <c r="K7" s="90">
        <v>1</v>
      </c>
      <c r="L7" s="91">
        <v>44410</v>
      </c>
      <c r="M7" s="91">
        <v>44561</v>
      </c>
      <c r="N7" s="92">
        <f t="shared" si="0"/>
        <v>21.571428571428573</v>
      </c>
      <c r="O7" s="90" t="s">
        <v>1560</v>
      </c>
      <c r="P7" s="90">
        <v>0.2</v>
      </c>
      <c r="Q7" s="194"/>
      <c r="R7" s="175">
        <f t="shared" si="17"/>
        <v>-1485.3666666666666</v>
      </c>
      <c r="S7" s="93">
        <f t="shared" si="1"/>
        <v>20</v>
      </c>
      <c r="T7" s="154">
        <f t="shared" si="2"/>
        <v>4.3142857142857141</v>
      </c>
      <c r="U7" s="154">
        <f t="shared" si="3"/>
        <v>4.3142857142857141</v>
      </c>
      <c r="V7" s="154">
        <f t="shared" si="4"/>
        <v>21.571428571428573</v>
      </c>
      <c r="W7" s="174"/>
      <c r="X7" s="155" t="str">
        <f t="shared" si="5"/>
        <v>VENCIDA</v>
      </c>
      <c r="Y7" s="155" t="str">
        <f t="shared" si="6"/>
        <v/>
      </c>
      <c r="Z7" s="157" t="s">
        <v>1929</v>
      </c>
      <c r="AA7" s="156" t="str">
        <f t="shared" si="7"/>
        <v xml:space="preserve">
H4AF2020</v>
      </c>
      <c r="AB7" s="156">
        <f t="shared" si="8"/>
        <v>2</v>
      </c>
      <c r="AC7" s="156" t="str">
        <f t="shared" si="9"/>
        <v xml:space="preserve">
H4AF2020 - 2</v>
      </c>
      <c r="AD7" s="153">
        <f t="shared" si="14"/>
        <v>1</v>
      </c>
      <c r="AE7" s="197">
        <f t="shared" si="15"/>
        <v>1</v>
      </c>
      <c r="AF7" s="153" t="str">
        <f t="shared" si="11"/>
        <v xml:space="preserve">
H4AF2020.</v>
      </c>
      <c r="AG7" s="153" t="str">
        <f t="shared" si="16"/>
        <v xml:space="preserve">
H4AF2020</v>
      </c>
      <c r="AH7" s="66"/>
      <c r="AI7" s="67"/>
      <c r="AJ7" s="16"/>
    </row>
    <row r="8" spans="1:42" s="17" customFormat="1" ht="357" customHeight="1" x14ac:dyDescent="0.2">
      <c r="A8" s="172">
        <f>IF(ISBLANK(D8),"",COUNTA($D$2:D8))</f>
        <v>6</v>
      </c>
      <c r="B8" s="148">
        <f t="shared" si="13"/>
        <v>7</v>
      </c>
      <c r="C8" s="174"/>
      <c r="D8" s="148" t="s">
        <v>836</v>
      </c>
      <c r="E8" s="167" t="s">
        <v>1549</v>
      </c>
      <c r="F8" s="96" t="s">
        <v>1952</v>
      </c>
      <c r="G8" s="96" t="s">
        <v>1953</v>
      </c>
      <c r="H8" s="89" t="s">
        <v>1954</v>
      </c>
      <c r="I8" s="89" t="s">
        <v>1955</v>
      </c>
      <c r="J8" s="90" t="s">
        <v>1956</v>
      </c>
      <c r="K8" s="90">
        <v>1</v>
      </c>
      <c r="L8" s="91">
        <v>44410</v>
      </c>
      <c r="M8" s="91">
        <v>44530</v>
      </c>
      <c r="N8" s="92">
        <f t="shared" si="0"/>
        <v>17.142857142857142</v>
      </c>
      <c r="O8" s="90" t="s">
        <v>2114</v>
      </c>
      <c r="P8" s="90">
        <v>0.5</v>
      </c>
      <c r="Q8" s="194"/>
      <c r="R8" s="175">
        <f t="shared" si="17"/>
        <v>-1484.3333333333333</v>
      </c>
      <c r="S8" s="93">
        <f t="shared" si="1"/>
        <v>50</v>
      </c>
      <c r="T8" s="154">
        <f t="shared" si="2"/>
        <v>8.5714285714285712</v>
      </c>
      <c r="U8" s="154">
        <f t="shared" si="3"/>
        <v>8.5714285714285712</v>
      </c>
      <c r="V8" s="154">
        <f t="shared" si="4"/>
        <v>17.142857142857142</v>
      </c>
      <c r="W8" s="174"/>
      <c r="X8" s="155" t="str">
        <f t="shared" si="5"/>
        <v>VENCIDA</v>
      </c>
      <c r="Y8" s="155" t="str">
        <f t="shared" si="6"/>
        <v>VENCIDO</v>
      </c>
      <c r="Z8" s="157" t="s">
        <v>1929</v>
      </c>
      <c r="AA8" s="156" t="str">
        <f t="shared" si="7"/>
        <v xml:space="preserve">
H5AF2020</v>
      </c>
      <c r="AB8" s="156">
        <f t="shared" si="8"/>
        <v>1</v>
      </c>
      <c r="AC8" s="156" t="str">
        <f t="shared" si="9"/>
        <v xml:space="preserve">
H5AF2020 - 1</v>
      </c>
      <c r="AD8" s="153">
        <f t="shared" si="14"/>
        <v>1</v>
      </c>
      <c r="AE8" s="197">
        <f t="shared" si="15"/>
        <v>1</v>
      </c>
      <c r="AF8" s="153" t="str">
        <f t="shared" si="11"/>
        <v xml:space="preserve">
H5AF2020.</v>
      </c>
      <c r="AG8" s="153" t="str">
        <f t="shared" si="16"/>
        <v xml:space="preserve">
H5AF2020</v>
      </c>
      <c r="AH8" s="66"/>
      <c r="AI8" s="67"/>
      <c r="AJ8" s="16"/>
    </row>
    <row r="9" spans="1:42" s="17" customFormat="1" ht="357" customHeight="1" x14ac:dyDescent="0.2">
      <c r="A9" s="172">
        <f>IF(ISBLANK(D9),"",COUNTA($D$2:D9))</f>
        <v>7</v>
      </c>
      <c r="B9" s="148">
        <f t="shared" si="13"/>
        <v>8</v>
      </c>
      <c r="C9" s="174"/>
      <c r="D9" s="148" t="s">
        <v>836</v>
      </c>
      <c r="E9" s="167" t="s">
        <v>1559</v>
      </c>
      <c r="F9" s="98" t="s">
        <v>1957</v>
      </c>
      <c r="G9" s="98" t="s">
        <v>1958</v>
      </c>
      <c r="H9" s="89" t="s">
        <v>1959</v>
      </c>
      <c r="I9" s="89" t="s">
        <v>1959</v>
      </c>
      <c r="J9" s="90" t="s">
        <v>1943</v>
      </c>
      <c r="K9" s="90">
        <v>1</v>
      </c>
      <c r="L9" s="91">
        <v>44410</v>
      </c>
      <c r="M9" s="91">
        <v>44561</v>
      </c>
      <c r="N9" s="92">
        <f t="shared" si="0"/>
        <v>21.571428571428573</v>
      </c>
      <c r="O9" s="90" t="s">
        <v>1560</v>
      </c>
      <c r="P9" s="90">
        <v>1</v>
      </c>
      <c r="Q9" s="222">
        <v>44574</v>
      </c>
      <c r="R9" s="175">
        <f t="shared" si="17"/>
        <v>0.43333333333333335</v>
      </c>
      <c r="S9" s="93">
        <f t="shared" si="1"/>
        <v>100</v>
      </c>
      <c r="T9" s="154">
        <f t="shared" si="2"/>
        <v>21.571428571428573</v>
      </c>
      <c r="U9" s="154">
        <f t="shared" si="3"/>
        <v>21.571428571428573</v>
      </c>
      <c r="V9" s="154">
        <f t="shared" si="4"/>
        <v>21.571428571428573</v>
      </c>
      <c r="W9" s="174"/>
      <c r="X9" s="155" t="str">
        <f t="shared" si="5"/>
        <v>CUMPLIDA</v>
      </c>
      <c r="Y9" s="155" t="str">
        <f t="shared" si="6"/>
        <v>CUMPLIDO</v>
      </c>
      <c r="Z9" s="157" t="s">
        <v>1929</v>
      </c>
      <c r="AA9" s="156" t="str">
        <f t="shared" si="7"/>
        <v xml:space="preserve">
H6AF2020</v>
      </c>
      <c r="AB9" s="156">
        <f t="shared" si="8"/>
        <v>1</v>
      </c>
      <c r="AC9" s="156" t="str">
        <f t="shared" si="9"/>
        <v xml:space="preserve">
H6AF2020 - 1</v>
      </c>
      <c r="AD9" s="153">
        <f t="shared" si="14"/>
        <v>5</v>
      </c>
      <c r="AE9" s="197">
        <f t="shared" si="15"/>
        <v>5</v>
      </c>
      <c r="AF9" s="153" t="str">
        <f t="shared" si="11"/>
        <v xml:space="preserve">
H6AF2020.</v>
      </c>
      <c r="AG9" s="153" t="str">
        <f t="shared" si="16"/>
        <v xml:space="preserve">
H6AF2020</v>
      </c>
      <c r="AH9" s="66"/>
      <c r="AI9" s="67"/>
      <c r="AJ9" s="16"/>
    </row>
    <row r="10" spans="1:42" s="17" customFormat="1" ht="357" customHeight="1" x14ac:dyDescent="0.2">
      <c r="A10" s="172">
        <f>IF(ISBLANK(D10),"",COUNTA($D$2:D10))</f>
        <v>8</v>
      </c>
      <c r="B10" s="148">
        <f t="shared" si="13"/>
        <v>9</v>
      </c>
      <c r="C10" s="174"/>
      <c r="D10" s="148" t="s">
        <v>836</v>
      </c>
      <c r="E10" s="167" t="s">
        <v>1559</v>
      </c>
      <c r="F10" s="98" t="s">
        <v>1960</v>
      </c>
      <c r="G10" s="98" t="s">
        <v>1961</v>
      </c>
      <c r="H10" s="89" t="s">
        <v>1959</v>
      </c>
      <c r="I10" s="89" t="s">
        <v>1959</v>
      </c>
      <c r="J10" s="90" t="s">
        <v>1943</v>
      </c>
      <c r="K10" s="90">
        <v>1</v>
      </c>
      <c r="L10" s="91">
        <v>44410</v>
      </c>
      <c r="M10" s="91">
        <v>44561</v>
      </c>
      <c r="N10" s="92">
        <f t="shared" si="0"/>
        <v>21.571428571428573</v>
      </c>
      <c r="O10" s="90" t="s">
        <v>1560</v>
      </c>
      <c r="P10" s="90">
        <v>1</v>
      </c>
      <c r="Q10" s="221">
        <v>44564</v>
      </c>
      <c r="R10" s="175">
        <f t="shared" si="17"/>
        <v>0.1</v>
      </c>
      <c r="S10" s="93">
        <f t="shared" si="1"/>
        <v>100</v>
      </c>
      <c r="T10" s="154">
        <f t="shared" si="2"/>
        <v>21.571428571428573</v>
      </c>
      <c r="U10" s="154">
        <f t="shared" si="3"/>
        <v>21.571428571428573</v>
      </c>
      <c r="V10" s="154">
        <f t="shared" si="4"/>
        <v>21.571428571428573</v>
      </c>
      <c r="W10" s="174"/>
      <c r="X10" s="155" t="str">
        <f t="shared" si="5"/>
        <v>CUMPLIDA</v>
      </c>
      <c r="Y10" s="155" t="str">
        <f t="shared" si="6"/>
        <v>CUMPLIDO</v>
      </c>
      <c r="Z10" s="157" t="s">
        <v>1929</v>
      </c>
      <c r="AA10" s="156" t="str">
        <f t="shared" si="7"/>
        <v xml:space="preserve">
H7AF2020</v>
      </c>
      <c r="AB10" s="156">
        <f t="shared" si="8"/>
        <v>1</v>
      </c>
      <c r="AC10" s="156" t="str">
        <f t="shared" si="9"/>
        <v xml:space="preserve">
H7AF2020 - 1</v>
      </c>
      <c r="AD10" s="153">
        <f t="shared" si="14"/>
        <v>5</v>
      </c>
      <c r="AE10" s="197">
        <f t="shared" si="15"/>
        <v>5</v>
      </c>
      <c r="AF10" s="153" t="str">
        <f t="shared" si="11"/>
        <v xml:space="preserve">
H7AF2020.</v>
      </c>
      <c r="AG10" s="153" t="str">
        <f t="shared" si="16"/>
        <v xml:space="preserve">
H7AF2020</v>
      </c>
      <c r="AH10" s="66"/>
      <c r="AI10" s="67"/>
      <c r="AJ10" s="16"/>
    </row>
    <row r="11" spans="1:42" s="17" customFormat="1" ht="357" customHeight="1" x14ac:dyDescent="0.2">
      <c r="A11" s="172">
        <f>IF(ISBLANK(D11),"",COUNTA($D$2:D11))</f>
        <v>9</v>
      </c>
      <c r="B11" s="148">
        <f t="shared" si="13"/>
        <v>10</v>
      </c>
      <c r="C11" s="174"/>
      <c r="D11" s="148" t="s">
        <v>1930</v>
      </c>
      <c r="E11" s="167" t="s">
        <v>1549</v>
      </c>
      <c r="F11" s="98" t="s">
        <v>1962</v>
      </c>
      <c r="G11" s="98" t="s">
        <v>1963</v>
      </c>
      <c r="H11" s="89" t="s">
        <v>1964</v>
      </c>
      <c r="I11" s="89" t="s">
        <v>1964</v>
      </c>
      <c r="J11" s="90" t="s">
        <v>1965</v>
      </c>
      <c r="K11" s="90">
        <v>1</v>
      </c>
      <c r="L11" s="91">
        <v>44407</v>
      </c>
      <c r="M11" s="91">
        <v>44772</v>
      </c>
      <c r="N11" s="92">
        <f t="shared" si="0"/>
        <v>52.142857142857146</v>
      </c>
      <c r="O11" s="90" t="s">
        <v>2108</v>
      </c>
      <c r="P11" s="90">
        <v>0</v>
      </c>
      <c r="Q11" s="194"/>
      <c r="R11" s="175">
        <f t="shared" si="17"/>
        <v>-1492.4</v>
      </c>
      <c r="S11" s="93">
        <f t="shared" si="1"/>
        <v>0</v>
      </c>
      <c r="T11" s="154">
        <f t="shared" si="2"/>
        <v>0</v>
      </c>
      <c r="U11" s="154">
        <f t="shared" si="3"/>
        <v>0</v>
      </c>
      <c r="V11" s="154">
        <f t="shared" si="4"/>
        <v>0</v>
      </c>
      <c r="W11" s="174"/>
      <c r="X11" s="155" t="str">
        <f t="shared" si="5"/>
        <v>EN TERMINO</v>
      </c>
      <c r="Y11" s="155" t="str">
        <f t="shared" si="6"/>
        <v>EN TERMINO</v>
      </c>
      <c r="Z11" s="157" t="s">
        <v>1929</v>
      </c>
      <c r="AA11" s="156" t="str">
        <f t="shared" si="7"/>
        <v xml:space="preserve">
H8AF2020</v>
      </c>
      <c r="AB11" s="156">
        <f t="shared" si="8"/>
        <v>1</v>
      </c>
      <c r="AC11" s="156" t="str">
        <f t="shared" si="9"/>
        <v xml:space="preserve">
H8AF2020 - 1</v>
      </c>
      <c r="AD11" s="153">
        <f t="shared" si="14"/>
        <v>3</v>
      </c>
      <c r="AE11" s="197">
        <f t="shared" si="15"/>
        <v>3</v>
      </c>
      <c r="AF11" s="153" t="str">
        <f t="shared" si="11"/>
        <v xml:space="preserve">
H8AF2020.</v>
      </c>
      <c r="AG11" s="153" t="str">
        <f t="shared" si="16"/>
        <v xml:space="preserve">
H8AF2020</v>
      </c>
      <c r="AH11" s="66"/>
      <c r="AI11" s="67"/>
      <c r="AJ11" s="16"/>
    </row>
    <row r="12" spans="1:42" s="17" customFormat="1" ht="357" customHeight="1" x14ac:dyDescent="0.2">
      <c r="A12" s="172">
        <f>IF(ISBLANK(D12),"",COUNTA($D$2:D12))</f>
        <v>10</v>
      </c>
      <c r="B12" s="148">
        <f t="shared" si="13"/>
        <v>11</v>
      </c>
      <c r="C12" s="174"/>
      <c r="D12" s="148" t="s">
        <v>1931</v>
      </c>
      <c r="E12" s="167" t="s">
        <v>1549</v>
      </c>
      <c r="F12" s="98" t="s">
        <v>1966</v>
      </c>
      <c r="G12" s="98" t="s">
        <v>1967</v>
      </c>
      <c r="H12" s="89" t="s">
        <v>1964</v>
      </c>
      <c r="I12" s="89" t="s">
        <v>1964</v>
      </c>
      <c r="J12" s="90" t="s">
        <v>1965</v>
      </c>
      <c r="K12" s="90">
        <v>1</v>
      </c>
      <c r="L12" s="91">
        <v>44407</v>
      </c>
      <c r="M12" s="91">
        <v>44772</v>
      </c>
      <c r="N12" s="92">
        <f t="shared" si="0"/>
        <v>52.142857142857146</v>
      </c>
      <c r="O12" s="90" t="s">
        <v>2108</v>
      </c>
      <c r="P12" s="90">
        <v>0</v>
      </c>
      <c r="Q12" s="194"/>
      <c r="R12" s="175">
        <f t="shared" si="17"/>
        <v>-1492.4</v>
      </c>
      <c r="S12" s="93">
        <f t="shared" si="1"/>
        <v>0</v>
      </c>
      <c r="T12" s="154">
        <f t="shared" si="2"/>
        <v>0</v>
      </c>
      <c r="U12" s="154">
        <f t="shared" si="3"/>
        <v>0</v>
      </c>
      <c r="V12" s="154">
        <f t="shared" si="4"/>
        <v>0</v>
      </c>
      <c r="W12" s="174"/>
      <c r="X12" s="155" t="str">
        <f t="shared" si="5"/>
        <v>EN TERMINO</v>
      </c>
      <c r="Y12" s="155" t="str">
        <f t="shared" si="6"/>
        <v>EN TERMINO</v>
      </c>
      <c r="Z12" s="157" t="s">
        <v>1929</v>
      </c>
      <c r="AA12" s="156" t="str">
        <f t="shared" si="7"/>
        <v xml:space="preserve">
H9AF2020</v>
      </c>
      <c r="AB12" s="156">
        <f t="shared" si="8"/>
        <v>1</v>
      </c>
      <c r="AC12" s="156" t="str">
        <f t="shared" si="9"/>
        <v xml:space="preserve">
H9AF2020 - 1</v>
      </c>
      <c r="AD12" s="153">
        <f t="shared" si="14"/>
        <v>3</v>
      </c>
      <c r="AE12" s="197">
        <f t="shared" si="15"/>
        <v>3</v>
      </c>
      <c r="AF12" s="153" t="str">
        <f t="shared" si="11"/>
        <v xml:space="preserve">
H9AF2020.</v>
      </c>
      <c r="AG12" s="153" t="str">
        <f t="shared" si="16"/>
        <v xml:space="preserve">
H9AF2020</v>
      </c>
      <c r="AH12" s="66"/>
      <c r="AI12" s="67"/>
      <c r="AJ12" s="16"/>
    </row>
    <row r="13" spans="1:42" s="17" customFormat="1" ht="357" customHeight="1" x14ac:dyDescent="0.2">
      <c r="A13" s="172">
        <f>IF(ISBLANK(D13),"",COUNTA($D$2:D13))</f>
        <v>11</v>
      </c>
      <c r="B13" s="148">
        <f t="shared" si="13"/>
        <v>12</v>
      </c>
      <c r="C13" s="174"/>
      <c r="D13" s="148" t="s">
        <v>836</v>
      </c>
      <c r="E13" s="167" t="s">
        <v>1577</v>
      </c>
      <c r="F13" s="98" t="s">
        <v>1968</v>
      </c>
      <c r="G13" s="98" t="s">
        <v>1969</v>
      </c>
      <c r="H13" s="89" t="s">
        <v>1970</v>
      </c>
      <c r="I13" s="89" t="s">
        <v>1971</v>
      </c>
      <c r="J13" s="89" t="s">
        <v>1972</v>
      </c>
      <c r="K13" s="90">
        <v>1</v>
      </c>
      <c r="L13" s="91">
        <v>44409</v>
      </c>
      <c r="M13" s="91">
        <v>44561</v>
      </c>
      <c r="N13" s="92">
        <f t="shared" si="0"/>
        <v>21.714285714285715</v>
      </c>
      <c r="O13" s="90" t="s">
        <v>2106</v>
      </c>
      <c r="P13" s="90">
        <v>0</v>
      </c>
      <c r="Q13" s="194"/>
      <c r="R13" s="175">
        <f t="shared" si="17"/>
        <v>-1485.3666666666666</v>
      </c>
      <c r="S13" s="93">
        <f t="shared" si="1"/>
        <v>0</v>
      </c>
      <c r="T13" s="154">
        <f t="shared" si="2"/>
        <v>0</v>
      </c>
      <c r="U13" s="154">
        <f t="shared" si="3"/>
        <v>0</v>
      </c>
      <c r="V13" s="154">
        <f t="shared" si="4"/>
        <v>21.714285714285715</v>
      </c>
      <c r="W13" s="174"/>
      <c r="X13" s="155" t="str">
        <f t="shared" si="5"/>
        <v>VENCIDA</v>
      </c>
      <c r="Y13" s="155" t="str">
        <f t="shared" si="6"/>
        <v>VENCIDO</v>
      </c>
      <c r="Z13" s="157" t="s">
        <v>1929</v>
      </c>
      <c r="AA13" s="156" t="str">
        <f t="shared" si="7"/>
        <v xml:space="preserve">
H10AF2020</v>
      </c>
      <c r="AB13" s="156">
        <f t="shared" si="8"/>
        <v>1</v>
      </c>
      <c r="AC13" s="156" t="str">
        <f t="shared" si="9"/>
        <v xml:space="preserve">
H10AF2020 - 1</v>
      </c>
      <c r="AD13" s="153">
        <f t="shared" si="14"/>
        <v>1</v>
      </c>
      <c r="AE13" s="197">
        <f t="shared" si="15"/>
        <v>1</v>
      </c>
      <c r="AF13" s="153" t="str">
        <f t="shared" si="11"/>
        <v xml:space="preserve">
H10AF2020.</v>
      </c>
      <c r="AG13" s="153" t="str">
        <f t="shared" si="16"/>
        <v xml:space="preserve">
H10AF2020</v>
      </c>
      <c r="AH13" s="66"/>
      <c r="AI13" s="67"/>
      <c r="AJ13" s="16"/>
    </row>
    <row r="14" spans="1:42" s="17" customFormat="1" ht="357" customHeight="1" x14ac:dyDescent="0.2">
      <c r="A14" s="172">
        <f>IF(ISBLANK(D14),"",COUNTA($D$2:D14))</f>
        <v>12</v>
      </c>
      <c r="B14" s="148">
        <f t="shared" si="13"/>
        <v>13</v>
      </c>
      <c r="C14" s="174"/>
      <c r="D14" s="148" t="s">
        <v>836</v>
      </c>
      <c r="E14" s="167" t="s">
        <v>1753</v>
      </c>
      <c r="F14" s="98" t="s">
        <v>1973</v>
      </c>
      <c r="G14" s="98" t="s">
        <v>1974</v>
      </c>
      <c r="H14" s="89" t="s">
        <v>1975</v>
      </c>
      <c r="I14" s="89" t="s">
        <v>1976</v>
      </c>
      <c r="J14" s="90" t="s">
        <v>1861</v>
      </c>
      <c r="K14" s="90">
        <v>1</v>
      </c>
      <c r="L14" s="91">
        <v>44409</v>
      </c>
      <c r="M14" s="91">
        <v>44561</v>
      </c>
      <c r="N14" s="92">
        <f t="shared" si="0"/>
        <v>21.714285714285715</v>
      </c>
      <c r="O14" s="90" t="s">
        <v>2147</v>
      </c>
      <c r="P14" s="90">
        <v>0</v>
      </c>
      <c r="Q14" s="194"/>
      <c r="R14" s="175">
        <f t="shared" si="17"/>
        <v>-1485.3666666666666</v>
      </c>
      <c r="S14" s="93">
        <f t="shared" si="1"/>
        <v>0</v>
      </c>
      <c r="T14" s="154">
        <f t="shared" si="2"/>
        <v>0</v>
      </c>
      <c r="U14" s="154">
        <f t="shared" si="3"/>
        <v>0</v>
      </c>
      <c r="V14" s="154">
        <f t="shared" si="4"/>
        <v>21.714285714285715</v>
      </c>
      <c r="W14" s="174"/>
      <c r="X14" s="155" t="str">
        <f t="shared" si="5"/>
        <v>VENCIDA</v>
      </c>
      <c r="Y14" s="155" t="str">
        <f t="shared" si="6"/>
        <v>VENCIDO</v>
      </c>
      <c r="Z14" s="157" t="s">
        <v>1929</v>
      </c>
      <c r="AA14" s="156" t="str">
        <f t="shared" si="7"/>
        <v xml:space="preserve">
H11AF2020</v>
      </c>
      <c r="AB14" s="156">
        <f t="shared" si="8"/>
        <v>1</v>
      </c>
      <c r="AC14" s="156" t="str">
        <f t="shared" si="9"/>
        <v xml:space="preserve">
H11AF2020 - 1</v>
      </c>
      <c r="AD14" s="153">
        <f t="shared" si="14"/>
        <v>1</v>
      </c>
      <c r="AE14" s="197">
        <f t="shared" si="15"/>
        <v>1</v>
      </c>
      <c r="AF14" s="153" t="str">
        <f t="shared" si="11"/>
        <v xml:space="preserve">
H11AF2020.</v>
      </c>
      <c r="AG14" s="153" t="str">
        <f t="shared" si="16"/>
        <v xml:space="preserve">
H11AF2020</v>
      </c>
      <c r="AH14" s="66"/>
      <c r="AI14" s="67"/>
      <c r="AJ14" s="16"/>
    </row>
    <row r="15" spans="1:42" s="17" customFormat="1" ht="357" customHeight="1" x14ac:dyDescent="0.2">
      <c r="A15" s="172">
        <f>IF(ISBLANK(D15),"",COUNTA($D$2:D15))</f>
        <v>13</v>
      </c>
      <c r="B15" s="148">
        <f t="shared" si="13"/>
        <v>14</v>
      </c>
      <c r="C15" s="174"/>
      <c r="D15" s="148" t="s">
        <v>836</v>
      </c>
      <c r="E15" s="167" t="s">
        <v>1753</v>
      </c>
      <c r="F15" s="98" t="s">
        <v>1977</v>
      </c>
      <c r="G15" s="98" t="s">
        <v>1978</v>
      </c>
      <c r="H15" s="89" t="s">
        <v>1859</v>
      </c>
      <c r="I15" s="101" t="s">
        <v>1860</v>
      </c>
      <c r="J15" s="90" t="s">
        <v>1861</v>
      </c>
      <c r="K15" s="90">
        <v>1</v>
      </c>
      <c r="L15" s="91">
        <v>44409</v>
      </c>
      <c r="M15" s="91">
        <v>44561</v>
      </c>
      <c r="N15" s="92">
        <f t="shared" si="0"/>
        <v>21.714285714285715</v>
      </c>
      <c r="O15" s="90" t="s">
        <v>2147</v>
      </c>
      <c r="P15" s="90">
        <v>0</v>
      </c>
      <c r="Q15" s="194"/>
      <c r="R15" s="175">
        <f t="shared" si="17"/>
        <v>-1485.3666666666666</v>
      </c>
      <c r="S15" s="93">
        <f t="shared" si="1"/>
        <v>0</v>
      </c>
      <c r="T15" s="154">
        <f t="shared" si="2"/>
        <v>0</v>
      </c>
      <c r="U15" s="154">
        <f t="shared" si="3"/>
        <v>0</v>
      </c>
      <c r="V15" s="154">
        <f t="shared" si="4"/>
        <v>21.714285714285715</v>
      </c>
      <c r="W15" s="174"/>
      <c r="X15" s="155" t="str">
        <f t="shared" si="5"/>
        <v>VENCIDA</v>
      </c>
      <c r="Y15" s="155" t="str">
        <f t="shared" si="6"/>
        <v>VENCIDO</v>
      </c>
      <c r="Z15" s="157" t="s">
        <v>1929</v>
      </c>
      <c r="AA15" s="156" t="str">
        <f t="shared" si="7"/>
        <v xml:space="preserve">
H12AF2020</v>
      </c>
      <c r="AB15" s="156">
        <f t="shared" si="8"/>
        <v>1</v>
      </c>
      <c r="AC15" s="156" t="str">
        <f t="shared" si="9"/>
        <v xml:space="preserve">
H12AF2020 - 1</v>
      </c>
      <c r="AD15" s="153">
        <f t="shared" si="14"/>
        <v>1</v>
      </c>
      <c r="AE15" s="197">
        <f t="shared" si="15"/>
        <v>1</v>
      </c>
      <c r="AF15" s="153" t="str">
        <f t="shared" si="11"/>
        <v xml:space="preserve">
H12AF2020.</v>
      </c>
      <c r="AG15" s="153" t="str">
        <f t="shared" si="16"/>
        <v xml:space="preserve">
H12AF2020</v>
      </c>
      <c r="AH15" s="66"/>
      <c r="AI15" s="67"/>
      <c r="AJ15" s="16"/>
    </row>
    <row r="16" spans="1:42" s="17" customFormat="1" ht="357" customHeight="1" x14ac:dyDescent="0.2">
      <c r="A16" s="172">
        <f>IF(ISBLANK(D16),"",COUNTA($D$2:D16))</f>
        <v>14</v>
      </c>
      <c r="B16" s="148">
        <f t="shared" si="13"/>
        <v>15</v>
      </c>
      <c r="C16" s="174"/>
      <c r="D16" s="148" t="s">
        <v>966</v>
      </c>
      <c r="E16" s="167" t="s">
        <v>1753</v>
      </c>
      <c r="F16" s="98" t="s">
        <v>1979</v>
      </c>
      <c r="G16" s="98" t="s">
        <v>1980</v>
      </c>
      <c r="H16" s="89" t="s">
        <v>1859</v>
      </c>
      <c r="I16" s="89" t="s">
        <v>1860</v>
      </c>
      <c r="J16" s="90" t="s">
        <v>1861</v>
      </c>
      <c r="K16" s="90">
        <v>1</v>
      </c>
      <c r="L16" s="91">
        <v>44409</v>
      </c>
      <c r="M16" s="91">
        <v>44561</v>
      </c>
      <c r="N16" s="92">
        <f t="shared" si="0"/>
        <v>21.714285714285715</v>
      </c>
      <c r="O16" s="90" t="s">
        <v>2147</v>
      </c>
      <c r="P16" s="90">
        <v>0</v>
      </c>
      <c r="Q16" s="194"/>
      <c r="R16" s="175">
        <f t="shared" si="17"/>
        <v>-1485.3666666666666</v>
      </c>
      <c r="S16" s="93">
        <f t="shared" si="1"/>
        <v>0</v>
      </c>
      <c r="T16" s="154">
        <f t="shared" si="2"/>
        <v>0</v>
      </c>
      <c r="U16" s="154">
        <f t="shared" si="3"/>
        <v>0</v>
      </c>
      <c r="V16" s="154">
        <f t="shared" si="4"/>
        <v>21.714285714285715</v>
      </c>
      <c r="W16" s="174"/>
      <c r="X16" s="155" t="str">
        <f t="shared" si="5"/>
        <v>VENCIDA</v>
      </c>
      <c r="Y16" s="155" t="str">
        <f t="shared" si="6"/>
        <v>VENCIDO</v>
      </c>
      <c r="Z16" s="157" t="s">
        <v>1929</v>
      </c>
      <c r="AA16" s="156" t="str">
        <f t="shared" si="7"/>
        <v xml:space="preserve">
H13AF2020</v>
      </c>
      <c r="AB16" s="156">
        <f t="shared" si="8"/>
        <v>1</v>
      </c>
      <c r="AC16" s="156" t="str">
        <f t="shared" si="9"/>
        <v xml:space="preserve">
H13AF2020 - 1</v>
      </c>
      <c r="AD16" s="153">
        <f t="shared" si="14"/>
        <v>1</v>
      </c>
      <c r="AE16" s="197">
        <f t="shared" si="15"/>
        <v>1</v>
      </c>
      <c r="AF16" s="153" t="str">
        <f t="shared" si="11"/>
        <v xml:space="preserve">
H13AF2020.</v>
      </c>
      <c r="AG16" s="153" t="str">
        <f t="shared" si="16"/>
        <v xml:space="preserve">
H13AF2020</v>
      </c>
      <c r="AH16" s="66"/>
      <c r="AI16" s="67"/>
      <c r="AJ16" s="16"/>
    </row>
    <row r="17" spans="1:36" s="17" customFormat="1" ht="357" customHeight="1" x14ac:dyDescent="0.2">
      <c r="A17" s="172">
        <f>IF(ISBLANK(D17),"",COUNTA($D$2:D17))</f>
        <v>15</v>
      </c>
      <c r="B17" s="148">
        <f t="shared" si="13"/>
        <v>16</v>
      </c>
      <c r="C17" s="174"/>
      <c r="D17" s="148" t="s">
        <v>836</v>
      </c>
      <c r="E17" s="167" t="s">
        <v>1753</v>
      </c>
      <c r="F17" s="96" t="s">
        <v>1981</v>
      </c>
      <c r="G17" s="96" t="s">
        <v>1982</v>
      </c>
      <c r="H17" s="89" t="s">
        <v>1975</v>
      </c>
      <c r="I17" s="89" t="s">
        <v>1976</v>
      </c>
      <c r="J17" s="90" t="s">
        <v>1861</v>
      </c>
      <c r="K17" s="90">
        <v>1</v>
      </c>
      <c r="L17" s="91">
        <v>44409</v>
      </c>
      <c r="M17" s="91">
        <v>44561</v>
      </c>
      <c r="N17" s="92">
        <f t="shared" si="0"/>
        <v>21.714285714285715</v>
      </c>
      <c r="O17" s="90" t="s">
        <v>2147</v>
      </c>
      <c r="P17" s="90">
        <v>0</v>
      </c>
      <c r="Q17" s="194"/>
      <c r="R17" s="175">
        <f t="shared" si="17"/>
        <v>-1485.3666666666666</v>
      </c>
      <c r="S17" s="93">
        <f t="shared" si="1"/>
        <v>0</v>
      </c>
      <c r="T17" s="154">
        <f t="shared" si="2"/>
        <v>0</v>
      </c>
      <c r="U17" s="154">
        <f t="shared" si="3"/>
        <v>0</v>
      </c>
      <c r="V17" s="154">
        <f t="shared" si="4"/>
        <v>21.714285714285715</v>
      </c>
      <c r="W17" s="174"/>
      <c r="X17" s="155" t="str">
        <f t="shared" si="5"/>
        <v>VENCIDA</v>
      </c>
      <c r="Y17" s="155" t="str">
        <f t="shared" si="6"/>
        <v>VENCIDO</v>
      </c>
      <c r="Z17" s="157" t="s">
        <v>1929</v>
      </c>
      <c r="AA17" s="156" t="str">
        <f t="shared" si="7"/>
        <v xml:space="preserve">
H14AF2020</v>
      </c>
      <c r="AB17" s="156">
        <f t="shared" si="8"/>
        <v>1</v>
      </c>
      <c r="AC17" s="156" t="str">
        <f t="shared" si="9"/>
        <v xml:space="preserve">
H14AF2020 - 1</v>
      </c>
      <c r="AD17" s="153">
        <f t="shared" si="14"/>
        <v>1</v>
      </c>
      <c r="AE17" s="197">
        <f t="shared" si="15"/>
        <v>1</v>
      </c>
      <c r="AF17" s="153" t="str">
        <f t="shared" si="11"/>
        <v xml:space="preserve">
H14AF2020.</v>
      </c>
      <c r="AG17" s="153" t="str">
        <f t="shared" si="16"/>
        <v xml:space="preserve">
H14AF2020</v>
      </c>
      <c r="AH17" s="66"/>
      <c r="AI17" s="67"/>
      <c r="AJ17" s="16"/>
    </row>
    <row r="18" spans="1:36" s="17" customFormat="1" ht="357" customHeight="1" x14ac:dyDescent="0.2">
      <c r="A18" s="172">
        <f>IF(ISBLANK(D18),"",COUNTA($D$2:D18))</f>
        <v>16</v>
      </c>
      <c r="B18" s="148">
        <f t="shared" si="13"/>
        <v>17</v>
      </c>
      <c r="C18" s="174"/>
      <c r="D18" s="148" t="s">
        <v>836</v>
      </c>
      <c r="E18" s="167" t="s">
        <v>1753</v>
      </c>
      <c r="F18" s="96" t="s">
        <v>1983</v>
      </c>
      <c r="G18" s="96" t="s">
        <v>1984</v>
      </c>
      <c r="H18" s="89" t="s">
        <v>1985</v>
      </c>
      <c r="I18" s="90" t="s">
        <v>1986</v>
      </c>
      <c r="J18" s="90" t="s">
        <v>411</v>
      </c>
      <c r="K18" s="90">
        <v>1</v>
      </c>
      <c r="L18" s="91">
        <v>44409</v>
      </c>
      <c r="M18" s="91">
        <v>44561</v>
      </c>
      <c r="N18" s="92">
        <f t="shared" si="0"/>
        <v>21.714285714285715</v>
      </c>
      <c r="O18" s="90" t="s">
        <v>2146</v>
      </c>
      <c r="P18" s="90">
        <v>0</v>
      </c>
      <c r="Q18" s="194"/>
      <c r="R18" s="175">
        <f t="shared" si="17"/>
        <v>-1485.3666666666666</v>
      </c>
      <c r="S18" s="93">
        <f t="shared" si="1"/>
        <v>0</v>
      </c>
      <c r="T18" s="154">
        <f t="shared" si="2"/>
        <v>0</v>
      </c>
      <c r="U18" s="154">
        <f t="shared" si="3"/>
        <v>0</v>
      </c>
      <c r="V18" s="154">
        <f t="shared" si="4"/>
        <v>21.714285714285715</v>
      </c>
      <c r="W18" s="174"/>
      <c r="X18" s="155" t="str">
        <f t="shared" si="5"/>
        <v>VENCIDA</v>
      </c>
      <c r="Y18" s="155" t="str">
        <f t="shared" si="6"/>
        <v>VENCIDO</v>
      </c>
      <c r="Z18" s="157" t="s">
        <v>1929</v>
      </c>
      <c r="AA18" s="156" t="str">
        <f t="shared" si="7"/>
        <v xml:space="preserve">
H15AF2020</v>
      </c>
      <c r="AB18" s="156">
        <f t="shared" si="8"/>
        <v>1</v>
      </c>
      <c r="AC18" s="156" t="str">
        <f t="shared" si="9"/>
        <v xml:space="preserve">
H15AF2020 - 1</v>
      </c>
      <c r="AD18" s="153">
        <f t="shared" si="14"/>
        <v>1</v>
      </c>
      <c r="AE18" s="197">
        <f t="shared" si="15"/>
        <v>1</v>
      </c>
      <c r="AF18" s="153" t="str">
        <f t="shared" si="11"/>
        <v xml:space="preserve">
H15AF2020.</v>
      </c>
      <c r="AG18" s="153" t="str">
        <f t="shared" si="16"/>
        <v xml:space="preserve">
H15AF2020</v>
      </c>
      <c r="AH18" s="66"/>
      <c r="AI18" s="67"/>
      <c r="AJ18" s="16"/>
    </row>
    <row r="19" spans="1:36" s="17" customFormat="1" ht="357" customHeight="1" x14ac:dyDescent="0.2">
      <c r="A19" s="172">
        <f>IF(ISBLANK(D19),"",COUNTA($D$2:D19))</f>
        <v>17</v>
      </c>
      <c r="B19" s="148">
        <f t="shared" si="13"/>
        <v>18</v>
      </c>
      <c r="C19" s="174"/>
      <c r="D19" s="148" t="s">
        <v>1932</v>
      </c>
      <c r="E19" s="167" t="s">
        <v>1150</v>
      </c>
      <c r="F19" s="96" t="s">
        <v>1987</v>
      </c>
      <c r="G19" s="96" t="s">
        <v>1988</v>
      </c>
      <c r="H19" s="89" t="s">
        <v>1975</v>
      </c>
      <c r="I19" s="89" t="s">
        <v>1976</v>
      </c>
      <c r="J19" s="90" t="s">
        <v>1861</v>
      </c>
      <c r="K19" s="90">
        <v>1</v>
      </c>
      <c r="L19" s="91">
        <v>44409</v>
      </c>
      <c r="M19" s="91">
        <v>44561</v>
      </c>
      <c r="N19" s="92">
        <f t="shared" si="0"/>
        <v>21.714285714285715</v>
      </c>
      <c r="O19" s="90" t="s">
        <v>2150</v>
      </c>
      <c r="P19" s="90">
        <v>0</v>
      </c>
      <c r="Q19" s="194"/>
      <c r="R19" s="175">
        <f t="shared" si="17"/>
        <v>-1485.3666666666666</v>
      </c>
      <c r="S19" s="93">
        <f t="shared" si="1"/>
        <v>0</v>
      </c>
      <c r="T19" s="154">
        <f t="shared" si="2"/>
        <v>0</v>
      </c>
      <c r="U19" s="154">
        <f t="shared" si="3"/>
        <v>0</v>
      </c>
      <c r="V19" s="154">
        <f t="shared" si="4"/>
        <v>21.714285714285715</v>
      </c>
      <c r="W19" s="174"/>
      <c r="X19" s="155" t="str">
        <f t="shared" si="5"/>
        <v>VENCIDA</v>
      </c>
      <c r="Y19" s="155" t="str">
        <f t="shared" si="6"/>
        <v>VENCIDO</v>
      </c>
      <c r="Z19" s="157" t="s">
        <v>1929</v>
      </c>
      <c r="AA19" s="156" t="str">
        <f t="shared" si="7"/>
        <v xml:space="preserve">
H16AF2020</v>
      </c>
      <c r="AB19" s="156">
        <f t="shared" si="8"/>
        <v>1</v>
      </c>
      <c r="AC19" s="156" t="str">
        <f t="shared" si="9"/>
        <v xml:space="preserve">
H16AF2020 - 1</v>
      </c>
      <c r="AD19" s="153">
        <f t="shared" si="14"/>
        <v>1</v>
      </c>
      <c r="AE19" s="197">
        <f t="shared" si="15"/>
        <v>1</v>
      </c>
      <c r="AF19" s="153" t="str">
        <f t="shared" si="11"/>
        <v xml:space="preserve">
H16AF2020.</v>
      </c>
      <c r="AG19" s="153" t="str">
        <f t="shared" si="16"/>
        <v xml:space="preserve">
H16AF2020</v>
      </c>
      <c r="AH19" s="66"/>
      <c r="AI19" s="67"/>
      <c r="AJ19" s="16"/>
    </row>
    <row r="20" spans="1:36" s="17" customFormat="1" ht="357" customHeight="1" x14ac:dyDescent="0.2">
      <c r="A20" s="172">
        <f>IF(ISBLANK(D20),"",COUNTA($D$2:D20))</f>
        <v>18</v>
      </c>
      <c r="B20" s="148">
        <f t="shared" si="13"/>
        <v>19</v>
      </c>
      <c r="C20" s="174"/>
      <c r="D20" s="148" t="s">
        <v>836</v>
      </c>
      <c r="E20" s="167" t="s">
        <v>1150</v>
      </c>
      <c r="F20" s="96" t="s">
        <v>1989</v>
      </c>
      <c r="G20" s="96" t="s">
        <v>1990</v>
      </c>
      <c r="H20" s="89" t="s">
        <v>1991</v>
      </c>
      <c r="I20" s="89" t="s">
        <v>1992</v>
      </c>
      <c r="J20" s="89" t="s">
        <v>1993</v>
      </c>
      <c r="K20" s="90">
        <v>1</v>
      </c>
      <c r="L20" s="91">
        <v>44409</v>
      </c>
      <c r="M20" s="91">
        <v>44561</v>
      </c>
      <c r="N20" s="92">
        <f t="shared" si="0"/>
        <v>21.714285714285715</v>
      </c>
      <c r="O20" s="90" t="s">
        <v>2110</v>
      </c>
      <c r="P20" s="90">
        <v>0</v>
      </c>
      <c r="Q20" s="194"/>
      <c r="R20" s="175">
        <f t="shared" si="17"/>
        <v>-1485.3666666666666</v>
      </c>
      <c r="S20" s="93">
        <f t="shared" si="1"/>
        <v>0</v>
      </c>
      <c r="T20" s="154">
        <f t="shared" si="2"/>
        <v>0</v>
      </c>
      <c r="U20" s="154">
        <f t="shared" si="3"/>
        <v>0</v>
      </c>
      <c r="V20" s="154">
        <f t="shared" si="4"/>
        <v>21.714285714285715</v>
      </c>
      <c r="W20" s="174"/>
      <c r="X20" s="155" t="str">
        <f t="shared" si="5"/>
        <v>VENCIDA</v>
      </c>
      <c r="Y20" s="155" t="str">
        <f t="shared" si="6"/>
        <v>VENCIDO</v>
      </c>
      <c r="Z20" s="157" t="s">
        <v>1929</v>
      </c>
      <c r="AA20" s="156" t="str">
        <f t="shared" si="7"/>
        <v xml:space="preserve">
H17AF2020</v>
      </c>
      <c r="AB20" s="156">
        <f t="shared" si="8"/>
        <v>1</v>
      </c>
      <c r="AC20" s="156" t="str">
        <f t="shared" si="9"/>
        <v xml:space="preserve">
H17AF2020 - 1</v>
      </c>
      <c r="AD20" s="153">
        <f t="shared" si="14"/>
        <v>1</v>
      </c>
      <c r="AE20" s="197">
        <f t="shared" si="15"/>
        <v>1</v>
      </c>
      <c r="AF20" s="153" t="str">
        <f t="shared" si="11"/>
        <v xml:space="preserve">
H17AF2020.</v>
      </c>
      <c r="AG20" s="153" t="str">
        <f t="shared" si="16"/>
        <v xml:space="preserve">
H17AF2020</v>
      </c>
      <c r="AH20" s="66"/>
      <c r="AI20" s="67"/>
      <c r="AJ20" s="16"/>
    </row>
    <row r="21" spans="1:36" s="17" customFormat="1" ht="357" customHeight="1" x14ac:dyDescent="0.2">
      <c r="A21" s="172">
        <f>IF(ISBLANK(D21),"",COUNTA($D$2:D21))</f>
        <v>19</v>
      </c>
      <c r="B21" s="148">
        <f t="shared" si="13"/>
        <v>20</v>
      </c>
      <c r="C21" s="174"/>
      <c r="D21" s="148" t="s">
        <v>836</v>
      </c>
      <c r="E21" s="167" t="s">
        <v>1584</v>
      </c>
      <c r="F21" s="96" t="s">
        <v>1994</v>
      </c>
      <c r="G21" s="96" t="s">
        <v>1995</v>
      </c>
      <c r="H21" s="89" t="s">
        <v>1546</v>
      </c>
      <c r="I21" s="89" t="s">
        <v>1558</v>
      </c>
      <c r="J21" s="90" t="s">
        <v>1548</v>
      </c>
      <c r="K21" s="90">
        <v>1</v>
      </c>
      <c r="L21" s="91">
        <v>44409</v>
      </c>
      <c r="M21" s="91">
        <v>44561</v>
      </c>
      <c r="N21" s="92">
        <f t="shared" si="0"/>
        <v>21.714285714285715</v>
      </c>
      <c r="O21" s="90" t="s">
        <v>2106</v>
      </c>
      <c r="P21" s="90">
        <v>0</v>
      </c>
      <c r="Q21" s="194"/>
      <c r="R21" s="175">
        <f t="shared" si="17"/>
        <v>-1485.3666666666666</v>
      </c>
      <c r="S21" s="93">
        <f t="shared" si="1"/>
        <v>0</v>
      </c>
      <c r="T21" s="154">
        <f t="shared" si="2"/>
        <v>0</v>
      </c>
      <c r="U21" s="154">
        <f t="shared" si="3"/>
        <v>0</v>
      </c>
      <c r="V21" s="154">
        <f t="shared" si="4"/>
        <v>21.714285714285715</v>
      </c>
      <c r="W21" s="174"/>
      <c r="X21" s="155" t="str">
        <f t="shared" si="5"/>
        <v>VENCIDA</v>
      </c>
      <c r="Y21" s="155" t="str">
        <f t="shared" si="6"/>
        <v>VENCIDO</v>
      </c>
      <c r="Z21" s="157" t="s">
        <v>1929</v>
      </c>
      <c r="AA21" s="156" t="str">
        <f t="shared" si="7"/>
        <v xml:space="preserve">
H18AF2020</v>
      </c>
      <c r="AB21" s="156">
        <f t="shared" si="8"/>
        <v>1</v>
      </c>
      <c r="AC21" s="156" t="str">
        <f t="shared" si="9"/>
        <v xml:space="preserve">
H18AF2020 - 1</v>
      </c>
      <c r="AD21" s="153">
        <f t="shared" si="14"/>
        <v>1</v>
      </c>
      <c r="AE21" s="197">
        <f t="shared" si="15"/>
        <v>1</v>
      </c>
      <c r="AF21" s="153" t="str">
        <f t="shared" si="11"/>
        <v xml:space="preserve">
H18AF2020.</v>
      </c>
      <c r="AG21" s="153" t="str">
        <f t="shared" si="16"/>
        <v xml:space="preserve">
H18AF2020</v>
      </c>
      <c r="AH21" s="66"/>
      <c r="AI21" s="67"/>
      <c r="AJ21" s="16"/>
    </row>
    <row r="22" spans="1:36" s="17" customFormat="1" ht="357" customHeight="1" x14ac:dyDescent="0.2">
      <c r="A22" s="172">
        <f>IF(ISBLANK(D22),"",COUNTA($D$2:D22))</f>
        <v>20</v>
      </c>
      <c r="B22" s="148">
        <f t="shared" si="13"/>
        <v>21</v>
      </c>
      <c r="C22" s="174"/>
      <c r="D22" s="148" t="s">
        <v>835</v>
      </c>
      <c r="E22" s="167" t="s">
        <v>2065</v>
      </c>
      <c r="F22" s="98" t="s">
        <v>1996</v>
      </c>
      <c r="G22" s="98" t="s">
        <v>1997</v>
      </c>
      <c r="H22" s="89" t="s">
        <v>1998</v>
      </c>
      <c r="I22" s="89" t="s">
        <v>1999</v>
      </c>
      <c r="J22" s="90" t="s">
        <v>2000</v>
      </c>
      <c r="K22" s="90">
        <v>1</v>
      </c>
      <c r="L22" s="91">
        <v>44396</v>
      </c>
      <c r="M22" s="91">
        <v>44561</v>
      </c>
      <c r="N22" s="92">
        <f t="shared" si="0"/>
        <v>23.571428571428573</v>
      </c>
      <c r="O22" s="90" t="s">
        <v>2113</v>
      </c>
      <c r="P22" s="90">
        <v>0</v>
      </c>
      <c r="Q22" s="194"/>
      <c r="R22" s="175">
        <f t="shared" si="17"/>
        <v>-1485.3666666666666</v>
      </c>
      <c r="S22" s="93">
        <f t="shared" si="1"/>
        <v>0</v>
      </c>
      <c r="T22" s="154">
        <f t="shared" si="2"/>
        <v>0</v>
      </c>
      <c r="U22" s="154">
        <f t="shared" si="3"/>
        <v>0</v>
      </c>
      <c r="V22" s="154">
        <f t="shared" si="4"/>
        <v>23.571428571428573</v>
      </c>
      <c r="W22" s="174"/>
      <c r="X22" s="155" t="str">
        <f t="shared" si="5"/>
        <v>VENCIDA</v>
      </c>
      <c r="Y22" s="155" t="str">
        <f t="shared" si="6"/>
        <v>VENCIDO</v>
      </c>
      <c r="Z22" s="157" t="s">
        <v>1929</v>
      </c>
      <c r="AA22" s="156" t="str">
        <f t="shared" si="7"/>
        <v xml:space="preserve">
H19AF2020</v>
      </c>
      <c r="AB22" s="156">
        <f t="shared" si="8"/>
        <v>1</v>
      </c>
      <c r="AC22" s="156" t="str">
        <f t="shared" si="9"/>
        <v xml:space="preserve">
H19AF2020 - 1</v>
      </c>
      <c r="AD22" s="153">
        <f t="shared" si="14"/>
        <v>1</v>
      </c>
      <c r="AE22" s="197">
        <f t="shared" si="15"/>
        <v>1</v>
      </c>
      <c r="AF22" s="153" t="str">
        <f t="shared" si="11"/>
        <v xml:space="preserve">
H19AF2020.</v>
      </c>
      <c r="AG22" s="153" t="str">
        <f t="shared" si="16"/>
        <v xml:space="preserve">
H19AF2020</v>
      </c>
      <c r="AH22" s="66"/>
      <c r="AI22" s="67"/>
      <c r="AJ22" s="16"/>
    </row>
    <row r="23" spans="1:36" s="17" customFormat="1" ht="357" customHeight="1" x14ac:dyDescent="0.2">
      <c r="A23" s="172">
        <f>IF(ISBLANK(D23),"",COUNTA($D$2:D23))</f>
        <v>21</v>
      </c>
      <c r="B23" s="148">
        <f t="shared" si="13"/>
        <v>22</v>
      </c>
      <c r="C23" s="174"/>
      <c r="D23" s="148" t="s">
        <v>835</v>
      </c>
      <c r="E23" s="167" t="s">
        <v>1584</v>
      </c>
      <c r="F23" s="98" t="s">
        <v>2001</v>
      </c>
      <c r="G23" s="96" t="s">
        <v>2002</v>
      </c>
      <c r="H23" s="89" t="s">
        <v>2071</v>
      </c>
      <c r="I23" s="89" t="s">
        <v>2003</v>
      </c>
      <c r="J23" s="90" t="s">
        <v>2004</v>
      </c>
      <c r="K23" s="90">
        <v>1</v>
      </c>
      <c r="L23" s="91">
        <v>44409</v>
      </c>
      <c r="M23" s="91">
        <v>44774</v>
      </c>
      <c r="N23" s="92">
        <f t="shared" si="0"/>
        <v>52.142857142857146</v>
      </c>
      <c r="O23" s="90" t="s">
        <v>2112</v>
      </c>
      <c r="P23" s="90">
        <v>0</v>
      </c>
      <c r="Q23" s="194"/>
      <c r="R23" s="175">
        <f t="shared" si="17"/>
        <v>-1492.4666666666667</v>
      </c>
      <c r="S23" s="93">
        <f t="shared" si="1"/>
        <v>0</v>
      </c>
      <c r="T23" s="154">
        <f t="shared" si="2"/>
        <v>0</v>
      </c>
      <c r="U23" s="154">
        <f t="shared" si="3"/>
        <v>0</v>
      </c>
      <c r="V23" s="154">
        <f t="shared" si="4"/>
        <v>0</v>
      </c>
      <c r="W23" s="174"/>
      <c r="X23" s="155" t="str">
        <f t="shared" si="5"/>
        <v>EN TERMINO</v>
      </c>
      <c r="Y23" s="155" t="str">
        <f t="shared" si="6"/>
        <v>EN TERMINO</v>
      </c>
      <c r="Z23" s="157" t="s">
        <v>1929</v>
      </c>
      <c r="AA23" s="156" t="str">
        <f t="shared" si="7"/>
        <v xml:space="preserve">
H20AF2020</v>
      </c>
      <c r="AB23" s="156">
        <f t="shared" si="8"/>
        <v>1</v>
      </c>
      <c r="AC23" s="156" t="str">
        <f t="shared" si="9"/>
        <v xml:space="preserve">
H20AF2020 - 1</v>
      </c>
      <c r="AD23" s="153">
        <f t="shared" si="14"/>
        <v>3</v>
      </c>
      <c r="AE23" s="197">
        <f t="shared" si="15"/>
        <v>3</v>
      </c>
      <c r="AF23" s="153" t="str">
        <f t="shared" si="11"/>
        <v xml:space="preserve">
H20AF2020.</v>
      </c>
      <c r="AG23" s="153" t="str">
        <f t="shared" si="16"/>
        <v xml:space="preserve">
H20AF2020</v>
      </c>
      <c r="AH23" s="66"/>
      <c r="AI23" s="67"/>
      <c r="AJ23" s="16"/>
    </row>
    <row r="24" spans="1:36" s="17" customFormat="1" ht="357" customHeight="1" x14ac:dyDescent="0.2">
      <c r="A24" s="172">
        <f>IF(ISBLANK(D24),"",COUNTA($D$2:D24))</f>
        <v>22</v>
      </c>
      <c r="B24" s="148">
        <f t="shared" si="13"/>
        <v>23</v>
      </c>
      <c r="C24" s="174"/>
      <c r="D24" s="148" t="s">
        <v>835</v>
      </c>
      <c r="E24" s="167" t="s">
        <v>1150</v>
      </c>
      <c r="F24" s="98" t="s">
        <v>2005</v>
      </c>
      <c r="G24" s="96" t="s">
        <v>2006</v>
      </c>
      <c r="H24" s="89" t="s">
        <v>1975</v>
      </c>
      <c r="I24" s="89" t="s">
        <v>1976</v>
      </c>
      <c r="J24" s="90" t="s">
        <v>1861</v>
      </c>
      <c r="K24" s="87">
        <v>1</v>
      </c>
      <c r="L24" s="91">
        <v>44409</v>
      </c>
      <c r="M24" s="91">
        <v>44561</v>
      </c>
      <c r="N24" s="92">
        <f t="shared" si="0"/>
        <v>21.714285714285715</v>
      </c>
      <c r="O24" s="90" t="s">
        <v>2115</v>
      </c>
      <c r="P24" s="90">
        <v>0</v>
      </c>
      <c r="Q24" s="194"/>
      <c r="R24" s="175">
        <f t="shared" si="17"/>
        <v>-1485.3666666666666</v>
      </c>
      <c r="S24" s="93">
        <f t="shared" si="1"/>
        <v>0</v>
      </c>
      <c r="T24" s="154">
        <f t="shared" si="2"/>
        <v>0</v>
      </c>
      <c r="U24" s="154">
        <f t="shared" si="3"/>
        <v>0</v>
      </c>
      <c r="V24" s="154">
        <f t="shared" si="4"/>
        <v>21.714285714285715</v>
      </c>
      <c r="W24" s="174"/>
      <c r="X24" s="155" t="str">
        <f t="shared" si="5"/>
        <v>VENCIDA</v>
      </c>
      <c r="Y24" s="155" t="str">
        <f t="shared" si="6"/>
        <v>VENCIDO</v>
      </c>
      <c r="Z24" s="157" t="s">
        <v>1929</v>
      </c>
      <c r="AA24" s="156" t="str">
        <f t="shared" si="7"/>
        <v xml:space="preserve">
H21AF2020</v>
      </c>
      <c r="AB24" s="156">
        <f t="shared" si="8"/>
        <v>1</v>
      </c>
      <c r="AC24" s="156" t="str">
        <f t="shared" si="9"/>
        <v xml:space="preserve">
H21AF2020 - 1</v>
      </c>
      <c r="AD24" s="153">
        <f t="shared" si="14"/>
        <v>1</v>
      </c>
      <c r="AE24" s="197">
        <f t="shared" si="15"/>
        <v>1</v>
      </c>
      <c r="AF24" s="153" t="str">
        <f t="shared" si="11"/>
        <v xml:space="preserve">
H21AF2020.</v>
      </c>
      <c r="AG24" s="153" t="str">
        <f t="shared" si="16"/>
        <v xml:space="preserve">
H21AF2020</v>
      </c>
      <c r="AH24" s="66"/>
      <c r="AI24" s="67"/>
      <c r="AJ24" s="16"/>
    </row>
    <row r="25" spans="1:36" s="17" customFormat="1" ht="357" customHeight="1" x14ac:dyDescent="0.2">
      <c r="A25" s="172">
        <f>IF(ISBLANK(D25),"",COUNTA($D$2:D25))</f>
        <v>23</v>
      </c>
      <c r="B25" s="148">
        <f t="shared" si="13"/>
        <v>24</v>
      </c>
      <c r="C25" s="174"/>
      <c r="D25" s="148" t="s">
        <v>1933</v>
      </c>
      <c r="E25" s="167" t="s">
        <v>1150</v>
      </c>
      <c r="F25" s="98" t="s">
        <v>2007</v>
      </c>
      <c r="G25" s="96" t="s">
        <v>2008</v>
      </c>
      <c r="H25" s="101" t="s">
        <v>2009</v>
      </c>
      <c r="I25" s="101" t="s">
        <v>2010</v>
      </c>
      <c r="J25" s="90" t="s">
        <v>1861</v>
      </c>
      <c r="K25" s="90">
        <v>1</v>
      </c>
      <c r="L25" s="91">
        <v>44409</v>
      </c>
      <c r="M25" s="91">
        <v>44561</v>
      </c>
      <c r="N25" s="92">
        <f t="shared" si="0"/>
        <v>21.714285714285715</v>
      </c>
      <c r="O25" s="90" t="s">
        <v>2115</v>
      </c>
      <c r="P25" s="90">
        <v>0</v>
      </c>
      <c r="Q25" s="194"/>
      <c r="R25" s="175">
        <f t="shared" si="17"/>
        <v>-1485.3666666666666</v>
      </c>
      <c r="S25" s="93">
        <f t="shared" si="1"/>
        <v>0</v>
      </c>
      <c r="T25" s="154">
        <f t="shared" si="2"/>
        <v>0</v>
      </c>
      <c r="U25" s="154">
        <f t="shared" si="3"/>
        <v>0</v>
      </c>
      <c r="V25" s="154">
        <f t="shared" si="4"/>
        <v>21.714285714285715</v>
      </c>
      <c r="W25" s="174"/>
      <c r="X25" s="155" t="str">
        <f t="shared" si="5"/>
        <v>VENCIDA</v>
      </c>
      <c r="Y25" s="155" t="str">
        <f t="shared" si="6"/>
        <v>VENCIDO</v>
      </c>
      <c r="Z25" s="157" t="s">
        <v>1929</v>
      </c>
      <c r="AA25" s="156" t="str">
        <f t="shared" si="7"/>
        <v xml:space="preserve">
H22AF2020</v>
      </c>
      <c r="AB25" s="156">
        <f t="shared" si="8"/>
        <v>1</v>
      </c>
      <c r="AC25" s="156" t="str">
        <f t="shared" si="9"/>
        <v xml:space="preserve">
H22AF2020 - 1</v>
      </c>
      <c r="AD25" s="153">
        <f t="shared" si="14"/>
        <v>1</v>
      </c>
      <c r="AE25" s="197">
        <f t="shared" si="15"/>
        <v>1</v>
      </c>
      <c r="AF25" s="153" t="str">
        <f t="shared" si="11"/>
        <v xml:space="preserve">
H22AF2020.</v>
      </c>
      <c r="AG25" s="153" t="str">
        <f t="shared" si="16"/>
        <v xml:space="preserve">
H22AF2020</v>
      </c>
      <c r="AH25" s="66"/>
      <c r="AI25" s="67"/>
      <c r="AJ25" s="16"/>
    </row>
    <row r="26" spans="1:36" s="17" customFormat="1" ht="357" customHeight="1" x14ac:dyDescent="0.2">
      <c r="A26" s="172">
        <f>IF(ISBLANK(D26),"",COUNTA($D$2:D26))</f>
        <v>24</v>
      </c>
      <c r="B26" s="148">
        <f t="shared" si="13"/>
        <v>25</v>
      </c>
      <c r="C26" s="174"/>
      <c r="D26" s="148" t="s">
        <v>835</v>
      </c>
      <c r="E26" s="167" t="s">
        <v>1150</v>
      </c>
      <c r="F26" s="98" t="s">
        <v>2011</v>
      </c>
      <c r="G26" s="96" t="s">
        <v>2012</v>
      </c>
      <c r="H26" s="89" t="s">
        <v>1810</v>
      </c>
      <c r="I26" s="89" t="s">
        <v>1860</v>
      </c>
      <c r="J26" s="90" t="s">
        <v>1861</v>
      </c>
      <c r="K26" s="90">
        <v>1</v>
      </c>
      <c r="L26" s="91">
        <v>44409</v>
      </c>
      <c r="M26" s="91">
        <v>44561</v>
      </c>
      <c r="N26" s="92">
        <f t="shared" si="0"/>
        <v>21.714285714285715</v>
      </c>
      <c r="O26" s="90" t="s">
        <v>2115</v>
      </c>
      <c r="P26" s="90">
        <v>0</v>
      </c>
      <c r="Q26" s="194"/>
      <c r="R26" s="175">
        <f t="shared" si="17"/>
        <v>-1485.3666666666666</v>
      </c>
      <c r="S26" s="93">
        <f t="shared" si="1"/>
        <v>0</v>
      </c>
      <c r="T26" s="154">
        <f t="shared" si="2"/>
        <v>0</v>
      </c>
      <c r="U26" s="154">
        <f t="shared" si="3"/>
        <v>0</v>
      </c>
      <c r="V26" s="154">
        <f t="shared" si="4"/>
        <v>21.714285714285715</v>
      </c>
      <c r="W26" s="174"/>
      <c r="X26" s="155" t="str">
        <f t="shared" si="5"/>
        <v>VENCIDA</v>
      </c>
      <c r="Y26" s="155" t="str">
        <f t="shared" si="6"/>
        <v>VENCIDO</v>
      </c>
      <c r="Z26" s="157" t="s">
        <v>1929</v>
      </c>
      <c r="AA26" s="156" t="str">
        <f t="shared" si="7"/>
        <v xml:space="preserve">
H23AF2020</v>
      </c>
      <c r="AB26" s="156">
        <f t="shared" si="8"/>
        <v>1</v>
      </c>
      <c r="AC26" s="156" t="str">
        <f t="shared" si="9"/>
        <v xml:space="preserve">
H23AF2020 - 1</v>
      </c>
      <c r="AD26" s="153">
        <f t="shared" si="14"/>
        <v>1</v>
      </c>
      <c r="AE26" s="197">
        <f t="shared" si="15"/>
        <v>1</v>
      </c>
      <c r="AF26" s="153" t="str">
        <f t="shared" si="11"/>
        <v xml:space="preserve">
H23AF2020.</v>
      </c>
      <c r="AG26" s="153" t="str">
        <f t="shared" si="16"/>
        <v xml:space="preserve">
H23AF2020</v>
      </c>
      <c r="AH26" s="66"/>
      <c r="AI26" s="67"/>
      <c r="AJ26" s="16"/>
    </row>
    <row r="27" spans="1:36" s="17" customFormat="1" ht="357" customHeight="1" x14ac:dyDescent="0.2">
      <c r="A27" s="172">
        <f>IF(ISBLANK(D27),"",COUNTA($D$2:D27))</f>
        <v>25</v>
      </c>
      <c r="B27" s="148">
        <f t="shared" si="13"/>
        <v>26</v>
      </c>
      <c r="C27" s="174"/>
      <c r="D27" s="148" t="s">
        <v>836</v>
      </c>
      <c r="E27" s="167" t="s">
        <v>1801</v>
      </c>
      <c r="F27" s="98" t="s">
        <v>2013</v>
      </c>
      <c r="G27" s="98" t="s">
        <v>2014</v>
      </c>
      <c r="H27" s="101" t="s">
        <v>1546</v>
      </c>
      <c r="I27" s="101" t="s">
        <v>1558</v>
      </c>
      <c r="J27" s="90" t="s">
        <v>1548</v>
      </c>
      <c r="K27" s="90">
        <v>1</v>
      </c>
      <c r="L27" s="91">
        <v>44409</v>
      </c>
      <c r="M27" s="91">
        <v>44561</v>
      </c>
      <c r="N27" s="92">
        <f t="shared" si="0"/>
        <v>21.714285714285715</v>
      </c>
      <c r="O27" s="90" t="s">
        <v>2106</v>
      </c>
      <c r="P27" s="90">
        <v>0</v>
      </c>
      <c r="Q27" s="194"/>
      <c r="R27" s="175">
        <f t="shared" si="17"/>
        <v>-1485.3666666666666</v>
      </c>
      <c r="S27" s="93">
        <f t="shared" si="1"/>
        <v>0</v>
      </c>
      <c r="T27" s="154">
        <f t="shared" si="2"/>
        <v>0</v>
      </c>
      <c r="U27" s="154">
        <f t="shared" si="3"/>
        <v>0</v>
      </c>
      <c r="V27" s="154">
        <f t="shared" si="4"/>
        <v>21.714285714285715</v>
      </c>
      <c r="W27" s="174"/>
      <c r="X27" s="155" t="str">
        <f t="shared" si="5"/>
        <v>VENCIDA</v>
      </c>
      <c r="Y27" s="155" t="str">
        <f t="shared" si="6"/>
        <v>VENCIDO</v>
      </c>
      <c r="Z27" s="157" t="s">
        <v>1929</v>
      </c>
      <c r="AA27" s="156" t="str">
        <f t="shared" si="7"/>
        <v xml:space="preserve">
H24AF2020</v>
      </c>
      <c r="AB27" s="156">
        <f t="shared" si="8"/>
        <v>1</v>
      </c>
      <c r="AC27" s="156" t="str">
        <f t="shared" si="9"/>
        <v xml:space="preserve">
H24AF2020 - 1</v>
      </c>
      <c r="AD27" s="153">
        <f t="shared" si="14"/>
        <v>1</v>
      </c>
      <c r="AE27" s="197">
        <f t="shared" si="15"/>
        <v>1</v>
      </c>
      <c r="AF27" s="153" t="str">
        <f t="shared" si="11"/>
        <v xml:space="preserve">
H24AF2020.</v>
      </c>
      <c r="AG27" s="153" t="str">
        <f t="shared" si="16"/>
        <v xml:space="preserve">
H24AF2020</v>
      </c>
      <c r="AH27" s="66"/>
      <c r="AI27" s="67"/>
      <c r="AJ27" s="16"/>
    </row>
    <row r="28" spans="1:36" s="17" customFormat="1" ht="357" customHeight="1" x14ac:dyDescent="0.2">
      <c r="A28" s="172">
        <f>IF(ISBLANK(D28),"",COUNTA($D$2:D28))</f>
        <v>26</v>
      </c>
      <c r="B28" s="148">
        <f t="shared" si="13"/>
        <v>27</v>
      </c>
      <c r="C28" s="174"/>
      <c r="D28" s="148" t="s">
        <v>1932</v>
      </c>
      <c r="E28" s="167" t="s">
        <v>2066</v>
      </c>
      <c r="F28" s="98" t="s">
        <v>2015</v>
      </c>
      <c r="G28" s="98" t="s">
        <v>2016</v>
      </c>
      <c r="H28" s="89" t="s">
        <v>2017</v>
      </c>
      <c r="I28" s="89" t="s">
        <v>2018</v>
      </c>
      <c r="J28" s="90" t="s">
        <v>2019</v>
      </c>
      <c r="K28" s="90">
        <v>1</v>
      </c>
      <c r="L28" s="91">
        <v>44409</v>
      </c>
      <c r="M28" s="91">
        <v>44561</v>
      </c>
      <c r="N28" s="92">
        <f t="shared" si="0"/>
        <v>21.714285714285715</v>
      </c>
      <c r="O28" s="90" t="s">
        <v>2106</v>
      </c>
      <c r="P28" s="90">
        <v>0</v>
      </c>
      <c r="Q28" s="194"/>
      <c r="R28" s="175">
        <f t="shared" si="17"/>
        <v>-1485.3666666666666</v>
      </c>
      <c r="S28" s="93">
        <f t="shared" si="1"/>
        <v>0</v>
      </c>
      <c r="T28" s="154">
        <f t="shared" si="2"/>
        <v>0</v>
      </c>
      <c r="U28" s="154">
        <f t="shared" si="3"/>
        <v>0</v>
      </c>
      <c r="V28" s="154">
        <f t="shared" si="4"/>
        <v>21.714285714285715</v>
      </c>
      <c r="W28" s="174"/>
      <c r="X28" s="155" t="str">
        <f t="shared" si="5"/>
        <v>VENCIDA</v>
      </c>
      <c r="Y28" s="155" t="str">
        <f t="shared" si="6"/>
        <v>VENCIDO</v>
      </c>
      <c r="Z28" s="157" t="s">
        <v>1929</v>
      </c>
      <c r="AA28" s="156" t="str">
        <f t="shared" si="7"/>
        <v xml:space="preserve">
H25AF2020</v>
      </c>
      <c r="AB28" s="156">
        <f t="shared" si="8"/>
        <v>1</v>
      </c>
      <c r="AC28" s="156" t="str">
        <f t="shared" si="9"/>
        <v xml:space="preserve">
H25AF2020 - 1</v>
      </c>
      <c r="AD28" s="153">
        <f t="shared" si="14"/>
        <v>1</v>
      </c>
      <c r="AE28" s="197">
        <f t="shared" si="15"/>
        <v>1</v>
      </c>
      <c r="AF28" s="153" t="str">
        <f t="shared" si="11"/>
        <v xml:space="preserve">
H25AF2020.</v>
      </c>
      <c r="AG28" s="153" t="str">
        <f t="shared" si="16"/>
        <v xml:space="preserve">
H25AF2020</v>
      </c>
      <c r="AH28" s="66"/>
      <c r="AI28" s="67"/>
      <c r="AJ28" s="16"/>
    </row>
    <row r="29" spans="1:36" s="17" customFormat="1" ht="273" customHeight="1" x14ac:dyDescent="0.2">
      <c r="A29" s="172">
        <f>IF(ISBLANK(D29),"",COUNTA($D$2:D29))</f>
        <v>27</v>
      </c>
      <c r="B29" s="148">
        <f t="shared" si="13"/>
        <v>28</v>
      </c>
      <c r="C29" s="174"/>
      <c r="D29" s="87" t="s">
        <v>1919</v>
      </c>
      <c r="E29" s="87" t="s">
        <v>1300</v>
      </c>
      <c r="F29" s="98" t="s">
        <v>2072</v>
      </c>
      <c r="G29" s="98" t="s">
        <v>1917</v>
      </c>
      <c r="H29" s="149" t="s">
        <v>1923</v>
      </c>
      <c r="I29" s="149" t="s">
        <v>1922</v>
      </c>
      <c r="J29" s="147" t="s">
        <v>1921</v>
      </c>
      <c r="K29" s="147">
        <v>1</v>
      </c>
      <c r="L29" s="186">
        <v>44377</v>
      </c>
      <c r="M29" s="186">
        <v>44561</v>
      </c>
      <c r="N29" s="92">
        <f t="shared" ref="N29:N49" si="18">(+M29-L29)/7</f>
        <v>26.285714285714285</v>
      </c>
      <c r="O29" s="167" t="s">
        <v>2113</v>
      </c>
      <c r="P29" s="90">
        <v>0</v>
      </c>
      <c r="Q29" s="194"/>
      <c r="R29" s="175">
        <f t="shared" si="17"/>
        <v>-1485.3666666666666</v>
      </c>
      <c r="S29" s="93">
        <f t="shared" si="1"/>
        <v>0</v>
      </c>
      <c r="T29" s="154">
        <f t="shared" si="2"/>
        <v>0</v>
      </c>
      <c r="U29" s="154">
        <f t="shared" si="3"/>
        <v>0</v>
      </c>
      <c r="V29" s="154">
        <f t="shared" si="4"/>
        <v>26.285714285714285</v>
      </c>
      <c r="W29" s="87"/>
      <c r="X29" s="155" t="str">
        <f t="shared" si="5"/>
        <v>VENCIDA</v>
      </c>
      <c r="Y29" s="155" t="str">
        <f t="shared" si="6"/>
        <v>VENCIDO</v>
      </c>
      <c r="Z29" s="178" t="s">
        <v>1924</v>
      </c>
      <c r="AA29" s="156" t="str">
        <f t="shared" ref="AA29" si="19">AG29</f>
        <v>H1Denuncia2020-187038-82111-D</v>
      </c>
      <c r="AB29" s="156">
        <f t="shared" si="8"/>
        <v>1</v>
      </c>
      <c r="AC29" s="156" t="str">
        <f t="shared" ref="AC29" si="20">CONCATENATE(AA29," - ",AB29)</f>
        <v>H1Denuncia2020-187038-82111-D - 1</v>
      </c>
      <c r="AD29" s="153">
        <f t="shared" si="14"/>
        <v>1</v>
      </c>
      <c r="AE29" s="197">
        <f t="shared" si="15"/>
        <v>1</v>
      </c>
      <c r="AF29" s="153" t="str">
        <f t="shared" si="11"/>
        <v>H1Denuncia2020-187038-82111-D.</v>
      </c>
      <c r="AG29" s="153" t="str">
        <f t="shared" si="16"/>
        <v>H1Denuncia2020-187038-82111-D</v>
      </c>
      <c r="AH29" s="66"/>
      <c r="AI29" s="67"/>
      <c r="AJ29" s="16"/>
    </row>
    <row r="30" spans="1:36" s="17" customFormat="1" ht="357" customHeight="1" x14ac:dyDescent="0.2">
      <c r="A30" s="172">
        <f>IF(ISBLANK(D30),"",COUNTA($D$2:D30))</f>
        <v>28</v>
      </c>
      <c r="B30" s="148">
        <f t="shared" si="13"/>
        <v>29</v>
      </c>
      <c r="C30" s="174"/>
      <c r="D30" s="148" t="s">
        <v>1582</v>
      </c>
      <c r="E30" s="167" t="s">
        <v>1549</v>
      </c>
      <c r="F30" s="149" t="s">
        <v>1818</v>
      </c>
      <c r="G30" s="149" t="s">
        <v>1819</v>
      </c>
      <c r="H30" s="149" t="s">
        <v>1546</v>
      </c>
      <c r="I30" s="149" t="s">
        <v>1558</v>
      </c>
      <c r="J30" s="147" t="s">
        <v>1548</v>
      </c>
      <c r="K30" s="147">
        <v>1</v>
      </c>
      <c r="L30" s="186">
        <v>44185</v>
      </c>
      <c r="M30" s="186">
        <v>44285</v>
      </c>
      <c r="N30" s="92">
        <f t="shared" si="18"/>
        <v>14.285714285714286</v>
      </c>
      <c r="O30" s="90" t="s">
        <v>2106</v>
      </c>
      <c r="P30" s="90">
        <v>0.3</v>
      </c>
      <c r="Q30" s="186"/>
      <c r="R30" s="175">
        <f t="shared" si="17"/>
        <v>-1476.1666666666667</v>
      </c>
      <c r="S30" s="93">
        <f t="shared" si="1"/>
        <v>30</v>
      </c>
      <c r="T30" s="154">
        <f t="shared" si="2"/>
        <v>4.2857142857142865</v>
      </c>
      <c r="U30" s="154">
        <f t="shared" si="3"/>
        <v>4.2857142857142865</v>
      </c>
      <c r="V30" s="154">
        <f t="shared" si="4"/>
        <v>14.285714285714286</v>
      </c>
      <c r="W30" s="87"/>
      <c r="X30" s="155" t="str">
        <f t="shared" si="5"/>
        <v>VENCIDA</v>
      </c>
      <c r="Y30" s="155" t="str">
        <f t="shared" si="6"/>
        <v>VENCIDO</v>
      </c>
      <c r="Z30" s="178" t="s">
        <v>1869</v>
      </c>
      <c r="AA30" s="156" t="str">
        <f t="shared" ref="AA30:AA49" si="21">AG30</f>
        <v>H1AT73</v>
      </c>
      <c r="AB30" s="156">
        <f t="shared" si="8"/>
        <v>1</v>
      </c>
      <c r="AC30" s="156" t="str">
        <f t="shared" ref="AC30:AC43" si="22">CONCATENATE(AA30," - ",AB30)</f>
        <v>H1AT73 - 1</v>
      </c>
      <c r="AD30" s="153">
        <f t="shared" si="14"/>
        <v>1</v>
      </c>
      <c r="AE30" s="197">
        <f t="shared" si="15"/>
        <v>1</v>
      </c>
      <c r="AF30" s="153" t="str">
        <f t="shared" si="11"/>
        <v>H1AT73.</v>
      </c>
      <c r="AG30" s="153" t="str">
        <f t="shared" si="16"/>
        <v>H1AT73</v>
      </c>
      <c r="AH30" s="66"/>
      <c r="AI30" s="67"/>
      <c r="AJ30" s="16"/>
    </row>
    <row r="31" spans="1:36" s="17" customFormat="1" ht="357" customHeight="1" x14ac:dyDescent="0.2">
      <c r="A31" s="172">
        <f>IF(ISBLANK(D31),"",COUNTA($D$2:D31))</f>
        <v>29</v>
      </c>
      <c r="B31" s="148">
        <f t="shared" si="13"/>
        <v>30</v>
      </c>
      <c r="C31" s="174"/>
      <c r="D31" s="148" t="s">
        <v>1582</v>
      </c>
      <c r="E31" s="167" t="s">
        <v>1150</v>
      </c>
      <c r="F31" s="149" t="s">
        <v>1820</v>
      </c>
      <c r="G31" s="149" t="s">
        <v>1821</v>
      </c>
      <c r="H31" s="149" t="s">
        <v>1859</v>
      </c>
      <c r="I31" s="149" t="s">
        <v>1860</v>
      </c>
      <c r="J31" s="147" t="s">
        <v>1861</v>
      </c>
      <c r="K31" s="147">
        <v>1</v>
      </c>
      <c r="L31" s="186">
        <v>44185</v>
      </c>
      <c r="M31" s="186">
        <v>44346</v>
      </c>
      <c r="N31" s="92">
        <f t="shared" si="18"/>
        <v>23</v>
      </c>
      <c r="O31" s="167" t="s">
        <v>2105</v>
      </c>
      <c r="P31" s="90">
        <v>0</v>
      </c>
      <c r="Q31" s="186"/>
      <c r="R31" s="175">
        <f t="shared" si="17"/>
        <v>-1478.2</v>
      </c>
      <c r="S31" s="93">
        <f t="shared" si="1"/>
        <v>0</v>
      </c>
      <c r="T31" s="154">
        <f t="shared" si="2"/>
        <v>0</v>
      </c>
      <c r="U31" s="154">
        <f t="shared" si="3"/>
        <v>0</v>
      </c>
      <c r="V31" s="154">
        <f t="shared" si="4"/>
        <v>23</v>
      </c>
      <c r="W31" s="87"/>
      <c r="X31" s="155" t="str">
        <f t="shared" si="5"/>
        <v>VENCIDA</v>
      </c>
      <c r="Y31" s="155" t="str">
        <f t="shared" si="6"/>
        <v>VENCIDO</v>
      </c>
      <c r="Z31" s="178" t="s">
        <v>1869</v>
      </c>
      <c r="AA31" s="156" t="str">
        <f t="shared" si="21"/>
        <v>H2AT73</v>
      </c>
      <c r="AB31" s="156">
        <f t="shared" si="8"/>
        <v>1</v>
      </c>
      <c r="AC31" s="156" t="str">
        <f t="shared" si="22"/>
        <v>H2AT73 - 1</v>
      </c>
      <c r="AD31" s="153">
        <f t="shared" si="14"/>
        <v>1</v>
      </c>
      <c r="AE31" s="197">
        <f t="shared" si="15"/>
        <v>1</v>
      </c>
      <c r="AF31" s="153" t="str">
        <f t="shared" si="11"/>
        <v>H2AT73.</v>
      </c>
      <c r="AG31" s="153" t="str">
        <f t="shared" si="16"/>
        <v>H2AT73</v>
      </c>
      <c r="AH31" s="66"/>
      <c r="AI31" s="67"/>
      <c r="AJ31" s="16"/>
    </row>
    <row r="32" spans="1:36" s="17" customFormat="1" ht="357" customHeight="1" x14ac:dyDescent="0.2">
      <c r="A32" s="172">
        <f>IF(ISBLANK(D32),"",COUNTA($D$2:D32))</f>
        <v>30</v>
      </c>
      <c r="B32" s="148">
        <f t="shared" si="13"/>
        <v>31</v>
      </c>
      <c r="C32" s="174"/>
      <c r="D32" s="148" t="s">
        <v>1582</v>
      </c>
      <c r="E32" s="167" t="s">
        <v>1150</v>
      </c>
      <c r="F32" s="149" t="s">
        <v>1822</v>
      </c>
      <c r="G32" s="149" t="s">
        <v>1823</v>
      </c>
      <c r="H32" s="149" t="s">
        <v>1859</v>
      </c>
      <c r="I32" s="149" t="s">
        <v>1862</v>
      </c>
      <c r="J32" s="147" t="s">
        <v>1861</v>
      </c>
      <c r="K32" s="147">
        <v>1</v>
      </c>
      <c r="L32" s="186">
        <v>44185</v>
      </c>
      <c r="M32" s="186">
        <v>44346</v>
      </c>
      <c r="N32" s="92">
        <f t="shared" si="18"/>
        <v>23</v>
      </c>
      <c r="O32" s="167" t="s">
        <v>2105</v>
      </c>
      <c r="P32" s="90">
        <v>0</v>
      </c>
      <c r="Q32" s="186"/>
      <c r="R32" s="175">
        <f t="shared" si="17"/>
        <v>-1478.2</v>
      </c>
      <c r="S32" s="93">
        <f t="shared" si="1"/>
        <v>0</v>
      </c>
      <c r="T32" s="154">
        <f t="shared" si="2"/>
        <v>0</v>
      </c>
      <c r="U32" s="154">
        <f t="shared" si="3"/>
        <v>0</v>
      </c>
      <c r="V32" s="154">
        <f t="shared" si="4"/>
        <v>23</v>
      </c>
      <c r="W32" s="87"/>
      <c r="X32" s="155" t="str">
        <f t="shared" si="5"/>
        <v>VENCIDA</v>
      </c>
      <c r="Y32" s="155" t="str">
        <f t="shared" si="6"/>
        <v>VENCIDO</v>
      </c>
      <c r="Z32" s="178" t="s">
        <v>1869</v>
      </c>
      <c r="AA32" s="156" t="str">
        <f t="shared" si="21"/>
        <v>H3AT73</v>
      </c>
      <c r="AB32" s="156">
        <f t="shared" si="8"/>
        <v>1</v>
      </c>
      <c r="AC32" s="156" t="str">
        <f t="shared" si="22"/>
        <v>H3AT73 - 1</v>
      </c>
      <c r="AD32" s="153">
        <f t="shared" si="14"/>
        <v>1</v>
      </c>
      <c r="AE32" s="197">
        <f t="shared" si="15"/>
        <v>1</v>
      </c>
      <c r="AF32" s="153" t="str">
        <f t="shared" si="11"/>
        <v>H3AT73.</v>
      </c>
      <c r="AG32" s="153" t="str">
        <f t="shared" si="16"/>
        <v>H3AT73</v>
      </c>
      <c r="AH32" s="66"/>
      <c r="AI32" s="67"/>
      <c r="AJ32" s="16"/>
    </row>
    <row r="33" spans="1:36" s="17" customFormat="1" ht="357" customHeight="1" x14ac:dyDescent="0.2">
      <c r="A33" s="172">
        <f>IF(ISBLANK(D33),"",COUNTA($D$2:D33))</f>
        <v>31</v>
      </c>
      <c r="B33" s="148">
        <f t="shared" si="13"/>
        <v>32</v>
      </c>
      <c r="C33" s="174"/>
      <c r="D33" s="148" t="s">
        <v>1815</v>
      </c>
      <c r="E33" s="167" t="s">
        <v>1801</v>
      </c>
      <c r="F33" s="149" t="s">
        <v>1824</v>
      </c>
      <c r="G33" s="149" t="s">
        <v>1825</v>
      </c>
      <c r="H33" s="149" t="s">
        <v>1810</v>
      </c>
      <c r="I33" s="149" t="s">
        <v>1862</v>
      </c>
      <c r="J33" s="147" t="s">
        <v>1861</v>
      </c>
      <c r="K33" s="147">
        <v>1</v>
      </c>
      <c r="L33" s="186">
        <v>44185</v>
      </c>
      <c r="M33" s="186">
        <v>44346</v>
      </c>
      <c r="N33" s="92">
        <f t="shared" si="18"/>
        <v>23</v>
      </c>
      <c r="O33" s="167" t="s">
        <v>2105</v>
      </c>
      <c r="P33" s="90">
        <v>0</v>
      </c>
      <c r="Q33" s="186"/>
      <c r="R33" s="175">
        <f t="shared" si="17"/>
        <v>-1478.2</v>
      </c>
      <c r="S33" s="93">
        <f t="shared" si="1"/>
        <v>0</v>
      </c>
      <c r="T33" s="154">
        <f t="shared" si="2"/>
        <v>0</v>
      </c>
      <c r="U33" s="154">
        <f t="shared" si="3"/>
        <v>0</v>
      </c>
      <c r="V33" s="154">
        <f t="shared" si="4"/>
        <v>23</v>
      </c>
      <c r="W33" s="87"/>
      <c r="X33" s="155" t="str">
        <f t="shared" si="5"/>
        <v>VENCIDA</v>
      </c>
      <c r="Y33" s="155" t="str">
        <f t="shared" si="6"/>
        <v>VENCIDO</v>
      </c>
      <c r="Z33" s="178" t="s">
        <v>1869</v>
      </c>
      <c r="AA33" s="156" t="str">
        <f t="shared" si="21"/>
        <v>H4AT73</v>
      </c>
      <c r="AB33" s="156">
        <f t="shared" si="8"/>
        <v>1</v>
      </c>
      <c r="AC33" s="156" t="str">
        <f t="shared" si="22"/>
        <v>H4AT73 - 1</v>
      </c>
      <c r="AD33" s="153">
        <f t="shared" si="14"/>
        <v>1</v>
      </c>
      <c r="AE33" s="197">
        <f t="shared" si="15"/>
        <v>1</v>
      </c>
      <c r="AF33" s="153" t="str">
        <f t="shared" si="11"/>
        <v>H4AT73.</v>
      </c>
      <c r="AG33" s="153" t="str">
        <f t="shared" si="16"/>
        <v>H4AT73</v>
      </c>
      <c r="AH33" s="66"/>
      <c r="AI33" s="67"/>
      <c r="AJ33" s="16"/>
    </row>
    <row r="34" spans="1:36" s="17" customFormat="1" ht="357" customHeight="1" x14ac:dyDescent="0.2">
      <c r="A34" s="172">
        <f>IF(ISBLANK(D34),"",COUNTA($D$2:D34))</f>
        <v>32</v>
      </c>
      <c r="B34" s="148">
        <f t="shared" si="13"/>
        <v>33</v>
      </c>
      <c r="C34" s="174"/>
      <c r="D34" s="148" t="s">
        <v>1582</v>
      </c>
      <c r="E34" s="167" t="s">
        <v>1856</v>
      </c>
      <c r="F34" s="149" t="s">
        <v>1826</v>
      </c>
      <c r="G34" s="149" t="s">
        <v>1827</v>
      </c>
      <c r="H34" s="149" t="s">
        <v>1810</v>
      </c>
      <c r="I34" s="149" t="s">
        <v>1806</v>
      </c>
      <c r="J34" s="147" t="s">
        <v>1861</v>
      </c>
      <c r="K34" s="147">
        <v>1</v>
      </c>
      <c r="L34" s="186">
        <v>44185</v>
      </c>
      <c r="M34" s="186">
        <v>44346</v>
      </c>
      <c r="N34" s="92">
        <f t="shared" si="18"/>
        <v>23</v>
      </c>
      <c r="O34" s="167" t="s">
        <v>2105</v>
      </c>
      <c r="P34" s="90">
        <v>0</v>
      </c>
      <c r="Q34" s="186"/>
      <c r="R34" s="175">
        <f t="shared" si="17"/>
        <v>-1478.2</v>
      </c>
      <c r="S34" s="93">
        <f t="shared" si="1"/>
        <v>0</v>
      </c>
      <c r="T34" s="154">
        <f t="shared" si="2"/>
        <v>0</v>
      </c>
      <c r="U34" s="154">
        <f t="shared" si="3"/>
        <v>0</v>
      </c>
      <c r="V34" s="154">
        <f t="shared" si="4"/>
        <v>23</v>
      </c>
      <c r="W34" s="87"/>
      <c r="X34" s="155" t="str">
        <f t="shared" si="5"/>
        <v>VENCIDA</v>
      </c>
      <c r="Y34" s="155" t="str">
        <f t="shared" si="6"/>
        <v>VENCIDO</v>
      </c>
      <c r="Z34" s="178" t="s">
        <v>1869</v>
      </c>
      <c r="AA34" s="156" t="str">
        <f t="shared" si="21"/>
        <v>H5AT73</v>
      </c>
      <c r="AB34" s="156">
        <f t="shared" ref="AB34:AB65" si="23">IF(A34&lt;&gt;"",1,AB33+1)</f>
        <v>1</v>
      </c>
      <c r="AC34" s="156" t="str">
        <f t="shared" si="22"/>
        <v>H5AT73 - 1</v>
      </c>
      <c r="AD34" s="153">
        <f t="shared" si="14"/>
        <v>1</v>
      </c>
      <c r="AE34" s="197">
        <f t="shared" si="15"/>
        <v>1</v>
      </c>
      <c r="AF34" s="153" t="str">
        <f t="shared" ref="AF34:AF65" si="24">IF(A34&lt;&gt;"",MID(F34,1,FIND(" ",F34,1)-1),AF33)</f>
        <v>H5AT73.</v>
      </c>
      <c r="AG34" s="153" t="str">
        <f t="shared" si="16"/>
        <v>H5AT73</v>
      </c>
      <c r="AH34" s="66"/>
      <c r="AI34" s="67"/>
      <c r="AJ34" s="16"/>
    </row>
    <row r="35" spans="1:36" s="17" customFormat="1" ht="357" customHeight="1" x14ac:dyDescent="0.2">
      <c r="A35" s="172">
        <f>IF(ISBLANK(D35),"",COUNTA($D$2:D35))</f>
        <v>33</v>
      </c>
      <c r="B35" s="148">
        <f t="shared" si="13"/>
        <v>34</v>
      </c>
      <c r="C35" s="174"/>
      <c r="D35" s="148" t="s">
        <v>1815</v>
      </c>
      <c r="E35" s="167" t="s">
        <v>1150</v>
      </c>
      <c r="F35" s="149" t="s">
        <v>2073</v>
      </c>
      <c r="G35" s="149" t="s">
        <v>2074</v>
      </c>
      <c r="H35" s="149" t="s">
        <v>1811</v>
      </c>
      <c r="I35" s="149" t="s">
        <v>1806</v>
      </c>
      <c r="J35" s="147" t="s">
        <v>1861</v>
      </c>
      <c r="K35" s="147">
        <v>1</v>
      </c>
      <c r="L35" s="186">
        <v>44185</v>
      </c>
      <c r="M35" s="186">
        <v>44346</v>
      </c>
      <c r="N35" s="92">
        <f t="shared" si="18"/>
        <v>23</v>
      </c>
      <c r="O35" s="167" t="s">
        <v>2105</v>
      </c>
      <c r="P35" s="90">
        <v>0</v>
      </c>
      <c r="Q35" s="186"/>
      <c r="R35" s="175">
        <f t="shared" si="17"/>
        <v>-1478.2</v>
      </c>
      <c r="S35" s="93">
        <f t="shared" si="1"/>
        <v>0</v>
      </c>
      <c r="T35" s="154">
        <f t="shared" si="2"/>
        <v>0</v>
      </c>
      <c r="U35" s="154">
        <f t="shared" si="3"/>
        <v>0</v>
      </c>
      <c r="V35" s="154">
        <f t="shared" si="4"/>
        <v>23</v>
      </c>
      <c r="W35" s="87"/>
      <c r="X35" s="155" t="str">
        <f t="shared" si="5"/>
        <v>VENCIDA</v>
      </c>
      <c r="Y35" s="155" t="str">
        <f t="shared" si="6"/>
        <v>VENCIDO</v>
      </c>
      <c r="Z35" s="178" t="s">
        <v>1869</v>
      </c>
      <c r="AA35" s="156" t="str">
        <f t="shared" si="21"/>
        <v>H6AT73</v>
      </c>
      <c r="AB35" s="156">
        <f t="shared" si="23"/>
        <v>1</v>
      </c>
      <c r="AC35" s="156" t="str">
        <f t="shared" si="22"/>
        <v>H6AT73 - 1</v>
      </c>
      <c r="AD35" s="153">
        <f t="shared" si="14"/>
        <v>1</v>
      </c>
      <c r="AE35" s="197">
        <f t="shared" si="15"/>
        <v>1</v>
      </c>
      <c r="AF35" s="153" t="str">
        <f t="shared" si="24"/>
        <v>H6AT73.</v>
      </c>
      <c r="AG35" s="153" t="str">
        <f t="shared" si="16"/>
        <v>H6AT73</v>
      </c>
      <c r="AH35" s="66"/>
      <c r="AI35" s="67"/>
      <c r="AJ35" s="16"/>
    </row>
    <row r="36" spans="1:36" s="17" customFormat="1" ht="357" customHeight="1" x14ac:dyDescent="0.2">
      <c r="A36" s="172">
        <f>IF(ISBLANK(D36),"",COUNTA($D$2:D36))</f>
        <v>34</v>
      </c>
      <c r="B36" s="148">
        <f t="shared" si="13"/>
        <v>35</v>
      </c>
      <c r="C36" s="174"/>
      <c r="D36" s="148" t="s">
        <v>1815</v>
      </c>
      <c r="E36" s="167" t="s">
        <v>1150</v>
      </c>
      <c r="F36" s="149" t="s">
        <v>1828</v>
      </c>
      <c r="G36" s="149" t="s">
        <v>1829</v>
      </c>
      <c r="H36" s="149" t="s">
        <v>1811</v>
      </c>
      <c r="I36" s="149" t="s">
        <v>1806</v>
      </c>
      <c r="J36" s="147" t="s">
        <v>1861</v>
      </c>
      <c r="K36" s="147">
        <v>1</v>
      </c>
      <c r="L36" s="186">
        <v>44185</v>
      </c>
      <c r="M36" s="186">
        <v>44346</v>
      </c>
      <c r="N36" s="92">
        <f t="shared" si="18"/>
        <v>23</v>
      </c>
      <c r="O36" s="167" t="s">
        <v>2105</v>
      </c>
      <c r="P36" s="90">
        <v>0</v>
      </c>
      <c r="Q36" s="186"/>
      <c r="R36" s="175">
        <f t="shared" si="17"/>
        <v>-1478.2</v>
      </c>
      <c r="S36" s="93">
        <f t="shared" si="1"/>
        <v>0</v>
      </c>
      <c r="T36" s="154">
        <f t="shared" si="2"/>
        <v>0</v>
      </c>
      <c r="U36" s="154">
        <f t="shared" si="3"/>
        <v>0</v>
      </c>
      <c r="V36" s="154">
        <f t="shared" si="4"/>
        <v>23</v>
      </c>
      <c r="W36" s="87"/>
      <c r="X36" s="155" t="str">
        <f t="shared" si="5"/>
        <v>VENCIDA</v>
      </c>
      <c r="Y36" s="155" t="str">
        <f t="shared" si="6"/>
        <v>VENCIDO</v>
      </c>
      <c r="Z36" s="178" t="s">
        <v>1869</v>
      </c>
      <c r="AA36" s="156" t="str">
        <f t="shared" si="21"/>
        <v>H7AT73</v>
      </c>
      <c r="AB36" s="156">
        <f t="shared" si="23"/>
        <v>1</v>
      </c>
      <c r="AC36" s="156" t="str">
        <f t="shared" si="22"/>
        <v>H7AT73 - 1</v>
      </c>
      <c r="AD36" s="153">
        <f t="shared" si="14"/>
        <v>1</v>
      </c>
      <c r="AE36" s="197">
        <f t="shared" si="15"/>
        <v>1</v>
      </c>
      <c r="AF36" s="153" t="str">
        <f t="shared" si="24"/>
        <v>H7AT73.</v>
      </c>
      <c r="AG36" s="153" t="str">
        <f t="shared" si="16"/>
        <v>H7AT73</v>
      </c>
      <c r="AH36" s="66"/>
      <c r="AI36" s="67"/>
      <c r="AJ36" s="16"/>
    </row>
    <row r="37" spans="1:36" s="17" customFormat="1" ht="357" customHeight="1" x14ac:dyDescent="0.2">
      <c r="A37" s="172">
        <f>IF(ISBLANK(D37),"",COUNTA($D$2:D37))</f>
        <v>35</v>
      </c>
      <c r="B37" s="148">
        <f t="shared" si="13"/>
        <v>36</v>
      </c>
      <c r="C37" s="174"/>
      <c r="D37" s="148" t="s">
        <v>1582</v>
      </c>
      <c r="E37" s="167" t="s">
        <v>1150</v>
      </c>
      <c r="F37" s="149" t="s">
        <v>1830</v>
      </c>
      <c r="G37" s="149" t="s">
        <v>1831</v>
      </c>
      <c r="H37" s="149" t="s">
        <v>1811</v>
      </c>
      <c r="I37" s="149" t="s">
        <v>1806</v>
      </c>
      <c r="J37" s="147" t="s">
        <v>1861</v>
      </c>
      <c r="K37" s="147">
        <v>1</v>
      </c>
      <c r="L37" s="186">
        <v>44185</v>
      </c>
      <c r="M37" s="186">
        <v>44346</v>
      </c>
      <c r="N37" s="92">
        <f t="shared" si="18"/>
        <v>23</v>
      </c>
      <c r="O37" s="167" t="s">
        <v>2105</v>
      </c>
      <c r="P37" s="90">
        <v>0</v>
      </c>
      <c r="Q37" s="186"/>
      <c r="R37" s="175">
        <f t="shared" si="17"/>
        <v>-1478.2</v>
      </c>
      <c r="S37" s="93">
        <f t="shared" si="1"/>
        <v>0</v>
      </c>
      <c r="T37" s="154">
        <f t="shared" si="2"/>
        <v>0</v>
      </c>
      <c r="U37" s="154">
        <f t="shared" si="3"/>
        <v>0</v>
      </c>
      <c r="V37" s="154">
        <f t="shared" si="4"/>
        <v>23</v>
      </c>
      <c r="W37" s="87"/>
      <c r="X37" s="155" t="str">
        <f t="shared" si="5"/>
        <v>VENCIDA</v>
      </c>
      <c r="Y37" s="155" t="str">
        <f t="shared" si="6"/>
        <v>VENCIDO</v>
      </c>
      <c r="Z37" s="178" t="s">
        <v>1870</v>
      </c>
      <c r="AA37" s="156" t="str">
        <f t="shared" si="21"/>
        <v>H1AT74</v>
      </c>
      <c r="AB37" s="156">
        <f t="shared" si="23"/>
        <v>1</v>
      </c>
      <c r="AC37" s="156" t="str">
        <f t="shared" si="22"/>
        <v>H1AT74 - 1</v>
      </c>
      <c r="AD37" s="153">
        <f t="shared" si="14"/>
        <v>1</v>
      </c>
      <c r="AE37" s="197">
        <f t="shared" si="15"/>
        <v>1</v>
      </c>
      <c r="AF37" s="153" t="str">
        <f t="shared" si="24"/>
        <v>H1AT74.</v>
      </c>
      <c r="AG37" s="153" t="str">
        <f t="shared" si="16"/>
        <v>H1AT74</v>
      </c>
      <c r="AH37" s="66"/>
      <c r="AI37" s="67"/>
      <c r="AJ37" s="16"/>
    </row>
    <row r="38" spans="1:36" s="17" customFormat="1" ht="357" customHeight="1" x14ac:dyDescent="0.2">
      <c r="A38" s="172">
        <f>IF(ISBLANK(D38),"",COUNTA($D$2:D38))</f>
        <v>36</v>
      </c>
      <c r="B38" s="148">
        <f t="shared" si="13"/>
        <v>37</v>
      </c>
      <c r="C38" s="174"/>
      <c r="D38" s="148" t="s">
        <v>1582</v>
      </c>
      <c r="E38" s="167" t="s">
        <v>1584</v>
      </c>
      <c r="F38" s="98" t="s">
        <v>1832</v>
      </c>
      <c r="G38" s="98" t="s">
        <v>1833</v>
      </c>
      <c r="H38" s="149" t="s">
        <v>1546</v>
      </c>
      <c r="I38" s="149" t="s">
        <v>1558</v>
      </c>
      <c r="J38" s="147" t="s">
        <v>1548</v>
      </c>
      <c r="K38" s="147">
        <v>1</v>
      </c>
      <c r="L38" s="186">
        <v>44185</v>
      </c>
      <c r="M38" s="186">
        <v>44285</v>
      </c>
      <c r="N38" s="92">
        <f t="shared" si="18"/>
        <v>14.285714285714286</v>
      </c>
      <c r="O38" s="90" t="s">
        <v>2106</v>
      </c>
      <c r="P38" s="90">
        <v>0.3</v>
      </c>
      <c r="Q38" s="186"/>
      <c r="R38" s="175">
        <f t="shared" si="17"/>
        <v>-1476.1666666666667</v>
      </c>
      <c r="S38" s="93">
        <f t="shared" si="1"/>
        <v>30</v>
      </c>
      <c r="T38" s="154">
        <f t="shared" si="2"/>
        <v>4.2857142857142865</v>
      </c>
      <c r="U38" s="154">
        <f t="shared" si="3"/>
        <v>4.2857142857142865</v>
      </c>
      <c r="V38" s="154">
        <f t="shared" si="4"/>
        <v>14.285714285714286</v>
      </c>
      <c r="W38" s="87"/>
      <c r="X38" s="155" t="str">
        <f t="shared" si="5"/>
        <v>VENCIDA</v>
      </c>
      <c r="Y38" s="155" t="str">
        <f t="shared" si="6"/>
        <v>VENCIDO</v>
      </c>
      <c r="Z38" s="178" t="s">
        <v>1871</v>
      </c>
      <c r="AA38" s="156" t="str">
        <f t="shared" si="21"/>
        <v>H1AT75</v>
      </c>
      <c r="AB38" s="156">
        <f t="shared" si="23"/>
        <v>1</v>
      </c>
      <c r="AC38" s="156" t="str">
        <f t="shared" si="22"/>
        <v>H1AT75 - 1</v>
      </c>
      <c r="AD38" s="153">
        <f t="shared" si="14"/>
        <v>1</v>
      </c>
      <c r="AE38" s="197">
        <f t="shared" si="15"/>
        <v>1</v>
      </c>
      <c r="AF38" s="153" t="str">
        <f t="shared" si="24"/>
        <v>H1AT75.</v>
      </c>
      <c r="AG38" s="153" t="str">
        <f t="shared" si="16"/>
        <v>H1AT75</v>
      </c>
      <c r="AH38" s="66"/>
      <c r="AI38" s="67"/>
      <c r="AJ38" s="16"/>
    </row>
    <row r="39" spans="1:36" s="17" customFormat="1" ht="357" customHeight="1" x14ac:dyDescent="0.2">
      <c r="A39" s="172">
        <f>IF(ISBLANK(D39),"",COUNTA($D$2:D39))</f>
        <v>37</v>
      </c>
      <c r="B39" s="148">
        <f t="shared" si="13"/>
        <v>38</v>
      </c>
      <c r="C39" s="174"/>
      <c r="D39" s="148" t="s">
        <v>1582</v>
      </c>
      <c r="E39" s="167" t="s">
        <v>1857</v>
      </c>
      <c r="F39" s="98" t="s">
        <v>1834</v>
      </c>
      <c r="G39" s="98" t="s">
        <v>1835</v>
      </c>
      <c r="H39" s="149" t="s">
        <v>1546</v>
      </c>
      <c r="I39" s="149" t="s">
        <v>1558</v>
      </c>
      <c r="J39" s="147" t="s">
        <v>1548</v>
      </c>
      <c r="K39" s="147">
        <v>1</v>
      </c>
      <c r="L39" s="186">
        <v>44185</v>
      </c>
      <c r="M39" s="186">
        <v>44285</v>
      </c>
      <c r="N39" s="92">
        <f t="shared" si="18"/>
        <v>14.285714285714286</v>
      </c>
      <c r="O39" s="90" t="s">
        <v>2106</v>
      </c>
      <c r="P39" s="90">
        <v>0.3</v>
      </c>
      <c r="Q39" s="186"/>
      <c r="R39" s="175">
        <f t="shared" si="17"/>
        <v>-1476.1666666666667</v>
      </c>
      <c r="S39" s="93">
        <f t="shared" si="1"/>
        <v>30</v>
      </c>
      <c r="T39" s="154">
        <f t="shared" si="2"/>
        <v>4.2857142857142865</v>
      </c>
      <c r="U39" s="154">
        <f t="shared" si="3"/>
        <v>4.2857142857142865</v>
      </c>
      <c r="V39" s="154">
        <f t="shared" si="4"/>
        <v>14.285714285714286</v>
      </c>
      <c r="W39" s="87"/>
      <c r="X39" s="155" t="str">
        <f t="shared" si="5"/>
        <v>VENCIDA</v>
      </c>
      <c r="Y39" s="155" t="str">
        <f t="shared" si="6"/>
        <v>VENCIDO</v>
      </c>
      <c r="Z39" s="178" t="s">
        <v>1871</v>
      </c>
      <c r="AA39" s="156" t="str">
        <f t="shared" si="21"/>
        <v>H2AT75</v>
      </c>
      <c r="AB39" s="156">
        <f t="shared" si="23"/>
        <v>1</v>
      </c>
      <c r="AC39" s="156" t="str">
        <f t="shared" si="22"/>
        <v>H2AT75 - 1</v>
      </c>
      <c r="AD39" s="153">
        <f t="shared" si="14"/>
        <v>1</v>
      </c>
      <c r="AE39" s="197">
        <f t="shared" si="15"/>
        <v>1</v>
      </c>
      <c r="AF39" s="153" t="str">
        <f t="shared" si="24"/>
        <v>H2AT75.</v>
      </c>
      <c r="AG39" s="153" t="str">
        <f t="shared" si="16"/>
        <v>H2AT75</v>
      </c>
      <c r="AH39" s="66"/>
      <c r="AI39" s="67"/>
      <c r="AJ39" s="16"/>
    </row>
    <row r="40" spans="1:36" s="17" customFormat="1" ht="357" customHeight="1" x14ac:dyDescent="0.2">
      <c r="A40" s="172">
        <f>IF(ISBLANK(D40),"",COUNTA($D$2:D40))</f>
        <v>38</v>
      </c>
      <c r="B40" s="148">
        <f t="shared" si="13"/>
        <v>39</v>
      </c>
      <c r="C40" s="174"/>
      <c r="D40" s="148" t="s">
        <v>1582</v>
      </c>
      <c r="E40" s="167" t="s">
        <v>1716</v>
      </c>
      <c r="F40" s="96" t="s">
        <v>1836</v>
      </c>
      <c r="G40" s="96" t="s">
        <v>1837</v>
      </c>
      <c r="H40" s="149" t="s">
        <v>1811</v>
      </c>
      <c r="I40" s="149" t="s">
        <v>1806</v>
      </c>
      <c r="J40" s="147" t="s">
        <v>1861</v>
      </c>
      <c r="K40" s="147">
        <v>1</v>
      </c>
      <c r="L40" s="186">
        <v>44185</v>
      </c>
      <c r="M40" s="186">
        <v>44346</v>
      </c>
      <c r="N40" s="92">
        <f t="shared" si="18"/>
        <v>23</v>
      </c>
      <c r="O40" s="167" t="s">
        <v>2105</v>
      </c>
      <c r="P40" s="90">
        <v>0</v>
      </c>
      <c r="Q40" s="186"/>
      <c r="R40" s="175">
        <f t="shared" si="17"/>
        <v>-1478.2</v>
      </c>
      <c r="S40" s="93">
        <f t="shared" si="1"/>
        <v>0</v>
      </c>
      <c r="T40" s="154">
        <f t="shared" si="2"/>
        <v>0</v>
      </c>
      <c r="U40" s="154">
        <f t="shared" si="3"/>
        <v>0</v>
      </c>
      <c r="V40" s="154">
        <f t="shared" si="4"/>
        <v>23</v>
      </c>
      <c r="W40" s="87"/>
      <c r="X40" s="155" t="str">
        <f t="shared" si="5"/>
        <v>VENCIDA</v>
      </c>
      <c r="Y40" s="155" t="str">
        <f t="shared" si="6"/>
        <v>VENCIDO</v>
      </c>
      <c r="Z40" s="178" t="s">
        <v>1871</v>
      </c>
      <c r="AA40" s="156" t="str">
        <f t="shared" si="21"/>
        <v>H3AT75</v>
      </c>
      <c r="AB40" s="156">
        <f t="shared" si="23"/>
        <v>1</v>
      </c>
      <c r="AC40" s="156" t="str">
        <f t="shared" si="22"/>
        <v>H3AT75 - 1</v>
      </c>
      <c r="AD40" s="153">
        <f t="shared" si="14"/>
        <v>1</v>
      </c>
      <c r="AE40" s="197">
        <f t="shared" si="15"/>
        <v>1</v>
      </c>
      <c r="AF40" s="153" t="str">
        <f t="shared" si="24"/>
        <v>H3AT75.</v>
      </c>
      <c r="AG40" s="153" t="str">
        <f t="shared" si="16"/>
        <v>H3AT75</v>
      </c>
      <c r="AH40" s="66"/>
      <c r="AI40" s="67"/>
      <c r="AJ40" s="16"/>
    </row>
    <row r="41" spans="1:36" s="17" customFormat="1" ht="357" customHeight="1" x14ac:dyDescent="0.2">
      <c r="A41" s="172">
        <f>IF(ISBLANK(D41),"",COUNTA($D$2:D41))</f>
        <v>39</v>
      </c>
      <c r="B41" s="148">
        <f t="shared" si="13"/>
        <v>40</v>
      </c>
      <c r="C41" s="174"/>
      <c r="D41" s="148" t="s">
        <v>1582</v>
      </c>
      <c r="E41" s="167" t="s">
        <v>1801</v>
      </c>
      <c r="F41" s="96" t="s">
        <v>1838</v>
      </c>
      <c r="G41" s="96" t="s">
        <v>1839</v>
      </c>
      <c r="H41" s="149" t="s">
        <v>1546</v>
      </c>
      <c r="I41" s="149" t="s">
        <v>1558</v>
      </c>
      <c r="J41" s="147" t="s">
        <v>1548</v>
      </c>
      <c r="K41" s="147">
        <v>1</v>
      </c>
      <c r="L41" s="186">
        <v>44185</v>
      </c>
      <c r="M41" s="186">
        <v>44285</v>
      </c>
      <c r="N41" s="92">
        <f t="shared" si="18"/>
        <v>14.285714285714286</v>
      </c>
      <c r="O41" s="167" t="s">
        <v>2105</v>
      </c>
      <c r="P41" s="90">
        <v>0.3</v>
      </c>
      <c r="Q41" s="186"/>
      <c r="R41" s="175">
        <f t="shared" si="17"/>
        <v>-1476.1666666666667</v>
      </c>
      <c r="S41" s="93">
        <f t="shared" si="1"/>
        <v>30</v>
      </c>
      <c r="T41" s="154">
        <f t="shared" si="2"/>
        <v>4.2857142857142865</v>
      </c>
      <c r="U41" s="154">
        <f t="shared" si="3"/>
        <v>4.2857142857142865</v>
      </c>
      <c r="V41" s="154">
        <f t="shared" si="4"/>
        <v>14.285714285714286</v>
      </c>
      <c r="W41" s="87"/>
      <c r="X41" s="155" t="str">
        <f t="shared" si="5"/>
        <v>VENCIDA</v>
      </c>
      <c r="Y41" s="155" t="str">
        <f t="shared" si="6"/>
        <v>VENCIDO</v>
      </c>
      <c r="Z41" s="178" t="s">
        <v>1871</v>
      </c>
      <c r="AA41" s="156" t="str">
        <f t="shared" si="21"/>
        <v>H4AT75</v>
      </c>
      <c r="AB41" s="156">
        <f t="shared" si="23"/>
        <v>1</v>
      </c>
      <c r="AC41" s="156" t="str">
        <f t="shared" si="22"/>
        <v>H4AT75 - 1</v>
      </c>
      <c r="AD41" s="153">
        <f t="shared" si="14"/>
        <v>1</v>
      </c>
      <c r="AE41" s="197">
        <f t="shared" si="15"/>
        <v>1</v>
      </c>
      <c r="AF41" s="153" t="str">
        <f t="shared" si="24"/>
        <v>H4AT75.</v>
      </c>
      <c r="AG41" s="153" t="str">
        <f t="shared" si="16"/>
        <v>H4AT75</v>
      </c>
      <c r="AH41" s="66"/>
      <c r="AI41" s="67"/>
      <c r="AJ41" s="16"/>
    </row>
    <row r="42" spans="1:36" s="17" customFormat="1" ht="357" customHeight="1" x14ac:dyDescent="0.2">
      <c r="A42" s="172">
        <f>IF(ISBLANK(D42),"",COUNTA($D$2:D42))</f>
        <v>40</v>
      </c>
      <c r="B42" s="148">
        <f t="shared" si="13"/>
        <v>41</v>
      </c>
      <c r="C42" s="174"/>
      <c r="D42" s="148" t="s">
        <v>1582</v>
      </c>
      <c r="E42" s="167" t="s">
        <v>1166</v>
      </c>
      <c r="F42" s="96" t="s">
        <v>1840</v>
      </c>
      <c r="G42" s="96" t="s">
        <v>1841</v>
      </c>
      <c r="H42" s="149" t="s">
        <v>1863</v>
      </c>
      <c r="I42" s="149" t="s">
        <v>1864</v>
      </c>
      <c r="J42" s="147" t="s">
        <v>1865</v>
      </c>
      <c r="K42" s="147">
        <v>1</v>
      </c>
      <c r="L42" s="186">
        <v>44197</v>
      </c>
      <c r="M42" s="186">
        <v>44384</v>
      </c>
      <c r="N42" s="92">
        <f t="shared" si="18"/>
        <v>26.714285714285715</v>
      </c>
      <c r="O42" s="167" t="s">
        <v>2105</v>
      </c>
      <c r="P42" s="90">
        <v>0</v>
      </c>
      <c r="Q42" s="186"/>
      <c r="R42" s="175">
        <f t="shared" si="17"/>
        <v>-1479.4666666666667</v>
      </c>
      <c r="S42" s="93">
        <f t="shared" si="1"/>
        <v>0</v>
      </c>
      <c r="T42" s="154">
        <f t="shared" si="2"/>
        <v>0</v>
      </c>
      <c r="U42" s="154">
        <f t="shared" si="3"/>
        <v>0</v>
      </c>
      <c r="V42" s="154">
        <f t="shared" si="4"/>
        <v>26.714285714285715</v>
      </c>
      <c r="W42" s="87"/>
      <c r="X42" s="155" t="str">
        <f t="shared" si="5"/>
        <v>VENCIDA</v>
      </c>
      <c r="Y42" s="155" t="str">
        <f t="shared" si="6"/>
        <v>VENCIDO</v>
      </c>
      <c r="Z42" s="178" t="s">
        <v>1871</v>
      </c>
      <c r="AA42" s="156" t="str">
        <f t="shared" si="21"/>
        <v>H5AT75</v>
      </c>
      <c r="AB42" s="156">
        <f t="shared" si="23"/>
        <v>1</v>
      </c>
      <c r="AC42" s="156" t="str">
        <f t="shared" si="22"/>
        <v>H5AT75 - 1</v>
      </c>
      <c r="AD42" s="153">
        <f t="shared" si="14"/>
        <v>1</v>
      </c>
      <c r="AE42" s="197">
        <f t="shared" si="15"/>
        <v>1</v>
      </c>
      <c r="AF42" s="153" t="str">
        <f t="shared" si="24"/>
        <v>H5AT75.</v>
      </c>
      <c r="AG42" s="153" t="str">
        <f t="shared" si="16"/>
        <v>H5AT75</v>
      </c>
      <c r="AH42" s="66"/>
      <c r="AI42" s="67"/>
      <c r="AJ42" s="16"/>
    </row>
    <row r="43" spans="1:36" s="17" customFormat="1" ht="357" customHeight="1" x14ac:dyDescent="0.2">
      <c r="A43" s="172">
        <f>IF(ISBLANK(D43),"",COUNTA($D$2:D43))</f>
        <v>41</v>
      </c>
      <c r="B43" s="148">
        <f t="shared" si="13"/>
        <v>42</v>
      </c>
      <c r="C43" s="174"/>
      <c r="D43" s="148" t="s">
        <v>1582</v>
      </c>
      <c r="E43" s="167" t="s">
        <v>1166</v>
      </c>
      <c r="F43" s="96" t="s">
        <v>1842</v>
      </c>
      <c r="G43" s="96" t="s">
        <v>1843</v>
      </c>
      <c r="H43" s="149" t="s">
        <v>1867</v>
      </c>
      <c r="I43" s="149" t="s">
        <v>1866</v>
      </c>
      <c r="J43" s="147" t="s">
        <v>1868</v>
      </c>
      <c r="K43" s="147">
        <v>1</v>
      </c>
      <c r="L43" s="186">
        <v>44197</v>
      </c>
      <c r="M43" s="186">
        <v>44353</v>
      </c>
      <c r="N43" s="92">
        <f t="shared" si="18"/>
        <v>22.285714285714285</v>
      </c>
      <c r="O43" s="167" t="s">
        <v>896</v>
      </c>
      <c r="P43" s="90">
        <v>0</v>
      </c>
      <c r="Q43" s="186"/>
      <c r="R43" s="175">
        <f t="shared" si="17"/>
        <v>-1478.4333333333334</v>
      </c>
      <c r="S43" s="93">
        <f t="shared" si="1"/>
        <v>0</v>
      </c>
      <c r="T43" s="154">
        <f t="shared" si="2"/>
        <v>0</v>
      </c>
      <c r="U43" s="154">
        <f t="shared" si="3"/>
        <v>0</v>
      </c>
      <c r="V43" s="154">
        <f t="shared" si="4"/>
        <v>22.285714285714285</v>
      </c>
      <c r="W43" s="87"/>
      <c r="X43" s="155" t="str">
        <f t="shared" si="5"/>
        <v>VENCIDA</v>
      </c>
      <c r="Y43" s="155" t="str">
        <f t="shared" si="6"/>
        <v>VENCIDO</v>
      </c>
      <c r="Z43" s="178" t="s">
        <v>1871</v>
      </c>
      <c r="AA43" s="156" t="str">
        <f t="shared" si="21"/>
        <v>H6AT75</v>
      </c>
      <c r="AB43" s="156">
        <f t="shared" si="23"/>
        <v>1</v>
      </c>
      <c r="AC43" s="156" t="str">
        <f t="shared" si="22"/>
        <v>H6AT75 - 1</v>
      </c>
      <c r="AD43" s="153">
        <f t="shared" si="14"/>
        <v>1</v>
      </c>
      <c r="AE43" s="197">
        <f t="shared" si="15"/>
        <v>1</v>
      </c>
      <c r="AF43" s="153" t="str">
        <f t="shared" si="24"/>
        <v>H6AT75.</v>
      </c>
      <c r="AG43" s="153" t="str">
        <f t="shared" si="16"/>
        <v>H6AT75</v>
      </c>
      <c r="AH43" s="66"/>
      <c r="AI43" s="67"/>
      <c r="AJ43" s="16"/>
    </row>
    <row r="44" spans="1:36" s="17" customFormat="1" ht="357" customHeight="1" x14ac:dyDescent="0.2">
      <c r="A44" s="172">
        <f>IF(ISBLANK(D44),"",COUNTA($D$2:D44))</f>
        <v>42</v>
      </c>
      <c r="B44" s="148">
        <f t="shared" si="13"/>
        <v>43</v>
      </c>
      <c r="C44" s="174"/>
      <c r="D44" s="148" t="s">
        <v>1816</v>
      </c>
      <c r="E44" s="167" t="s">
        <v>1802</v>
      </c>
      <c r="F44" s="96" t="s">
        <v>1844</v>
      </c>
      <c r="G44" s="96" t="s">
        <v>1845</v>
      </c>
      <c r="H44" s="149" t="s">
        <v>1546</v>
      </c>
      <c r="I44" s="149" t="s">
        <v>1558</v>
      </c>
      <c r="J44" s="147" t="s">
        <v>1548</v>
      </c>
      <c r="K44" s="147">
        <v>1</v>
      </c>
      <c r="L44" s="186">
        <v>44185</v>
      </c>
      <c r="M44" s="186">
        <v>44285</v>
      </c>
      <c r="N44" s="92">
        <f t="shared" si="18"/>
        <v>14.285714285714286</v>
      </c>
      <c r="O44" s="90" t="s">
        <v>2106</v>
      </c>
      <c r="P44" s="90">
        <v>0.3</v>
      </c>
      <c r="Q44" s="186"/>
      <c r="R44" s="175">
        <f t="shared" si="17"/>
        <v>-1476.1666666666667</v>
      </c>
      <c r="S44" s="93">
        <f t="shared" si="1"/>
        <v>30</v>
      </c>
      <c r="T44" s="154">
        <f t="shared" si="2"/>
        <v>4.2857142857142865</v>
      </c>
      <c r="U44" s="154">
        <f t="shared" si="3"/>
        <v>4.2857142857142865</v>
      </c>
      <c r="V44" s="154">
        <f t="shared" si="4"/>
        <v>14.285714285714286</v>
      </c>
      <c r="W44" s="87"/>
      <c r="X44" s="155" t="str">
        <f t="shared" si="5"/>
        <v>VENCIDA</v>
      </c>
      <c r="Y44" s="155" t="str">
        <f t="shared" si="6"/>
        <v>VENCIDO</v>
      </c>
      <c r="Z44" s="178" t="s">
        <v>1871</v>
      </c>
      <c r="AA44" s="156" t="str">
        <f t="shared" si="21"/>
        <v>H7AT75</v>
      </c>
      <c r="AB44" s="156">
        <f t="shared" si="23"/>
        <v>1</v>
      </c>
      <c r="AC44" s="156" t="str">
        <f t="shared" ref="AC44:AC70" si="25">CONCATENATE(AA44," - ",AB44)</f>
        <v>H7AT75 - 1</v>
      </c>
      <c r="AD44" s="153">
        <f t="shared" si="14"/>
        <v>1</v>
      </c>
      <c r="AE44" s="197">
        <f t="shared" si="15"/>
        <v>1</v>
      </c>
      <c r="AF44" s="153" t="str">
        <f t="shared" si="24"/>
        <v>H7AT75.</v>
      </c>
      <c r="AG44" s="153" t="str">
        <f t="shared" si="16"/>
        <v>H7AT75</v>
      </c>
      <c r="AH44" s="66"/>
      <c r="AI44" s="67"/>
      <c r="AJ44" s="16"/>
    </row>
    <row r="45" spans="1:36" s="17" customFormat="1" ht="357" customHeight="1" x14ac:dyDescent="0.2">
      <c r="A45" s="172">
        <f>IF(ISBLANK(D45),"",COUNTA($D$2:D45))</f>
        <v>43</v>
      </c>
      <c r="B45" s="148">
        <f t="shared" si="13"/>
        <v>44</v>
      </c>
      <c r="C45" s="174"/>
      <c r="D45" s="87" t="s">
        <v>836</v>
      </c>
      <c r="E45" s="167" t="s">
        <v>1549</v>
      </c>
      <c r="F45" s="96" t="s">
        <v>1846</v>
      </c>
      <c r="G45" s="96" t="s">
        <v>1847</v>
      </c>
      <c r="H45" s="149" t="s">
        <v>1546</v>
      </c>
      <c r="I45" s="149" t="s">
        <v>1558</v>
      </c>
      <c r="J45" s="147" t="s">
        <v>1548</v>
      </c>
      <c r="K45" s="147">
        <v>1</v>
      </c>
      <c r="L45" s="186">
        <v>44185</v>
      </c>
      <c r="M45" s="186">
        <v>44285</v>
      </c>
      <c r="N45" s="92">
        <f t="shared" si="18"/>
        <v>14.285714285714286</v>
      </c>
      <c r="O45" s="90" t="s">
        <v>2106</v>
      </c>
      <c r="P45" s="90">
        <v>0.3</v>
      </c>
      <c r="Q45" s="186"/>
      <c r="R45" s="175">
        <f t="shared" si="17"/>
        <v>-1476.1666666666667</v>
      </c>
      <c r="S45" s="93">
        <f t="shared" si="1"/>
        <v>30</v>
      </c>
      <c r="T45" s="154">
        <f t="shared" si="2"/>
        <v>4.2857142857142865</v>
      </c>
      <c r="U45" s="154">
        <f t="shared" si="3"/>
        <v>4.2857142857142865</v>
      </c>
      <c r="V45" s="154">
        <f t="shared" si="4"/>
        <v>14.285714285714286</v>
      </c>
      <c r="W45" s="87"/>
      <c r="X45" s="155" t="str">
        <f t="shared" si="5"/>
        <v>VENCIDA</v>
      </c>
      <c r="Y45" s="155" t="str">
        <f t="shared" si="6"/>
        <v>VENCIDO</v>
      </c>
      <c r="Z45" s="178" t="s">
        <v>1871</v>
      </c>
      <c r="AA45" s="156" t="str">
        <f t="shared" si="21"/>
        <v>H8AT75</v>
      </c>
      <c r="AB45" s="156">
        <f t="shared" si="23"/>
        <v>1</v>
      </c>
      <c r="AC45" s="156" t="str">
        <f t="shared" si="25"/>
        <v>H8AT75 - 1</v>
      </c>
      <c r="AD45" s="153">
        <f t="shared" si="14"/>
        <v>1</v>
      </c>
      <c r="AE45" s="197">
        <f t="shared" si="15"/>
        <v>1</v>
      </c>
      <c r="AF45" s="153" t="str">
        <f t="shared" si="24"/>
        <v>H8AT75.</v>
      </c>
      <c r="AG45" s="153" t="str">
        <f t="shared" si="16"/>
        <v>H8AT75</v>
      </c>
      <c r="AH45" s="66"/>
      <c r="AI45" s="67"/>
      <c r="AJ45" s="16"/>
    </row>
    <row r="46" spans="1:36" s="17" customFormat="1" ht="357" customHeight="1" x14ac:dyDescent="0.2">
      <c r="A46" s="172">
        <f>IF(ISBLANK(D46),"",COUNTA($D$2:D46))</f>
        <v>44</v>
      </c>
      <c r="B46" s="148">
        <f t="shared" si="13"/>
        <v>45</v>
      </c>
      <c r="C46" s="174"/>
      <c r="D46" s="148" t="s">
        <v>1582</v>
      </c>
      <c r="E46" s="167" t="s">
        <v>1858</v>
      </c>
      <c r="F46" s="96" t="s">
        <v>1848</v>
      </c>
      <c r="G46" s="96" t="s">
        <v>1849</v>
      </c>
      <c r="H46" s="149" t="s">
        <v>1811</v>
      </c>
      <c r="I46" s="149" t="s">
        <v>1806</v>
      </c>
      <c r="J46" s="147" t="s">
        <v>1861</v>
      </c>
      <c r="K46" s="147">
        <v>1</v>
      </c>
      <c r="L46" s="186">
        <v>44185</v>
      </c>
      <c r="M46" s="186">
        <v>44346</v>
      </c>
      <c r="N46" s="92">
        <f t="shared" si="18"/>
        <v>23</v>
      </c>
      <c r="O46" s="167" t="s">
        <v>2105</v>
      </c>
      <c r="P46" s="90">
        <v>0</v>
      </c>
      <c r="Q46" s="186"/>
      <c r="R46" s="175">
        <f t="shared" si="17"/>
        <v>-1478.2</v>
      </c>
      <c r="S46" s="93">
        <f t="shared" si="1"/>
        <v>0</v>
      </c>
      <c r="T46" s="154">
        <f t="shared" si="2"/>
        <v>0</v>
      </c>
      <c r="U46" s="154">
        <f t="shared" si="3"/>
        <v>0</v>
      </c>
      <c r="V46" s="154">
        <f t="shared" si="4"/>
        <v>23</v>
      </c>
      <c r="W46" s="87"/>
      <c r="X46" s="155" t="str">
        <f t="shared" si="5"/>
        <v>VENCIDA</v>
      </c>
      <c r="Y46" s="155" t="str">
        <f t="shared" si="6"/>
        <v>VENCIDO</v>
      </c>
      <c r="Z46" s="178" t="s">
        <v>1871</v>
      </c>
      <c r="AA46" s="156" t="str">
        <f t="shared" si="21"/>
        <v>H9AT75</v>
      </c>
      <c r="AB46" s="156">
        <f t="shared" si="23"/>
        <v>1</v>
      </c>
      <c r="AC46" s="156" t="str">
        <f t="shared" si="25"/>
        <v>H9AT75 - 1</v>
      </c>
      <c r="AD46" s="153">
        <f t="shared" si="14"/>
        <v>1</v>
      </c>
      <c r="AE46" s="197">
        <f t="shared" si="15"/>
        <v>1</v>
      </c>
      <c r="AF46" s="153" t="str">
        <f t="shared" si="24"/>
        <v>H9AT75.</v>
      </c>
      <c r="AG46" s="153" t="str">
        <f t="shared" si="16"/>
        <v>H9AT75</v>
      </c>
      <c r="AH46" s="66"/>
      <c r="AI46" s="67"/>
      <c r="AJ46" s="16"/>
    </row>
    <row r="47" spans="1:36" s="17" customFormat="1" ht="357" customHeight="1" x14ac:dyDescent="0.2">
      <c r="A47" s="172">
        <f>IF(ISBLANK(D47),"",COUNTA($D$2:D47))</f>
        <v>45</v>
      </c>
      <c r="B47" s="148">
        <f t="shared" si="13"/>
        <v>46</v>
      </c>
      <c r="C47" s="174"/>
      <c r="D47" s="97" t="s">
        <v>1817</v>
      </c>
      <c r="E47" s="167" t="s">
        <v>1801</v>
      </c>
      <c r="F47" s="98" t="s">
        <v>1850</v>
      </c>
      <c r="G47" s="98" t="s">
        <v>1851</v>
      </c>
      <c r="H47" s="149" t="s">
        <v>1811</v>
      </c>
      <c r="I47" s="149" t="s">
        <v>1806</v>
      </c>
      <c r="J47" s="147" t="s">
        <v>1861</v>
      </c>
      <c r="K47" s="147">
        <v>1</v>
      </c>
      <c r="L47" s="186">
        <v>44185</v>
      </c>
      <c r="M47" s="186">
        <v>44346</v>
      </c>
      <c r="N47" s="92">
        <f t="shared" si="18"/>
        <v>23</v>
      </c>
      <c r="O47" s="167" t="s">
        <v>2105</v>
      </c>
      <c r="P47" s="90">
        <v>0</v>
      </c>
      <c r="Q47" s="186"/>
      <c r="R47" s="175">
        <f t="shared" si="17"/>
        <v>-1478.2</v>
      </c>
      <c r="S47" s="93">
        <f t="shared" si="1"/>
        <v>0</v>
      </c>
      <c r="T47" s="154">
        <f t="shared" si="2"/>
        <v>0</v>
      </c>
      <c r="U47" s="154">
        <f t="shared" si="3"/>
        <v>0</v>
      </c>
      <c r="V47" s="154">
        <f t="shared" si="4"/>
        <v>23</v>
      </c>
      <c r="W47" s="87"/>
      <c r="X47" s="155" t="str">
        <f t="shared" si="5"/>
        <v>VENCIDA</v>
      </c>
      <c r="Y47" s="155" t="str">
        <f t="shared" si="6"/>
        <v>VENCIDO</v>
      </c>
      <c r="Z47" s="178" t="s">
        <v>1871</v>
      </c>
      <c r="AA47" s="156" t="str">
        <f t="shared" si="21"/>
        <v>H10AT75</v>
      </c>
      <c r="AB47" s="156">
        <f t="shared" si="23"/>
        <v>1</v>
      </c>
      <c r="AC47" s="156" t="str">
        <f t="shared" si="25"/>
        <v>H10AT75 - 1</v>
      </c>
      <c r="AD47" s="153">
        <f t="shared" si="14"/>
        <v>1</v>
      </c>
      <c r="AE47" s="197">
        <f t="shared" si="15"/>
        <v>1</v>
      </c>
      <c r="AF47" s="153" t="str">
        <f t="shared" si="24"/>
        <v>H10AT75.</v>
      </c>
      <c r="AG47" s="153" t="str">
        <f t="shared" si="16"/>
        <v>H10AT75</v>
      </c>
      <c r="AH47" s="66"/>
      <c r="AI47" s="67"/>
      <c r="AJ47" s="16"/>
    </row>
    <row r="48" spans="1:36" s="17" customFormat="1" ht="357" customHeight="1" x14ac:dyDescent="0.2">
      <c r="A48" s="172">
        <f>IF(ISBLANK(D48),"",COUNTA($D$2:D48))</f>
        <v>46</v>
      </c>
      <c r="B48" s="148">
        <f t="shared" si="13"/>
        <v>47</v>
      </c>
      <c r="C48" s="174"/>
      <c r="D48" s="97" t="s">
        <v>836</v>
      </c>
      <c r="E48" s="167" t="s">
        <v>1801</v>
      </c>
      <c r="F48" s="98" t="s">
        <v>1852</v>
      </c>
      <c r="G48" s="98" t="s">
        <v>1853</v>
      </c>
      <c r="H48" s="149" t="s">
        <v>1811</v>
      </c>
      <c r="I48" s="149" t="s">
        <v>1806</v>
      </c>
      <c r="J48" s="147" t="s">
        <v>1861</v>
      </c>
      <c r="K48" s="147">
        <v>1</v>
      </c>
      <c r="L48" s="186">
        <v>44185</v>
      </c>
      <c r="M48" s="186">
        <v>44346</v>
      </c>
      <c r="N48" s="92">
        <f t="shared" si="18"/>
        <v>23</v>
      </c>
      <c r="O48" s="167" t="s">
        <v>2105</v>
      </c>
      <c r="P48" s="90">
        <v>0</v>
      </c>
      <c r="Q48" s="186"/>
      <c r="R48" s="175">
        <f t="shared" si="17"/>
        <v>-1478.2</v>
      </c>
      <c r="S48" s="93">
        <f t="shared" si="1"/>
        <v>0</v>
      </c>
      <c r="T48" s="154">
        <f t="shared" si="2"/>
        <v>0</v>
      </c>
      <c r="U48" s="154">
        <f t="shared" si="3"/>
        <v>0</v>
      </c>
      <c r="V48" s="154">
        <f t="shared" si="4"/>
        <v>23</v>
      </c>
      <c r="W48" s="87"/>
      <c r="X48" s="155" t="str">
        <f t="shared" si="5"/>
        <v>VENCIDA</v>
      </c>
      <c r="Y48" s="155" t="str">
        <f t="shared" si="6"/>
        <v>VENCIDO</v>
      </c>
      <c r="Z48" s="178" t="s">
        <v>1871</v>
      </c>
      <c r="AA48" s="156" t="str">
        <f t="shared" si="21"/>
        <v>H11AT75</v>
      </c>
      <c r="AB48" s="156">
        <f t="shared" si="23"/>
        <v>1</v>
      </c>
      <c r="AC48" s="156" t="str">
        <f t="shared" si="25"/>
        <v>H11AT75 - 1</v>
      </c>
      <c r="AD48" s="153">
        <f t="shared" si="14"/>
        <v>1</v>
      </c>
      <c r="AE48" s="197">
        <f t="shared" si="15"/>
        <v>1</v>
      </c>
      <c r="AF48" s="153" t="str">
        <f t="shared" si="24"/>
        <v>H11AT75.</v>
      </c>
      <c r="AG48" s="153" t="str">
        <f t="shared" si="16"/>
        <v>H11AT75</v>
      </c>
      <c r="AH48" s="66"/>
      <c r="AI48" s="67"/>
      <c r="AJ48" s="16"/>
    </row>
    <row r="49" spans="1:36" s="17" customFormat="1" ht="357" customHeight="1" x14ac:dyDescent="0.2">
      <c r="A49" s="172">
        <f>IF(ISBLANK(D49),"",COUNTA($D$2:D49))</f>
        <v>47</v>
      </c>
      <c r="B49" s="148">
        <f t="shared" si="13"/>
        <v>48</v>
      </c>
      <c r="C49" s="174"/>
      <c r="D49" s="148" t="s">
        <v>1582</v>
      </c>
      <c r="E49" s="167" t="s">
        <v>1150</v>
      </c>
      <c r="F49" s="98" t="s">
        <v>1854</v>
      </c>
      <c r="G49" s="98" t="s">
        <v>1855</v>
      </c>
      <c r="H49" s="149" t="s">
        <v>1811</v>
      </c>
      <c r="I49" s="149" t="s">
        <v>1806</v>
      </c>
      <c r="J49" s="147" t="s">
        <v>1861</v>
      </c>
      <c r="K49" s="147">
        <v>1</v>
      </c>
      <c r="L49" s="186">
        <v>44185</v>
      </c>
      <c r="M49" s="186">
        <v>44346</v>
      </c>
      <c r="N49" s="92">
        <f t="shared" si="18"/>
        <v>23</v>
      </c>
      <c r="O49" s="167" t="s">
        <v>2105</v>
      </c>
      <c r="P49" s="90">
        <v>0</v>
      </c>
      <c r="Q49" s="186"/>
      <c r="R49" s="175">
        <f t="shared" si="17"/>
        <v>-1478.2</v>
      </c>
      <c r="S49" s="93">
        <f t="shared" si="1"/>
        <v>0</v>
      </c>
      <c r="T49" s="154">
        <f t="shared" si="2"/>
        <v>0</v>
      </c>
      <c r="U49" s="154">
        <f t="shared" si="3"/>
        <v>0</v>
      </c>
      <c r="V49" s="154">
        <f t="shared" si="4"/>
        <v>23</v>
      </c>
      <c r="W49" s="87"/>
      <c r="X49" s="155" t="str">
        <f t="shared" si="5"/>
        <v>VENCIDA</v>
      </c>
      <c r="Y49" s="155" t="str">
        <f t="shared" si="6"/>
        <v>VENCIDO</v>
      </c>
      <c r="Z49" s="178" t="s">
        <v>1871</v>
      </c>
      <c r="AA49" s="156" t="str">
        <f t="shared" si="21"/>
        <v>H12AT75</v>
      </c>
      <c r="AB49" s="156">
        <f t="shared" si="23"/>
        <v>1</v>
      </c>
      <c r="AC49" s="156" t="str">
        <f t="shared" si="25"/>
        <v>H12AT75 - 1</v>
      </c>
      <c r="AD49" s="153">
        <f t="shared" si="14"/>
        <v>1</v>
      </c>
      <c r="AE49" s="197">
        <f t="shared" si="15"/>
        <v>1</v>
      </c>
      <c r="AF49" s="153" t="str">
        <f t="shared" si="24"/>
        <v>H12AT75.</v>
      </c>
      <c r="AG49" s="153" t="str">
        <f t="shared" si="16"/>
        <v>H12AT75</v>
      </c>
      <c r="AH49" s="66"/>
      <c r="AI49" s="67"/>
      <c r="AJ49" s="16"/>
    </row>
    <row r="50" spans="1:36" s="17" customFormat="1" ht="357" customHeight="1" x14ac:dyDescent="0.2">
      <c r="A50" s="172">
        <f>IF(ISBLANK(D50),"",COUNTA($D$2:D50))</f>
        <v>48</v>
      </c>
      <c r="B50" s="148">
        <f t="shared" si="13"/>
        <v>49</v>
      </c>
      <c r="C50" s="174"/>
      <c r="D50" s="148" t="s">
        <v>965</v>
      </c>
      <c r="E50" s="147" t="s">
        <v>1800</v>
      </c>
      <c r="F50" s="176" t="s">
        <v>1765</v>
      </c>
      <c r="G50" s="149" t="s">
        <v>1766</v>
      </c>
      <c r="H50" s="89" t="s">
        <v>1546</v>
      </c>
      <c r="I50" s="89" t="s">
        <v>1558</v>
      </c>
      <c r="J50" s="90" t="s">
        <v>1548</v>
      </c>
      <c r="K50" s="90">
        <v>1</v>
      </c>
      <c r="L50" s="191">
        <v>44185</v>
      </c>
      <c r="M50" s="191">
        <v>44285</v>
      </c>
      <c r="N50" s="92">
        <f t="shared" ref="N50:N52" si="26">(+M50-L50)/7</f>
        <v>14.285714285714286</v>
      </c>
      <c r="O50" s="90" t="s">
        <v>2106</v>
      </c>
      <c r="P50" s="90">
        <v>0.3</v>
      </c>
      <c r="Q50" s="187"/>
      <c r="R50" s="175">
        <f t="shared" si="17"/>
        <v>-1476.1666666666667</v>
      </c>
      <c r="S50" s="93">
        <f t="shared" si="1"/>
        <v>30</v>
      </c>
      <c r="T50" s="154">
        <f t="shared" si="2"/>
        <v>4.2857142857142865</v>
      </c>
      <c r="U50" s="154">
        <f t="shared" si="3"/>
        <v>4.2857142857142865</v>
      </c>
      <c r="V50" s="154">
        <f t="shared" si="4"/>
        <v>14.285714285714286</v>
      </c>
      <c r="W50" s="87"/>
      <c r="X50" s="155" t="str">
        <f t="shared" si="5"/>
        <v>VENCIDA</v>
      </c>
      <c r="Y50" s="155" t="str">
        <f t="shared" si="6"/>
        <v>VENCIDO</v>
      </c>
      <c r="Z50" s="178" t="s">
        <v>1803</v>
      </c>
      <c r="AA50" s="156" t="str">
        <f t="shared" ref="AA50" si="27">AG50</f>
        <v>H1AC19</v>
      </c>
      <c r="AB50" s="156">
        <f t="shared" si="23"/>
        <v>1</v>
      </c>
      <c r="AC50" s="156" t="str">
        <f t="shared" si="25"/>
        <v>H1AC19 - 1</v>
      </c>
      <c r="AD50" s="153">
        <f t="shared" si="14"/>
        <v>1</v>
      </c>
      <c r="AE50" s="197">
        <f t="shared" si="15"/>
        <v>1</v>
      </c>
      <c r="AF50" s="153" t="str">
        <f t="shared" si="24"/>
        <v>H1AC19.</v>
      </c>
      <c r="AG50" s="153" t="str">
        <f t="shared" si="16"/>
        <v>H1AC19</v>
      </c>
      <c r="AH50" s="66"/>
      <c r="AI50" s="67"/>
      <c r="AJ50" s="16"/>
    </row>
    <row r="51" spans="1:36" s="17" customFormat="1" ht="357" customHeight="1" x14ac:dyDescent="0.2">
      <c r="A51" s="172">
        <f>IF(ISBLANK(D51),"",COUNTA($D$2:D51))</f>
        <v>49</v>
      </c>
      <c r="B51" s="148">
        <f t="shared" si="13"/>
        <v>50</v>
      </c>
      <c r="C51" s="174"/>
      <c r="D51" s="148" t="s">
        <v>965</v>
      </c>
      <c r="E51" s="147" t="s">
        <v>1800</v>
      </c>
      <c r="F51" s="149" t="s">
        <v>1767</v>
      </c>
      <c r="G51" s="149" t="s">
        <v>1768</v>
      </c>
      <c r="H51" s="89" t="s">
        <v>1546</v>
      </c>
      <c r="I51" s="89" t="s">
        <v>1558</v>
      </c>
      <c r="J51" s="90" t="s">
        <v>1548</v>
      </c>
      <c r="K51" s="90">
        <v>1</v>
      </c>
      <c r="L51" s="191">
        <v>44185</v>
      </c>
      <c r="M51" s="191">
        <v>44285</v>
      </c>
      <c r="N51" s="92">
        <f t="shared" si="26"/>
        <v>14.285714285714286</v>
      </c>
      <c r="O51" s="90" t="s">
        <v>2106</v>
      </c>
      <c r="P51" s="90">
        <v>0.3</v>
      </c>
      <c r="Q51" s="187"/>
      <c r="R51" s="175">
        <f t="shared" si="17"/>
        <v>-1476.1666666666667</v>
      </c>
      <c r="S51" s="93">
        <f t="shared" si="1"/>
        <v>30</v>
      </c>
      <c r="T51" s="154">
        <f t="shared" si="2"/>
        <v>4.2857142857142865</v>
      </c>
      <c r="U51" s="154">
        <f t="shared" si="3"/>
        <v>4.2857142857142865</v>
      </c>
      <c r="V51" s="154">
        <f t="shared" si="4"/>
        <v>14.285714285714286</v>
      </c>
      <c r="W51" s="87"/>
      <c r="X51" s="155" t="str">
        <f t="shared" si="5"/>
        <v>VENCIDA</v>
      </c>
      <c r="Y51" s="155" t="str">
        <f t="shared" si="6"/>
        <v>VENCIDO</v>
      </c>
      <c r="Z51" s="178" t="s">
        <v>1803</v>
      </c>
      <c r="AA51" s="156" t="str">
        <f t="shared" ref="AA51:AA66" si="28">AG51</f>
        <v>H2AC19</v>
      </c>
      <c r="AB51" s="156">
        <f t="shared" si="23"/>
        <v>1</v>
      </c>
      <c r="AC51" s="156" t="str">
        <f t="shared" si="25"/>
        <v>H2AC19 - 1</v>
      </c>
      <c r="AD51" s="153">
        <f t="shared" si="14"/>
        <v>1</v>
      </c>
      <c r="AE51" s="197">
        <f t="shared" si="15"/>
        <v>1</v>
      </c>
      <c r="AF51" s="153" t="str">
        <f t="shared" si="24"/>
        <v>H2AC19.</v>
      </c>
      <c r="AG51" s="153" t="str">
        <f t="shared" si="16"/>
        <v>H2AC19</v>
      </c>
      <c r="AH51" s="66"/>
      <c r="AI51" s="67"/>
      <c r="AJ51" s="16"/>
    </row>
    <row r="52" spans="1:36" s="17" customFormat="1" ht="357" customHeight="1" x14ac:dyDescent="0.2">
      <c r="A52" s="172">
        <f>IF(ISBLANK(D52),"",COUNTA($D$2:D52))</f>
        <v>50</v>
      </c>
      <c r="B52" s="148">
        <f t="shared" si="13"/>
        <v>51</v>
      </c>
      <c r="C52" s="174"/>
      <c r="D52" s="172" t="s">
        <v>836</v>
      </c>
      <c r="E52" s="147" t="s">
        <v>1801</v>
      </c>
      <c r="F52" s="149" t="s">
        <v>1769</v>
      </c>
      <c r="G52" s="149" t="s">
        <v>1770</v>
      </c>
      <c r="H52" s="177" t="s">
        <v>1809</v>
      </c>
      <c r="I52" s="177" t="s">
        <v>1804</v>
      </c>
      <c r="J52" s="177" t="s">
        <v>1805</v>
      </c>
      <c r="K52" s="175">
        <v>1</v>
      </c>
      <c r="L52" s="188">
        <v>44225</v>
      </c>
      <c r="M52" s="188">
        <v>44347</v>
      </c>
      <c r="N52" s="92">
        <f t="shared" si="26"/>
        <v>17.428571428571427</v>
      </c>
      <c r="O52" s="88" t="s">
        <v>346</v>
      </c>
      <c r="P52" s="90">
        <v>1</v>
      </c>
      <c r="Q52" s="187">
        <v>44257</v>
      </c>
      <c r="R52" s="192">
        <f t="shared" si="17"/>
        <v>-3</v>
      </c>
      <c r="S52" s="93">
        <f t="shared" si="1"/>
        <v>100</v>
      </c>
      <c r="T52" s="154">
        <f t="shared" si="2"/>
        <v>17.428571428571427</v>
      </c>
      <c r="U52" s="154">
        <f t="shared" si="3"/>
        <v>17.428571428571427</v>
      </c>
      <c r="V52" s="154">
        <f t="shared" si="4"/>
        <v>17.428571428571427</v>
      </c>
      <c r="W52" s="87"/>
      <c r="X52" s="155" t="str">
        <f t="shared" si="5"/>
        <v>CUMPLIDA</v>
      </c>
      <c r="Y52" s="155" t="str">
        <f t="shared" si="6"/>
        <v>CUMPLIDO</v>
      </c>
      <c r="Z52" s="178" t="s">
        <v>1803</v>
      </c>
      <c r="AA52" s="156" t="str">
        <f t="shared" si="28"/>
        <v>H3AC19</v>
      </c>
      <c r="AB52" s="156">
        <f t="shared" si="23"/>
        <v>1</v>
      </c>
      <c r="AC52" s="156" t="str">
        <f t="shared" si="25"/>
        <v>H3AC19 - 1</v>
      </c>
      <c r="AD52" s="153">
        <f t="shared" si="14"/>
        <v>5</v>
      </c>
      <c r="AE52" s="197">
        <f t="shared" si="15"/>
        <v>5</v>
      </c>
      <c r="AF52" s="153" t="str">
        <f t="shared" si="24"/>
        <v>H3AC19.</v>
      </c>
      <c r="AG52" s="153" t="str">
        <f t="shared" si="16"/>
        <v>H3AC19</v>
      </c>
      <c r="AH52" s="66"/>
      <c r="AI52" s="67"/>
      <c r="AJ52" s="16"/>
    </row>
    <row r="53" spans="1:36" s="17" customFormat="1" ht="357" customHeight="1" x14ac:dyDescent="0.2">
      <c r="A53" s="172">
        <f>IF(ISBLANK(D53),"",COUNTA($D$2:D53))</f>
        <v>51</v>
      </c>
      <c r="B53" s="148">
        <f t="shared" si="13"/>
        <v>52</v>
      </c>
      <c r="C53" s="174"/>
      <c r="D53" s="148" t="s">
        <v>835</v>
      </c>
      <c r="E53" s="147" t="s">
        <v>1802</v>
      </c>
      <c r="F53" s="149" t="s">
        <v>1771</v>
      </c>
      <c r="G53" s="149" t="s">
        <v>1772</v>
      </c>
      <c r="H53" s="89" t="s">
        <v>1546</v>
      </c>
      <c r="I53" s="89" t="s">
        <v>1558</v>
      </c>
      <c r="J53" s="90" t="s">
        <v>1548</v>
      </c>
      <c r="K53" s="90">
        <v>1</v>
      </c>
      <c r="L53" s="191">
        <v>44185</v>
      </c>
      <c r="M53" s="191">
        <v>44285</v>
      </c>
      <c r="N53" s="92">
        <f t="shared" ref="N53:N66" si="29">(+M53-L53)/7</f>
        <v>14.285714285714286</v>
      </c>
      <c r="O53" s="90" t="s">
        <v>2106</v>
      </c>
      <c r="P53" s="90">
        <v>0.3</v>
      </c>
      <c r="Q53" s="187"/>
      <c r="R53" s="175">
        <f t="shared" si="17"/>
        <v>-1476.1666666666667</v>
      </c>
      <c r="S53" s="93">
        <f t="shared" si="1"/>
        <v>30</v>
      </c>
      <c r="T53" s="154">
        <f t="shared" si="2"/>
        <v>4.2857142857142865</v>
      </c>
      <c r="U53" s="154">
        <f t="shared" si="3"/>
        <v>4.2857142857142865</v>
      </c>
      <c r="V53" s="154">
        <f t="shared" si="4"/>
        <v>14.285714285714286</v>
      </c>
      <c r="W53" s="87"/>
      <c r="X53" s="155" t="str">
        <f t="shared" si="5"/>
        <v>VENCIDA</v>
      </c>
      <c r="Y53" s="155" t="str">
        <f t="shared" si="6"/>
        <v>VENCIDO</v>
      </c>
      <c r="Z53" s="178" t="s">
        <v>1803</v>
      </c>
      <c r="AA53" s="156" t="str">
        <f t="shared" si="28"/>
        <v>H4AC19</v>
      </c>
      <c r="AB53" s="156">
        <f t="shared" si="23"/>
        <v>1</v>
      </c>
      <c r="AC53" s="156" t="str">
        <f t="shared" si="25"/>
        <v>H4AC19 - 1</v>
      </c>
      <c r="AD53" s="153">
        <f t="shared" si="14"/>
        <v>1</v>
      </c>
      <c r="AE53" s="197">
        <f t="shared" si="15"/>
        <v>1</v>
      </c>
      <c r="AF53" s="153" t="str">
        <f t="shared" si="24"/>
        <v>H4AC19.</v>
      </c>
      <c r="AG53" s="153" t="str">
        <f t="shared" si="16"/>
        <v>H4AC19</v>
      </c>
      <c r="AH53" s="66"/>
      <c r="AI53" s="67"/>
      <c r="AJ53" s="16"/>
    </row>
    <row r="54" spans="1:36" s="17" customFormat="1" ht="357" customHeight="1" x14ac:dyDescent="0.2">
      <c r="A54" s="172">
        <f>IF(ISBLANK(D54),"",COUNTA($D$2:D54))</f>
        <v>52</v>
      </c>
      <c r="B54" s="148">
        <f t="shared" si="13"/>
        <v>53</v>
      </c>
      <c r="C54" s="174"/>
      <c r="D54" s="148" t="s">
        <v>835</v>
      </c>
      <c r="E54" s="147" t="s">
        <v>1584</v>
      </c>
      <c r="F54" s="149" t="s">
        <v>1773</v>
      </c>
      <c r="G54" s="149" t="s">
        <v>1774</v>
      </c>
      <c r="H54" s="89" t="s">
        <v>1546</v>
      </c>
      <c r="I54" s="89" t="s">
        <v>1558</v>
      </c>
      <c r="J54" s="90" t="s">
        <v>1548</v>
      </c>
      <c r="K54" s="90">
        <v>1</v>
      </c>
      <c r="L54" s="191">
        <v>44185</v>
      </c>
      <c r="M54" s="191">
        <v>44285</v>
      </c>
      <c r="N54" s="92">
        <f t="shared" si="29"/>
        <v>14.285714285714286</v>
      </c>
      <c r="O54" s="90" t="s">
        <v>2106</v>
      </c>
      <c r="P54" s="90">
        <v>0.3</v>
      </c>
      <c r="Q54" s="187"/>
      <c r="R54" s="175">
        <f t="shared" si="17"/>
        <v>-1476.1666666666667</v>
      </c>
      <c r="S54" s="93">
        <f t="shared" si="1"/>
        <v>30</v>
      </c>
      <c r="T54" s="154">
        <f t="shared" si="2"/>
        <v>4.2857142857142865</v>
      </c>
      <c r="U54" s="154">
        <f t="shared" si="3"/>
        <v>4.2857142857142865</v>
      </c>
      <c r="V54" s="154">
        <f t="shared" si="4"/>
        <v>14.285714285714286</v>
      </c>
      <c r="W54" s="87"/>
      <c r="X54" s="155" t="str">
        <f t="shared" si="5"/>
        <v>VENCIDA</v>
      </c>
      <c r="Y54" s="155" t="str">
        <f t="shared" si="6"/>
        <v>VENCIDO</v>
      </c>
      <c r="Z54" s="178" t="s">
        <v>1803</v>
      </c>
      <c r="AA54" s="156" t="str">
        <f t="shared" si="28"/>
        <v>H5AC19</v>
      </c>
      <c r="AB54" s="156">
        <f t="shared" si="23"/>
        <v>1</v>
      </c>
      <c r="AC54" s="156" t="str">
        <f t="shared" si="25"/>
        <v>H5AC19 - 1</v>
      </c>
      <c r="AD54" s="153">
        <f t="shared" si="14"/>
        <v>1</v>
      </c>
      <c r="AE54" s="197">
        <f t="shared" si="15"/>
        <v>1</v>
      </c>
      <c r="AF54" s="153" t="str">
        <f t="shared" si="24"/>
        <v>H5AC19.</v>
      </c>
      <c r="AG54" s="153" t="str">
        <f t="shared" si="16"/>
        <v>H5AC19</v>
      </c>
      <c r="AH54" s="66"/>
      <c r="AI54" s="67"/>
      <c r="AJ54" s="16"/>
    </row>
    <row r="55" spans="1:36" s="17" customFormat="1" ht="357" customHeight="1" x14ac:dyDescent="0.2">
      <c r="A55" s="172">
        <f>IF(ISBLANK(D55),"",COUNTA($D$2:D55))</f>
        <v>53</v>
      </c>
      <c r="B55" s="148">
        <f t="shared" si="13"/>
        <v>54</v>
      </c>
      <c r="C55" s="174"/>
      <c r="D55" s="148" t="s">
        <v>968</v>
      </c>
      <c r="E55" s="147" t="s">
        <v>1802</v>
      </c>
      <c r="F55" s="149" t="s">
        <v>1775</v>
      </c>
      <c r="G55" s="149" t="s">
        <v>1776</v>
      </c>
      <c r="H55" s="89" t="s">
        <v>1546</v>
      </c>
      <c r="I55" s="89" t="s">
        <v>1558</v>
      </c>
      <c r="J55" s="90" t="s">
        <v>1548</v>
      </c>
      <c r="K55" s="90">
        <v>1</v>
      </c>
      <c r="L55" s="91">
        <v>44185</v>
      </c>
      <c r="M55" s="91">
        <v>44285</v>
      </c>
      <c r="N55" s="92">
        <f t="shared" si="29"/>
        <v>14.285714285714286</v>
      </c>
      <c r="O55" s="90" t="s">
        <v>2106</v>
      </c>
      <c r="P55" s="90">
        <v>0.3</v>
      </c>
      <c r="Q55" s="187"/>
      <c r="R55" s="175">
        <f t="shared" si="17"/>
        <v>-1476.1666666666667</v>
      </c>
      <c r="S55" s="93">
        <f t="shared" si="1"/>
        <v>30</v>
      </c>
      <c r="T55" s="154">
        <f t="shared" si="2"/>
        <v>4.2857142857142865</v>
      </c>
      <c r="U55" s="154">
        <f t="shared" si="3"/>
        <v>4.2857142857142865</v>
      </c>
      <c r="V55" s="154">
        <f t="shared" si="4"/>
        <v>14.285714285714286</v>
      </c>
      <c r="W55" s="87"/>
      <c r="X55" s="155" t="str">
        <f t="shared" si="5"/>
        <v>VENCIDA</v>
      </c>
      <c r="Y55" s="155" t="str">
        <f t="shared" si="6"/>
        <v>VENCIDO</v>
      </c>
      <c r="Z55" s="178" t="s">
        <v>1803</v>
      </c>
      <c r="AA55" s="156" t="str">
        <f t="shared" si="28"/>
        <v>H6AC19</v>
      </c>
      <c r="AB55" s="156">
        <f t="shared" si="23"/>
        <v>1</v>
      </c>
      <c r="AC55" s="156" t="str">
        <f t="shared" si="25"/>
        <v>H6AC19 - 1</v>
      </c>
      <c r="AD55" s="153">
        <f t="shared" si="14"/>
        <v>1</v>
      </c>
      <c r="AE55" s="197">
        <f t="shared" si="15"/>
        <v>1</v>
      </c>
      <c r="AF55" s="153" t="str">
        <f t="shared" si="24"/>
        <v>H6AC19.</v>
      </c>
      <c r="AG55" s="153" t="str">
        <f t="shared" si="16"/>
        <v>H6AC19</v>
      </c>
      <c r="AH55" s="66"/>
      <c r="AI55" s="67"/>
      <c r="AJ55" s="16"/>
    </row>
    <row r="56" spans="1:36" s="17" customFormat="1" ht="357" customHeight="1" x14ac:dyDescent="0.2">
      <c r="A56" s="172">
        <f>IF(ISBLANK(D56),"",COUNTA($D$2:D56))</f>
        <v>54</v>
      </c>
      <c r="B56" s="148">
        <f t="shared" si="13"/>
        <v>55</v>
      </c>
      <c r="C56" s="174"/>
      <c r="D56" s="148" t="s">
        <v>836</v>
      </c>
      <c r="E56" s="147" t="s">
        <v>1584</v>
      </c>
      <c r="F56" s="149" t="s">
        <v>1777</v>
      </c>
      <c r="G56" s="149" t="s">
        <v>1778</v>
      </c>
      <c r="H56" s="89" t="s">
        <v>1546</v>
      </c>
      <c r="I56" s="89" t="s">
        <v>1558</v>
      </c>
      <c r="J56" s="90" t="s">
        <v>1548</v>
      </c>
      <c r="K56" s="90">
        <v>1</v>
      </c>
      <c r="L56" s="91">
        <v>44185</v>
      </c>
      <c r="M56" s="91">
        <v>44285</v>
      </c>
      <c r="N56" s="92">
        <f t="shared" si="29"/>
        <v>14.285714285714286</v>
      </c>
      <c r="O56" s="90" t="s">
        <v>2106</v>
      </c>
      <c r="P56" s="90">
        <v>0.3</v>
      </c>
      <c r="Q56" s="187"/>
      <c r="R56" s="175">
        <f t="shared" si="17"/>
        <v>-1476.1666666666667</v>
      </c>
      <c r="S56" s="93">
        <f t="shared" si="1"/>
        <v>30</v>
      </c>
      <c r="T56" s="154">
        <f t="shared" si="2"/>
        <v>4.2857142857142865</v>
      </c>
      <c r="U56" s="154">
        <f t="shared" si="3"/>
        <v>4.2857142857142865</v>
      </c>
      <c r="V56" s="154">
        <f t="shared" si="4"/>
        <v>14.285714285714286</v>
      </c>
      <c r="W56" s="87"/>
      <c r="X56" s="155" t="str">
        <f t="shared" si="5"/>
        <v>VENCIDA</v>
      </c>
      <c r="Y56" s="155" t="str">
        <f t="shared" si="6"/>
        <v>VENCIDO</v>
      </c>
      <c r="Z56" s="178" t="s">
        <v>1803</v>
      </c>
      <c r="AA56" s="156" t="str">
        <f t="shared" si="28"/>
        <v>H7AC19</v>
      </c>
      <c r="AB56" s="156">
        <f t="shared" si="23"/>
        <v>1</v>
      </c>
      <c r="AC56" s="156" t="str">
        <f t="shared" si="25"/>
        <v>H7AC19 - 1</v>
      </c>
      <c r="AD56" s="153">
        <f t="shared" si="14"/>
        <v>1</v>
      </c>
      <c r="AE56" s="197">
        <f t="shared" si="15"/>
        <v>1</v>
      </c>
      <c r="AF56" s="153" t="str">
        <f t="shared" si="24"/>
        <v>H7AC19.</v>
      </c>
      <c r="AG56" s="153" t="str">
        <f t="shared" si="16"/>
        <v>H7AC19</v>
      </c>
      <c r="AH56" s="66"/>
      <c r="AI56" s="67"/>
      <c r="AJ56" s="16"/>
    </row>
    <row r="57" spans="1:36" s="17" customFormat="1" ht="357" customHeight="1" x14ac:dyDescent="0.2">
      <c r="A57" s="172">
        <f>IF(ISBLANK(D57),"",COUNTA($D$2:D57))</f>
        <v>55</v>
      </c>
      <c r="B57" s="148">
        <f t="shared" si="13"/>
        <v>56</v>
      </c>
      <c r="C57" s="174"/>
      <c r="D57" s="148" t="s">
        <v>835</v>
      </c>
      <c r="E57" s="147" t="s">
        <v>1584</v>
      </c>
      <c r="F57" s="149" t="s">
        <v>1779</v>
      </c>
      <c r="G57" s="149" t="s">
        <v>1780</v>
      </c>
      <c r="H57" s="89" t="s">
        <v>1546</v>
      </c>
      <c r="I57" s="89" t="s">
        <v>1558</v>
      </c>
      <c r="J57" s="90" t="s">
        <v>1548</v>
      </c>
      <c r="K57" s="90">
        <v>1</v>
      </c>
      <c r="L57" s="91">
        <v>44185</v>
      </c>
      <c r="M57" s="91">
        <v>44285</v>
      </c>
      <c r="N57" s="92">
        <f t="shared" si="29"/>
        <v>14.285714285714286</v>
      </c>
      <c r="O57" s="90" t="s">
        <v>2106</v>
      </c>
      <c r="P57" s="90">
        <v>0.3</v>
      </c>
      <c r="Q57" s="187"/>
      <c r="R57" s="175">
        <f t="shared" si="17"/>
        <v>-1476.1666666666667</v>
      </c>
      <c r="S57" s="93">
        <f t="shared" si="1"/>
        <v>30</v>
      </c>
      <c r="T57" s="154">
        <f t="shared" si="2"/>
        <v>4.2857142857142865</v>
      </c>
      <c r="U57" s="154">
        <f t="shared" si="3"/>
        <v>4.2857142857142865</v>
      </c>
      <c r="V57" s="154">
        <f t="shared" si="4"/>
        <v>14.285714285714286</v>
      </c>
      <c r="W57" s="87"/>
      <c r="X57" s="155" t="str">
        <f t="shared" si="5"/>
        <v>VENCIDA</v>
      </c>
      <c r="Y57" s="155" t="str">
        <f t="shared" si="6"/>
        <v>VENCIDO</v>
      </c>
      <c r="Z57" s="178" t="s">
        <v>1803</v>
      </c>
      <c r="AA57" s="156" t="str">
        <f t="shared" si="28"/>
        <v>H8AC19</v>
      </c>
      <c r="AB57" s="156">
        <f t="shared" si="23"/>
        <v>1</v>
      </c>
      <c r="AC57" s="156" t="str">
        <f t="shared" si="25"/>
        <v>H8AC19 - 1</v>
      </c>
      <c r="AD57" s="153">
        <f t="shared" si="14"/>
        <v>1</v>
      </c>
      <c r="AE57" s="197">
        <f t="shared" si="15"/>
        <v>1</v>
      </c>
      <c r="AF57" s="153" t="str">
        <f t="shared" si="24"/>
        <v>H8AC19.</v>
      </c>
      <c r="AG57" s="153" t="str">
        <f t="shared" si="16"/>
        <v>H8AC19</v>
      </c>
      <c r="AH57" s="66"/>
      <c r="AI57" s="67"/>
      <c r="AJ57" s="16"/>
    </row>
    <row r="58" spans="1:36" s="17" customFormat="1" ht="357" customHeight="1" x14ac:dyDescent="0.2">
      <c r="A58" s="172">
        <f>IF(ISBLANK(D58),"",COUNTA($D$2:D58))</f>
        <v>56</v>
      </c>
      <c r="B58" s="148">
        <f t="shared" si="13"/>
        <v>57</v>
      </c>
      <c r="C58" s="174"/>
      <c r="D58" s="87" t="s">
        <v>835</v>
      </c>
      <c r="E58" s="97" t="s">
        <v>1716</v>
      </c>
      <c r="F58" s="98" t="s">
        <v>1781</v>
      </c>
      <c r="G58" s="98" t="s">
        <v>1782</v>
      </c>
      <c r="H58" s="101" t="s">
        <v>1810</v>
      </c>
      <c r="I58" s="101" t="s">
        <v>1806</v>
      </c>
      <c r="J58" s="89" t="s">
        <v>1807</v>
      </c>
      <c r="K58" s="87">
        <v>1</v>
      </c>
      <c r="L58" s="91">
        <v>44185</v>
      </c>
      <c r="M58" s="131">
        <v>44346</v>
      </c>
      <c r="N58" s="92">
        <f t="shared" si="29"/>
        <v>23</v>
      </c>
      <c r="O58" s="167" t="s">
        <v>2105</v>
      </c>
      <c r="P58" s="90">
        <v>0</v>
      </c>
      <c r="Q58" s="187"/>
      <c r="R58" s="175">
        <f t="shared" si="17"/>
        <v>-1478.2</v>
      </c>
      <c r="S58" s="93">
        <f t="shared" si="1"/>
        <v>0</v>
      </c>
      <c r="T58" s="154">
        <f t="shared" si="2"/>
        <v>0</v>
      </c>
      <c r="U58" s="154">
        <f t="shared" si="3"/>
        <v>0</v>
      </c>
      <c r="V58" s="154">
        <f t="shared" si="4"/>
        <v>23</v>
      </c>
      <c r="W58" s="87"/>
      <c r="X58" s="155" t="str">
        <f t="shared" si="5"/>
        <v>VENCIDA</v>
      </c>
      <c r="Y58" s="155" t="str">
        <f t="shared" si="6"/>
        <v>VENCIDO</v>
      </c>
      <c r="Z58" s="178" t="s">
        <v>1803</v>
      </c>
      <c r="AA58" s="156" t="str">
        <f t="shared" si="28"/>
        <v>H9AC19</v>
      </c>
      <c r="AB58" s="156">
        <f t="shared" si="23"/>
        <v>1</v>
      </c>
      <c r="AC58" s="156" t="str">
        <f t="shared" si="25"/>
        <v>H9AC19 - 1</v>
      </c>
      <c r="AD58" s="153">
        <f t="shared" si="14"/>
        <v>1</v>
      </c>
      <c r="AE58" s="197">
        <f t="shared" si="15"/>
        <v>1</v>
      </c>
      <c r="AF58" s="153" t="str">
        <f t="shared" si="24"/>
        <v>H9AC19.</v>
      </c>
      <c r="AG58" s="153" t="str">
        <f t="shared" si="16"/>
        <v>H9AC19</v>
      </c>
      <c r="AH58" s="66"/>
      <c r="AI58" s="67"/>
      <c r="AJ58" s="16"/>
    </row>
    <row r="59" spans="1:36" s="17" customFormat="1" ht="357" customHeight="1" x14ac:dyDescent="0.2">
      <c r="A59" s="172">
        <f>IF(ISBLANK(D59),"",COUNTA($D$2:D59))</f>
        <v>57</v>
      </c>
      <c r="B59" s="148">
        <f t="shared" si="13"/>
        <v>58</v>
      </c>
      <c r="C59" s="174"/>
      <c r="D59" s="87" t="s">
        <v>836</v>
      </c>
      <c r="E59" s="97" t="s">
        <v>1716</v>
      </c>
      <c r="F59" s="98" t="s">
        <v>1783</v>
      </c>
      <c r="G59" s="98" t="s">
        <v>1784</v>
      </c>
      <c r="H59" s="101" t="s">
        <v>1811</v>
      </c>
      <c r="I59" s="101" t="s">
        <v>1806</v>
      </c>
      <c r="J59" s="89" t="s">
        <v>1807</v>
      </c>
      <c r="K59" s="87">
        <v>1</v>
      </c>
      <c r="L59" s="91">
        <v>44185</v>
      </c>
      <c r="M59" s="131">
        <v>44346</v>
      </c>
      <c r="N59" s="92">
        <f t="shared" si="29"/>
        <v>23</v>
      </c>
      <c r="O59" s="167" t="s">
        <v>2105</v>
      </c>
      <c r="P59" s="90">
        <v>0</v>
      </c>
      <c r="Q59" s="187"/>
      <c r="R59" s="175">
        <f t="shared" si="17"/>
        <v>-1478.2</v>
      </c>
      <c r="S59" s="93">
        <f t="shared" si="1"/>
        <v>0</v>
      </c>
      <c r="T59" s="154">
        <f t="shared" si="2"/>
        <v>0</v>
      </c>
      <c r="U59" s="154">
        <f t="shared" si="3"/>
        <v>0</v>
      </c>
      <c r="V59" s="154">
        <f t="shared" si="4"/>
        <v>23</v>
      </c>
      <c r="W59" s="87"/>
      <c r="X59" s="155" t="str">
        <f t="shared" si="5"/>
        <v>VENCIDA</v>
      </c>
      <c r="Y59" s="155" t="str">
        <f t="shared" si="6"/>
        <v>VENCIDO</v>
      </c>
      <c r="Z59" s="178" t="s">
        <v>1803</v>
      </c>
      <c r="AA59" s="156" t="str">
        <f t="shared" si="28"/>
        <v>H10AC19</v>
      </c>
      <c r="AB59" s="156">
        <f t="shared" si="23"/>
        <v>1</v>
      </c>
      <c r="AC59" s="156" t="str">
        <f t="shared" si="25"/>
        <v>H10AC19 - 1</v>
      </c>
      <c r="AD59" s="153">
        <f t="shared" si="14"/>
        <v>1</v>
      </c>
      <c r="AE59" s="197">
        <f t="shared" si="15"/>
        <v>1</v>
      </c>
      <c r="AF59" s="153" t="str">
        <f t="shared" si="24"/>
        <v>H10AC19.</v>
      </c>
      <c r="AG59" s="153" t="str">
        <f t="shared" si="16"/>
        <v>H10AC19</v>
      </c>
      <c r="AH59" s="66"/>
      <c r="AI59" s="67"/>
      <c r="AJ59" s="16"/>
    </row>
    <row r="60" spans="1:36" s="17" customFormat="1" ht="357" customHeight="1" x14ac:dyDescent="0.2">
      <c r="A60" s="172">
        <f>IF(ISBLANK(D60),"",COUNTA($D$2:D60))</f>
        <v>58</v>
      </c>
      <c r="B60" s="148">
        <f t="shared" si="13"/>
        <v>59</v>
      </c>
      <c r="C60" s="174"/>
      <c r="D60" s="87" t="s">
        <v>835</v>
      </c>
      <c r="E60" s="97" t="s">
        <v>1716</v>
      </c>
      <c r="F60" s="96" t="s">
        <v>1785</v>
      </c>
      <c r="G60" s="96" t="s">
        <v>1786</v>
      </c>
      <c r="H60" s="101" t="s">
        <v>1811</v>
      </c>
      <c r="I60" s="101" t="s">
        <v>1806</v>
      </c>
      <c r="J60" s="89" t="s">
        <v>1807</v>
      </c>
      <c r="K60" s="87">
        <v>1</v>
      </c>
      <c r="L60" s="91">
        <v>44185</v>
      </c>
      <c r="M60" s="131">
        <v>44346</v>
      </c>
      <c r="N60" s="92">
        <f t="shared" si="29"/>
        <v>23</v>
      </c>
      <c r="O60" s="167" t="s">
        <v>2105</v>
      </c>
      <c r="P60" s="90">
        <v>0</v>
      </c>
      <c r="Q60" s="187"/>
      <c r="R60" s="175">
        <f t="shared" si="17"/>
        <v>-1478.2</v>
      </c>
      <c r="S60" s="93">
        <f t="shared" si="1"/>
        <v>0</v>
      </c>
      <c r="T60" s="154">
        <f t="shared" si="2"/>
        <v>0</v>
      </c>
      <c r="U60" s="154">
        <f t="shared" si="3"/>
        <v>0</v>
      </c>
      <c r="V60" s="154">
        <f t="shared" si="4"/>
        <v>23</v>
      </c>
      <c r="W60" s="87"/>
      <c r="X60" s="155" t="str">
        <f t="shared" si="5"/>
        <v>VENCIDA</v>
      </c>
      <c r="Y60" s="155" t="str">
        <f t="shared" si="6"/>
        <v>VENCIDO</v>
      </c>
      <c r="Z60" s="178" t="s">
        <v>1803</v>
      </c>
      <c r="AA60" s="156" t="str">
        <f t="shared" si="28"/>
        <v>H11AC19</v>
      </c>
      <c r="AB60" s="156">
        <f t="shared" si="23"/>
        <v>1</v>
      </c>
      <c r="AC60" s="156" t="str">
        <f t="shared" si="25"/>
        <v>H11AC19 - 1</v>
      </c>
      <c r="AD60" s="153">
        <f t="shared" si="14"/>
        <v>1</v>
      </c>
      <c r="AE60" s="197">
        <f t="shared" si="15"/>
        <v>1</v>
      </c>
      <c r="AF60" s="153" t="str">
        <f t="shared" si="24"/>
        <v>H11AC19.</v>
      </c>
      <c r="AG60" s="153" t="str">
        <f t="shared" si="16"/>
        <v>H11AC19</v>
      </c>
      <c r="AH60" s="66"/>
      <c r="AI60" s="67"/>
      <c r="AJ60" s="16"/>
    </row>
    <row r="61" spans="1:36" s="17" customFormat="1" ht="357" customHeight="1" x14ac:dyDescent="0.2">
      <c r="A61" s="172">
        <f>IF(ISBLANK(D61),"",COUNTA($D$2:D61))</f>
        <v>59</v>
      </c>
      <c r="B61" s="148">
        <f t="shared" si="13"/>
        <v>60</v>
      </c>
      <c r="C61" s="174"/>
      <c r="D61" s="87" t="s">
        <v>836</v>
      </c>
      <c r="E61" s="97" t="s">
        <v>1716</v>
      </c>
      <c r="F61" s="96" t="s">
        <v>1787</v>
      </c>
      <c r="G61" s="96" t="s">
        <v>1788</v>
      </c>
      <c r="H61" s="101" t="s">
        <v>1812</v>
      </c>
      <c r="I61" s="101" t="s">
        <v>1806</v>
      </c>
      <c r="J61" s="89" t="s">
        <v>1807</v>
      </c>
      <c r="K61" s="87">
        <v>1</v>
      </c>
      <c r="L61" s="91">
        <v>44185</v>
      </c>
      <c r="M61" s="131">
        <v>44346</v>
      </c>
      <c r="N61" s="92">
        <f t="shared" si="29"/>
        <v>23</v>
      </c>
      <c r="O61" s="167" t="s">
        <v>2105</v>
      </c>
      <c r="P61" s="90">
        <v>0</v>
      </c>
      <c r="Q61" s="187"/>
      <c r="R61" s="175">
        <f t="shared" si="17"/>
        <v>-1478.2</v>
      </c>
      <c r="S61" s="93">
        <f t="shared" si="1"/>
        <v>0</v>
      </c>
      <c r="T61" s="154">
        <f t="shared" si="2"/>
        <v>0</v>
      </c>
      <c r="U61" s="154">
        <f t="shared" si="3"/>
        <v>0</v>
      </c>
      <c r="V61" s="154">
        <f t="shared" si="4"/>
        <v>23</v>
      </c>
      <c r="W61" s="87"/>
      <c r="X61" s="155" t="str">
        <f t="shared" si="5"/>
        <v>VENCIDA</v>
      </c>
      <c r="Y61" s="155" t="str">
        <f t="shared" si="6"/>
        <v>VENCIDO</v>
      </c>
      <c r="Z61" s="178" t="s">
        <v>1803</v>
      </c>
      <c r="AA61" s="156" t="str">
        <f t="shared" si="28"/>
        <v>H12AC19</v>
      </c>
      <c r="AB61" s="156">
        <f t="shared" si="23"/>
        <v>1</v>
      </c>
      <c r="AC61" s="156" t="str">
        <f t="shared" si="25"/>
        <v>H12AC19 - 1</v>
      </c>
      <c r="AD61" s="153">
        <f t="shared" si="14"/>
        <v>1</v>
      </c>
      <c r="AE61" s="197">
        <f t="shared" si="15"/>
        <v>1</v>
      </c>
      <c r="AF61" s="153" t="str">
        <f t="shared" si="24"/>
        <v>H12AC19.</v>
      </c>
      <c r="AG61" s="153" t="str">
        <f t="shared" si="16"/>
        <v>H12AC19</v>
      </c>
      <c r="AH61" s="66"/>
      <c r="AI61" s="67"/>
      <c r="AJ61" s="16"/>
    </row>
    <row r="62" spans="1:36" s="17" customFormat="1" ht="357" customHeight="1" x14ac:dyDescent="0.2">
      <c r="A62" s="172">
        <f>IF(ISBLANK(D62),"",COUNTA($D$2:D62))</f>
        <v>60</v>
      </c>
      <c r="B62" s="148">
        <f t="shared" si="13"/>
        <v>61</v>
      </c>
      <c r="C62" s="174"/>
      <c r="D62" s="87" t="s">
        <v>836</v>
      </c>
      <c r="E62" s="97" t="s">
        <v>1716</v>
      </c>
      <c r="F62" s="96" t="s">
        <v>1789</v>
      </c>
      <c r="G62" s="96" t="s">
        <v>1790</v>
      </c>
      <c r="H62" s="101" t="s">
        <v>1812</v>
      </c>
      <c r="I62" s="101" t="s">
        <v>1808</v>
      </c>
      <c r="J62" s="89" t="s">
        <v>1807</v>
      </c>
      <c r="K62" s="87">
        <v>1</v>
      </c>
      <c r="L62" s="91">
        <v>44185</v>
      </c>
      <c r="M62" s="131">
        <v>44346</v>
      </c>
      <c r="N62" s="92">
        <f t="shared" si="29"/>
        <v>23</v>
      </c>
      <c r="O62" s="167" t="s">
        <v>2105</v>
      </c>
      <c r="P62" s="90">
        <v>0</v>
      </c>
      <c r="Q62" s="187"/>
      <c r="R62" s="175">
        <f t="shared" si="17"/>
        <v>-1478.2</v>
      </c>
      <c r="S62" s="93">
        <f t="shared" si="1"/>
        <v>0</v>
      </c>
      <c r="T62" s="154">
        <f t="shared" si="2"/>
        <v>0</v>
      </c>
      <c r="U62" s="154">
        <f t="shared" si="3"/>
        <v>0</v>
      </c>
      <c r="V62" s="154">
        <f t="shared" si="4"/>
        <v>23</v>
      </c>
      <c r="W62" s="87"/>
      <c r="X62" s="155" t="str">
        <f t="shared" si="5"/>
        <v>VENCIDA</v>
      </c>
      <c r="Y62" s="155" t="str">
        <f t="shared" si="6"/>
        <v>VENCIDO</v>
      </c>
      <c r="Z62" s="178" t="s">
        <v>1803</v>
      </c>
      <c r="AA62" s="156" t="str">
        <f t="shared" si="28"/>
        <v>H13AC19</v>
      </c>
      <c r="AB62" s="156">
        <f t="shared" si="23"/>
        <v>1</v>
      </c>
      <c r="AC62" s="156" t="str">
        <f t="shared" si="25"/>
        <v>H13AC19 - 1</v>
      </c>
      <c r="AD62" s="153">
        <f t="shared" si="14"/>
        <v>1</v>
      </c>
      <c r="AE62" s="197">
        <f t="shared" si="15"/>
        <v>1</v>
      </c>
      <c r="AF62" s="153" t="str">
        <f t="shared" si="24"/>
        <v>H13AC19.</v>
      </c>
      <c r="AG62" s="153" t="str">
        <f t="shared" si="16"/>
        <v>H13AC19</v>
      </c>
      <c r="AH62" s="66"/>
      <c r="AI62" s="67"/>
      <c r="AJ62" s="16"/>
    </row>
    <row r="63" spans="1:36" s="17" customFormat="1" ht="357" customHeight="1" x14ac:dyDescent="0.2">
      <c r="A63" s="172">
        <f>IF(ISBLANK(D63),"",COUNTA($D$2:D63))</f>
        <v>61</v>
      </c>
      <c r="B63" s="148">
        <f t="shared" si="13"/>
        <v>62</v>
      </c>
      <c r="C63" s="174"/>
      <c r="D63" s="87" t="s">
        <v>836</v>
      </c>
      <c r="E63" s="97" t="s">
        <v>1716</v>
      </c>
      <c r="F63" s="96" t="s">
        <v>1791</v>
      </c>
      <c r="G63" s="96" t="s">
        <v>1792</v>
      </c>
      <c r="H63" s="101" t="s">
        <v>1812</v>
      </c>
      <c r="I63" s="101" t="s">
        <v>1806</v>
      </c>
      <c r="J63" s="89" t="s">
        <v>1807</v>
      </c>
      <c r="K63" s="87">
        <v>1</v>
      </c>
      <c r="L63" s="91">
        <v>44185</v>
      </c>
      <c r="M63" s="131">
        <v>44346</v>
      </c>
      <c r="N63" s="92">
        <f t="shared" si="29"/>
        <v>23</v>
      </c>
      <c r="O63" s="167" t="s">
        <v>2105</v>
      </c>
      <c r="P63" s="90">
        <v>0</v>
      </c>
      <c r="Q63" s="187"/>
      <c r="R63" s="175">
        <f t="shared" si="17"/>
        <v>-1478.2</v>
      </c>
      <c r="S63" s="93">
        <f t="shared" si="1"/>
        <v>0</v>
      </c>
      <c r="T63" s="154">
        <f t="shared" si="2"/>
        <v>0</v>
      </c>
      <c r="U63" s="154">
        <f t="shared" si="3"/>
        <v>0</v>
      </c>
      <c r="V63" s="154">
        <f t="shared" si="4"/>
        <v>23</v>
      </c>
      <c r="W63" s="87"/>
      <c r="X63" s="155" t="str">
        <f t="shared" si="5"/>
        <v>VENCIDA</v>
      </c>
      <c r="Y63" s="155" t="str">
        <f t="shared" si="6"/>
        <v>VENCIDO</v>
      </c>
      <c r="Z63" s="178" t="s">
        <v>1803</v>
      </c>
      <c r="AA63" s="156" t="str">
        <f t="shared" si="28"/>
        <v>H14AC19</v>
      </c>
      <c r="AB63" s="156">
        <f t="shared" si="23"/>
        <v>1</v>
      </c>
      <c r="AC63" s="156" t="str">
        <f t="shared" si="25"/>
        <v>H14AC19 - 1</v>
      </c>
      <c r="AD63" s="153">
        <f t="shared" si="14"/>
        <v>1</v>
      </c>
      <c r="AE63" s="197">
        <f t="shared" si="15"/>
        <v>1</v>
      </c>
      <c r="AF63" s="153" t="str">
        <f t="shared" si="24"/>
        <v>H14AC19.</v>
      </c>
      <c r="AG63" s="153" t="str">
        <f t="shared" si="16"/>
        <v>H14AC19</v>
      </c>
      <c r="AH63" s="66"/>
      <c r="AI63" s="67"/>
      <c r="AJ63" s="16"/>
    </row>
    <row r="64" spans="1:36" s="17" customFormat="1" ht="357" customHeight="1" x14ac:dyDescent="0.2">
      <c r="A64" s="172">
        <f>IF(ISBLANK(D64),"",COUNTA($D$2:D64))</f>
        <v>62</v>
      </c>
      <c r="B64" s="148">
        <f t="shared" si="13"/>
        <v>63</v>
      </c>
      <c r="C64" s="174"/>
      <c r="D64" s="87" t="s">
        <v>1793</v>
      </c>
      <c r="E64" s="97" t="s">
        <v>1800</v>
      </c>
      <c r="F64" s="96" t="s">
        <v>1794</v>
      </c>
      <c r="G64" s="96" t="s">
        <v>1795</v>
      </c>
      <c r="H64" s="89" t="s">
        <v>1546</v>
      </c>
      <c r="I64" s="89" t="s">
        <v>1558</v>
      </c>
      <c r="J64" s="90" t="s">
        <v>1548</v>
      </c>
      <c r="K64" s="90">
        <v>1</v>
      </c>
      <c r="L64" s="91">
        <v>44185</v>
      </c>
      <c r="M64" s="91">
        <v>44285</v>
      </c>
      <c r="N64" s="92">
        <f t="shared" si="29"/>
        <v>14.285714285714286</v>
      </c>
      <c r="O64" s="90" t="s">
        <v>2106</v>
      </c>
      <c r="P64" s="90">
        <v>0.3</v>
      </c>
      <c r="Q64" s="187"/>
      <c r="R64" s="175">
        <f t="shared" si="17"/>
        <v>-1476.1666666666667</v>
      </c>
      <c r="S64" s="93">
        <f t="shared" si="1"/>
        <v>30</v>
      </c>
      <c r="T64" s="154">
        <f t="shared" si="2"/>
        <v>4.2857142857142865</v>
      </c>
      <c r="U64" s="154">
        <f t="shared" si="3"/>
        <v>4.2857142857142865</v>
      </c>
      <c r="V64" s="154">
        <f t="shared" si="4"/>
        <v>14.285714285714286</v>
      </c>
      <c r="W64" s="87"/>
      <c r="X64" s="155" t="str">
        <f t="shared" si="5"/>
        <v>VENCIDA</v>
      </c>
      <c r="Y64" s="155" t="str">
        <f t="shared" si="6"/>
        <v>VENCIDO</v>
      </c>
      <c r="Z64" s="178" t="s">
        <v>1803</v>
      </c>
      <c r="AA64" s="156" t="str">
        <f t="shared" si="28"/>
        <v>H15AC19</v>
      </c>
      <c r="AB64" s="156">
        <f t="shared" si="23"/>
        <v>1</v>
      </c>
      <c r="AC64" s="156" t="str">
        <f t="shared" si="25"/>
        <v>H15AC19 - 1</v>
      </c>
      <c r="AD64" s="153">
        <f t="shared" si="14"/>
        <v>1</v>
      </c>
      <c r="AE64" s="197">
        <f t="shared" si="15"/>
        <v>1</v>
      </c>
      <c r="AF64" s="153" t="str">
        <f t="shared" si="24"/>
        <v>H15AC19.</v>
      </c>
      <c r="AG64" s="153" t="str">
        <f t="shared" si="16"/>
        <v>H15AC19</v>
      </c>
      <c r="AH64" s="66"/>
      <c r="AI64" s="67"/>
      <c r="AJ64" s="16"/>
    </row>
    <row r="65" spans="1:36" s="17" customFormat="1" ht="357" customHeight="1" x14ac:dyDescent="0.2">
      <c r="A65" s="172">
        <f>IF(ISBLANK(D65),"",COUNTA($D$2:D65))</f>
        <v>63</v>
      </c>
      <c r="B65" s="148">
        <f t="shared" si="13"/>
        <v>64</v>
      </c>
      <c r="C65" s="174"/>
      <c r="D65" s="87" t="s">
        <v>836</v>
      </c>
      <c r="E65" s="97" t="s">
        <v>1584</v>
      </c>
      <c r="F65" s="96" t="s">
        <v>1796</v>
      </c>
      <c r="G65" s="96" t="s">
        <v>1797</v>
      </c>
      <c r="H65" s="89" t="s">
        <v>1546</v>
      </c>
      <c r="I65" s="89" t="s">
        <v>1558</v>
      </c>
      <c r="J65" s="90" t="s">
        <v>1548</v>
      </c>
      <c r="K65" s="90">
        <v>1</v>
      </c>
      <c r="L65" s="91">
        <v>44185</v>
      </c>
      <c r="M65" s="91">
        <v>44285</v>
      </c>
      <c r="N65" s="92">
        <f t="shared" si="29"/>
        <v>14.285714285714286</v>
      </c>
      <c r="O65" s="90" t="s">
        <v>2106</v>
      </c>
      <c r="P65" s="90">
        <v>0.3</v>
      </c>
      <c r="Q65" s="187"/>
      <c r="R65" s="175">
        <f t="shared" si="17"/>
        <v>-1476.1666666666667</v>
      </c>
      <c r="S65" s="93">
        <f t="shared" si="1"/>
        <v>30</v>
      </c>
      <c r="T65" s="154">
        <f t="shared" si="2"/>
        <v>4.2857142857142865</v>
      </c>
      <c r="U65" s="154">
        <f t="shared" si="3"/>
        <v>4.2857142857142865</v>
      </c>
      <c r="V65" s="154">
        <f t="shared" si="4"/>
        <v>14.285714285714286</v>
      </c>
      <c r="W65" s="87"/>
      <c r="X65" s="155" t="str">
        <f t="shared" si="5"/>
        <v>VENCIDA</v>
      </c>
      <c r="Y65" s="155" t="str">
        <f t="shared" si="6"/>
        <v>VENCIDO</v>
      </c>
      <c r="Z65" s="178" t="s">
        <v>1803</v>
      </c>
      <c r="AA65" s="156" t="str">
        <f t="shared" si="28"/>
        <v>H16AC19</v>
      </c>
      <c r="AB65" s="156">
        <f t="shared" si="23"/>
        <v>1</v>
      </c>
      <c r="AC65" s="156" t="str">
        <f t="shared" si="25"/>
        <v>H16AC19 - 1</v>
      </c>
      <c r="AD65" s="153">
        <f t="shared" si="14"/>
        <v>1</v>
      </c>
      <c r="AE65" s="197">
        <f t="shared" si="15"/>
        <v>1</v>
      </c>
      <c r="AF65" s="153" t="str">
        <f t="shared" si="24"/>
        <v>H16AC19.</v>
      </c>
      <c r="AG65" s="153" t="str">
        <f t="shared" si="16"/>
        <v>H16AC19</v>
      </c>
      <c r="AH65" s="66"/>
      <c r="AI65" s="67"/>
      <c r="AJ65" s="16"/>
    </row>
    <row r="66" spans="1:36" s="17" customFormat="1" ht="357" customHeight="1" x14ac:dyDescent="0.2">
      <c r="A66" s="172">
        <f>IF(ISBLANK(D66),"",COUNTA($D$2:D66))</f>
        <v>64</v>
      </c>
      <c r="B66" s="148">
        <f t="shared" si="13"/>
        <v>65</v>
      </c>
      <c r="C66" s="174"/>
      <c r="D66" s="87" t="s">
        <v>835</v>
      </c>
      <c r="E66" s="97" t="s">
        <v>1716</v>
      </c>
      <c r="F66" s="96" t="s">
        <v>1798</v>
      </c>
      <c r="G66" s="96" t="s">
        <v>1799</v>
      </c>
      <c r="H66" s="101" t="s">
        <v>1813</v>
      </c>
      <c r="I66" s="101" t="s">
        <v>1808</v>
      </c>
      <c r="J66" s="89" t="s">
        <v>1807</v>
      </c>
      <c r="K66" s="87">
        <v>1</v>
      </c>
      <c r="L66" s="91">
        <v>44185</v>
      </c>
      <c r="M66" s="131">
        <v>44346</v>
      </c>
      <c r="N66" s="92">
        <f t="shared" si="29"/>
        <v>23</v>
      </c>
      <c r="O66" s="167" t="s">
        <v>2105</v>
      </c>
      <c r="P66" s="90">
        <v>0</v>
      </c>
      <c r="Q66" s="187"/>
      <c r="R66" s="175">
        <f t="shared" si="17"/>
        <v>-1478.2</v>
      </c>
      <c r="S66" s="93">
        <f t="shared" ref="S66:S129" si="30">IF(P66/K66&gt;1,100,+P66/K66*100)</f>
        <v>0</v>
      </c>
      <c r="T66" s="154">
        <f t="shared" ref="T66:T129" si="31">+N66*S66/100</f>
        <v>0</v>
      </c>
      <c r="U66" s="154">
        <f t="shared" ref="U66:U129" si="32">IF(M66&lt;=$AI$1,T66,0)</f>
        <v>0</v>
      </c>
      <c r="V66" s="154">
        <f t="shared" ref="V66:V129" si="33">IF($AI$1&gt;=M66,N66,0)</f>
        <v>23</v>
      </c>
      <c r="W66" s="87"/>
      <c r="X66" s="155" t="str">
        <f t="shared" ref="X66:X129" si="34">IF(S66=100,"CUMPLIDA",IF(M66-$AI$1&lt;0,"VENCIDA",IF(M66-$AI$1&lt;=30,"PRÓXIMA A VENCER",IF(S66&gt;0,"CON AVANCE","EN TERMINO"))))</f>
        <v>VENCIDA</v>
      </c>
      <c r="Y66" s="155" t="str">
        <f t="shared" ref="Y66:Y129" si="35">IF(A66&lt;&gt;"",IF(AE66=1,"VENCIDO",IF(AE66=2,"PRÓXIMO A VENCER",IF(AE66=3,"EN TERMINO",IF(AE66=4,"CON AVANCE",IF(AE66=5,"CUMPLIDO",))))),"")</f>
        <v>VENCIDO</v>
      </c>
      <c r="Z66" s="178" t="s">
        <v>1803</v>
      </c>
      <c r="AA66" s="156" t="str">
        <f t="shared" si="28"/>
        <v>H17AC19</v>
      </c>
      <c r="AB66" s="156">
        <f t="shared" ref="AB66:AB79" si="36">IF(A66&lt;&gt;"",1,AB65+1)</f>
        <v>1</v>
      </c>
      <c r="AC66" s="156" t="str">
        <f t="shared" si="25"/>
        <v>H17AC19 - 1</v>
      </c>
      <c r="AD66" s="153">
        <f t="shared" si="14"/>
        <v>1</v>
      </c>
      <c r="AE66" s="197">
        <f t="shared" si="15"/>
        <v>1</v>
      </c>
      <c r="AF66" s="153" t="str">
        <f t="shared" ref="AF66:AF97" si="37">IF(A66&lt;&gt;"",MID(F66,1,FIND(" ",F66,1)-1),AF65)</f>
        <v>H17AC19.</v>
      </c>
      <c r="AG66" s="153" t="str">
        <f t="shared" si="16"/>
        <v>H17AC19</v>
      </c>
      <c r="AH66" s="66"/>
      <c r="AI66" s="67"/>
      <c r="AJ66" s="16"/>
    </row>
    <row r="67" spans="1:36" s="125" customFormat="1" ht="357" customHeight="1" x14ac:dyDescent="0.2">
      <c r="A67" s="172">
        <f>IF(ISBLANK(D67),"",COUNTA($D$2:D67))</f>
        <v>65</v>
      </c>
      <c r="B67" s="148">
        <f t="shared" ref="B67:B129" si="38">ROW()-1</f>
        <v>66</v>
      </c>
      <c r="C67" s="174"/>
      <c r="D67" s="148" t="s">
        <v>1724</v>
      </c>
      <c r="E67" s="148" t="s">
        <v>1716</v>
      </c>
      <c r="F67" s="209" t="s">
        <v>1873</v>
      </c>
      <c r="G67" s="209" t="s">
        <v>1735</v>
      </c>
      <c r="H67" s="209" t="s">
        <v>2075</v>
      </c>
      <c r="I67" s="209" t="s">
        <v>2076</v>
      </c>
      <c r="J67" s="209" t="s">
        <v>2077</v>
      </c>
      <c r="K67" s="172">
        <v>1</v>
      </c>
      <c r="L67" s="210">
        <v>44084</v>
      </c>
      <c r="M67" s="210">
        <v>44196</v>
      </c>
      <c r="N67" s="92">
        <f t="shared" ref="N67:N77" si="39">(+M67-L67)/7</f>
        <v>16</v>
      </c>
      <c r="O67" s="148" t="s">
        <v>2116</v>
      </c>
      <c r="P67" s="90">
        <v>0.3</v>
      </c>
      <c r="Q67" s="187"/>
      <c r="R67" s="175">
        <f t="shared" si="17"/>
        <v>-1473.2</v>
      </c>
      <c r="S67" s="93">
        <f t="shared" si="30"/>
        <v>30</v>
      </c>
      <c r="T67" s="154">
        <f t="shared" si="31"/>
        <v>4.8</v>
      </c>
      <c r="U67" s="154">
        <f t="shared" si="32"/>
        <v>4.8</v>
      </c>
      <c r="V67" s="154">
        <f t="shared" si="33"/>
        <v>16</v>
      </c>
      <c r="W67" s="87"/>
      <c r="X67" s="155" t="str">
        <f t="shared" si="34"/>
        <v>VENCIDA</v>
      </c>
      <c r="Y67" s="155" t="str">
        <f t="shared" si="35"/>
        <v>VENCIDO</v>
      </c>
      <c r="Z67" s="178" t="s">
        <v>1872</v>
      </c>
      <c r="AA67" s="156" t="str">
        <f t="shared" ref="AA67" si="40">AG67</f>
        <v>H1AT75-OCAD</v>
      </c>
      <c r="AB67" s="156">
        <f t="shared" si="36"/>
        <v>1</v>
      </c>
      <c r="AC67" s="156" t="str">
        <f t="shared" si="25"/>
        <v>H1AT75-OCAD - 1</v>
      </c>
      <c r="AD67" s="153">
        <f t="shared" ref="AD67:AD129" si="41">IF(X67="VENCIDA",1,IF(X67="PRÓXIMA A VENCER",2,IF(X67="EN TERMINO",3,IF(X67="CON AVANCE",4,IF(X67="CUMPLIDA",5,)))))</f>
        <v>1</v>
      </c>
      <c r="AE67" s="197">
        <f t="shared" ref="AE67:AE129" si="42">IF(AB68=AB67+1,MIN(AD67,AE68),AD67)</f>
        <v>1</v>
      </c>
      <c r="AF67" s="153" t="str">
        <f t="shared" si="37"/>
        <v>H1AT75-OCAD</v>
      </c>
      <c r="AG67" s="153" t="str">
        <f t="shared" ref="AG67:AG129" si="43">IFERROR(MID(AF67,1,FIND(".",AF67,1)-1),AF67)</f>
        <v>H1AT75-OCAD</v>
      </c>
      <c r="AH67" s="122"/>
      <c r="AI67" s="123"/>
      <c r="AJ67" s="124"/>
    </row>
    <row r="68" spans="1:36" s="125" customFormat="1" ht="357" customHeight="1" x14ac:dyDescent="0.2">
      <c r="A68" s="172" t="str">
        <f>IF(ISBLANK(D68),"",COUNTA($D$2:D68))</f>
        <v/>
      </c>
      <c r="B68" s="148">
        <f t="shared" si="38"/>
        <v>67</v>
      </c>
      <c r="C68" s="174"/>
      <c r="D68" s="148"/>
      <c r="E68" s="148" t="s">
        <v>1716</v>
      </c>
      <c r="F68" s="209" t="s">
        <v>1874</v>
      </c>
      <c r="G68" s="209" t="s">
        <v>1736</v>
      </c>
      <c r="H68" s="209" t="s">
        <v>1727</v>
      </c>
      <c r="I68" s="209" t="s">
        <v>1725</v>
      </c>
      <c r="J68" s="172" t="s">
        <v>1338</v>
      </c>
      <c r="K68" s="172">
        <v>16</v>
      </c>
      <c r="L68" s="210">
        <v>44104</v>
      </c>
      <c r="M68" s="210">
        <v>44561</v>
      </c>
      <c r="N68" s="92">
        <f t="shared" si="39"/>
        <v>65.285714285714292</v>
      </c>
      <c r="O68" s="90" t="s">
        <v>2112</v>
      </c>
      <c r="P68" s="90">
        <v>0</v>
      </c>
      <c r="Q68" s="187"/>
      <c r="R68" s="175">
        <f t="shared" ref="R68:R131" si="44">(Q68-M68)/30</f>
        <v>-1485.3666666666666</v>
      </c>
      <c r="S68" s="93">
        <f t="shared" si="30"/>
        <v>0</v>
      </c>
      <c r="T68" s="154">
        <f t="shared" si="31"/>
        <v>0</v>
      </c>
      <c r="U68" s="154">
        <f t="shared" si="32"/>
        <v>0</v>
      </c>
      <c r="V68" s="154">
        <f t="shared" si="33"/>
        <v>65.285714285714292</v>
      </c>
      <c r="W68" s="87"/>
      <c r="X68" s="155" t="str">
        <f t="shared" si="34"/>
        <v>VENCIDA</v>
      </c>
      <c r="Y68" s="155" t="str">
        <f t="shared" si="35"/>
        <v/>
      </c>
      <c r="Z68" s="178" t="s">
        <v>1872</v>
      </c>
      <c r="AA68" s="156" t="str">
        <f t="shared" ref="AA68:AA76" si="45">AG68</f>
        <v>H1AT75-OCAD</v>
      </c>
      <c r="AB68" s="156">
        <f t="shared" si="36"/>
        <v>2</v>
      </c>
      <c r="AC68" s="156" t="str">
        <f t="shared" si="25"/>
        <v>H1AT75-OCAD - 2</v>
      </c>
      <c r="AD68" s="153">
        <f t="shared" si="41"/>
        <v>1</v>
      </c>
      <c r="AE68" s="197">
        <f t="shared" si="42"/>
        <v>1</v>
      </c>
      <c r="AF68" s="153" t="str">
        <f t="shared" si="37"/>
        <v>H1AT75-OCAD</v>
      </c>
      <c r="AG68" s="153" t="str">
        <f t="shared" si="43"/>
        <v>H1AT75-OCAD</v>
      </c>
      <c r="AH68" s="122"/>
      <c r="AI68" s="123"/>
      <c r="AJ68" s="124"/>
    </row>
    <row r="69" spans="1:36" s="125" customFormat="1" ht="357" customHeight="1" x14ac:dyDescent="0.2">
      <c r="A69" s="172" t="str">
        <f>IF(ISBLANK(D69),"",COUNTA($D$2:D69))</f>
        <v/>
      </c>
      <c r="B69" s="148">
        <f t="shared" si="38"/>
        <v>68</v>
      </c>
      <c r="C69" s="174"/>
      <c r="D69" s="148"/>
      <c r="E69" s="148" t="s">
        <v>1716</v>
      </c>
      <c r="F69" s="209" t="s">
        <v>1875</v>
      </c>
      <c r="G69" s="209" t="s">
        <v>1737</v>
      </c>
      <c r="H69" s="209" t="s">
        <v>1738</v>
      </c>
      <c r="I69" s="209" t="s">
        <v>1739</v>
      </c>
      <c r="J69" s="209" t="s">
        <v>1726</v>
      </c>
      <c r="K69" s="172">
        <v>1</v>
      </c>
      <c r="L69" s="210">
        <v>44084</v>
      </c>
      <c r="M69" s="210">
        <v>44196</v>
      </c>
      <c r="N69" s="92">
        <f t="shared" si="39"/>
        <v>16</v>
      </c>
      <c r="O69" s="90" t="s">
        <v>2112</v>
      </c>
      <c r="P69" s="90">
        <v>0</v>
      </c>
      <c r="Q69" s="187"/>
      <c r="R69" s="175">
        <f t="shared" si="44"/>
        <v>-1473.2</v>
      </c>
      <c r="S69" s="93">
        <f t="shared" si="30"/>
        <v>0</v>
      </c>
      <c r="T69" s="154">
        <f t="shared" si="31"/>
        <v>0</v>
      </c>
      <c r="U69" s="154">
        <f t="shared" si="32"/>
        <v>0</v>
      </c>
      <c r="V69" s="154">
        <f t="shared" si="33"/>
        <v>16</v>
      </c>
      <c r="W69" s="87"/>
      <c r="X69" s="155" t="str">
        <f t="shared" si="34"/>
        <v>VENCIDA</v>
      </c>
      <c r="Y69" s="155" t="str">
        <f t="shared" si="35"/>
        <v/>
      </c>
      <c r="Z69" s="178" t="s">
        <v>1872</v>
      </c>
      <c r="AA69" s="156" t="str">
        <f t="shared" si="45"/>
        <v>H1AT75-OCAD</v>
      </c>
      <c r="AB69" s="156">
        <f t="shared" si="36"/>
        <v>3</v>
      </c>
      <c r="AC69" s="156" t="str">
        <f t="shared" si="25"/>
        <v>H1AT75-OCAD - 3</v>
      </c>
      <c r="AD69" s="153">
        <f t="shared" si="41"/>
        <v>1</v>
      </c>
      <c r="AE69" s="197">
        <f t="shared" si="42"/>
        <v>1</v>
      </c>
      <c r="AF69" s="153" t="str">
        <f t="shared" si="37"/>
        <v>H1AT75-OCAD</v>
      </c>
      <c r="AG69" s="153" t="str">
        <f t="shared" si="43"/>
        <v>H1AT75-OCAD</v>
      </c>
      <c r="AH69" s="122"/>
      <c r="AI69" s="123"/>
      <c r="AJ69" s="124"/>
    </row>
    <row r="70" spans="1:36" s="125" customFormat="1" ht="357" customHeight="1" x14ac:dyDescent="0.2">
      <c r="A70" s="172" t="str">
        <f>IF(ISBLANK(D70),"",COUNTA($D$2:D70))</f>
        <v/>
      </c>
      <c r="B70" s="148">
        <f t="shared" si="38"/>
        <v>69</v>
      </c>
      <c r="C70" s="174"/>
      <c r="D70" s="148"/>
      <c r="E70" s="148" t="s">
        <v>1716</v>
      </c>
      <c r="F70" s="209" t="s">
        <v>1876</v>
      </c>
      <c r="G70" s="209" t="s">
        <v>1740</v>
      </c>
      <c r="H70" s="209" t="s">
        <v>1741</v>
      </c>
      <c r="I70" s="209" t="s">
        <v>1728</v>
      </c>
      <c r="J70" s="209" t="s">
        <v>1729</v>
      </c>
      <c r="K70" s="172">
        <v>1</v>
      </c>
      <c r="L70" s="210">
        <v>44084</v>
      </c>
      <c r="M70" s="210">
        <v>44196</v>
      </c>
      <c r="N70" s="92">
        <f t="shared" si="39"/>
        <v>16</v>
      </c>
      <c r="O70" s="90" t="s">
        <v>2112</v>
      </c>
      <c r="P70" s="90">
        <v>0</v>
      </c>
      <c r="Q70" s="187"/>
      <c r="R70" s="175">
        <f t="shared" si="44"/>
        <v>-1473.2</v>
      </c>
      <c r="S70" s="93">
        <f t="shared" si="30"/>
        <v>0</v>
      </c>
      <c r="T70" s="154">
        <f t="shared" si="31"/>
        <v>0</v>
      </c>
      <c r="U70" s="154">
        <f t="shared" si="32"/>
        <v>0</v>
      </c>
      <c r="V70" s="154">
        <f t="shared" si="33"/>
        <v>16</v>
      </c>
      <c r="W70" s="87"/>
      <c r="X70" s="155" t="str">
        <f t="shared" si="34"/>
        <v>VENCIDA</v>
      </c>
      <c r="Y70" s="155" t="str">
        <f t="shared" si="35"/>
        <v/>
      </c>
      <c r="Z70" s="178" t="s">
        <v>1872</v>
      </c>
      <c r="AA70" s="156" t="str">
        <f t="shared" si="45"/>
        <v>H1AT75-OCAD</v>
      </c>
      <c r="AB70" s="156">
        <f t="shared" si="36"/>
        <v>4</v>
      </c>
      <c r="AC70" s="156" t="str">
        <f t="shared" si="25"/>
        <v>H1AT75-OCAD - 4</v>
      </c>
      <c r="AD70" s="153">
        <f t="shared" si="41"/>
        <v>1</v>
      </c>
      <c r="AE70" s="197">
        <f t="shared" si="42"/>
        <v>1</v>
      </c>
      <c r="AF70" s="153" t="str">
        <f t="shared" si="37"/>
        <v>H1AT75-OCAD</v>
      </c>
      <c r="AG70" s="153" t="str">
        <f t="shared" si="43"/>
        <v>H1AT75-OCAD</v>
      </c>
      <c r="AH70" s="122"/>
      <c r="AI70" s="123"/>
      <c r="AJ70" s="124"/>
    </row>
    <row r="71" spans="1:36" s="125" customFormat="1" ht="357" customHeight="1" x14ac:dyDescent="0.2">
      <c r="A71" s="172" t="str">
        <f>IF(ISBLANK(D71),"",COUNTA($D$2:D71))</f>
        <v/>
      </c>
      <c r="B71" s="148">
        <f t="shared" si="38"/>
        <v>70</v>
      </c>
      <c r="C71" s="174"/>
      <c r="D71" s="148"/>
      <c r="E71" s="148" t="s">
        <v>1716</v>
      </c>
      <c r="F71" s="209" t="s">
        <v>1877</v>
      </c>
      <c r="G71" s="209" t="s">
        <v>1740</v>
      </c>
      <c r="H71" s="209" t="s">
        <v>1742</v>
      </c>
      <c r="I71" s="209" t="s">
        <v>1743</v>
      </c>
      <c r="J71" s="209" t="s">
        <v>1730</v>
      </c>
      <c r="K71" s="172">
        <v>1</v>
      </c>
      <c r="L71" s="210">
        <v>44084</v>
      </c>
      <c r="M71" s="210">
        <v>44196</v>
      </c>
      <c r="N71" s="92">
        <f t="shared" si="39"/>
        <v>16</v>
      </c>
      <c r="O71" s="90" t="s">
        <v>2112</v>
      </c>
      <c r="P71" s="90">
        <v>0</v>
      </c>
      <c r="Q71" s="187"/>
      <c r="R71" s="175">
        <f t="shared" si="44"/>
        <v>-1473.2</v>
      </c>
      <c r="S71" s="93">
        <f t="shared" si="30"/>
        <v>0</v>
      </c>
      <c r="T71" s="154">
        <f t="shared" si="31"/>
        <v>0</v>
      </c>
      <c r="U71" s="154">
        <f t="shared" si="32"/>
        <v>0</v>
      </c>
      <c r="V71" s="154">
        <f t="shared" si="33"/>
        <v>16</v>
      </c>
      <c r="W71" s="87"/>
      <c r="X71" s="155" t="str">
        <f t="shared" si="34"/>
        <v>VENCIDA</v>
      </c>
      <c r="Y71" s="155" t="str">
        <f t="shared" si="35"/>
        <v/>
      </c>
      <c r="Z71" s="178" t="s">
        <v>1872</v>
      </c>
      <c r="AA71" s="156" t="str">
        <f t="shared" si="45"/>
        <v>H1AT75-OCAD</v>
      </c>
      <c r="AB71" s="156">
        <f t="shared" si="36"/>
        <v>5</v>
      </c>
      <c r="AC71" s="156" t="str">
        <f t="shared" ref="AC71:AC106" si="46">CONCATENATE(AA71," - ",AB71)</f>
        <v>H1AT75-OCAD - 5</v>
      </c>
      <c r="AD71" s="153">
        <f t="shared" si="41"/>
        <v>1</v>
      </c>
      <c r="AE71" s="197">
        <f t="shared" si="42"/>
        <v>1</v>
      </c>
      <c r="AF71" s="153" t="str">
        <f t="shared" si="37"/>
        <v>H1AT75-OCAD</v>
      </c>
      <c r="AG71" s="153" t="str">
        <f t="shared" si="43"/>
        <v>H1AT75-OCAD</v>
      </c>
      <c r="AH71" s="122"/>
      <c r="AI71" s="123"/>
      <c r="AJ71" s="124"/>
    </row>
    <row r="72" spans="1:36" s="125" customFormat="1" ht="287.25" customHeight="1" x14ac:dyDescent="0.2">
      <c r="A72" s="172">
        <f>IF(ISBLANK(D72),"",COUNTA($D$2:D72))</f>
        <v>66</v>
      </c>
      <c r="B72" s="148">
        <f t="shared" si="38"/>
        <v>71</v>
      </c>
      <c r="C72" s="174"/>
      <c r="D72" s="148" t="s">
        <v>1724</v>
      </c>
      <c r="E72" s="148" t="s">
        <v>1716</v>
      </c>
      <c r="F72" s="209" t="s">
        <v>1878</v>
      </c>
      <c r="G72" s="209" t="s">
        <v>1744</v>
      </c>
      <c r="H72" s="209" t="s">
        <v>2075</v>
      </c>
      <c r="I72" s="209" t="s">
        <v>2076</v>
      </c>
      <c r="J72" s="172" t="s">
        <v>2077</v>
      </c>
      <c r="K72" s="172">
        <v>1</v>
      </c>
      <c r="L72" s="210">
        <v>44084</v>
      </c>
      <c r="M72" s="210">
        <v>44196</v>
      </c>
      <c r="N72" s="92">
        <f t="shared" si="39"/>
        <v>16</v>
      </c>
      <c r="O72" s="148" t="s">
        <v>2116</v>
      </c>
      <c r="P72" s="90">
        <v>0.3</v>
      </c>
      <c r="Q72" s="187"/>
      <c r="R72" s="175">
        <f t="shared" si="44"/>
        <v>-1473.2</v>
      </c>
      <c r="S72" s="93">
        <f t="shared" si="30"/>
        <v>30</v>
      </c>
      <c r="T72" s="154">
        <f t="shared" si="31"/>
        <v>4.8</v>
      </c>
      <c r="U72" s="154">
        <f t="shared" si="32"/>
        <v>4.8</v>
      </c>
      <c r="V72" s="154">
        <f t="shared" si="33"/>
        <v>16</v>
      </c>
      <c r="W72" s="87"/>
      <c r="X72" s="155" t="str">
        <f t="shared" si="34"/>
        <v>VENCIDA</v>
      </c>
      <c r="Y72" s="155" t="str">
        <f t="shared" si="35"/>
        <v>VENCIDO</v>
      </c>
      <c r="Z72" s="178" t="s">
        <v>1872</v>
      </c>
      <c r="AA72" s="156" t="str">
        <f t="shared" si="45"/>
        <v>H2AT75-OCAD</v>
      </c>
      <c r="AB72" s="156">
        <f t="shared" si="36"/>
        <v>1</v>
      </c>
      <c r="AC72" s="156" t="str">
        <f t="shared" si="46"/>
        <v>H2AT75-OCAD - 1</v>
      </c>
      <c r="AD72" s="153">
        <f t="shared" si="41"/>
        <v>1</v>
      </c>
      <c r="AE72" s="197">
        <f t="shared" si="42"/>
        <v>1</v>
      </c>
      <c r="AF72" s="153" t="str">
        <f t="shared" si="37"/>
        <v>H2AT75-OCAD</v>
      </c>
      <c r="AG72" s="153" t="str">
        <f t="shared" si="43"/>
        <v>H2AT75-OCAD</v>
      </c>
      <c r="AH72" s="122"/>
      <c r="AI72" s="123"/>
      <c r="AJ72" s="124"/>
    </row>
    <row r="73" spans="1:36" s="125" customFormat="1" ht="287.25" customHeight="1" x14ac:dyDescent="0.2">
      <c r="A73" s="172" t="str">
        <f>IF(ISBLANK(D73),"",COUNTA($D$2:D73))</f>
        <v/>
      </c>
      <c r="B73" s="148">
        <f t="shared" si="38"/>
        <v>72</v>
      </c>
      <c r="C73" s="174"/>
      <c r="D73" s="148"/>
      <c r="E73" s="148" t="s">
        <v>1716</v>
      </c>
      <c r="F73" s="209" t="s">
        <v>1879</v>
      </c>
      <c r="G73" s="209" t="s">
        <v>1752</v>
      </c>
      <c r="H73" s="209" t="s">
        <v>1727</v>
      </c>
      <c r="I73" s="209" t="s">
        <v>1725</v>
      </c>
      <c r="J73" s="172" t="s">
        <v>1338</v>
      </c>
      <c r="K73" s="172">
        <v>16</v>
      </c>
      <c r="L73" s="210">
        <v>44104</v>
      </c>
      <c r="M73" s="210">
        <v>44561</v>
      </c>
      <c r="N73" s="92">
        <f t="shared" si="39"/>
        <v>65.285714285714292</v>
      </c>
      <c r="O73" s="90" t="s">
        <v>2112</v>
      </c>
      <c r="P73" s="90">
        <v>0</v>
      </c>
      <c r="Q73" s="187"/>
      <c r="R73" s="175">
        <f t="shared" si="44"/>
        <v>-1485.3666666666666</v>
      </c>
      <c r="S73" s="93">
        <f t="shared" si="30"/>
        <v>0</v>
      </c>
      <c r="T73" s="154">
        <f t="shared" si="31"/>
        <v>0</v>
      </c>
      <c r="U73" s="154">
        <f t="shared" si="32"/>
        <v>0</v>
      </c>
      <c r="V73" s="154">
        <f t="shared" si="33"/>
        <v>65.285714285714292</v>
      </c>
      <c r="W73" s="87"/>
      <c r="X73" s="155" t="str">
        <f t="shared" si="34"/>
        <v>VENCIDA</v>
      </c>
      <c r="Y73" s="155" t="str">
        <f t="shared" si="35"/>
        <v/>
      </c>
      <c r="Z73" s="178" t="s">
        <v>1872</v>
      </c>
      <c r="AA73" s="156" t="str">
        <f t="shared" si="45"/>
        <v>H2AT75-OCAD</v>
      </c>
      <c r="AB73" s="156">
        <f t="shared" si="36"/>
        <v>2</v>
      </c>
      <c r="AC73" s="156" t="str">
        <f t="shared" si="46"/>
        <v>H2AT75-OCAD - 2</v>
      </c>
      <c r="AD73" s="153">
        <f t="shared" si="41"/>
        <v>1</v>
      </c>
      <c r="AE73" s="197">
        <f t="shared" si="42"/>
        <v>1</v>
      </c>
      <c r="AF73" s="153" t="str">
        <f t="shared" si="37"/>
        <v>H2AT75-OCAD</v>
      </c>
      <c r="AG73" s="153" t="str">
        <f t="shared" si="43"/>
        <v>H2AT75-OCAD</v>
      </c>
      <c r="AH73" s="122"/>
      <c r="AI73" s="123"/>
      <c r="AJ73" s="124"/>
    </row>
    <row r="74" spans="1:36" s="125" customFormat="1" ht="287.25" customHeight="1" x14ac:dyDescent="0.2">
      <c r="A74" s="172" t="str">
        <f>IF(ISBLANK(D74),"",COUNTA($D$2:D74))</f>
        <v/>
      </c>
      <c r="B74" s="148">
        <f t="shared" si="38"/>
        <v>73</v>
      </c>
      <c r="C74" s="174"/>
      <c r="D74" s="148"/>
      <c r="E74" s="148" t="s">
        <v>1716</v>
      </c>
      <c r="F74" s="209" t="s">
        <v>1880</v>
      </c>
      <c r="G74" s="209" t="s">
        <v>1745</v>
      </c>
      <c r="H74" s="209" t="s">
        <v>1738</v>
      </c>
      <c r="I74" s="209" t="s">
        <v>1739</v>
      </c>
      <c r="J74" s="172" t="s">
        <v>1726</v>
      </c>
      <c r="K74" s="172">
        <v>1</v>
      </c>
      <c r="L74" s="210">
        <v>44084</v>
      </c>
      <c r="M74" s="210">
        <v>44196</v>
      </c>
      <c r="N74" s="92">
        <f t="shared" si="39"/>
        <v>16</v>
      </c>
      <c r="O74" s="90" t="s">
        <v>2112</v>
      </c>
      <c r="P74" s="90">
        <v>0</v>
      </c>
      <c r="Q74" s="187"/>
      <c r="R74" s="175">
        <f t="shared" si="44"/>
        <v>-1473.2</v>
      </c>
      <c r="S74" s="93">
        <f t="shared" si="30"/>
        <v>0</v>
      </c>
      <c r="T74" s="154">
        <f t="shared" si="31"/>
        <v>0</v>
      </c>
      <c r="U74" s="154">
        <f t="shared" si="32"/>
        <v>0</v>
      </c>
      <c r="V74" s="154">
        <f t="shared" si="33"/>
        <v>16</v>
      </c>
      <c r="W74" s="87"/>
      <c r="X74" s="155" t="str">
        <f t="shared" si="34"/>
        <v>VENCIDA</v>
      </c>
      <c r="Y74" s="155" t="str">
        <f t="shared" si="35"/>
        <v/>
      </c>
      <c r="Z74" s="178" t="s">
        <v>1872</v>
      </c>
      <c r="AA74" s="156" t="str">
        <f t="shared" si="45"/>
        <v>H2AT75-OCAD</v>
      </c>
      <c r="AB74" s="156">
        <f t="shared" si="36"/>
        <v>3</v>
      </c>
      <c r="AC74" s="156" t="str">
        <f t="shared" si="46"/>
        <v>H2AT75-OCAD - 3</v>
      </c>
      <c r="AD74" s="153">
        <f t="shared" si="41"/>
        <v>1</v>
      </c>
      <c r="AE74" s="197">
        <f t="shared" si="42"/>
        <v>1</v>
      </c>
      <c r="AF74" s="153" t="str">
        <f t="shared" si="37"/>
        <v>H2AT75-OCAD</v>
      </c>
      <c r="AG74" s="153" t="str">
        <f t="shared" si="43"/>
        <v>H2AT75-OCAD</v>
      </c>
      <c r="AH74" s="122"/>
      <c r="AI74" s="123"/>
      <c r="AJ74" s="124"/>
    </row>
    <row r="75" spans="1:36" s="125" customFormat="1" ht="174.75" customHeight="1" x14ac:dyDescent="0.2">
      <c r="A75" s="172">
        <f>IF(ISBLANK(D75),"",COUNTA($D$2:D75))</f>
        <v>67</v>
      </c>
      <c r="B75" s="148">
        <f t="shared" si="38"/>
        <v>74</v>
      </c>
      <c r="C75" s="174"/>
      <c r="D75" s="148" t="s">
        <v>1724</v>
      </c>
      <c r="E75" s="148" t="s">
        <v>1753</v>
      </c>
      <c r="F75" s="209" t="s">
        <v>1881</v>
      </c>
      <c r="G75" s="209" t="s">
        <v>1731</v>
      </c>
      <c r="H75" s="209" t="s">
        <v>1732</v>
      </c>
      <c r="I75" s="209" t="s">
        <v>1733</v>
      </c>
      <c r="J75" s="209" t="s">
        <v>1746</v>
      </c>
      <c r="K75" s="172">
        <v>1</v>
      </c>
      <c r="L75" s="210">
        <v>44084</v>
      </c>
      <c r="M75" s="210">
        <v>44196</v>
      </c>
      <c r="N75" s="92">
        <f t="shared" si="39"/>
        <v>16</v>
      </c>
      <c r="O75" s="90" t="s">
        <v>2112</v>
      </c>
      <c r="P75" s="90">
        <v>0</v>
      </c>
      <c r="Q75" s="186"/>
      <c r="R75" s="175">
        <f t="shared" si="44"/>
        <v>-1473.2</v>
      </c>
      <c r="S75" s="93">
        <f t="shared" si="30"/>
        <v>0</v>
      </c>
      <c r="T75" s="154">
        <f t="shared" si="31"/>
        <v>0</v>
      </c>
      <c r="U75" s="154">
        <f t="shared" si="32"/>
        <v>0</v>
      </c>
      <c r="V75" s="154">
        <f t="shared" si="33"/>
        <v>16</v>
      </c>
      <c r="W75" s="87"/>
      <c r="X75" s="155" t="str">
        <f t="shared" si="34"/>
        <v>VENCIDA</v>
      </c>
      <c r="Y75" s="155" t="str">
        <f t="shared" si="35"/>
        <v>VENCIDO</v>
      </c>
      <c r="Z75" s="178" t="s">
        <v>1872</v>
      </c>
      <c r="AA75" s="156" t="str">
        <f t="shared" si="45"/>
        <v>H3AT75-OCAD</v>
      </c>
      <c r="AB75" s="156">
        <f t="shared" si="36"/>
        <v>1</v>
      </c>
      <c r="AC75" s="156" t="str">
        <f t="shared" si="46"/>
        <v>H3AT75-OCAD - 1</v>
      </c>
      <c r="AD75" s="153">
        <f t="shared" si="41"/>
        <v>1</v>
      </c>
      <c r="AE75" s="197">
        <f t="shared" si="42"/>
        <v>1</v>
      </c>
      <c r="AF75" s="153" t="str">
        <f t="shared" si="37"/>
        <v>H3AT75-OCAD</v>
      </c>
      <c r="AG75" s="153" t="str">
        <f t="shared" si="43"/>
        <v>H3AT75-OCAD</v>
      </c>
      <c r="AH75" s="122"/>
      <c r="AI75" s="123"/>
      <c r="AJ75" s="124"/>
    </row>
    <row r="76" spans="1:36" s="125" customFormat="1" ht="196.5" customHeight="1" x14ac:dyDescent="0.2">
      <c r="A76" s="172">
        <f>IF(ISBLANK(D76),"",COUNTA($D$2:D76))</f>
        <v>68</v>
      </c>
      <c r="B76" s="148">
        <f t="shared" si="38"/>
        <v>75</v>
      </c>
      <c r="C76" s="174"/>
      <c r="D76" s="148" t="s">
        <v>1724</v>
      </c>
      <c r="E76" s="148" t="s">
        <v>1716</v>
      </c>
      <c r="F76" s="209" t="s">
        <v>2078</v>
      </c>
      <c r="G76" s="209" t="s">
        <v>1747</v>
      </c>
      <c r="H76" s="209" t="s">
        <v>1748</v>
      </c>
      <c r="I76" s="209" t="s">
        <v>1749</v>
      </c>
      <c r="J76" s="172" t="s">
        <v>1734</v>
      </c>
      <c r="K76" s="211">
        <v>1</v>
      </c>
      <c r="L76" s="187">
        <v>44084</v>
      </c>
      <c r="M76" s="210">
        <v>44196</v>
      </c>
      <c r="N76" s="92">
        <f t="shared" si="39"/>
        <v>16</v>
      </c>
      <c r="O76" s="90" t="s">
        <v>2112</v>
      </c>
      <c r="P76" s="90">
        <v>0</v>
      </c>
      <c r="Q76" s="187"/>
      <c r="R76" s="175">
        <f t="shared" si="44"/>
        <v>-1473.2</v>
      </c>
      <c r="S76" s="93">
        <f t="shared" si="30"/>
        <v>0</v>
      </c>
      <c r="T76" s="154">
        <f t="shared" si="31"/>
        <v>0</v>
      </c>
      <c r="U76" s="154">
        <f t="shared" si="32"/>
        <v>0</v>
      </c>
      <c r="V76" s="154">
        <f t="shared" si="33"/>
        <v>16</v>
      </c>
      <c r="W76" s="87"/>
      <c r="X76" s="155" t="str">
        <f t="shared" si="34"/>
        <v>VENCIDA</v>
      </c>
      <c r="Y76" s="155" t="str">
        <f t="shared" si="35"/>
        <v>VENCIDO</v>
      </c>
      <c r="Z76" s="178" t="s">
        <v>1872</v>
      </c>
      <c r="AA76" s="156" t="str">
        <f t="shared" si="45"/>
        <v>H20AT75-OCAD</v>
      </c>
      <c r="AB76" s="156">
        <f t="shared" si="36"/>
        <v>1</v>
      </c>
      <c r="AC76" s="156" t="str">
        <f t="shared" si="46"/>
        <v>H20AT75-OCAD - 1</v>
      </c>
      <c r="AD76" s="153">
        <f t="shared" si="41"/>
        <v>1</v>
      </c>
      <c r="AE76" s="197">
        <f t="shared" si="42"/>
        <v>1</v>
      </c>
      <c r="AF76" s="153" t="str">
        <f t="shared" si="37"/>
        <v>H20AT75-OCAD</v>
      </c>
      <c r="AG76" s="153" t="str">
        <f t="shared" si="43"/>
        <v>H20AT75-OCAD</v>
      </c>
      <c r="AH76" s="122"/>
      <c r="AI76" s="123"/>
      <c r="AJ76" s="124"/>
    </row>
    <row r="77" spans="1:36" s="125" customFormat="1" ht="178.5" customHeight="1" x14ac:dyDescent="0.2">
      <c r="A77" s="172">
        <f>IF(ISBLANK(D77),"",COUNTA($D$2:D77))</f>
        <v>69</v>
      </c>
      <c r="B77" s="148">
        <f t="shared" si="38"/>
        <v>76</v>
      </c>
      <c r="C77" s="174"/>
      <c r="D77" s="148" t="s">
        <v>1724</v>
      </c>
      <c r="E77" s="148" t="s">
        <v>1716</v>
      </c>
      <c r="F77" s="209" t="s">
        <v>1882</v>
      </c>
      <c r="G77" s="209" t="s">
        <v>1747</v>
      </c>
      <c r="H77" s="209" t="s">
        <v>1750</v>
      </c>
      <c r="I77" s="209" t="s">
        <v>1751</v>
      </c>
      <c r="J77" s="172" t="s">
        <v>1734</v>
      </c>
      <c r="K77" s="172">
        <v>1</v>
      </c>
      <c r="L77" s="187">
        <v>44084</v>
      </c>
      <c r="M77" s="210">
        <v>44196</v>
      </c>
      <c r="N77" s="92">
        <f t="shared" si="39"/>
        <v>16</v>
      </c>
      <c r="O77" s="90" t="s">
        <v>2112</v>
      </c>
      <c r="P77" s="90">
        <v>0</v>
      </c>
      <c r="Q77" s="186"/>
      <c r="R77" s="175">
        <f t="shared" si="44"/>
        <v>-1473.2</v>
      </c>
      <c r="S77" s="93">
        <f t="shared" si="30"/>
        <v>0</v>
      </c>
      <c r="T77" s="154">
        <f t="shared" si="31"/>
        <v>0</v>
      </c>
      <c r="U77" s="154">
        <f t="shared" si="32"/>
        <v>0</v>
      </c>
      <c r="V77" s="154">
        <f t="shared" si="33"/>
        <v>16</v>
      </c>
      <c r="W77" s="87"/>
      <c r="X77" s="155" t="str">
        <f t="shared" si="34"/>
        <v>VENCIDA</v>
      </c>
      <c r="Y77" s="155" t="str">
        <f t="shared" si="35"/>
        <v>VENCIDO</v>
      </c>
      <c r="Z77" s="178" t="s">
        <v>1872</v>
      </c>
      <c r="AA77" s="156" t="str">
        <f t="shared" ref="AA77" si="47">AG77</f>
        <v>H22AT75-OCAD</v>
      </c>
      <c r="AB77" s="156">
        <f t="shared" si="36"/>
        <v>1</v>
      </c>
      <c r="AC77" s="156" t="str">
        <f t="shared" si="46"/>
        <v>H22AT75-OCAD - 1</v>
      </c>
      <c r="AD77" s="153">
        <f t="shared" si="41"/>
        <v>1</v>
      </c>
      <c r="AE77" s="197">
        <f t="shared" si="42"/>
        <v>1</v>
      </c>
      <c r="AF77" s="153" t="str">
        <f t="shared" si="37"/>
        <v>H22AT75-OCAD</v>
      </c>
      <c r="AG77" s="153" t="str">
        <f t="shared" si="43"/>
        <v>H22AT75-OCAD</v>
      </c>
      <c r="AH77" s="122"/>
      <c r="AI77" s="123"/>
      <c r="AJ77" s="124"/>
    </row>
    <row r="78" spans="1:36" s="17" customFormat="1" ht="220.5" customHeight="1" x14ac:dyDescent="0.2">
      <c r="A78" s="172">
        <f>IF(ISBLANK(D78),"",COUNTA($D$2:D78))</f>
        <v>70</v>
      </c>
      <c r="B78" s="148">
        <f t="shared" si="38"/>
        <v>77</v>
      </c>
      <c r="C78" s="148"/>
      <c r="D78" s="87" t="s">
        <v>836</v>
      </c>
      <c r="E78" s="167" t="s">
        <v>1716</v>
      </c>
      <c r="F78" s="98" t="s">
        <v>1710</v>
      </c>
      <c r="G78" s="98" t="s">
        <v>1711</v>
      </c>
      <c r="H78" s="101" t="s">
        <v>1712</v>
      </c>
      <c r="I78" s="101" t="s">
        <v>1712</v>
      </c>
      <c r="J78" s="89" t="s">
        <v>1708</v>
      </c>
      <c r="K78" s="90">
        <v>1</v>
      </c>
      <c r="L78" s="91">
        <v>44055</v>
      </c>
      <c r="M78" s="91">
        <v>44104</v>
      </c>
      <c r="N78" s="92">
        <f t="shared" ref="N78:N90" si="48">(+M78-L78)/7</f>
        <v>7</v>
      </c>
      <c r="O78" s="90" t="s">
        <v>2112</v>
      </c>
      <c r="P78" s="90">
        <v>0</v>
      </c>
      <c r="Q78" s="186"/>
      <c r="R78" s="175">
        <f t="shared" si="44"/>
        <v>-1470.1333333333334</v>
      </c>
      <c r="S78" s="93">
        <f t="shared" si="30"/>
        <v>0</v>
      </c>
      <c r="T78" s="154">
        <f t="shared" si="31"/>
        <v>0</v>
      </c>
      <c r="U78" s="154">
        <f t="shared" si="32"/>
        <v>0</v>
      </c>
      <c r="V78" s="154">
        <f t="shared" si="33"/>
        <v>7</v>
      </c>
      <c r="W78" s="87"/>
      <c r="X78" s="155" t="str">
        <f t="shared" si="34"/>
        <v>VENCIDA</v>
      </c>
      <c r="Y78" s="155" t="str">
        <f t="shared" si="35"/>
        <v>VENCIDO</v>
      </c>
      <c r="Z78" s="156" t="s">
        <v>1715</v>
      </c>
      <c r="AA78" s="156" t="str">
        <f t="shared" ref="AA78" si="49">AG78</f>
        <v>H11AEFC</v>
      </c>
      <c r="AB78" s="156">
        <f t="shared" si="36"/>
        <v>1</v>
      </c>
      <c r="AC78" s="156" t="str">
        <f t="shared" si="46"/>
        <v>H11AEFC - 1</v>
      </c>
      <c r="AD78" s="153">
        <f t="shared" si="41"/>
        <v>1</v>
      </c>
      <c r="AE78" s="197">
        <f t="shared" si="42"/>
        <v>1</v>
      </c>
      <c r="AF78" s="153" t="str">
        <f t="shared" si="37"/>
        <v>H11AEFC.</v>
      </c>
      <c r="AG78" s="153" t="str">
        <f t="shared" si="43"/>
        <v>H11AEFC</v>
      </c>
      <c r="AH78" s="66"/>
      <c r="AI78" s="67"/>
      <c r="AJ78" s="16"/>
    </row>
    <row r="79" spans="1:36" s="17" customFormat="1" ht="219.75" customHeight="1" x14ac:dyDescent="0.2">
      <c r="A79" s="172" t="str">
        <f>IF(ISBLANK(D79),"",COUNTA($D$2:D79))</f>
        <v/>
      </c>
      <c r="B79" s="148">
        <f t="shared" si="38"/>
        <v>78</v>
      </c>
      <c r="C79" s="148"/>
      <c r="D79" s="87"/>
      <c r="E79" s="167" t="s">
        <v>1716</v>
      </c>
      <c r="F79" s="98" t="s">
        <v>1713</v>
      </c>
      <c r="G79" s="98" t="s">
        <v>1711</v>
      </c>
      <c r="H79" s="89" t="s">
        <v>1714</v>
      </c>
      <c r="I79" s="89" t="s">
        <v>1714</v>
      </c>
      <c r="J79" s="89" t="s">
        <v>1709</v>
      </c>
      <c r="K79" s="90">
        <v>1</v>
      </c>
      <c r="L79" s="91">
        <v>44105</v>
      </c>
      <c r="M79" s="91">
        <v>44165</v>
      </c>
      <c r="N79" s="92">
        <f t="shared" si="48"/>
        <v>8.5714285714285712</v>
      </c>
      <c r="O79" s="90" t="s">
        <v>2112</v>
      </c>
      <c r="P79" s="90">
        <v>0</v>
      </c>
      <c r="Q79" s="186"/>
      <c r="R79" s="175">
        <f t="shared" si="44"/>
        <v>-1472.1666666666667</v>
      </c>
      <c r="S79" s="93">
        <f t="shared" si="30"/>
        <v>0</v>
      </c>
      <c r="T79" s="154">
        <f t="shared" si="31"/>
        <v>0</v>
      </c>
      <c r="U79" s="154">
        <f t="shared" si="32"/>
        <v>0</v>
      </c>
      <c r="V79" s="154">
        <f t="shared" si="33"/>
        <v>8.5714285714285712</v>
      </c>
      <c r="W79" s="87"/>
      <c r="X79" s="155" t="str">
        <f t="shared" si="34"/>
        <v>VENCIDA</v>
      </c>
      <c r="Y79" s="155" t="str">
        <f t="shared" si="35"/>
        <v/>
      </c>
      <c r="Z79" s="156" t="s">
        <v>1715</v>
      </c>
      <c r="AA79" s="156" t="str">
        <f>AG79</f>
        <v>H11AEFC</v>
      </c>
      <c r="AB79" s="156">
        <f t="shared" si="36"/>
        <v>2</v>
      </c>
      <c r="AC79" s="156" t="str">
        <f t="shared" si="46"/>
        <v>H11AEFC - 2</v>
      </c>
      <c r="AD79" s="153">
        <f t="shared" si="41"/>
        <v>1</v>
      </c>
      <c r="AE79" s="197">
        <f t="shared" si="42"/>
        <v>1</v>
      </c>
      <c r="AF79" s="153" t="str">
        <f t="shared" si="37"/>
        <v>H11AEFC.</v>
      </c>
      <c r="AG79" s="153" t="str">
        <f t="shared" si="43"/>
        <v>H11AEFC</v>
      </c>
      <c r="AH79" s="66"/>
      <c r="AI79" s="67"/>
      <c r="AJ79" s="16"/>
    </row>
    <row r="80" spans="1:36" s="125" customFormat="1" ht="350.1" customHeight="1" x14ac:dyDescent="0.2">
      <c r="A80" s="172">
        <f>IF(ISBLANK(D80),"",COUNTA($D$2:D80))</f>
        <v>71</v>
      </c>
      <c r="B80" s="148">
        <f t="shared" si="38"/>
        <v>79</v>
      </c>
      <c r="C80" s="148"/>
      <c r="D80" s="87" t="s">
        <v>835</v>
      </c>
      <c r="E80" s="87" t="s">
        <v>1561</v>
      </c>
      <c r="F80" s="96" t="s">
        <v>1562</v>
      </c>
      <c r="G80" s="96" t="s">
        <v>1563</v>
      </c>
      <c r="H80" s="89" t="s">
        <v>1620</v>
      </c>
      <c r="I80" s="89" t="s">
        <v>1564</v>
      </c>
      <c r="J80" s="90" t="s">
        <v>1565</v>
      </c>
      <c r="K80" s="90">
        <v>6</v>
      </c>
      <c r="L80" s="91">
        <v>44056</v>
      </c>
      <c r="M80" s="91">
        <v>44226</v>
      </c>
      <c r="N80" s="92">
        <f t="shared" si="48"/>
        <v>24.285714285714285</v>
      </c>
      <c r="O80" s="90" t="s">
        <v>2136</v>
      </c>
      <c r="P80" s="90">
        <v>6</v>
      </c>
      <c r="Q80" s="186">
        <v>44267</v>
      </c>
      <c r="R80" s="175">
        <f t="shared" si="44"/>
        <v>1.3666666666666667</v>
      </c>
      <c r="S80" s="93">
        <f t="shared" si="30"/>
        <v>100</v>
      </c>
      <c r="T80" s="154">
        <f t="shared" si="31"/>
        <v>24.285714285714285</v>
      </c>
      <c r="U80" s="154">
        <f t="shared" si="32"/>
        <v>24.285714285714285</v>
      </c>
      <c r="V80" s="154">
        <f t="shared" si="33"/>
        <v>24.285714285714285</v>
      </c>
      <c r="W80" s="87" t="s">
        <v>1887</v>
      </c>
      <c r="X80" s="155" t="str">
        <f t="shared" si="34"/>
        <v>CUMPLIDA</v>
      </c>
      <c r="Y80" s="155" t="str">
        <f t="shared" si="35"/>
        <v>CUMPLIDO</v>
      </c>
      <c r="Z80" s="156" t="s">
        <v>1613</v>
      </c>
      <c r="AA80" s="156" t="str">
        <f t="shared" ref="AA80:AA111" si="50">AG80</f>
        <v>H2AF19</v>
      </c>
      <c r="AB80" s="156">
        <f>IF(A80&lt;&gt;"",1,#REF!+1)</f>
        <v>1</v>
      </c>
      <c r="AC80" s="156" t="str">
        <f t="shared" si="46"/>
        <v>H2AF19 - 1</v>
      </c>
      <c r="AD80" s="153">
        <f t="shared" si="41"/>
        <v>5</v>
      </c>
      <c r="AE80" s="197">
        <f t="shared" si="42"/>
        <v>5</v>
      </c>
      <c r="AF80" s="153" t="str">
        <f t="shared" si="37"/>
        <v>H2AF19.</v>
      </c>
      <c r="AG80" s="153" t="str">
        <f t="shared" si="43"/>
        <v>H2AF19</v>
      </c>
      <c r="AH80" s="122"/>
      <c r="AI80" s="123"/>
      <c r="AJ80" s="124"/>
    </row>
    <row r="81" spans="1:36" s="125" customFormat="1" ht="350.1" customHeight="1" x14ac:dyDescent="0.2">
      <c r="A81" s="172">
        <f>IF(ISBLANK(D81),"",COUNTA($D$2:D81))</f>
        <v>72</v>
      </c>
      <c r="B81" s="148">
        <f t="shared" si="38"/>
        <v>80</v>
      </c>
      <c r="C81" s="148"/>
      <c r="D81" s="87" t="s">
        <v>1566</v>
      </c>
      <c r="E81" s="87" t="s">
        <v>1567</v>
      </c>
      <c r="F81" s="96" t="s">
        <v>1568</v>
      </c>
      <c r="G81" s="96" t="s">
        <v>1569</v>
      </c>
      <c r="H81" s="89" t="s">
        <v>1570</v>
      </c>
      <c r="I81" s="89" t="s">
        <v>1571</v>
      </c>
      <c r="J81" s="90" t="s">
        <v>1572</v>
      </c>
      <c r="K81" s="90">
        <v>1</v>
      </c>
      <c r="L81" s="91">
        <v>44056</v>
      </c>
      <c r="M81" s="91">
        <v>44165</v>
      </c>
      <c r="N81" s="92">
        <f t="shared" si="48"/>
        <v>15.571428571428571</v>
      </c>
      <c r="O81" s="90" t="s">
        <v>1560</v>
      </c>
      <c r="P81" s="90">
        <v>1</v>
      </c>
      <c r="Q81" s="186">
        <v>44260</v>
      </c>
      <c r="R81" s="175">
        <f t="shared" si="44"/>
        <v>3.1666666666666665</v>
      </c>
      <c r="S81" s="93">
        <f t="shared" si="30"/>
        <v>100</v>
      </c>
      <c r="T81" s="154">
        <f t="shared" si="31"/>
        <v>15.571428571428571</v>
      </c>
      <c r="U81" s="154">
        <f t="shared" si="32"/>
        <v>15.571428571428571</v>
      </c>
      <c r="V81" s="154">
        <f t="shared" si="33"/>
        <v>15.571428571428571</v>
      </c>
      <c r="W81" s="87" t="s">
        <v>1887</v>
      </c>
      <c r="X81" s="155" t="str">
        <f t="shared" si="34"/>
        <v>CUMPLIDA</v>
      </c>
      <c r="Y81" s="155" t="str">
        <f t="shared" si="35"/>
        <v>CUMPLIDO</v>
      </c>
      <c r="Z81" s="156" t="s">
        <v>1613</v>
      </c>
      <c r="AA81" s="156" t="str">
        <f t="shared" si="50"/>
        <v>H4AF19</v>
      </c>
      <c r="AB81" s="156">
        <f>IF(A81&lt;&gt;"",1,#REF!+1)</f>
        <v>1</v>
      </c>
      <c r="AC81" s="156" t="str">
        <f t="shared" si="46"/>
        <v>H4AF19 - 1</v>
      </c>
      <c r="AD81" s="153">
        <f t="shared" si="41"/>
        <v>5</v>
      </c>
      <c r="AE81" s="197">
        <f t="shared" si="42"/>
        <v>5</v>
      </c>
      <c r="AF81" s="153" t="str">
        <f t="shared" si="37"/>
        <v>H4AF19.</v>
      </c>
      <c r="AG81" s="153" t="str">
        <f t="shared" si="43"/>
        <v>H4AF19</v>
      </c>
      <c r="AH81" s="122"/>
      <c r="AI81" s="123"/>
      <c r="AJ81" s="124"/>
    </row>
    <row r="82" spans="1:36" s="125" customFormat="1" ht="350.1" customHeight="1" x14ac:dyDescent="0.2">
      <c r="A82" s="172">
        <f>IF(ISBLANK(D82),"",COUNTA($D$2:D82))</f>
        <v>73</v>
      </c>
      <c r="B82" s="148">
        <f t="shared" si="38"/>
        <v>81</v>
      </c>
      <c r="C82" s="148"/>
      <c r="D82" s="87" t="s">
        <v>836</v>
      </c>
      <c r="E82" s="90" t="s">
        <v>1567</v>
      </c>
      <c r="F82" s="98" t="s">
        <v>1574</v>
      </c>
      <c r="G82" s="98" t="s">
        <v>1575</v>
      </c>
      <c r="H82" s="89" t="s">
        <v>1576</v>
      </c>
      <c r="I82" s="89" t="s">
        <v>1564</v>
      </c>
      <c r="J82" s="90" t="s">
        <v>1565</v>
      </c>
      <c r="K82" s="90">
        <v>6</v>
      </c>
      <c r="L82" s="91">
        <v>44056</v>
      </c>
      <c r="M82" s="91">
        <v>44226</v>
      </c>
      <c r="N82" s="92">
        <f t="shared" si="48"/>
        <v>24.285714285714285</v>
      </c>
      <c r="O82" s="90" t="s">
        <v>2137</v>
      </c>
      <c r="P82" s="90">
        <v>6</v>
      </c>
      <c r="Q82" s="186">
        <v>44267</v>
      </c>
      <c r="R82" s="175">
        <f t="shared" si="44"/>
        <v>1.3666666666666667</v>
      </c>
      <c r="S82" s="93">
        <f t="shared" si="30"/>
        <v>100</v>
      </c>
      <c r="T82" s="154">
        <f t="shared" si="31"/>
        <v>24.285714285714285</v>
      </c>
      <c r="U82" s="154">
        <f t="shared" si="32"/>
        <v>24.285714285714285</v>
      </c>
      <c r="V82" s="154">
        <f t="shared" si="33"/>
        <v>24.285714285714285</v>
      </c>
      <c r="W82" s="87" t="s">
        <v>1887</v>
      </c>
      <c r="X82" s="155" t="str">
        <f t="shared" si="34"/>
        <v>CUMPLIDA</v>
      </c>
      <c r="Y82" s="155" t="str">
        <f t="shared" si="35"/>
        <v>CUMPLIDO</v>
      </c>
      <c r="Z82" s="156" t="s">
        <v>1613</v>
      </c>
      <c r="AA82" s="156" t="str">
        <f t="shared" si="50"/>
        <v>H9AF19</v>
      </c>
      <c r="AB82" s="156">
        <f>IF(A82&lt;&gt;"",1,#REF!+1)</f>
        <v>1</v>
      </c>
      <c r="AC82" s="156" t="str">
        <f t="shared" si="46"/>
        <v>H9AF19 - 1</v>
      </c>
      <c r="AD82" s="153">
        <f t="shared" si="41"/>
        <v>5</v>
      </c>
      <c r="AE82" s="197">
        <f t="shared" si="42"/>
        <v>5</v>
      </c>
      <c r="AF82" s="153" t="str">
        <f t="shared" si="37"/>
        <v>H9AF19.</v>
      </c>
      <c r="AG82" s="153" t="str">
        <f t="shared" si="43"/>
        <v>H9AF19</v>
      </c>
      <c r="AH82" s="122"/>
      <c r="AI82" s="123"/>
      <c r="AJ82" s="124"/>
    </row>
    <row r="83" spans="1:36" s="125" customFormat="1" ht="350.1" customHeight="1" x14ac:dyDescent="0.2">
      <c r="A83" s="172">
        <f>IF(ISBLANK(D83),"",COUNTA($D$2:D83))</f>
        <v>74</v>
      </c>
      <c r="B83" s="148">
        <f t="shared" si="38"/>
        <v>82</v>
      </c>
      <c r="C83" s="148"/>
      <c r="D83" s="87" t="s">
        <v>836</v>
      </c>
      <c r="E83" s="90" t="s">
        <v>1577</v>
      </c>
      <c r="F83" s="96" t="s">
        <v>1578</v>
      </c>
      <c r="G83" s="96" t="s">
        <v>1579</v>
      </c>
      <c r="H83" s="89" t="s">
        <v>1546</v>
      </c>
      <c r="I83" s="89" t="s">
        <v>1558</v>
      </c>
      <c r="J83" s="90" t="s">
        <v>1548</v>
      </c>
      <c r="K83" s="90">
        <v>1</v>
      </c>
      <c r="L83" s="91">
        <v>44056</v>
      </c>
      <c r="M83" s="91">
        <v>44196</v>
      </c>
      <c r="N83" s="92">
        <f t="shared" si="48"/>
        <v>20</v>
      </c>
      <c r="O83" s="90" t="s">
        <v>2117</v>
      </c>
      <c r="P83" s="90">
        <v>0.3</v>
      </c>
      <c r="Q83" s="186"/>
      <c r="R83" s="175">
        <f t="shared" si="44"/>
        <v>-1473.2</v>
      </c>
      <c r="S83" s="93">
        <f t="shared" si="30"/>
        <v>30</v>
      </c>
      <c r="T83" s="154">
        <f t="shared" si="31"/>
        <v>6</v>
      </c>
      <c r="U83" s="154">
        <f t="shared" si="32"/>
        <v>6</v>
      </c>
      <c r="V83" s="154">
        <f t="shared" si="33"/>
        <v>20</v>
      </c>
      <c r="W83" s="87" t="s">
        <v>1887</v>
      </c>
      <c r="X83" s="155" t="str">
        <f t="shared" si="34"/>
        <v>VENCIDA</v>
      </c>
      <c r="Y83" s="155" t="str">
        <f t="shared" si="35"/>
        <v>VENCIDO</v>
      </c>
      <c r="Z83" s="156" t="s">
        <v>1613</v>
      </c>
      <c r="AA83" s="156" t="str">
        <f t="shared" si="50"/>
        <v>H15AF19</v>
      </c>
      <c r="AB83" s="156">
        <f>IF(A83&lt;&gt;"",1,#REF!+1)</f>
        <v>1</v>
      </c>
      <c r="AC83" s="156" t="str">
        <f t="shared" si="46"/>
        <v>H15AF19 - 1</v>
      </c>
      <c r="AD83" s="153">
        <f t="shared" si="41"/>
        <v>1</v>
      </c>
      <c r="AE83" s="197">
        <f t="shared" si="42"/>
        <v>1</v>
      </c>
      <c r="AF83" s="153" t="str">
        <f t="shared" si="37"/>
        <v>H15AF19.</v>
      </c>
      <c r="AG83" s="153" t="str">
        <f t="shared" si="43"/>
        <v>H15AF19</v>
      </c>
      <c r="AH83" s="122"/>
      <c r="AI83" s="123"/>
      <c r="AJ83" s="124"/>
    </row>
    <row r="84" spans="1:36" s="125" customFormat="1" ht="350.1" customHeight="1" x14ac:dyDescent="0.2">
      <c r="A84" s="172">
        <f>IF(ISBLANK(D84),"",COUNTA($D$2:D84))</f>
        <v>75</v>
      </c>
      <c r="B84" s="148">
        <f t="shared" si="38"/>
        <v>83</v>
      </c>
      <c r="C84" s="148"/>
      <c r="D84" s="87" t="s">
        <v>835</v>
      </c>
      <c r="E84" s="90" t="s">
        <v>1549</v>
      </c>
      <c r="F84" s="96" t="s">
        <v>1580</v>
      </c>
      <c r="G84" s="96" t="s">
        <v>1581</v>
      </c>
      <c r="H84" s="89" t="s">
        <v>1546</v>
      </c>
      <c r="I84" s="89" t="s">
        <v>1558</v>
      </c>
      <c r="J84" s="90" t="s">
        <v>1548</v>
      </c>
      <c r="K84" s="90">
        <v>1</v>
      </c>
      <c r="L84" s="91">
        <v>44056</v>
      </c>
      <c r="M84" s="91">
        <v>44196</v>
      </c>
      <c r="N84" s="92">
        <f t="shared" si="48"/>
        <v>20</v>
      </c>
      <c r="O84" s="90" t="s">
        <v>2118</v>
      </c>
      <c r="P84" s="90">
        <v>0.3</v>
      </c>
      <c r="Q84" s="186"/>
      <c r="R84" s="175">
        <f t="shared" si="44"/>
        <v>-1473.2</v>
      </c>
      <c r="S84" s="93">
        <f t="shared" si="30"/>
        <v>30</v>
      </c>
      <c r="T84" s="154">
        <f t="shared" si="31"/>
        <v>6</v>
      </c>
      <c r="U84" s="154">
        <f t="shared" si="32"/>
        <v>6</v>
      </c>
      <c r="V84" s="154">
        <f t="shared" si="33"/>
        <v>20</v>
      </c>
      <c r="W84" s="87" t="s">
        <v>1887</v>
      </c>
      <c r="X84" s="155" t="str">
        <f t="shared" si="34"/>
        <v>VENCIDA</v>
      </c>
      <c r="Y84" s="155" t="str">
        <f t="shared" si="35"/>
        <v>VENCIDO</v>
      </c>
      <c r="Z84" s="156" t="s">
        <v>1613</v>
      </c>
      <c r="AA84" s="156" t="str">
        <f t="shared" si="50"/>
        <v>H17AF19</v>
      </c>
      <c r="AB84" s="156">
        <f>IF(A84&lt;&gt;"",1,#REF!+1)</f>
        <v>1</v>
      </c>
      <c r="AC84" s="156" t="str">
        <f t="shared" si="46"/>
        <v>H17AF19 - 1</v>
      </c>
      <c r="AD84" s="153">
        <f t="shared" si="41"/>
        <v>1</v>
      </c>
      <c r="AE84" s="197">
        <f t="shared" si="42"/>
        <v>1</v>
      </c>
      <c r="AF84" s="153" t="str">
        <f t="shared" si="37"/>
        <v>H17AF19.</v>
      </c>
      <c r="AG84" s="153" t="str">
        <f t="shared" si="43"/>
        <v>H17AF19</v>
      </c>
      <c r="AH84" s="122"/>
      <c r="AI84" s="123"/>
      <c r="AJ84" s="124"/>
    </row>
    <row r="85" spans="1:36" s="125" customFormat="1" ht="350.1" customHeight="1" x14ac:dyDescent="0.2">
      <c r="A85" s="172">
        <f>IF(ISBLANK(D85),"",COUNTA($D$2:D85))</f>
        <v>76</v>
      </c>
      <c r="B85" s="148">
        <f t="shared" si="38"/>
        <v>84</v>
      </c>
      <c r="C85" s="148"/>
      <c r="D85" s="168" t="s">
        <v>1582</v>
      </c>
      <c r="E85" s="90" t="s">
        <v>1549</v>
      </c>
      <c r="F85" s="96" t="s">
        <v>1605</v>
      </c>
      <c r="G85" s="96" t="s">
        <v>1583</v>
      </c>
      <c r="H85" s="89" t="s">
        <v>1546</v>
      </c>
      <c r="I85" s="89" t="s">
        <v>1558</v>
      </c>
      <c r="J85" s="90" t="s">
        <v>1548</v>
      </c>
      <c r="K85" s="90">
        <v>1</v>
      </c>
      <c r="L85" s="91">
        <v>44056</v>
      </c>
      <c r="M85" s="91">
        <v>44196</v>
      </c>
      <c r="N85" s="92">
        <f t="shared" si="48"/>
        <v>20</v>
      </c>
      <c r="O85" s="90" t="s">
        <v>2119</v>
      </c>
      <c r="P85" s="90">
        <v>0.3</v>
      </c>
      <c r="Q85" s="186"/>
      <c r="R85" s="175">
        <f t="shared" si="44"/>
        <v>-1473.2</v>
      </c>
      <c r="S85" s="93">
        <f t="shared" si="30"/>
        <v>30</v>
      </c>
      <c r="T85" s="154">
        <f t="shared" si="31"/>
        <v>6</v>
      </c>
      <c r="U85" s="154">
        <f t="shared" si="32"/>
        <v>6</v>
      </c>
      <c r="V85" s="154">
        <f t="shared" si="33"/>
        <v>20</v>
      </c>
      <c r="W85" s="87" t="s">
        <v>1887</v>
      </c>
      <c r="X85" s="155" t="str">
        <f t="shared" si="34"/>
        <v>VENCIDA</v>
      </c>
      <c r="Y85" s="155" t="str">
        <f t="shared" si="35"/>
        <v>VENCIDO</v>
      </c>
      <c r="Z85" s="156" t="s">
        <v>1613</v>
      </c>
      <c r="AA85" s="156" t="str">
        <f t="shared" si="50"/>
        <v>H18AF19</v>
      </c>
      <c r="AB85" s="156">
        <f t="shared" ref="AB85:AB95" si="51">IF(A85&lt;&gt;"",1,AB84+1)</f>
        <v>1</v>
      </c>
      <c r="AC85" s="156" t="str">
        <f t="shared" si="46"/>
        <v>H18AF19 - 1</v>
      </c>
      <c r="AD85" s="153">
        <f t="shared" si="41"/>
        <v>1</v>
      </c>
      <c r="AE85" s="197">
        <f t="shared" si="42"/>
        <v>1</v>
      </c>
      <c r="AF85" s="153" t="str">
        <f t="shared" si="37"/>
        <v>H18AF19.</v>
      </c>
      <c r="AG85" s="153" t="str">
        <f t="shared" si="43"/>
        <v>H18AF19</v>
      </c>
      <c r="AH85" s="122"/>
      <c r="AI85" s="123"/>
      <c r="AJ85" s="124"/>
    </row>
    <row r="86" spans="1:36" s="125" customFormat="1" ht="350.1" customHeight="1" x14ac:dyDescent="0.2">
      <c r="A86" s="172">
        <f>IF(ISBLANK(D86),"",COUNTA($D$2:D86))</f>
        <v>77</v>
      </c>
      <c r="B86" s="148">
        <f t="shared" si="38"/>
        <v>85</v>
      </c>
      <c r="C86" s="148"/>
      <c r="D86" s="87" t="s">
        <v>835</v>
      </c>
      <c r="E86" s="90" t="s">
        <v>1584</v>
      </c>
      <c r="F86" s="98" t="s">
        <v>1585</v>
      </c>
      <c r="G86" s="98" t="s">
        <v>1586</v>
      </c>
      <c r="H86" s="89" t="s">
        <v>1546</v>
      </c>
      <c r="I86" s="89" t="s">
        <v>1558</v>
      </c>
      <c r="J86" s="90" t="s">
        <v>1548</v>
      </c>
      <c r="K86" s="90">
        <v>1</v>
      </c>
      <c r="L86" s="91">
        <v>44056</v>
      </c>
      <c r="M86" s="91">
        <v>44196</v>
      </c>
      <c r="N86" s="92">
        <f t="shared" si="48"/>
        <v>20</v>
      </c>
      <c r="O86" s="90" t="s">
        <v>2129</v>
      </c>
      <c r="P86" s="90">
        <v>0.3</v>
      </c>
      <c r="Q86" s="186"/>
      <c r="R86" s="175">
        <f t="shared" si="44"/>
        <v>-1473.2</v>
      </c>
      <c r="S86" s="93">
        <f t="shared" si="30"/>
        <v>30</v>
      </c>
      <c r="T86" s="154">
        <f t="shared" si="31"/>
        <v>6</v>
      </c>
      <c r="U86" s="154">
        <f t="shared" si="32"/>
        <v>6</v>
      </c>
      <c r="V86" s="154">
        <f t="shared" si="33"/>
        <v>20</v>
      </c>
      <c r="W86" s="87"/>
      <c r="X86" s="155" t="str">
        <f t="shared" si="34"/>
        <v>VENCIDA</v>
      </c>
      <c r="Y86" s="155" t="str">
        <f t="shared" si="35"/>
        <v>VENCIDO</v>
      </c>
      <c r="Z86" s="156" t="s">
        <v>1613</v>
      </c>
      <c r="AA86" s="156" t="str">
        <f t="shared" si="50"/>
        <v>H19AF19</v>
      </c>
      <c r="AB86" s="156">
        <f t="shared" si="51"/>
        <v>1</v>
      </c>
      <c r="AC86" s="156" t="str">
        <f t="shared" si="46"/>
        <v>H19AF19 - 1</v>
      </c>
      <c r="AD86" s="153">
        <f t="shared" si="41"/>
        <v>1</v>
      </c>
      <c r="AE86" s="197">
        <f t="shared" si="42"/>
        <v>1</v>
      </c>
      <c r="AF86" s="153" t="str">
        <f t="shared" si="37"/>
        <v>H19AF19.</v>
      </c>
      <c r="AG86" s="153" t="str">
        <f t="shared" si="43"/>
        <v>H19AF19</v>
      </c>
      <c r="AH86" s="122"/>
      <c r="AI86" s="123"/>
      <c r="AJ86" s="124"/>
    </row>
    <row r="87" spans="1:36" s="125" customFormat="1" ht="350.1" customHeight="1" x14ac:dyDescent="0.2">
      <c r="A87" s="172">
        <f>IF(ISBLANK(D87),"",COUNTA($D$2:D87))</f>
        <v>78</v>
      </c>
      <c r="B87" s="148">
        <f t="shared" si="38"/>
        <v>86</v>
      </c>
      <c r="C87" s="148"/>
      <c r="D87" s="87" t="s">
        <v>1587</v>
      </c>
      <c r="E87" s="90" t="s">
        <v>1584</v>
      </c>
      <c r="F87" s="98" t="s">
        <v>1588</v>
      </c>
      <c r="G87" s="96" t="s">
        <v>1589</v>
      </c>
      <c r="H87" s="89" t="s">
        <v>1590</v>
      </c>
      <c r="I87" s="89" t="s">
        <v>1591</v>
      </c>
      <c r="J87" s="90" t="s">
        <v>1592</v>
      </c>
      <c r="K87" s="90">
        <v>5</v>
      </c>
      <c r="L87" s="91">
        <v>44056</v>
      </c>
      <c r="M87" s="91">
        <v>44196</v>
      </c>
      <c r="N87" s="92">
        <f t="shared" si="48"/>
        <v>20</v>
      </c>
      <c r="O87" s="90" t="s">
        <v>2134</v>
      </c>
      <c r="P87" s="90">
        <v>5</v>
      </c>
      <c r="Q87" s="186">
        <v>44193</v>
      </c>
      <c r="R87" s="175">
        <f t="shared" si="44"/>
        <v>-0.1</v>
      </c>
      <c r="S87" s="93">
        <f t="shared" si="30"/>
        <v>100</v>
      </c>
      <c r="T87" s="154">
        <f t="shared" si="31"/>
        <v>20</v>
      </c>
      <c r="U87" s="154">
        <f t="shared" si="32"/>
        <v>20</v>
      </c>
      <c r="V87" s="154">
        <f t="shared" si="33"/>
        <v>20</v>
      </c>
      <c r="W87" s="87"/>
      <c r="X87" s="155" t="str">
        <f t="shared" si="34"/>
        <v>CUMPLIDA</v>
      </c>
      <c r="Y87" s="155" t="str">
        <f t="shared" si="35"/>
        <v>CUMPLIDO</v>
      </c>
      <c r="Z87" s="156" t="s">
        <v>1613</v>
      </c>
      <c r="AA87" s="156" t="str">
        <f t="shared" si="50"/>
        <v>H20AF19</v>
      </c>
      <c r="AB87" s="156">
        <f t="shared" si="51"/>
        <v>1</v>
      </c>
      <c r="AC87" s="156" t="str">
        <f t="shared" si="46"/>
        <v>H20AF19 - 1</v>
      </c>
      <c r="AD87" s="153">
        <f t="shared" si="41"/>
        <v>5</v>
      </c>
      <c r="AE87" s="197">
        <f t="shared" si="42"/>
        <v>5</v>
      </c>
      <c r="AF87" s="153" t="str">
        <f t="shared" si="37"/>
        <v>H20AF19.</v>
      </c>
      <c r="AG87" s="153" t="str">
        <f t="shared" si="43"/>
        <v>H20AF19</v>
      </c>
      <c r="AH87" s="122"/>
      <c r="AI87" s="123"/>
      <c r="AJ87" s="124"/>
    </row>
    <row r="88" spans="1:36" s="125" customFormat="1" ht="350.1" customHeight="1" x14ac:dyDescent="0.2">
      <c r="A88" s="172">
        <f>IF(ISBLANK(D88),"",COUNTA($D$2:D88))</f>
        <v>79</v>
      </c>
      <c r="B88" s="148">
        <f t="shared" si="38"/>
        <v>87</v>
      </c>
      <c r="C88" s="148"/>
      <c r="D88" s="87" t="s">
        <v>1593</v>
      </c>
      <c r="E88" s="90" t="s">
        <v>1594</v>
      </c>
      <c r="F88" s="98" t="s">
        <v>1648</v>
      </c>
      <c r="G88" s="96" t="s">
        <v>1595</v>
      </c>
      <c r="H88" s="89" t="s">
        <v>1596</v>
      </c>
      <c r="I88" s="89" t="s">
        <v>1597</v>
      </c>
      <c r="J88" s="90" t="s">
        <v>1598</v>
      </c>
      <c r="K88" s="87">
        <v>1</v>
      </c>
      <c r="L88" s="91">
        <v>44056</v>
      </c>
      <c r="M88" s="91">
        <v>44165</v>
      </c>
      <c r="N88" s="92">
        <f t="shared" si="48"/>
        <v>15.571428571428571</v>
      </c>
      <c r="O88" s="90" t="s">
        <v>2120</v>
      </c>
      <c r="P88" s="90">
        <v>0.3</v>
      </c>
      <c r="Q88" s="186"/>
      <c r="R88" s="175">
        <f t="shared" si="44"/>
        <v>-1472.1666666666667</v>
      </c>
      <c r="S88" s="93">
        <f t="shared" si="30"/>
        <v>30</v>
      </c>
      <c r="T88" s="154">
        <f t="shared" si="31"/>
        <v>4.6714285714285708</v>
      </c>
      <c r="U88" s="154">
        <f t="shared" si="32"/>
        <v>4.6714285714285708</v>
      </c>
      <c r="V88" s="154">
        <f t="shared" si="33"/>
        <v>15.571428571428571</v>
      </c>
      <c r="W88" s="87"/>
      <c r="X88" s="155" t="str">
        <f t="shared" si="34"/>
        <v>VENCIDA</v>
      </c>
      <c r="Y88" s="155" t="str">
        <f t="shared" si="35"/>
        <v>VENCIDO</v>
      </c>
      <c r="Z88" s="156" t="s">
        <v>1613</v>
      </c>
      <c r="AA88" s="156" t="str">
        <f t="shared" si="50"/>
        <v>H21AF19</v>
      </c>
      <c r="AB88" s="156">
        <f t="shared" si="51"/>
        <v>1</v>
      </c>
      <c r="AC88" s="156" t="str">
        <f t="shared" si="46"/>
        <v>H21AF19 - 1</v>
      </c>
      <c r="AD88" s="153">
        <f t="shared" si="41"/>
        <v>1</v>
      </c>
      <c r="AE88" s="197">
        <f t="shared" si="42"/>
        <v>1</v>
      </c>
      <c r="AF88" s="153" t="str">
        <f t="shared" si="37"/>
        <v>H21AF19.</v>
      </c>
      <c r="AG88" s="153" t="str">
        <f t="shared" si="43"/>
        <v>H21AF19</v>
      </c>
      <c r="AH88" s="122"/>
      <c r="AI88" s="123"/>
      <c r="AJ88" s="124"/>
    </row>
    <row r="89" spans="1:36" s="125" customFormat="1" ht="350.1" customHeight="1" x14ac:dyDescent="0.2">
      <c r="A89" s="172" t="str">
        <f>IF(ISBLANK(D89),"",COUNTA($D$2:D89))</f>
        <v/>
      </c>
      <c r="B89" s="148">
        <f t="shared" si="38"/>
        <v>88</v>
      </c>
      <c r="C89" s="148"/>
      <c r="D89" s="87"/>
      <c r="E89" s="90" t="s">
        <v>1594</v>
      </c>
      <c r="F89" s="98" t="s">
        <v>1649</v>
      </c>
      <c r="G89" s="96" t="s">
        <v>1595</v>
      </c>
      <c r="H89" s="101" t="s">
        <v>1599</v>
      </c>
      <c r="I89" s="101" t="s">
        <v>1600</v>
      </c>
      <c r="J89" s="89" t="s">
        <v>1601</v>
      </c>
      <c r="K89" s="90">
        <v>1</v>
      </c>
      <c r="L89" s="91">
        <v>44056</v>
      </c>
      <c r="M89" s="91">
        <v>44196</v>
      </c>
      <c r="N89" s="92">
        <f t="shared" si="48"/>
        <v>20</v>
      </c>
      <c r="O89" s="90" t="s">
        <v>2121</v>
      </c>
      <c r="P89" s="90">
        <v>0</v>
      </c>
      <c r="Q89" s="186"/>
      <c r="R89" s="175">
        <f t="shared" si="44"/>
        <v>-1473.2</v>
      </c>
      <c r="S89" s="93">
        <f t="shared" si="30"/>
        <v>0</v>
      </c>
      <c r="T89" s="154">
        <f t="shared" si="31"/>
        <v>0</v>
      </c>
      <c r="U89" s="154">
        <f t="shared" si="32"/>
        <v>0</v>
      </c>
      <c r="V89" s="154">
        <f t="shared" si="33"/>
        <v>20</v>
      </c>
      <c r="W89" s="87"/>
      <c r="X89" s="155" t="str">
        <f t="shared" si="34"/>
        <v>VENCIDA</v>
      </c>
      <c r="Y89" s="155" t="str">
        <f t="shared" si="35"/>
        <v/>
      </c>
      <c r="Z89" s="156" t="s">
        <v>1613</v>
      </c>
      <c r="AA89" s="156" t="str">
        <f t="shared" si="50"/>
        <v>H21AF19</v>
      </c>
      <c r="AB89" s="156">
        <f t="shared" si="51"/>
        <v>2</v>
      </c>
      <c r="AC89" s="156" t="str">
        <f t="shared" si="46"/>
        <v>H21AF19 - 2</v>
      </c>
      <c r="AD89" s="153">
        <f t="shared" si="41"/>
        <v>1</v>
      </c>
      <c r="AE89" s="197">
        <f t="shared" si="42"/>
        <v>1</v>
      </c>
      <c r="AF89" s="153" t="str">
        <f t="shared" si="37"/>
        <v>H21AF19.</v>
      </c>
      <c r="AG89" s="153" t="str">
        <f t="shared" si="43"/>
        <v>H21AF19</v>
      </c>
      <c r="AH89" s="122"/>
      <c r="AI89" s="123"/>
      <c r="AJ89" s="124"/>
    </row>
    <row r="90" spans="1:36" s="125" customFormat="1" ht="350.1" customHeight="1" x14ac:dyDescent="0.2">
      <c r="A90" s="172" t="str">
        <f>IF(ISBLANK(D90),"",COUNTA($D$2:D90))</f>
        <v/>
      </c>
      <c r="B90" s="148">
        <f t="shared" si="38"/>
        <v>89</v>
      </c>
      <c r="C90" s="148"/>
      <c r="D90" s="87"/>
      <c r="E90" s="90" t="s">
        <v>1594</v>
      </c>
      <c r="F90" s="98" t="s">
        <v>1650</v>
      </c>
      <c r="G90" s="96" t="s">
        <v>1595</v>
      </c>
      <c r="H90" s="89" t="s">
        <v>1602</v>
      </c>
      <c r="I90" s="89" t="s">
        <v>1603</v>
      </c>
      <c r="J90" s="89" t="s">
        <v>1604</v>
      </c>
      <c r="K90" s="90">
        <v>1</v>
      </c>
      <c r="L90" s="91">
        <v>44056</v>
      </c>
      <c r="M90" s="91">
        <v>44196</v>
      </c>
      <c r="N90" s="92">
        <f t="shared" si="48"/>
        <v>20</v>
      </c>
      <c r="O90" s="90" t="s">
        <v>2122</v>
      </c>
      <c r="P90" s="90">
        <v>0</v>
      </c>
      <c r="Q90" s="186"/>
      <c r="R90" s="175">
        <f t="shared" si="44"/>
        <v>-1473.2</v>
      </c>
      <c r="S90" s="93">
        <f t="shared" si="30"/>
        <v>0</v>
      </c>
      <c r="T90" s="154">
        <f t="shared" si="31"/>
        <v>0</v>
      </c>
      <c r="U90" s="154">
        <f t="shared" si="32"/>
        <v>0</v>
      </c>
      <c r="V90" s="154">
        <f t="shared" si="33"/>
        <v>20</v>
      </c>
      <c r="W90" s="87"/>
      <c r="X90" s="155" t="str">
        <f t="shared" si="34"/>
        <v>VENCIDA</v>
      </c>
      <c r="Y90" s="155" t="str">
        <f t="shared" si="35"/>
        <v/>
      </c>
      <c r="Z90" s="156" t="s">
        <v>1613</v>
      </c>
      <c r="AA90" s="156" t="str">
        <f t="shared" si="50"/>
        <v>H21AF19</v>
      </c>
      <c r="AB90" s="156">
        <f t="shared" si="51"/>
        <v>3</v>
      </c>
      <c r="AC90" s="156" t="str">
        <f t="shared" si="46"/>
        <v>H21AF19 - 3</v>
      </c>
      <c r="AD90" s="153">
        <f t="shared" si="41"/>
        <v>1</v>
      </c>
      <c r="AE90" s="197">
        <f t="shared" si="42"/>
        <v>1</v>
      </c>
      <c r="AF90" s="153" t="str">
        <f t="shared" si="37"/>
        <v>H21AF19.</v>
      </c>
      <c r="AG90" s="153" t="str">
        <f t="shared" si="43"/>
        <v>H21AF19</v>
      </c>
      <c r="AH90" s="122"/>
      <c r="AI90" s="123"/>
      <c r="AJ90" s="124"/>
    </row>
    <row r="91" spans="1:36" s="17" customFormat="1" ht="350.1" customHeight="1" x14ac:dyDescent="0.2">
      <c r="A91" s="172">
        <f>IF(ISBLANK(D91),"",COUNTA($D$2:D91))</f>
        <v>80</v>
      </c>
      <c r="B91" s="148">
        <f t="shared" si="38"/>
        <v>90</v>
      </c>
      <c r="C91" s="148"/>
      <c r="D91" s="87" t="s">
        <v>835</v>
      </c>
      <c r="E91" s="87" t="s">
        <v>1537</v>
      </c>
      <c r="F91" s="98" t="s">
        <v>1925</v>
      </c>
      <c r="G91" s="98" t="s">
        <v>1607</v>
      </c>
      <c r="H91" s="101" t="s">
        <v>1608</v>
      </c>
      <c r="I91" s="101" t="s">
        <v>1538</v>
      </c>
      <c r="J91" s="90" t="s">
        <v>1539</v>
      </c>
      <c r="K91" s="90">
        <v>1</v>
      </c>
      <c r="L91" s="91">
        <v>44032</v>
      </c>
      <c r="M91" s="91">
        <v>44165</v>
      </c>
      <c r="N91" s="92">
        <f t="shared" ref="N91:N95" si="52">(+M91-L91)/7</f>
        <v>19</v>
      </c>
      <c r="O91" s="90" t="s">
        <v>2109</v>
      </c>
      <c r="P91" s="90">
        <v>0.3</v>
      </c>
      <c r="Q91" s="186"/>
      <c r="R91" s="175">
        <f t="shared" si="44"/>
        <v>-1472.1666666666667</v>
      </c>
      <c r="S91" s="93">
        <f t="shared" si="30"/>
        <v>30</v>
      </c>
      <c r="T91" s="154">
        <f t="shared" si="31"/>
        <v>5.7</v>
      </c>
      <c r="U91" s="154">
        <f t="shared" si="32"/>
        <v>5.7</v>
      </c>
      <c r="V91" s="154">
        <f t="shared" si="33"/>
        <v>19</v>
      </c>
      <c r="W91" s="87"/>
      <c r="X91" s="155" t="str">
        <f t="shared" si="34"/>
        <v>VENCIDA</v>
      </c>
      <c r="Y91" s="155" t="str">
        <f t="shared" si="35"/>
        <v>VENCIDO</v>
      </c>
      <c r="Z91" s="157" t="s">
        <v>1606</v>
      </c>
      <c r="AA91" s="156" t="str">
        <f t="shared" si="50"/>
        <v>H1ACPP</v>
      </c>
      <c r="AB91" s="156">
        <f t="shared" si="51"/>
        <v>1</v>
      </c>
      <c r="AC91" s="156" t="str">
        <f t="shared" si="46"/>
        <v>H1ACPP - 1</v>
      </c>
      <c r="AD91" s="153">
        <f t="shared" si="41"/>
        <v>1</v>
      </c>
      <c r="AE91" s="197">
        <f t="shared" si="42"/>
        <v>1</v>
      </c>
      <c r="AF91" s="153" t="str">
        <f t="shared" si="37"/>
        <v>H1ACPP.</v>
      </c>
      <c r="AG91" s="153" t="str">
        <f t="shared" si="43"/>
        <v>H1ACPP</v>
      </c>
      <c r="AH91" s="66"/>
      <c r="AI91" s="67"/>
      <c r="AJ91" s="16"/>
    </row>
    <row r="92" spans="1:36" s="17" customFormat="1" ht="350.1" customHeight="1" x14ac:dyDescent="0.2">
      <c r="A92" s="172">
        <f>IF(ISBLANK(D92),"",COUNTA($D$2:D92))</f>
        <v>81</v>
      </c>
      <c r="B92" s="148">
        <f t="shared" si="38"/>
        <v>91</v>
      </c>
      <c r="C92" s="148"/>
      <c r="D92" s="87" t="s">
        <v>836</v>
      </c>
      <c r="E92" s="87" t="s">
        <v>1147</v>
      </c>
      <c r="F92" s="96" t="s">
        <v>1540</v>
      </c>
      <c r="G92" s="96" t="s">
        <v>1541</v>
      </c>
      <c r="H92" s="89" t="s">
        <v>1542</v>
      </c>
      <c r="I92" s="89" t="s">
        <v>2085</v>
      </c>
      <c r="J92" s="90" t="s">
        <v>9</v>
      </c>
      <c r="K92" s="90">
        <v>1</v>
      </c>
      <c r="L92" s="91">
        <v>44032</v>
      </c>
      <c r="M92" s="91">
        <v>44196</v>
      </c>
      <c r="N92" s="92">
        <f t="shared" si="52"/>
        <v>23.428571428571427</v>
      </c>
      <c r="O92" s="90" t="s">
        <v>2105</v>
      </c>
      <c r="P92" s="90">
        <v>0</v>
      </c>
      <c r="Q92" s="186"/>
      <c r="R92" s="175">
        <f t="shared" si="44"/>
        <v>-1473.2</v>
      </c>
      <c r="S92" s="93">
        <f t="shared" si="30"/>
        <v>0</v>
      </c>
      <c r="T92" s="154">
        <f t="shared" si="31"/>
        <v>0</v>
      </c>
      <c r="U92" s="154">
        <f t="shared" si="32"/>
        <v>0</v>
      </c>
      <c r="V92" s="154">
        <f t="shared" si="33"/>
        <v>23.428571428571427</v>
      </c>
      <c r="W92" s="87"/>
      <c r="X92" s="155" t="str">
        <f t="shared" si="34"/>
        <v>VENCIDA</v>
      </c>
      <c r="Y92" s="155" t="str">
        <f t="shared" si="35"/>
        <v>VENCIDO</v>
      </c>
      <c r="Z92" s="157" t="s">
        <v>1606</v>
      </c>
      <c r="AA92" s="156" t="str">
        <f t="shared" si="50"/>
        <v>H2ACPP</v>
      </c>
      <c r="AB92" s="156">
        <f t="shared" si="51"/>
        <v>1</v>
      </c>
      <c r="AC92" s="156" t="str">
        <f t="shared" si="46"/>
        <v>H2ACPP - 1</v>
      </c>
      <c r="AD92" s="153">
        <f t="shared" si="41"/>
        <v>1</v>
      </c>
      <c r="AE92" s="197">
        <f t="shared" si="42"/>
        <v>1</v>
      </c>
      <c r="AF92" s="153" t="str">
        <f t="shared" si="37"/>
        <v>H2ACPP.</v>
      </c>
      <c r="AG92" s="153" t="str">
        <f t="shared" si="43"/>
        <v>H2ACPP</v>
      </c>
      <c r="AH92" s="66"/>
      <c r="AI92" s="67"/>
      <c r="AJ92" s="16"/>
    </row>
    <row r="93" spans="1:36" s="17" customFormat="1" ht="350.1" customHeight="1" x14ac:dyDescent="0.2">
      <c r="A93" s="172">
        <f>IF(ISBLANK(D93),"",COUNTA($D$2:D93))</f>
        <v>82</v>
      </c>
      <c r="B93" s="148">
        <f t="shared" si="38"/>
        <v>92</v>
      </c>
      <c r="C93" s="148"/>
      <c r="D93" s="87" t="s">
        <v>1543</v>
      </c>
      <c r="E93" s="87" t="s">
        <v>1149</v>
      </c>
      <c r="F93" s="96" t="s">
        <v>1544</v>
      </c>
      <c r="G93" s="96" t="s">
        <v>1545</v>
      </c>
      <c r="H93" s="89" t="s">
        <v>1546</v>
      </c>
      <c r="I93" s="89" t="s">
        <v>1547</v>
      </c>
      <c r="J93" s="90" t="s">
        <v>1548</v>
      </c>
      <c r="K93" s="90">
        <v>1</v>
      </c>
      <c r="L93" s="91">
        <v>44032</v>
      </c>
      <c r="M93" s="91">
        <v>44196</v>
      </c>
      <c r="N93" s="92">
        <f t="shared" si="52"/>
        <v>23.428571428571427</v>
      </c>
      <c r="O93" s="90" t="s">
        <v>2106</v>
      </c>
      <c r="P93" s="90">
        <v>0.3</v>
      </c>
      <c r="Q93" s="186"/>
      <c r="R93" s="175">
        <f t="shared" si="44"/>
        <v>-1473.2</v>
      </c>
      <c r="S93" s="93">
        <f t="shared" si="30"/>
        <v>30</v>
      </c>
      <c r="T93" s="154">
        <f t="shared" si="31"/>
        <v>7.0285714285714276</v>
      </c>
      <c r="U93" s="154">
        <f t="shared" si="32"/>
        <v>7.0285714285714276</v>
      </c>
      <c r="V93" s="154">
        <f t="shared" si="33"/>
        <v>23.428571428571427</v>
      </c>
      <c r="W93" s="87"/>
      <c r="X93" s="155" t="str">
        <f t="shared" si="34"/>
        <v>VENCIDA</v>
      </c>
      <c r="Y93" s="155" t="str">
        <f t="shared" si="35"/>
        <v>VENCIDO</v>
      </c>
      <c r="Z93" s="157" t="s">
        <v>1606</v>
      </c>
      <c r="AA93" s="156" t="str">
        <f t="shared" si="50"/>
        <v>H3ACPP</v>
      </c>
      <c r="AB93" s="156">
        <f t="shared" si="51"/>
        <v>1</v>
      </c>
      <c r="AC93" s="156" t="str">
        <f t="shared" si="46"/>
        <v>H3ACPP - 1</v>
      </c>
      <c r="AD93" s="153">
        <f t="shared" si="41"/>
        <v>1</v>
      </c>
      <c r="AE93" s="197">
        <f t="shared" si="42"/>
        <v>1</v>
      </c>
      <c r="AF93" s="153" t="str">
        <f t="shared" si="37"/>
        <v>H3ACPP.</v>
      </c>
      <c r="AG93" s="153" t="str">
        <f t="shared" si="43"/>
        <v>H3ACPP</v>
      </c>
      <c r="AH93" s="66"/>
      <c r="AI93" s="67"/>
      <c r="AJ93" s="16"/>
    </row>
    <row r="94" spans="1:36" s="17" customFormat="1" ht="350.1" customHeight="1" x14ac:dyDescent="0.2">
      <c r="A94" s="172">
        <f>IF(ISBLANK(D94),"",COUNTA($D$2:D94))</f>
        <v>83</v>
      </c>
      <c r="B94" s="148">
        <f t="shared" si="38"/>
        <v>93</v>
      </c>
      <c r="C94" s="148"/>
      <c r="D94" s="87" t="s">
        <v>967</v>
      </c>
      <c r="E94" s="90" t="s">
        <v>1549</v>
      </c>
      <c r="F94" s="98" t="s">
        <v>1550</v>
      </c>
      <c r="G94" s="98" t="s">
        <v>1551</v>
      </c>
      <c r="H94" s="89" t="s">
        <v>1552</v>
      </c>
      <c r="I94" s="89" t="s">
        <v>1553</v>
      </c>
      <c r="J94" s="90" t="s">
        <v>1554</v>
      </c>
      <c r="K94" s="90">
        <v>1</v>
      </c>
      <c r="L94" s="91">
        <v>44032</v>
      </c>
      <c r="M94" s="91">
        <v>44135</v>
      </c>
      <c r="N94" s="92">
        <f t="shared" si="52"/>
        <v>14.714285714285714</v>
      </c>
      <c r="O94" s="90" t="s">
        <v>1555</v>
      </c>
      <c r="P94" s="90">
        <v>1</v>
      </c>
      <c r="Q94" s="186">
        <v>44167</v>
      </c>
      <c r="R94" s="175">
        <f t="shared" si="44"/>
        <v>1.0666666666666667</v>
      </c>
      <c r="S94" s="93">
        <f t="shared" si="30"/>
        <v>100</v>
      </c>
      <c r="T94" s="154">
        <f t="shared" si="31"/>
        <v>14.714285714285714</v>
      </c>
      <c r="U94" s="154">
        <f t="shared" si="32"/>
        <v>14.714285714285714</v>
      </c>
      <c r="V94" s="154">
        <f t="shared" si="33"/>
        <v>14.714285714285714</v>
      </c>
      <c r="W94" s="87" t="s">
        <v>1887</v>
      </c>
      <c r="X94" s="155" t="str">
        <f t="shared" si="34"/>
        <v>CUMPLIDA</v>
      </c>
      <c r="Y94" s="155" t="str">
        <f t="shared" si="35"/>
        <v>CUMPLIDO</v>
      </c>
      <c r="Z94" s="157" t="s">
        <v>1606</v>
      </c>
      <c r="AA94" s="156" t="str">
        <f t="shared" si="50"/>
        <v>H4ACPP</v>
      </c>
      <c r="AB94" s="156">
        <f t="shared" si="51"/>
        <v>1</v>
      </c>
      <c r="AC94" s="156" t="str">
        <f t="shared" si="46"/>
        <v>H4ACPP - 1</v>
      </c>
      <c r="AD94" s="153">
        <f t="shared" si="41"/>
        <v>5</v>
      </c>
      <c r="AE94" s="197">
        <f t="shared" si="42"/>
        <v>5</v>
      </c>
      <c r="AF94" s="153" t="str">
        <f t="shared" si="37"/>
        <v>H4ACPP.</v>
      </c>
      <c r="AG94" s="153" t="str">
        <f t="shared" si="43"/>
        <v>H4ACPP</v>
      </c>
      <c r="AH94" s="66"/>
      <c r="AI94" s="67"/>
      <c r="AJ94" s="16"/>
    </row>
    <row r="95" spans="1:36" s="17" customFormat="1" ht="350.1" customHeight="1" x14ac:dyDescent="0.2">
      <c r="A95" s="172">
        <f>IF(ISBLANK(D95),"",COUNTA($D$2:D95))</f>
        <v>84</v>
      </c>
      <c r="B95" s="148">
        <f t="shared" si="38"/>
        <v>94</v>
      </c>
      <c r="C95" s="148"/>
      <c r="D95" s="87" t="s">
        <v>835</v>
      </c>
      <c r="E95" s="90" t="s">
        <v>1549</v>
      </c>
      <c r="F95" s="98" t="s">
        <v>1556</v>
      </c>
      <c r="G95" s="98" t="s">
        <v>1557</v>
      </c>
      <c r="H95" s="89" t="s">
        <v>1546</v>
      </c>
      <c r="I95" s="89" t="s">
        <v>1558</v>
      </c>
      <c r="J95" s="90" t="s">
        <v>1548</v>
      </c>
      <c r="K95" s="90">
        <v>1</v>
      </c>
      <c r="L95" s="91">
        <v>44032</v>
      </c>
      <c r="M95" s="91">
        <v>44196</v>
      </c>
      <c r="N95" s="92">
        <f t="shared" si="52"/>
        <v>23.428571428571427</v>
      </c>
      <c r="O95" s="90" t="s">
        <v>2106</v>
      </c>
      <c r="P95" s="90">
        <v>0.3</v>
      </c>
      <c r="Q95" s="186"/>
      <c r="R95" s="175">
        <f t="shared" si="44"/>
        <v>-1473.2</v>
      </c>
      <c r="S95" s="93">
        <f t="shared" si="30"/>
        <v>30</v>
      </c>
      <c r="T95" s="154">
        <f t="shared" si="31"/>
        <v>7.0285714285714276</v>
      </c>
      <c r="U95" s="154">
        <f t="shared" si="32"/>
        <v>7.0285714285714276</v>
      </c>
      <c r="V95" s="154">
        <f t="shared" si="33"/>
        <v>23.428571428571427</v>
      </c>
      <c r="W95" s="87" t="s">
        <v>1887</v>
      </c>
      <c r="X95" s="155" t="str">
        <f t="shared" si="34"/>
        <v>VENCIDA</v>
      </c>
      <c r="Y95" s="155" t="str">
        <f t="shared" si="35"/>
        <v>VENCIDO</v>
      </c>
      <c r="Z95" s="157" t="s">
        <v>1606</v>
      </c>
      <c r="AA95" s="156" t="str">
        <f t="shared" si="50"/>
        <v>H5ACPP</v>
      </c>
      <c r="AB95" s="156">
        <f t="shared" si="51"/>
        <v>1</v>
      </c>
      <c r="AC95" s="156" t="str">
        <f t="shared" si="46"/>
        <v>H5ACPP - 1</v>
      </c>
      <c r="AD95" s="153">
        <f t="shared" si="41"/>
        <v>1</v>
      </c>
      <c r="AE95" s="197">
        <f t="shared" si="42"/>
        <v>1</v>
      </c>
      <c r="AF95" s="153" t="str">
        <f t="shared" si="37"/>
        <v>H5ACPP.</v>
      </c>
      <c r="AG95" s="153" t="str">
        <f t="shared" si="43"/>
        <v>H5ACPP</v>
      </c>
      <c r="AH95" s="66"/>
      <c r="AI95" s="67"/>
      <c r="AJ95" s="16"/>
    </row>
    <row r="96" spans="1:36" s="17" customFormat="1" ht="350.1" customHeight="1" x14ac:dyDescent="0.2">
      <c r="A96" s="172">
        <f>IF(ISBLANK(D96),"",COUNTA($D$2:D96))</f>
        <v>85</v>
      </c>
      <c r="B96" s="148">
        <f t="shared" si="38"/>
        <v>95</v>
      </c>
      <c r="C96" s="148"/>
      <c r="D96" s="148" t="s">
        <v>1375</v>
      </c>
      <c r="E96" s="167" t="s">
        <v>1377</v>
      </c>
      <c r="F96" s="149" t="s">
        <v>1401</v>
      </c>
      <c r="G96" s="149" t="s">
        <v>1378</v>
      </c>
      <c r="H96" s="149" t="s">
        <v>1403</v>
      </c>
      <c r="I96" s="149" t="s">
        <v>1379</v>
      </c>
      <c r="J96" s="147" t="s">
        <v>1380</v>
      </c>
      <c r="K96" s="147">
        <v>6</v>
      </c>
      <c r="L96" s="91">
        <v>43710</v>
      </c>
      <c r="M96" s="91">
        <v>43891</v>
      </c>
      <c r="N96" s="92">
        <f t="shared" ref="N96:N103" si="53">(+M96-L96)/7</f>
        <v>25.857142857142858</v>
      </c>
      <c r="O96" s="90" t="s">
        <v>2151</v>
      </c>
      <c r="P96" s="147">
        <v>6</v>
      </c>
      <c r="Q96" s="186"/>
      <c r="R96" s="175">
        <f t="shared" si="44"/>
        <v>-1463.0333333333333</v>
      </c>
      <c r="S96" s="93">
        <f t="shared" si="30"/>
        <v>100</v>
      </c>
      <c r="T96" s="154">
        <f t="shared" si="31"/>
        <v>25.857142857142858</v>
      </c>
      <c r="U96" s="154">
        <f t="shared" si="32"/>
        <v>25.857142857142858</v>
      </c>
      <c r="V96" s="154">
        <f t="shared" si="33"/>
        <v>25.857142857142858</v>
      </c>
      <c r="W96" s="87"/>
      <c r="X96" s="155" t="str">
        <f t="shared" si="34"/>
        <v>CUMPLIDA</v>
      </c>
      <c r="Y96" s="155" t="str">
        <f t="shared" si="35"/>
        <v>CUMPLIDO</v>
      </c>
      <c r="Z96" s="121" t="s">
        <v>1402</v>
      </c>
      <c r="AA96" s="156" t="str">
        <f t="shared" si="50"/>
        <v>H2ACTL</v>
      </c>
      <c r="AB96" s="156">
        <f>IF(A96&lt;&gt;"",1,#REF!+1)</f>
        <v>1</v>
      </c>
      <c r="AC96" s="156" t="str">
        <f t="shared" si="46"/>
        <v>H2ACTL - 1</v>
      </c>
      <c r="AD96" s="153">
        <f t="shared" si="41"/>
        <v>5</v>
      </c>
      <c r="AE96" s="197">
        <f t="shared" si="42"/>
        <v>5</v>
      </c>
      <c r="AF96" s="153" t="str">
        <f t="shared" si="37"/>
        <v>H2ACTL.</v>
      </c>
      <c r="AG96" s="153" t="str">
        <f t="shared" si="43"/>
        <v>H2ACTL</v>
      </c>
      <c r="AH96" s="66"/>
      <c r="AI96" s="67"/>
      <c r="AJ96" s="16"/>
    </row>
    <row r="97" spans="1:36" s="17" customFormat="1" ht="350.1" customHeight="1" x14ac:dyDescent="0.2">
      <c r="A97" s="172">
        <f>IF(ISBLANK(D97),"",COUNTA($D$2:D97))</f>
        <v>86</v>
      </c>
      <c r="B97" s="148">
        <f t="shared" si="38"/>
        <v>96</v>
      </c>
      <c r="C97" s="148"/>
      <c r="D97" s="148" t="s">
        <v>1376</v>
      </c>
      <c r="E97" s="167" t="s">
        <v>1377</v>
      </c>
      <c r="F97" s="149" t="s">
        <v>1507</v>
      </c>
      <c r="G97" s="149" t="s">
        <v>1381</v>
      </c>
      <c r="H97" s="101" t="s">
        <v>1404</v>
      </c>
      <c r="I97" s="101" t="s">
        <v>1405</v>
      </c>
      <c r="J97" s="101" t="s">
        <v>1406</v>
      </c>
      <c r="K97" s="147">
        <v>1</v>
      </c>
      <c r="L97" s="91">
        <v>43690</v>
      </c>
      <c r="M97" s="91">
        <v>44012</v>
      </c>
      <c r="N97" s="92">
        <f t="shared" si="53"/>
        <v>46</v>
      </c>
      <c r="O97" s="90" t="s">
        <v>2151</v>
      </c>
      <c r="P97" s="147">
        <v>1</v>
      </c>
      <c r="Q97" s="186"/>
      <c r="R97" s="175">
        <f t="shared" si="44"/>
        <v>-1467.0666666666666</v>
      </c>
      <c r="S97" s="93">
        <f t="shared" si="30"/>
        <v>100</v>
      </c>
      <c r="T97" s="154">
        <f t="shared" si="31"/>
        <v>46</v>
      </c>
      <c r="U97" s="154">
        <f t="shared" si="32"/>
        <v>46</v>
      </c>
      <c r="V97" s="154">
        <f t="shared" si="33"/>
        <v>46</v>
      </c>
      <c r="W97" s="87"/>
      <c r="X97" s="155" t="str">
        <f t="shared" si="34"/>
        <v>CUMPLIDA</v>
      </c>
      <c r="Y97" s="155" t="str">
        <f t="shared" si="35"/>
        <v>CUMPLIDO</v>
      </c>
      <c r="Z97" s="121" t="s">
        <v>1402</v>
      </c>
      <c r="AA97" s="156" t="str">
        <f t="shared" si="50"/>
        <v>H4ACTL</v>
      </c>
      <c r="AB97" s="156">
        <f t="shared" ref="AB97:AB103" si="54">IF(A97&lt;&gt;"",1,AB96+1)</f>
        <v>1</v>
      </c>
      <c r="AC97" s="156" t="str">
        <f t="shared" si="46"/>
        <v>H4ACTL - 1</v>
      </c>
      <c r="AD97" s="153">
        <f t="shared" si="41"/>
        <v>5</v>
      </c>
      <c r="AE97" s="197">
        <f t="shared" si="42"/>
        <v>5</v>
      </c>
      <c r="AF97" s="153" t="str">
        <f t="shared" si="37"/>
        <v>H4ACTL.</v>
      </c>
      <c r="AG97" s="153" t="str">
        <f t="shared" si="43"/>
        <v>H4ACTL</v>
      </c>
      <c r="AH97" s="66"/>
      <c r="AI97" s="67"/>
      <c r="AJ97" s="16"/>
    </row>
    <row r="98" spans="1:36" s="17" customFormat="1" ht="350.1" customHeight="1" x14ac:dyDescent="0.2">
      <c r="A98" s="172">
        <f>IF(ISBLANK(D98),"",COUNTA($D$2:D98))</f>
        <v>87</v>
      </c>
      <c r="B98" s="148">
        <f t="shared" si="38"/>
        <v>97</v>
      </c>
      <c r="C98" s="148">
        <v>1</v>
      </c>
      <c r="D98" s="148" t="s">
        <v>1299</v>
      </c>
      <c r="E98" s="167" t="s">
        <v>1377</v>
      </c>
      <c r="F98" s="149" t="s">
        <v>1400</v>
      </c>
      <c r="G98" s="149" t="s">
        <v>1382</v>
      </c>
      <c r="H98" s="149" t="s">
        <v>1383</v>
      </c>
      <c r="I98" s="149" t="s">
        <v>1384</v>
      </c>
      <c r="J98" s="147" t="s">
        <v>1226</v>
      </c>
      <c r="K98" s="147">
        <v>1</v>
      </c>
      <c r="L98" s="91">
        <v>43710</v>
      </c>
      <c r="M98" s="131">
        <v>43982</v>
      </c>
      <c r="N98" s="92">
        <f t="shared" si="53"/>
        <v>38.857142857142854</v>
      </c>
      <c r="O98" s="90" t="s">
        <v>2151</v>
      </c>
      <c r="P98" s="90">
        <v>1</v>
      </c>
      <c r="Q98" s="186">
        <v>44466</v>
      </c>
      <c r="R98" s="175">
        <f t="shared" si="44"/>
        <v>16.133333333333333</v>
      </c>
      <c r="S98" s="93">
        <f t="shared" si="30"/>
        <v>100</v>
      </c>
      <c r="T98" s="154">
        <f t="shared" si="31"/>
        <v>38.857142857142854</v>
      </c>
      <c r="U98" s="154">
        <f t="shared" si="32"/>
        <v>38.857142857142854</v>
      </c>
      <c r="V98" s="154">
        <f t="shared" si="33"/>
        <v>38.857142857142854</v>
      </c>
      <c r="W98" s="87"/>
      <c r="X98" s="155" t="str">
        <f t="shared" si="34"/>
        <v>CUMPLIDA</v>
      </c>
      <c r="Y98" s="155" t="str">
        <f t="shared" si="35"/>
        <v>CUMPLIDO</v>
      </c>
      <c r="Z98" s="121" t="s">
        <v>1402</v>
      </c>
      <c r="AA98" s="156" t="str">
        <f t="shared" si="50"/>
        <v>H5ACTL</v>
      </c>
      <c r="AB98" s="156">
        <f t="shared" si="54"/>
        <v>1</v>
      </c>
      <c r="AC98" s="156" t="str">
        <f t="shared" si="46"/>
        <v>H5ACTL - 1</v>
      </c>
      <c r="AD98" s="153">
        <f t="shared" si="41"/>
        <v>5</v>
      </c>
      <c r="AE98" s="197">
        <f t="shared" si="42"/>
        <v>5</v>
      </c>
      <c r="AF98" s="153" t="str">
        <f t="shared" ref="AF98:AF125" si="55">IF(A98&lt;&gt;"",MID(F98,1,FIND(" ",F98,1)-1),AF97)</f>
        <v>H5ACTL.</v>
      </c>
      <c r="AG98" s="153" t="str">
        <f t="shared" si="43"/>
        <v>H5ACTL</v>
      </c>
      <c r="AH98" s="66"/>
      <c r="AI98" s="67"/>
      <c r="AJ98" s="16"/>
    </row>
    <row r="99" spans="1:36" s="17" customFormat="1" ht="350.1" customHeight="1" x14ac:dyDescent="0.2">
      <c r="A99" s="172" t="str">
        <f>IF(ISBLANK(D99),"",COUNTA($D$2:D99))</f>
        <v/>
      </c>
      <c r="B99" s="148">
        <f t="shared" si="38"/>
        <v>98</v>
      </c>
      <c r="C99" s="148">
        <v>2</v>
      </c>
      <c r="D99" s="148"/>
      <c r="E99" s="167" t="s">
        <v>1377</v>
      </c>
      <c r="F99" s="149" t="s">
        <v>1399</v>
      </c>
      <c r="G99" s="149" t="s">
        <v>1382</v>
      </c>
      <c r="H99" s="149" t="s">
        <v>1407</v>
      </c>
      <c r="I99" s="149" t="s">
        <v>1385</v>
      </c>
      <c r="J99" s="147" t="s">
        <v>1386</v>
      </c>
      <c r="K99" s="147">
        <v>1</v>
      </c>
      <c r="L99" s="91">
        <v>43983</v>
      </c>
      <c r="M99" s="131">
        <v>44012</v>
      </c>
      <c r="N99" s="92">
        <f t="shared" si="53"/>
        <v>4.1428571428571432</v>
      </c>
      <c r="O99" s="90" t="s">
        <v>2151</v>
      </c>
      <c r="P99" s="90">
        <v>1</v>
      </c>
      <c r="Q99" s="186">
        <v>44466</v>
      </c>
      <c r="R99" s="175">
        <f t="shared" si="44"/>
        <v>15.133333333333333</v>
      </c>
      <c r="S99" s="93">
        <f t="shared" si="30"/>
        <v>100</v>
      </c>
      <c r="T99" s="154">
        <f t="shared" si="31"/>
        <v>4.1428571428571432</v>
      </c>
      <c r="U99" s="154">
        <f t="shared" si="32"/>
        <v>4.1428571428571432</v>
      </c>
      <c r="V99" s="154">
        <f t="shared" si="33"/>
        <v>4.1428571428571432</v>
      </c>
      <c r="W99" s="87"/>
      <c r="X99" s="155" t="str">
        <f t="shared" si="34"/>
        <v>CUMPLIDA</v>
      </c>
      <c r="Y99" s="155" t="str">
        <f t="shared" si="35"/>
        <v/>
      </c>
      <c r="Z99" s="121" t="s">
        <v>1402</v>
      </c>
      <c r="AA99" s="156" t="str">
        <f t="shared" si="50"/>
        <v>H5ACTL</v>
      </c>
      <c r="AB99" s="156">
        <f t="shared" si="54"/>
        <v>2</v>
      </c>
      <c r="AC99" s="156" t="str">
        <f t="shared" si="46"/>
        <v>H5ACTL - 2</v>
      </c>
      <c r="AD99" s="153">
        <f t="shared" si="41"/>
        <v>5</v>
      </c>
      <c r="AE99" s="197">
        <f t="shared" si="42"/>
        <v>5</v>
      </c>
      <c r="AF99" s="153" t="str">
        <f t="shared" si="55"/>
        <v>H5ACTL.</v>
      </c>
      <c r="AG99" s="153" t="str">
        <f t="shared" si="43"/>
        <v>H5ACTL</v>
      </c>
      <c r="AH99" s="66"/>
      <c r="AI99" s="67"/>
      <c r="AJ99" s="16"/>
    </row>
    <row r="100" spans="1:36" s="17" customFormat="1" ht="350.1" customHeight="1" x14ac:dyDescent="0.2">
      <c r="A100" s="172">
        <f>IF(ISBLANK(D100),"",COUNTA($D$2:D100))</f>
        <v>88</v>
      </c>
      <c r="B100" s="148">
        <f t="shared" si="38"/>
        <v>99</v>
      </c>
      <c r="C100" s="148">
        <v>3</v>
      </c>
      <c r="D100" s="148" t="s">
        <v>1299</v>
      </c>
      <c r="E100" s="167" t="s">
        <v>1377</v>
      </c>
      <c r="F100" s="149" t="s">
        <v>1387</v>
      </c>
      <c r="G100" s="149" t="s">
        <v>1388</v>
      </c>
      <c r="H100" s="149" t="s">
        <v>1389</v>
      </c>
      <c r="I100" s="149" t="s">
        <v>1390</v>
      </c>
      <c r="J100" s="147" t="s">
        <v>1391</v>
      </c>
      <c r="K100" s="147">
        <v>1</v>
      </c>
      <c r="L100" s="91">
        <v>43710</v>
      </c>
      <c r="M100" s="131">
        <v>44012</v>
      </c>
      <c r="N100" s="92">
        <f t="shared" si="53"/>
        <v>43.142857142857146</v>
      </c>
      <c r="O100" s="90" t="s">
        <v>2152</v>
      </c>
      <c r="P100" s="90">
        <v>1</v>
      </c>
      <c r="Q100" s="186"/>
      <c r="R100" s="175">
        <f t="shared" si="44"/>
        <v>-1467.0666666666666</v>
      </c>
      <c r="S100" s="93">
        <f t="shared" si="30"/>
        <v>100</v>
      </c>
      <c r="T100" s="154">
        <f t="shared" si="31"/>
        <v>43.142857142857146</v>
      </c>
      <c r="U100" s="154">
        <f t="shared" si="32"/>
        <v>43.142857142857146</v>
      </c>
      <c r="V100" s="154">
        <f t="shared" si="33"/>
        <v>43.142857142857146</v>
      </c>
      <c r="W100" s="87"/>
      <c r="X100" s="155" t="str">
        <f t="shared" si="34"/>
        <v>CUMPLIDA</v>
      </c>
      <c r="Y100" s="155" t="str">
        <f t="shared" si="35"/>
        <v>CUMPLIDO</v>
      </c>
      <c r="Z100" s="121" t="s">
        <v>1402</v>
      </c>
      <c r="AA100" s="156" t="str">
        <f t="shared" si="50"/>
        <v>H12ACTL</v>
      </c>
      <c r="AB100" s="156">
        <f t="shared" si="54"/>
        <v>1</v>
      </c>
      <c r="AC100" s="156" t="str">
        <f t="shared" si="46"/>
        <v>H12ACTL - 1</v>
      </c>
      <c r="AD100" s="153">
        <f t="shared" si="41"/>
        <v>5</v>
      </c>
      <c r="AE100" s="197">
        <f t="shared" si="42"/>
        <v>5</v>
      </c>
      <c r="AF100" s="153" t="str">
        <f t="shared" si="55"/>
        <v>H12ACTL.</v>
      </c>
      <c r="AG100" s="153" t="str">
        <f t="shared" si="43"/>
        <v>H12ACTL</v>
      </c>
      <c r="AH100" s="66"/>
      <c r="AI100" s="67"/>
      <c r="AJ100" s="16"/>
    </row>
    <row r="101" spans="1:36" s="17" customFormat="1" ht="350.1" customHeight="1" x14ac:dyDescent="0.2">
      <c r="A101" s="172" t="str">
        <f>IF(ISBLANK(D101),"",COUNTA($D$2:D101))</f>
        <v/>
      </c>
      <c r="B101" s="148">
        <f t="shared" si="38"/>
        <v>100</v>
      </c>
      <c r="C101" s="148">
        <v>4</v>
      </c>
      <c r="D101" s="148"/>
      <c r="E101" s="167" t="s">
        <v>1377</v>
      </c>
      <c r="F101" s="149" t="s">
        <v>1392</v>
      </c>
      <c r="G101" s="149" t="s">
        <v>1388</v>
      </c>
      <c r="H101" s="149" t="s">
        <v>1389</v>
      </c>
      <c r="I101" s="149" t="s">
        <v>1393</v>
      </c>
      <c r="J101" s="147" t="s">
        <v>1386</v>
      </c>
      <c r="K101" s="147">
        <v>1</v>
      </c>
      <c r="L101" s="91">
        <v>44013</v>
      </c>
      <c r="M101" s="131">
        <v>44043</v>
      </c>
      <c r="N101" s="92">
        <f t="shared" si="53"/>
        <v>4.2857142857142856</v>
      </c>
      <c r="O101" s="90" t="s">
        <v>2152</v>
      </c>
      <c r="P101" s="90">
        <v>1</v>
      </c>
      <c r="Q101" s="186"/>
      <c r="R101" s="175">
        <f t="shared" si="44"/>
        <v>-1468.1</v>
      </c>
      <c r="S101" s="93">
        <f t="shared" si="30"/>
        <v>100</v>
      </c>
      <c r="T101" s="154">
        <f t="shared" si="31"/>
        <v>4.2857142857142856</v>
      </c>
      <c r="U101" s="154">
        <f t="shared" si="32"/>
        <v>4.2857142857142856</v>
      </c>
      <c r="V101" s="154">
        <f t="shared" si="33"/>
        <v>4.2857142857142856</v>
      </c>
      <c r="W101" s="87"/>
      <c r="X101" s="155" t="str">
        <f t="shared" si="34"/>
        <v>CUMPLIDA</v>
      </c>
      <c r="Y101" s="155" t="str">
        <f t="shared" si="35"/>
        <v/>
      </c>
      <c r="Z101" s="121" t="s">
        <v>1402</v>
      </c>
      <c r="AA101" s="156" t="str">
        <f t="shared" si="50"/>
        <v>H12ACTL</v>
      </c>
      <c r="AB101" s="156">
        <f t="shared" si="54"/>
        <v>2</v>
      </c>
      <c r="AC101" s="156" t="str">
        <f t="shared" si="46"/>
        <v>H12ACTL - 2</v>
      </c>
      <c r="AD101" s="153">
        <f t="shared" si="41"/>
        <v>5</v>
      </c>
      <c r="AE101" s="197">
        <f t="shared" si="42"/>
        <v>5</v>
      </c>
      <c r="AF101" s="153" t="str">
        <f t="shared" si="55"/>
        <v>H12ACTL.</v>
      </c>
      <c r="AG101" s="153" t="str">
        <f t="shared" si="43"/>
        <v>H12ACTL</v>
      </c>
      <c r="AH101" s="66"/>
      <c r="AI101" s="67"/>
      <c r="AJ101" s="16"/>
    </row>
    <row r="102" spans="1:36" s="17" customFormat="1" ht="350.1" customHeight="1" x14ac:dyDescent="0.2">
      <c r="A102" s="172">
        <f>IF(ISBLANK(D102),"",COUNTA($D$2:D102))</f>
        <v>89</v>
      </c>
      <c r="B102" s="148">
        <f t="shared" si="38"/>
        <v>101</v>
      </c>
      <c r="C102" s="148">
        <v>5</v>
      </c>
      <c r="D102" s="148" t="s">
        <v>1299</v>
      </c>
      <c r="E102" s="167" t="s">
        <v>1377</v>
      </c>
      <c r="F102" s="149" t="s">
        <v>1397</v>
      </c>
      <c r="G102" s="149" t="s">
        <v>1394</v>
      </c>
      <c r="H102" s="149" t="s">
        <v>1395</v>
      </c>
      <c r="I102" s="149" t="s">
        <v>1396</v>
      </c>
      <c r="J102" s="147" t="s">
        <v>1408</v>
      </c>
      <c r="K102" s="147">
        <v>1</v>
      </c>
      <c r="L102" s="91">
        <v>43710</v>
      </c>
      <c r="M102" s="131">
        <v>44012</v>
      </c>
      <c r="N102" s="92">
        <f t="shared" si="53"/>
        <v>43.142857142857146</v>
      </c>
      <c r="O102" s="90" t="s">
        <v>2151</v>
      </c>
      <c r="P102" s="90">
        <v>1</v>
      </c>
      <c r="Q102" s="186">
        <v>44466</v>
      </c>
      <c r="R102" s="175">
        <f t="shared" si="44"/>
        <v>15.133333333333333</v>
      </c>
      <c r="S102" s="93">
        <f t="shared" si="30"/>
        <v>100</v>
      </c>
      <c r="T102" s="154">
        <f t="shared" si="31"/>
        <v>43.142857142857146</v>
      </c>
      <c r="U102" s="154">
        <f t="shared" si="32"/>
        <v>43.142857142857146</v>
      </c>
      <c r="V102" s="154">
        <f t="shared" si="33"/>
        <v>43.142857142857146</v>
      </c>
      <c r="W102" s="87"/>
      <c r="X102" s="155" t="str">
        <f t="shared" si="34"/>
        <v>CUMPLIDA</v>
      </c>
      <c r="Y102" s="155" t="str">
        <f t="shared" si="35"/>
        <v>CUMPLIDO</v>
      </c>
      <c r="Z102" s="121" t="s">
        <v>1402</v>
      </c>
      <c r="AA102" s="156" t="str">
        <f t="shared" si="50"/>
        <v>H15ACTL</v>
      </c>
      <c r="AB102" s="156">
        <f t="shared" si="54"/>
        <v>1</v>
      </c>
      <c r="AC102" s="156" t="str">
        <f t="shared" si="46"/>
        <v>H15ACTL - 1</v>
      </c>
      <c r="AD102" s="153">
        <f t="shared" si="41"/>
        <v>5</v>
      </c>
      <c r="AE102" s="197">
        <f t="shared" si="42"/>
        <v>5</v>
      </c>
      <c r="AF102" s="153" t="str">
        <f t="shared" si="55"/>
        <v>H15ACTL.</v>
      </c>
      <c r="AG102" s="153" t="str">
        <f t="shared" si="43"/>
        <v>H15ACTL</v>
      </c>
      <c r="AH102" s="66"/>
      <c r="AI102" s="67"/>
      <c r="AJ102" s="16"/>
    </row>
    <row r="103" spans="1:36" s="17" customFormat="1" ht="350.1" customHeight="1" x14ac:dyDescent="0.2">
      <c r="A103" s="172" t="str">
        <f>IF(ISBLANK(D103),"",COUNTA($D$2:D103))</f>
        <v/>
      </c>
      <c r="B103" s="148">
        <f t="shared" si="38"/>
        <v>102</v>
      </c>
      <c r="C103" s="148">
        <v>6</v>
      </c>
      <c r="D103" s="148"/>
      <c r="E103" s="167" t="s">
        <v>1377</v>
      </c>
      <c r="F103" s="149" t="s">
        <v>1398</v>
      </c>
      <c r="G103" s="149" t="s">
        <v>1394</v>
      </c>
      <c r="H103" s="149" t="s">
        <v>1395</v>
      </c>
      <c r="I103" s="149" t="s">
        <v>1409</v>
      </c>
      <c r="J103" s="147" t="s">
        <v>1386</v>
      </c>
      <c r="K103" s="147">
        <v>1</v>
      </c>
      <c r="L103" s="91">
        <v>44013</v>
      </c>
      <c r="M103" s="131">
        <v>44043</v>
      </c>
      <c r="N103" s="92">
        <f t="shared" si="53"/>
        <v>4.2857142857142856</v>
      </c>
      <c r="O103" s="90" t="s">
        <v>2151</v>
      </c>
      <c r="P103" s="90">
        <v>1</v>
      </c>
      <c r="Q103" s="186">
        <v>44466</v>
      </c>
      <c r="R103" s="175">
        <f t="shared" si="44"/>
        <v>14.1</v>
      </c>
      <c r="S103" s="93">
        <f t="shared" si="30"/>
        <v>100</v>
      </c>
      <c r="T103" s="154">
        <f t="shared" si="31"/>
        <v>4.2857142857142856</v>
      </c>
      <c r="U103" s="154">
        <f t="shared" si="32"/>
        <v>4.2857142857142856</v>
      </c>
      <c r="V103" s="154">
        <f t="shared" si="33"/>
        <v>4.2857142857142856</v>
      </c>
      <c r="W103" s="87"/>
      <c r="X103" s="155" t="str">
        <f t="shared" si="34"/>
        <v>CUMPLIDA</v>
      </c>
      <c r="Y103" s="155" t="str">
        <f t="shared" si="35"/>
        <v/>
      </c>
      <c r="Z103" s="121" t="s">
        <v>1402</v>
      </c>
      <c r="AA103" s="156" t="str">
        <f t="shared" si="50"/>
        <v>H15ACTL</v>
      </c>
      <c r="AB103" s="156">
        <f t="shared" si="54"/>
        <v>2</v>
      </c>
      <c r="AC103" s="156" t="str">
        <f t="shared" si="46"/>
        <v>H15ACTL - 2</v>
      </c>
      <c r="AD103" s="153">
        <f t="shared" si="41"/>
        <v>5</v>
      </c>
      <c r="AE103" s="197">
        <f t="shared" si="42"/>
        <v>5</v>
      </c>
      <c r="AF103" s="153" t="str">
        <f t="shared" si="55"/>
        <v>H15ACTL.</v>
      </c>
      <c r="AG103" s="153" t="str">
        <f t="shared" si="43"/>
        <v>H15ACTL</v>
      </c>
      <c r="AH103" s="66"/>
      <c r="AI103" s="67"/>
      <c r="AJ103" s="16"/>
    </row>
    <row r="104" spans="1:36" s="17" customFormat="1" ht="350.1" customHeight="1" x14ac:dyDescent="0.2">
      <c r="A104" s="172">
        <f>IF(ISBLANK(D104),"",COUNTA($D$2:D104))</f>
        <v>90</v>
      </c>
      <c r="B104" s="148">
        <f t="shared" si="38"/>
        <v>103</v>
      </c>
      <c r="C104" s="87">
        <v>16</v>
      </c>
      <c r="D104" s="87" t="s">
        <v>836</v>
      </c>
      <c r="E104" s="90">
        <v>1801001</v>
      </c>
      <c r="F104" s="98" t="s">
        <v>1658</v>
      </c>
      <c r="G104" s="98" t="s">
        <v>1265</v>
      </c>
      <c r="H104" s="101" t="s">
        <v>1259</v>
      </c>
      <c r="I104" s="101" t="s">
        <v>1264</v>
      </c>
      <c r="J104" s="87" t="s">
        <v>1260</v>
      </c>
      <c r="K104" s="87">
        <v>1</v>
      </c>
      <c r="L104" s="91">
        <v>43690</v>
      </c>
      <c r="M104" s="131">
        <v>43921</v>
      </c>
      <c r="N104" s="92">
        <f t="shared" ref="N104:N122" si="56">(+M104-L104)/7</f>
        <v>33</v>
      </c>
      <c r="O104" s="90" t="s">
        <v>2131</v>
      </c>
      <c r="P104" s="88">
        <v>1</v>
      </c>
      <c r="Q104" s="88"/>
      <c r="R104" s="175">
        <f t="shared" si="44"/>
        <v>-1464.0333333333333</v>
      </c>
      <c r="S104" s="93">
        <f t="shared" si="30"/>
        <v>100</v>
      </c>
      <c r="T104" s="154">
        <f t="shared" si="31"/>
        <v>33</v>
      </c>
      <c r="U104" s="154">
        <f t="shared" si="32"/>
        <v>33</v>
      </c>
      <c r="V104" s="154">
        <f t="shared" si="33"/>
        <v>33</v>
      </c>
      <c r="W104" s="87" t="s">
        <v>1887</v>
      </c>
      <c r="X104" s="155" t="str">
        <f t="shared" si="34"/>
        <v>CUMPLIDA</v>
      </c>
      <c r="Y104" s="155" t="str">
        <f t="shared" si="35"/>
        <v>CUMPLIDO</v>
      </c>
      <c r="Z104" s="121" t="s">
        <v>1258</v>
      </c>
      <c r="AA104" s="156" t="str">
        <f t="shared" si="50"/>
        <v>H10AF18</v>
      </c>
      <c r="AB104" s="156">
        <f>IF(A104&lt;&gt;"",1,#REF!+1)</f>
        <v>1</v>
      </c>
      <c r="AC104" s="156" t="str">
        <f t="shared" si="46"/>
        <v>H10AF18 - 1</v>
      </c>
      <c r="AD104" s="153">
        <f t="shared" si="41"/>
        <v>5</v>
      </c>
      <c r="AE104" s="197">
        <f t="shared" si="42"/>
        <v>5</v>
      </c>
      <c r="AF104" s="153" t="str">
        <f t="shared" si="55"/>
        <v>H10AF18.</v>
      </c>
      <c r="AG104" s="153" t="str">
        <f t="shared" si="43"/>
        <v>H10AF18</v>
      </c>
      <c r="AH104" s="66"/>
      <c r="AI104" s="67"/>
      <c r="AJ104" s="16"/>
    </row>
    <row r="105" spans="1:36" s="17" customFormat="1" ht="350.1" customHeight="1" x14ac:dyDescent="0.2">
      <c r="A105" s="172" t="str">
        <f>IF(ISBLANK(D105),"",COUNTA($D$2:D105))</f>
        <v/>
      </c>
      <c r="B105" s="148">
        <f t="shared" si="38"/>
        <v>104</v>
      </c>
      <c r="C105" s="87">
        <v>17</v>
      </c>
      <c r="D105" s="87"/>
      <c r="E105" s="90">
        <v>1801001</v>
      </c>
      <c r="F105" s="98" t="s">
        <v>1659</v>
      </c>
      <c r="G105" s="98" t="s">
        <v>1265</v>
      </c>
      <c r="H105" s="101" t="s">
        <v>1259</v>
      </c>
      <c r="I105" s="101" t="s">
        <v>1262</v>
      </c>
      <c r="J105" s="101" t="s">
        <v>1263</v>
      </c>
      <c r="K105" s="87">
        <v>1</v>
      </c>
      <c r="L105" s="91">
        <v>43690</v>
      </c>
      <c r="M105" s="131">
        <v>43830</v>
      </c>
      <c r="N105" s="92">
        <f t="shared" si="56"/>
        <v>20</v>
      </c>
      <c r="O105" s="90" t="s">
        <v>2131</v>
      </c>
      <c r="P105" s="90">
        <v>1</v>
      </c>
      <c r="Q105" s="189">
        <v>44258</v>
      </c>
      <c r="R105" s="175">
        <f t="shared" si="44"/>
        <v>14.266666666666667</v>
      </c>
      <c r="S105" s="93">
        <f t="shared" si="30"/>
        <v>100</v>
      </c>
      <c r="T105" s="154">
        <f t="shared" si="31"/>
        <v>20</v>
      </c>
      <c r="U105" s="154">
        <f t="shared" si="32"/>
        <v>20</v>
      </c>
      <c r="V105" s="154">
        <f t="shared" si="33"/>
        <v>20</v>
      </c>
      <c r="W105" s="87" t="s">
        <v>1887</v>
      </c>
      <c r="X105" s="155" t="str">
        <f t="shared" si="34"/>
        <v>CUMPLIDA</v>
      </c>
      <c r="Y105" s="155" t="str">
        <f t="shared" si="35"/>
        <v/>
      </c>
      <c r="Z105" s="121" t="s">
        <v>1258</v>
      </c>
      <c r="AA105" s="156" t="str">
        <f t="shared" si="50"/>
        <v>H10AF18</v>
      </c>
      <c r="AB105" s="156">
        <f>IF(A105&lt;&gt;"",1,AB104+1)</f>
        <v>2</v>
      </c>
      <c r="AC105" s="156" t="str">
        <f t="shared" si="46"/>
        <v>H10AF18 - 2</v>
      </c>
      <c r="AD105" s="153">
        <f t="shared" si="41"/>
        <v>5</v>
      </c>
      <c r="AE105" s="197">
        <f t="shared" si="42"/>
        <v>5</v>
      </c>
      <c r="AF105" s="153" t="str">
        <f t="shared" si="55"/>
        <v>H10AF18.</v>
      </c>
      <c r="AG105" s="153" t="str">
        <f t="shared" si="43"/>
        <v>H10AF18</v>
      </c>
      <c r="AH105" s="66"/>
      <c r="AI105" s="67"/>
      <c r="AJ105" s="16"/>
    </row>
    <row r="106" spans="1:36" s="17" customFormat="1" ht="350.1" customHeight="1" x14ac:dyDescent="0.2">
      <c r="A106" s="172" t="str">
        <f>IF(ISBLANK(D106),"",COUNTA($D$2:D106))</f>
        <v/>
      </c>
      <c r="B106" s="148">
        <f t="shared" si="38"/>
        <v>105</v>
      </c>
      <c r="C106" s="87">
        <v>18</v>
      </c>
      <c r="D106" s="87"/>
      <c r="E106" s="90">
        <v>1801001</v>
      </c>
      <c r="F106" s="98" t="s">
        <v>1660</v>
      </c>
      <c r="G106" s="98" t="s">
        <v>1265</v>
      </c>
      <c r="H106" s="101" t="s">
        <v>1259</v>
      </c>
      <c r="I106" s="101" t="s">
        <v>1755</v>
      </c>
      <c r="J106" s="101" t="s">
        <v>1890</v>
      </c>
      <c r="K106" s="87">
        <v>2</v>
      </c>
      <c r="L106" s="91">
        <v>43690</v>
      </c>
      <c r="M106" s="131">
        <v>43830</v>
      </c>
      <c r="N106" s="92">
        <f t="shared" si="56"/>
        <v>20</v>
      </c>
      <c r="O106" s="90" t="s">
        <v>2123</v>
      </c>
      <c r="P106" s="90">
        <v>2</v>
      </c>
      <c r="Q106" s="88"/>
      <c r="R106" s="175">
        <f t="shared" si="44"/>
        <v>-1461</v>
      </c>
      <c r="S106" s="93">
        <f t="shared" si="30"/>
        <v>100</v>
      </c>
      <c r="T106" s="154">
        <f t="shared" si="31"/>
        <v>20</v>
      </c>
      <c r="U106" s="154">
        <f t="shared" si="32"/>
        <v>20</v>
      </c>
      <c r="V106" s="154">
        <f t="shared" si="33"/>
        <v>20</v>
      </c>
      <c r="W106" s="87" t="s">
        <v>1887</v>
      </c>
      <c r="X106" s="155" t="str">
        <f t="shared" si="34"/>
        <v>CUMPLIDA</v>
      </c>
      <c r="Y106" s="155" t="str">
        <f t="shared" si="35"/>
        <v/>
      </c>
      <c r="Z106" s="121" t="s">
        <v>1258</v>
      </c>
      <c r="AA106" s="156" t="str">
        <f t="shared" si="50"/>
        <v>H10AF18</v>
      </c>
      <c r="AB106" s="156">
        <f>IF(A106&lt;&gt;"",1,AB105+1)</f>
        <v>3</v>
      </c>
      <c r="AC106" s="156" t="str">
        <f t="shared" si="46"/>
        <v>H10AF18 - 3</v>
      </c>
      <c r="AD106" s="153">
        <f t="shared" si="41"/>
        <v>5</v>
      </c>
      <c r="AE106" s="197">
        <f t="shared" si="42"/>
        <v>5</v>
      </c>
      <c r="AF106" s="153" t="str">
        <f t="shared" si="55"/>
        <v>H10AF18.</v>
      </c>
      <c r="AG106" s="153" t="str">
        <f t="shared" si="43"/>
        <v>H10AF18</v>
      </c>
      <c r="AH106" s="66"/>
      <c r="AI106" s="67"/>
      <c r="AJ106" s="16"/>
    </row>
    <row r="107" spans="1:36" s="17" customFormat="1" ht="350.1" customHeight="1" x14ac:dyDescent="0.2">
      <c r="A107" s="172">
        <f>IF(ISBLANK(D107),"",COUNTA($D$2:D107))</f>
        <v>91</v>
      </c>
      <c r="B107" s="148">
        <f t="shared" si="38"/>
        <v>106</v>
      </c>
      <c r="C107" s="87">
        <v>22</v>
      </c>
      <c r="D107" s="87" t="s">
        <v>836</v>
      </c>
      <c r="E107" s="90">
        <v>1801001</v>
      </c>
      <c r="F107" s="98" t="s">
        <v>1661</v>
      </c>
      <c r="G107" s="98" t="s">
        <v>1267</v>
      </c>
      <c r="H107" s="101" t="s">
        <v>1259</v>
      </c>
      <c r="I107" s="101" t="s">
        <v>1505</v>
      </c>
      <c r="J107" s="87" t="s">
        <v>1260</v>
      </c>
      <c r="K107" s="87">
        <v>1</v>
      </c>
      <c r="L107" s="91">
        <v>43690</v>
      </c>
      <c r="M107" s="131">
        <v>43921</v>
      </c>
      <c r="N107" s="92">
        <f t="shared" si="56"/>
        <v>33</v>
      </c>
      <c r="O107" s="90" t="s">
        <v>2138</v>
      </c>
      <c r="P107" s="88">
        <v>1</v>
      </c>
      <c r="Q107" s="88"/>
      <c r="R107" s="175">
        <f t="shared" si="44"/>
        <v>-1464.0333333333333</v>
      </c>
      <c r="S107" s="93">
        <f t="shared" si="30"/>
        <v>100</v>
      </c>
      <c r="T107" s="154">
        <f t="shared" si="31"/>
        <v>33</v>
      </c>
      <c r="U107" s="154">
        <f t="shared" si="32"/>
        <v>33</v>
      </c>
      <c r="V107" s="154">
        <f t="shared" si="33"/>
        <v>33</v>
      </c>
      <c r="W107" s="87" t="s">
        <v>1887</v>
      </c>
      <c r="X107" s="155" t="str">
        <f t="shared" si="34"/>
        <v>CUMPLIDA</v>
      </c>
      <c r="Y107" s="155" t="str">
        <f t="shared" si="35"/>
        <v>CUMPLIDO</v>
      </c>
      <c r="Z107" s="121" t="s">
        <v>1258</v>
      </c>
      <c r="AA107" s="156" t="str">
        <f t="shared" si="50"/>
        <v>H12AF18</v>
      </c>
      <c r="AB107" s="156">
        <f>IF(A107&lt;&gt;"",1,#REF!+1)</f>
        <v>1</v>
      </c>
      <c r="AC107" s="156" t="str">
        <f t="shared" ref="AC107:AC140" si="57">CONCATENATE(AA107," - ",AB107)</f>
        <v>H12AF18 - 1</v>
      </c>
      <c r="AD107" s="153">
        <f t="shared" si="41"/>
        <v>5</v>
      </c>
      <c r="AE107" s="197">
        <f t="shared" si="42"/>
        <v>5</v>
      </c>
      <c r="AF107" s="153" t="str">
        <f t="shared" si="55"/>
        <v>H12AF18.</v>
      </c>
      <c r="AG107" s="153" t="str">
        <f t="shared" si="43"/>
        <v>H12AF18</v>
      </c>
      <c r="AH107" s="66"/>
      <c r="AI107" s="67"/>
      <c r="AJ107" s="16"/>
    </row>
    <row r="108" spans="1:36" s="17" customFormat="1" ht="350.1" customHeight="1" x14ac:dyDescent="0.2">
      <c r="A108" s="172" t="str">
        <f>IF(ISBLANK(D108),"",COUNTA($D$2:D108))</f>
        <v/>
      </c>
      <c r="B108" s="148">
        <f t="shared" si="38"/>
        <v>107</v>
      </c>
      <c r="C108" s="87">
        <v>23</v>
      </c>
      <c r="D108" s="87"/>
      <c r="E108" s="90">
        <v>1801001</v>
      </c>
      <c r="F108" s="98" t="s">
        <v>1662</v>
      </c>
      <c r="G108" s="98" t="s">
        <v>1267</v>
      </c>
      <c r="H108" s="101" t="s">
        <v>1259</v>
      </c>
      <c r="I108" s="101" t="s">
        <v>1262</v>
      </c>
      <c r="J108" s="101" t="s">
        <v>1263</v>
      </c>
      <c r="K108" s="87">
        <v>1</v>
      </c>
      <c r="L108" s="91">
        <v>43690</v>
      </c>
      <c r="M108" s="131">
        <v>43830</v>
      </c>
      <c r="N108" s="92">
        <f t="shared" si="56"/>
        <v>20</v>
      </c>
      <c r="O108" s="90" t="s">
        <v>2138</v>
      </c>
      <c r="P108" s="90">
        <v>1</v>
      </c>
      <c r="Q108" s="189">
        <v>44258</v>
      </c>
      <c r="R108" s="175">
        <f t="shared" si="44"/>
        <v>14.266666666666667</v>
      </c>
      <c r="S108" s="93">
        <f t="shared" si="30"/>
        <v>100</v>
      </c>
      <c r="T108" s="154">
        <f t="shared" si="31"/>
        <v>20</v>
      </c>
      <c r="U108" s="154">
        <f t="shared" si="32"/>
        <v>20</v>
      </c>
      <c r="V108" s="154">
        <f t="shared" si="33"/>
        <v>20</v>
      </c>
      <c r="W108" s="87" t="s">
        <v>1887</v>
      </c>
      <c r="X108" s="155" t="str">
        <f t="shared" si="34"/>
        <v>CUMPLIDA</v>
      </c>
      <c r="Y108" s="155" t="str">
        <f t="shared" si="35"/>
        <v/>
      </c>
      <c r="Z108" s="121" t="s">
        <v>1258</v>
      </c>
      <c r="AA108" s="156" t="str">
        <f t="shared" si="50"/>
        <v>H12AF18</v>
      </c>
      <c r="AB108" s="156">
        <f>IF(A108&lt;&gt;"",1,AB107+1)</f>
        <v>2</v>
      </c>
      <c r="AC108" s="156" t="str">
        <f t="shared" si="57"/>
        <v>H12AF18 - 2</v>
      </c>
      <c r="AD108" s="153">
        <f t="shared" si="41"/>
        <v>5</v>
      </c>
      <c r="AE108" s="197">
        <f t="shared" si="42"/>
        <v>5</v>
      </c>
      <c r="AF108" s="153" t="str">
        <f t="shared" si="55"/>
        <v>H12AF18.</v>
      </c>
      <c r="AG108" s="153" t="str">
        <f t="shared" si="43"/>
        <v>H12AF18</v>
      </c>
      <c r="AH108" s="66"/>
      <c r="AI108" s="67"/>
      <c r="AJ108" s="16"/>
    </row>
    <row r="109" spans="1:36" s="17" customFormat="1" ht="350.1" customHeight="1" x14ac:dyDescent="0.2">
      <c r="A109" s="172" t="str">
        <f>IF(ISBLANK(D109),"",COUNTA($D$2:D109))</f>
        <v/>
      </c>
      <c r="B109" s="148">
        <f t="shared" si="38"/>
        <v>108</v>
      </c>
      <c r="C109" s="87">
        <v>24</v>
      </c>
      <c r="D109" s="87"/>
      <c r="E109" s="90">
        <v>1801001</v>
      </c>
      <c r="F109" s="98" t="s">
        <v>1663</v>
      </c>
      <c r="G109" s="98" t="s">
        <v>1267</v>
      </c>
      <c r="H109" s="101" t="s">
        <v>1259</v>
      </c>
      <c r="I109" s="101" t="s">
        <v>1755</v>
      </c>
      <c r="J109" s="101" t="s">
        <v>1889</v>
      </c>
      <c r="K109" s="87">
        <v>1</v>
      </c>
      <c r="L109" s="91">
        <v>43690</v>
      </c>
      <c r="M109" s="131">
        <v>43830</v>
      </c>
      <c r="N109" s="92">
        <f t="shared" si="56"/>
        <v>20</v>
      </c>
      <c r="O109" s="90" t="s">
        <v>2138</v>
      </c>
      <c r="P109" s="90">
        <v>1</v>
      </c>
      <c r="Q109" s="88"/>
      <c r="R109" s="175">
        <f t="shared" si="44"/>
        <v>-1461</v>
      </c>
      <c r="S109" s="93">
        <f t="shared" si="30"/>
        <v>100</v>
      </c>
      <c r="T109" s="154">
        <f t="shared" si="31"/>
        <v>20</v>
      </c>
      <c r="U109" s="154">
        <f t="shared" si="32"/>
        <v>20</v>
      </c>
      <c r="V109" s="154">
        <f t="shared" si="33"/>
        <v>20</v>
      </c>
      <c r="W109" s="87" t="s">
        <v>1887</v>
      </c>
      <c r="X109" s="155" t="str">
        <f t="shared" si="34"/>
        <v>CUMPLIDA</v>
      </c>
      <c r="Y109" s="155" t="str">
        <f t="shared" si="35"/>
        <v/>
      </c>
      <c r="Z109" s="121" t="s">
        <v>1258</v>
      </c>
      <c r="AA109" s="156" t="str">
        <f t="shared" si="50"/>
        <v>H12AF18</v>
      </c>
      <c r="AB109" s="156">
        <f>IF(A109&lt;&gt;"",1,AB108+1)</f>
        <v>3</v>
      </c>
      <c r="AC109" s="156" t="str">
        <f t="shared" si="57"/>
        <v>H12AF18 - 3</v>
      </c>
      <c r="AD109" s="153">
        <f t="shared" si="41"/>
        <v>5</v>
      </c>
      <c r="AE109" s="197">
        <f t="shared" si="42"/>
        <v>5</v>
      </c>
      <c r="AF109" s="153" t="str">
        <f t="shared" si="55"/>
        <v>H12AF18.</v>
      </c>
      <c r="AG109" s="153" t="str">
        <f t="shared" si="43"/>
        <v>H12AF18</v>
      </c>
      <c r="AH109" s="66"/>
      <c r="AI109" s="67"/>
      <c r="AJ109" s="16"/>
    </row>
    <row r="110" spans="1:36" s="17" customFormat="1" ht="350.1" customHeight="1" x14ac:dyDescent="0.2">
      <c r="A110" s="172">
        <f>IF(ISBLANK(D110),"",COUNTA($D$2:D110))</f>
        <v>92</v>
      </c>
      <c r="B110" s="148">
        <f t="shared" si="38"/>
        <v>109</v>
      </c>
      <c r="C110" s="87">
        <v>25</v>
      </c>
      <c r="D110" s="87" t="s">
        <v>836</v>
      </c>
      <c r="E110" s="90">
        <v>1801001</v>
      </c>
      <c r="F110" s="98" t="s">
        <v>1664</v>
      </c>
      <c r="G110" s="98" t="s">
        <v>1268</v>
      </c>
      <c r="H110" s="101" t="s">
        <v>1259</v>
      </c>
      <c r="I110" s="101" t="s">
        <v>1266</v>
      </c>
      <c r="J110" s="87" t="s">
        <v>1260</v>
      </c>
      <c r="K110" s="87">
        <v>1</v>
      </c>
      <c r="L110" s="91">
        <v>43690</v>
      </c>
      <c r="M110" s="131">
        <v>43921</v>
      </c>
      <c r="N110" s="92">
        <f t="shared" si="56"/>
        <v>33</v>
      </c>
      <c r="O110" s="97" t="s">
        <v>2138</v>
      </c>
      <c r="P110" s="88">
        <v>1</v>
      </c>
      <c r="Q110" s="88"/>
      <c r="R110" s="175">
        <f t="shared" si="44"/>
        <v>-1464.0333333333333</v>
      </c>
      <c r="S110" s="93">
        <f t="shared" si="30"/>
        <v>100</v>
      </c>
      <c r="T110" s="154">
        <f t="shared" si="31"/>
        <v>33</v>
      </c>
      <c r="U110" s="154">
        <f t="shared" si="32"/>
        <v>33</v>
      </c>
      <c r="V110" s="154">
        <f t="shared" si="33"/>
        <v>33</v>
      </c>
      <c r="W110" s="87" t="s">
        <v>1887</v>
      </c>
      <c r="X110" s="155" t="str">
        <f t="shared" si="34"/>
        <v>CUMPLIDA</v>
      </c>
      <c r="Y110" s="155" t="str">
        <f t="shared" si="35"/>
        <v>CUMPLIDO</v>
      </c>
      <c r="Z110" s="121" t="s">
        <v>1258</v>
      </c>
      <c r="AA110" s="156" t="str">
        <f t="shared" si="50"/>
        <v>H13AF18</v>
      </c>
      <c r="AB110" s="156">
        <f>IF(A110&lt;&gt;"",1,AB109+1)</f>
        <v>1</v>
      </c>
      <c r="AC110" s="156" t="str">
        <f t="shared" si="57"/>
        <v>H13AF18 - 1</v>
      </c>
      <c r="AD110" s="153">
        <f t="shared" si="41"/>
        <v>5</v>
      </c>
      <c r="AE110" s="197">
        <f t="shared" si="42"/>
        <v>5</v>
      </c>
      <c r="AF110" s="153" t="str">
        <f t="shared" si="55"/>
        <v>H13AF18.</v>
      </c>
      <c r="AG110" s="153" t="str">
        <f t="shared" si="43"/>
        <v>H13AF18</v>
      </c>
      <c r="AH110" s="66"/>
      <c r="AI110" s="67"/>
      <c r="AJ110" s="16"/>
    </row>
    <row r="111" spans="1:36" s="17" customFormat="1" ht="350.1" customHeight="1" x14ac:dyDescent="0.2">
      <c r="A111" s="172" t="str">
        <f>IF(ISBLANK(D111),"",COUNTA($D$2:D111))</f>
        <v/>
      </c>
      <c r="B111" s="148">
        <f t="shared" si="38"/>
        <v>110</v>
      </c>
      <c r="C111" s="87">
        <v>26</v>
      </c>
      <c r="D111" s="87"/>
      <c r="E111" s="90">
        <v>1801001</v>
      </c>
      <c r="F111" s="98" t="s">
        <v>1665</v>
      </c>
      <c r="G111" s="98" t="s">
        <v>1268</v>
      </c>
      <c r="H111" s="101" t="s">
        <v>1259</v>
      </c>
      <c r="I111" s="101" t="s">
        <v>1916</v>
      </c>
      <c r="J111" s="101" t="s">
        <v>1893</v>
      </c>
      <c r="K111" s="87">
        <v>1</v>
      </c>
      <c r="L111" s="91">
        <v>43690</v>
      </c>
      <c r="M111" s="131">
        <v>43830</v>
      </c>
      <c r="N111" s="92">
        <f t="shared" si="56"/>
        <v>20</v>
      </c>
      <c r="O111" s="97" t="s">
        <v>2138</v>
      </c>
      <c r="P111" s="90">
        <v>1</v>
      </c>
      <c r="Q111" s="189">
        <v>44258</v>
      </c>
      <c r="R111" s="175">
        <f t="shared" si="44"/>
        <v>14.266666666666667</v>
      </c>
      <c r="S111" s="93">
        <f t="shared" si="30"/>
        <v>100</v>
      </c>
      <c r="T111" s="154">
        <f t="shared" si="31"/>
        <v>20</v>
      </c>
      <c r="U111" s="154">
        <f t="shared" si="32"/>
        <v>20</v>
      </c>
      <c r="V111" s="154">
        <f t="shared" si="33"/>
        <v>20</v>
      </c>
      <c r="W111" s="87" t="s">
        <v>1887</v>
      </c>
      <c r="X111" s="155" t="str">
        <f t="shared" si="34"/>
        <v>CUMPLIDA</v>
      </c>
      <c r="Y111" s="155" t="str">
        <f t="shared" si="35"/>
        <v/>
      </c>
      <c r="Z111" s="121" t="s">
        <v>1258</v>
      </c>
      <c r="AA111" s="156" t="str">
        <f t="shared" si="50"/>
        <v>H13AF18</v>
      </c>
      <c r="AB111" s="156">
        <f>IF(A111&lt;&gt;"",1,AB110+1)</f>
        <v>2</v>
      </c>
      <c r="AC111" s="156" t="str">
        <f t="shared" si="57"/>
        <v>H13AF18 - 2</v>
      </c>
      <c r="AD111" s="153">
        <f t="shared" si="41"/>
        <v>5</v>
      </c>
      <c r="AE111" s="197">
        <f t="shared" si="42"/>
        <v>5</v>
      </c>
      <c r="AF111" s="153" t="str">
        <f t="shared" si="55"/>
        <v>H13AF18.</v>
      </c>
      <c r="AG111" s="153" t="str">
        <f t="shared" si="43"/>
        <v>H13AF18</v>
      </c>
      <c r="AH111" s="66"/>
      <c r="AI111" s="67"/>
      <c r="AJ111" s="16"/>
    </row>
    <row r="112" spans="1:36" s="17" customFormat="1" ht="350.1" customHeight="1" x14ac:dyDescent="0.2">
      <c r="A112" s="172" t="str">
        <f>IF(ISBLANK(D112),"",COUNTA($D$2:D112))</f>
        <v/>
      </c>
      <c r="B112" s="148">
        <f t="shared" si="38"/>
        <v>111</v>
      </c>
      <c r="C112" s="87">
        <v>27</v>
      </c>
      <c r="D112" s="87"/>
      <c r="E112" s="90">
        <v>1801001</v>
      </c>
      <c r="F112" s="98" t="s">
        <v>1666</v>
      </c>
      <c r="G112" s="98" t="s">
        <v>1268</v>
      </c>
      <c r="H112" s="101" t="s">
        <v>1259</v>
      </c>
      <c r="I112" s="101" t="s">
        <v>1755</v>
      </c>
      <c r="J112" s="101" t="s">
        <v>1889</v>
      </c>
      <c r="K112" s="87">
        <v>1</v>
      </c>
      <c r="L112" s="91">
        <v>43690</v>
      </c>
      <c r="M112" s="131">
        <v>43830</v>
      </c>
      <c r="N112" s="92">
        <f t="shared" si="56"/>
        <v>20</v>
      </c>
      <c r="O112" s="97" t="s">
        <v>2138</v>
      </c>
      <c r="P112" s="90">
        <v>1</v>
      </c>
      <c r="Q112" s="88"/>
      <c r="R112" s="175">
        <f t="shared" si="44"/>
        <v>-1461</v>
      </c>
      <c r="S112" s="93">
        <f t="shared" si="30"/>
        <v>100</v>
      </c>
      <c r="T112" s="154">
        <f t="shared" si="31"/>
        <v>20</v>
      </c>
      <c r="U112" s="154">
        <f t="shared" si="32"/>
        <v>20</v>
      </c>
      <c r="V112" s="154">
        <f t="shared" si="33"/>
        <v>20</v>
      </c>
      <c r="W112" s="87" t="s">
        <v>1887</v>
      </c>
      <c r="X112" s="155" t="str">
        <f t="shared" si="34"/>
        <v>CUMPLIDA</v>
      </c>
      <c r="Y112" s="155" t="str">
        <f t="shared" si="35"/>
        <v/>
      </c>
      <c r="Z112" s="121" t="s">
        <v>1258</v>
      </c>
      <c r="AA112" s="156" t="str">
        <f t="shared" ref="AA112:AA141" si="58">AG112</f>
        <v>H13AF18</v>
      </c>
      <c r="AB112" s="156">
        <f>IF(A112&lt;&gt;"",1,AB111+1)</f>
        <v>3</v>
      </c>
      <c r="AC112" s="156" t="str">
        <f t="shared" si="57"/>
        <v>H13AF18 - 3</v>
      </c>
      <c r="AD112" s="153">
        <f t="shared" si="41"/>
        <v>5</v>
      </c>
      <c r="AE112" s="197">
        <f t="shared" si="42"/>
        <v>5</v>
      </c>
      <c r="AF112" s="153" t="str">
        <f t="shared" si="55"/>
        <v>H13AF18.</v>
      </c>
      <c r="AG112" s="153" t="str">
        <f t="shared" si="43"/>
        <v>H13AF18</v>
      </c>
      <c r="AH112" s="66"/>
      <c r="AI112" s="67"/>
      <c r="AJ112" s="16"/>
    </row>
    <row r="113" spans="1:36" s="17" customFormat="1" ht="350.1" customHeight="1" x14ac:dyDescent="0.2">
      <c r="A113" s="172">
        <f>IF(ISBLANK(D113),"",COUNTA($D$2:D113))</f>
        <v>93</v>
      </c>
      <c r="B113" s="148">
        <f t="shared" si="38"/>
        <v>112</v>
      </c>
      <c r="C113" s="87"/>
      <c r="D113" s="87" t="s">
        <v>835</v>
      </c>
      <c r="E113" s="90">
        <v>1801001</v>
      </c>
      <c r="F113" s="98" t="s">
        <v>2079</v>
      </c>
      <c r="G113" s="96" t="s">
        <v>1723</v>
      </c>
      <c r="H113" s="101" t="s">
        <v>1269</v>
      </c>
      <c r="I113" s="101" t="s">
        <v>1270</v>
      </c>
      <c r="J113" s="101" t="s">
        <v>1894</v>
      </c>
      <c r="K113" s="87">
        <v>2</v>
      </c>
      <c r="L113" s="91">
        <v>43690</v>
      </c>
      <c r="M113" s="131">
        <v>44055</v>
      </c>
      <c r="N113" s="92">
        <f t="shared" si="56"/>
        <v>52.142857142857146</v>
      </c>
      <c r="O113" s="90" t="s">
        <v>2108</v>
      </c>
      <c r="P113" s="90">
        <v>2</v>
      </c>
      <c r="Q113" s="189">
        <v>44379</v>
      </c>
      <c r="R113" s="175">
        <f t="shared" si="44"/>
        <v>10.8</v>
      </c>
      <c r="S113" s="93">
        <f t="shared" si="30"/>
        <v>100</v>
      </c>
      <c r="T113" s="154">
        <f t="shared" si="31"/>
        <v>52.142857142857146</v>
      </c>
      <c r="U113" s="154">
        <f t="shared" si="32"/>
        <v>52.142857142857146</v>
      </c>
      <c r="V113" s="154">
        <f t="shared" si="33"/>
        <v>52.142857142857146</v>
      </c>
      <c r="W113" s="87" t="s">
        <v>1887</v>
      </c>
      <c r="X113" s="155" t="str">
        <f t="shared" si="34"/>
        <v>CUMPLIDA</v>
      </c>
      <c r="Y113" s="155" t="str">
        <f t="shared" si="35"/>
        <v>CUMPLIDO</v>
      </c>
      <c r="Z113" s="121" t="s">
        <v>1258</v>
      </c>
      <c r="AA113" s="156" t="str">
        <f t="shared" si="58"/>
        <v>H21AF18</v>
      </c>
      <c r="AB113" s="156">
        <f>IF(A113&lt;&gt;"",1,#REF!+1)</f>
        <v>1</v>
      </c>
      <c r="AC113" s="156" t="str">
        <f t="shared" si="57"/>
        <v>H21AF18 - 1</v>
      </c>
      <c r="AD113" s="153">
        <f t="shared" si="41"/>
        <v>5</v>
      </c>
      <c r="AE113" s="197">
        <f t="shared" si="42"/>
        <v>5</v>
      </c>
      <c r="AF113" s="153" t="str">
        <f t="shared" si="55"/>
        <v>H21AF18.</v>
      </c>
      <c r="AG113" s="153" t="str">
        <f t="shared" si="43"/>
        <v>H21AF18</v>
      </c>
      <c r="AH113" s="66"/>
      <c r="AI113" s="67"/>
      <c r="AJ113" s="16"/>
    </row>
    <row r="114" spans="1:36" s="17" customFormat="1" ht="350.1" customHeight="1" x14ac:dyDescent="0.2">
      <c r="A114" s="172">
        <f>IF(ISBLANK(D114),"",COUNTA($D$2:D114))</f>
        <v>94</v>
      </c>
      <c r="B114" s="148">
        <f t="shared" si="38"/>
        <v>113</v>
      </c>
      <c r="C114" s="87">
        <v>39</v>
      </c>
      <c r="D114" s="87" t="s">
        <v>835</v>
      </c>
      <c r="E114" s="90">
        <v>1801001</v>
      </c>
      <c r="F114" s="101" t="s">
        <v>2080</v>
      </c>
      <c r="G114" s="101" t="s">
        <v>1271</v>
      </c>
      <c r="H114" s="101" t="s">
        <v>1259</v>
      </c>
      <c r="I114" s="101" t="s">
        <v>1916</v>
      </c>
      <c r="J114" s="101" t="s">
        <v>1893</v>
      </c>
      <c r="K114" s="87">
        <v>1</v>
      </c>
      <c r="L114" s="91">
        <v>43690</v>
      </c>
      <c r="M114" s="91">
        <v>43830</v>
      </c>
      <c r="N114" s="92">
        <f t="shared" si="56"/>
        <v>20</v>
      </c>
      <c r="O114" s="90" t="s">
        <v>384</v>
      </c>
      <c r="P114" s="90">
        <v>1</v>
      </c>
      <c r="Q114" s="190">
        <v>44259</v>
      </c>
      <c r="R114" s="175">
        <f t="shared" si="44"/>
        <v>14.3</v>
      </c>
      <c r="S114" s="93">
        <f t="shared" si="30"/>
        <v>100</v>
      </c>
      <c r="T114" s="154">
        <f t="shared" si="31"/>
        <v>20</v>
      </c>
      <c r="U114" s="154">
        <f t="shared" si="32"/>
        <v>20</v>
      </c>
      <c r="V114" s="154">
        <f t="shared" si="33"/>
        <v>20</v>
      </c>
      <c r="W114" s="87" t="s">
        <v>1887</v>
      </c>
      <c r="X114" s="155" t="str">
        <f t="shared" si="34"/>
        <v>CUMPLIDA</v>
      </c>
      <c r="Y114" s="155" t="str">
        <f t="shared" si="35"/>
        <v>CUMPLIDO</v>
      </c>
      <c r="Z114" s="121" t="s">
        <v>1258</v>
      </c>
      <c r="AA114" s="156" t="str">
        <f t="shared" si="58"/>
        <v>H22AF18</v>
      </c>
      <c r="AB114" s="156">
        <f>IF(A114&lt;&gt;"",1,AB113+1)</f>
        <v>1</v>
      </c>
      <c r="AC114" s="156" t="str">
        <f t="shared" si="57"/>
        <v>H22AF18 - 1</v>
      </c>
      <c r="AD114" s="153">
        <f t="shared" si="41"/>
        <v>5</v>
      </c>
      <c r="AE114" s="197">
        <f t="shared" si="42"/>
        <v>5</v>
      </c>
      <c r="AF114" s="153" t="str">
        <f t="shared" si="55"/>
        <v>H22AF18.</v>
      </c>
      <c r="AG114" s="153" t="str">
        <f t="shared" si="43"/>
        <v>H22AF18</v>
      </c>
      <c r="AH114" s="66"/>
      <c r="AI114" s="67"/>
      <c r="AJ114" s="16"/>
    </row>
    <row r="115" spans="1:36" s="17" customFormat="1" ht="350.1" customHeight="1" x14ac:dyDescent="0.2">
      <c r="A115" s="172" t="str">
        <f>IF(ISBLANK(D115),"",COUNTA($D$2:D115))</f>
        <v/>
      </c>
      <c r="B115" s="148">
        <f t="shared" si="38"/>
        <v>114</v>
      </c>
      <c r="C115" s="87">
        <v>40</v>
      </c>
      <c r="D115" s="87"/>
      <c r="E115" s="90">
        <v>1801001</v>
      </c>
      <c r="F115" s="101" t="s">
        <v>2081</v>
      </c>
      <c r="G115" s="101" t="s">
        <v>1271</v>
      </c>
      <c r="H115" s="101" t="s">
        <v>1259</v>
      </c>
      <c r="I115" s="101" t="s">
        <v>1888</v>
      </c>
      <c r="J115" s="101" t="s">
        <v>1756</v>
      </c>
      <c r="K115" s="87">
        <v>1</v>
      </c>
      <c r="L115" s="91">
        <v>43690</v>
      </c>
      <c r="M115" s="91">
        <v>43830</v>
      </c>
      <c r="N115" s="92">
        <f t="shared" si="56"/>
        <v>20</v>
      </c>
      <c r="O115" s="90" t="s">
        <v>2140</v>
      </c>
      <c r="P115" s="90">
        <v>1</v>
      </c>
      <c r="Q115" s="90"/>
      <c r="R115" s="175">
        <f t="shared" si="44"/>
        <v>-1461</v>
      </c>
      <c r="S115" s="93">
        <f t="shared" si="30"/>
        <v>100</v>
      </c>
      <c r="T115" s="154">
        <f t="shared" si="31"/>
        <v>20</v>
      </c>
      <c r="U115" s="154">
        <f t="shared" si="32"/>
        <v>20</v>
      </c>
      <c r="V115" s="154">
        <f t="shared" si="33"/>
        <v>20</v>
      </c>
      <c r="W115" s="87" t="s">
        <v>1887</v>
      </c>
      <c r="X115" s="155" t="str">
        <f t="shared" si="34"/>
        <v>CUMPLIDA</v>
      </c>
      <c r="Y115" s="155" t="str">
        <f t="shared" si="35"/>
        <v/>
      </c>
      <c r="Z115" s="121" t="s">
        <v>1258</v>
      </c>
      <c r="AA115" s="156" t="str">
        <f t="shared" si="58"/>
        <v>H22AF18</v>
      </c>
      <c r="AB115" s="156">
        <f>IF(A115&lt;&gt;"",1,AB114+1)</f>
        <v>2</v>
      </c>
      <c r="AC115" s="156" t="str">
        <f t="shared" si="57"/>
        <v>H22AF18 - 2</v>
      </c>
      <c r="AD115" s="153">
        <f t="shared" si="41"/>
        <v>5</v>
      </c>
      <c r="AE115" s="197">
        <f t="shared" si="42"/>
        <v>5</v>
      </c>
      <c r="AF115" s="153" t="str">
        <f t="shared" si="55"/>
        <v>H22AF18.</v>
      </c>
      <c r="AG115" s="153" t="str">
        <f t="shared" si="43"/>
        <v>H22AF18</v>
      </c>
      <c r="AH115" s="66"/>
      <c r="AI115" s="67"/>
      <c r="AJ115" s="16"/>
    </row>
    <row r="116" spans="1:36" s="17" customFormat="1" ht="350.1" customHeight="1" x14ac:dyDescent="0.2">
      <c r="A116" s="172">
        <f>IF(ISBLANK(D116),"",COUNTA($D$2:D116))</f>
        <v>95</v>
      </c>
      <c r="B116" s="148">
        <f t="shared" si="38"/>
        <v>115</v>
      </c>
      <c r="C116" s="87">
        <v>41</v>
      </c>
      <c r="D116" s="87" t="s">
        <v>835</v>
      </c>
      <c r="E116" s="90">
        <v>1801001</v>
      </c>
      <c r="F116" s="101" t="s">
        <v>1667</v>
      </c>
      <c r="G116" s="101" t="s">
        <v>1272</v>
      </c>
      <c r="H116" s="101" t="s">
        <v>1273</v>
      </c>
      <c r="I116" s="101" t="s">
        <v>1506</v>
      </c>
      <c r="J116" s="87" t="s">
        <v>1261</v>
      </c>
      <c r="K116" s="87">
        <v>1</v>
      </c>
      <c r="L116" s="91">
        <v>43690</v>
      </c>
      <c r="M116" s="91">
        <v>43830</v>
      </c>
      <c r="N116" s="92">
        <f t="shared" si="56"/>
        <v>20</v>
      </c>
      <c r="O116" s="90" t="s">
        <v>384</v>
      </c>
      <c r="P116" s="90">
        <v>1</v>
      </c>
      <c r="Q116" s="90"/>
      <c r="R116" s="175">
        <f t="shared" si="44"/>
        <v>-1461</v>
      </c>
      <c r="S116" s="93">
        <f t="shared" si="30"/>
        <v>100</v>
      </c>
      <c r="T116" s="154">
        <f t="shared" si="31"/>
        <v>20</v>
      </c>
      <c r="U116" s="154">
        <f t="shared" si="32"/>
        <v>20</v>
      </c>
      <c r="V116" s="154">
        <f t="shared" si="33"/>
        <v>20</v>
      </c>
      <c r="W116" s="87" t="s">
        <v>1887</v>
      </c>
      <c r="X116" s="155" t="str">
        <f t="shared" si="34"/>
        <v>CUMPLIDA</v>
      </c>
      <c r="Y116" s="155" t="str">
        <f t="shared" si="35"/>
        <v>CUMPLIDO</v>
      </c>
      <c r="Z116" s="121" t="s">
        <v>1258</v>
      </c>
      <c r="AA116" s="156" t="str">
        <f t="shared" si="58"/>
        <v>H23AF18</v>
      </c>
      <c r="AB116" s="156">
        <f>IF(A116&lt;&gt;"",1,AB115+1)</f>
        <v>1</v>
      </c>
      <c r="AC116" s="156" t="str">
        <f t="shared" si="57"/>
        <v>H23AF18 - 1</v>
      </c>
      <c r="AD116" s="153">
        <f t="shared" si="41"/>
        <v>5</v>
      </c>
      <c r="AE116" s="197">
        <f t="shared" si="42"/>
        <v>5</v>
      </c>
      <c r="AF116" s="153" t="str">
        <f t="shared" si="55"/>
        <v>H23AF18.</v>
      </c>
      <c r="AG116" s="153" t="str">
        <f t="shared" si="43"/>
        <v>H23AF18</v>
      </c>
      <c r="AH116" s="66"/>
      <c r="AI116" s="67"/>
      <c r="AJ116" s="16"/>
    </row>
    <row r="117" spans="1:36" s="17" customFormat="1" ht="350.1" customHeight="1" x14ac:dyDescent="0.2">
      <c r="A117" s="172" t="str">
        <f>IF(ISBLANK(D117),"",COUNTA($D$2:D117))</f>
        <v/>
      </c>
      <c r="B117" s="148">
        <f t="shared" si="38"/>
        <v>116</v>
      </c>
      <c r="C117" s="87">
        <v>42</v>
      </c>
      <c r="D117" s="87"/>
      <c r="E117" s="90">
        <v>1801001</v>
      </c>
      <c r="F117" s="101" t="s">
        <v>1668</v>
      </c>
      <c r="G117" s="101" t="s">
        <v>1272</v>
      </c>
      <c r="H117" s="101" t="s">
        <v>916</v>
      </c>
      <c r="I117" s="101" t="s">
        <v>1274</v>
      </c>
      <c r="J117" s="101" t="s">
        <v>1926</v>
      </c>
      <c r="K117" s="87">
        <v>1</v>
      </c>
      <c r="L117" s="91">
        <v>43690</v>
      </c>
      <c r="M117" s="91">
        <v>43921</v>
      </c>
      <c r="N117" s="92">
        <f t="shared" si="56"/>
        <v>33</v>
      </c>
      <c r="O117" s="90" t="s">
        <v>384</v>
      </c>
      <c r="P117" s="90">
        <v>1</v>
      </c>
      <c r="Q117" s="90"/>
      <c r="R117" s="175">
        <f t="shared" si="44"/>
        <v>-1464.0333333333333</v>
      </c>
      <c r="S117" s="93">
        <f t="shared" si="30"/>
        <v>100</v>
      </c>
      <c r="T117" s="154">
        <f t="shared" si="31"/>
        <v>33</v>
      </c>
      <c r="U117" s="154">
        <f t="shared" si="32"/>
        <v>33</v>
      </c>
      <c r="V117" s="154">
        <f t="shared" si="33"/>
        <v>33</v>
      </c>
      <c r="W117" s="87" t="s">
        <v>1887</v>
      </c>
      <c r="X117" s="155" t="str">
        <f t="shared" si="34"/>
        <v>CUMPLIDA</v>
      </c>
      <c r="Y117" s="155" t="str">
        <f t="shared" si="35"/>
        <v/>
      </c>
      <c r="Z117" s="121" t="s">
        <v>1258</v>
      </c>
      <c r="AA117" s="156" t="str">
        <f t="shared" si="58"/>
        <v>H23AF18</v>
      </c>
      <c r="AB117" s="156">
        <f>IF(A117&lt;&gt;"",1,AB116+1)</f>
        <v>2</v>
      </c>
      <c r="AC117" s="156" t="str">
        <f t="shared" si="57"/>
        <v>H23AF18 - 2</v>
      </c>
      <c r="AD117" s="153">
        <f t="shared" si="41"/>
        <v>5</v>
      </c>
      <c r="AE117" s="197">
        <f t="shared" si="42"/>
        <v>5</v>
      </c>
      <c r="AF117" s="153" t="str">
        <f t="shared" si="55"/>
        <v>H23AF18.</v>
      </c>
      <c r="AG117" s="153" t="str">
        <f t="shared" si="43"/>
        <v>H23AF18</v>
      </c>
      <c r="AH117" s="66"/>
      <c r="AI117" s="67"/>
      <c r="AJ117" s="16"/>
    </row>
    <row r="118" spans="1:36" s="17" customFormat="1" ht="350.1" customHeight="1" x14ac:dyDescent="0.2">
      <c r="A118" s="172">
        <f>IF(ISBLANK(D118),"",COUNTA($D$2:D118))</f>
        <v>96</v>
      </c>
      <c r="B118" s="148">
        <f t="shared" si="38"/>
        <v>117</v>
      </c>
      <c r="C118" s="87"/>
      <c r="D118" s="87" t="s">
        <v>835</v>
      </c>
      <c r="E118" s="90">
        <v>1801001</v>
      </c>
      <c r="F118" s="101" t="s">
        <v>1669</v>
      </c>
      <c r="G118" s="101" t="s">
        <v>1275</v>
      </c>
      <c r="H118" s="101" t="s">
        <v>1276</v>
      </c>
      <c r="I118" s="101" t="s">
        <v>1516</v>
      </c>
      <c r="J118" s="87" t="s">
        <v>1277</v>
      </c>
      <c r="K118" s="87">
        <v>1</v>
      </c>
      <c r="L118" s="91">
        <v>43690</v>
      </c>
      <c r="M118" s="91">
        <v>43830</v>
      </c>
      <c r="N118" s="92">
        <f t="shared" si="56"/>
        <v>20</v>
      </c>
      <c r="O118" s="90" t="s">
        <v>384</v>
      </c>
      <c r="P118" s="90">
        <v>1</v>
      </c>
      <c r="Q118" s="190">
        <v>44414</v>
      </c>
      <c r="R118" s="175">
        <f t="shared" si="44"/>
        <v>19.466666666666665</v>
      </c>
      <c r="S118" s="93">
        <f t="shared" si="30"/>
        <v>100</v>
      </c>
      <c r="T118" s="154">
        <f t="shared" si="31"/>
        <v>20</v>
      </c>
      <c r="U118" s="154">
        <f t="shared" si="32"/>
        <v>20</v>
      </c>
      <c r="V118" s="154">
        <f t="shared" si="33"/>
        <v>20</v>
      </c>
      <c r="W118" s="87" t="s">
        <v>1887</v>
      </c>
      <c r="X118" s="155" t="str">
        <f t="shared" si="34"/>
        <v>CUMPLIDA</v>
      </c>
      <c r="Y118" s="155" t="str">
        <f t="shared" si="35"/>
        <v>CUMPLIDO</v>
      </c>
      <c r="Z118" s="121" t="s">
        <v>1258</v>
      </c>
      <c r="AA118" s="156" t="str">
        <f t="shared" si="58"/>
        <v xml:space="preserve">
H24AF18</v>
      </c>
      <c r="AB118" s="156">
        <f>IF(A118&lt;&gt;"",1,AB117+1)</f>
        <v>1</v>
      </c>
      <c r="AC118" s="156" t="str">
        <f t="shared" si="57"/>
        <v xml:space="preserve">
H24AF18 - 1</v>
      </c>
      <c r="AD118" s="153">
        <f t="shared" si="41"/>
        <v>5</v>
      </c>
      <c r="AE118" s="197">
        <f t="shared" si="42"/>
        <v>5</v>
      </c>
      <c r="AF118" s="153" t="str">
        <f t="shared" si="55"/>
        <v xml:space="preserve">
H24AF18.</v>
      </c>
      <c r="AG118" s="153" t="str">
        <f t="shared" si="43"/>
        <v xml:space="preserve">
H24AF18</v>
      </c>
      <c r="AH118" s="66"/>
      <c r="AI118" s="67"/>
      <c r="AJ118" s="16"/>
    </row>
    <row r="119" spans="1:36" s="17" customFormat="1" ht="350.1" customHeight="1" x14ac:dyDescent="0.2">
      <c r="A119" s="172">
        <f>IF(ISBLANK(D119),"",COUNTA($D$2:D119))</f>
        <v>97</v>
      </c>
      <c r="B119" s="148">
        <f t="shared" si="38"/>
        <v>118</v>
      </c>
      <c r="C119" s="87">
        <v>47</v>
      </c>
      <c r="D119" s="87" t="s">
        <v>835</v>
      </c>
      <c r="E119" s="90">
        <v>1801001</v>
      </c>
      <c r="F119" s="98" t="s">
        <v>1670</v>
      </c>
      <c r="G119" s="98" t="s">
        <v>1280</v>
      </c>
      <c r="H119" s="101" t="s">
        <v>1517</v>
      </c>
      <c r="I119" s="96" t="s">
        <v>1281</v>
      </c>
      <c r="J119" s="88" t="s">
        <v>1279</v>
      </c>
      <c r="K119" s="88">
        <v>2</v>
      </c>
      <c r="L119" s="131">
        <v>43770</v>
      </c>
      <c r="M119" s="131">
        <v>43860</v>
      </c>
      <c r="N119" s="92">
        <f t="shared" si="56"/>
        <v>12.857142857142858</v>
      </c>
      <c r="O119" s="90" t="s">
        <v>2124</v>
      </c>
      <c r="P119" s="88">
        <v>2</v>
      </c>
      <c r="Q119" s="88"/>
      <c r="R119" s="175">
        <f t="shared" si="44"/>
        <v>-1462</v>
      </c>
      <c r="S119" s="93">
        <f t="shared" si="30"/>
        <v>100</v>
      </c>
      <c r="T119" s="154">
        <f t="shared" si="31"/>
        <v>12.857142857142858</v>
      </c>
      <c r="U119" s="154">
        <f t="shared" si="32"/>
        <v>12.857142857142858</v>
      </c>
      <c r="V119" s="154">
        <f t="shared" si="33"/>
        <v>12.857142857142858</v>
      </c>
      <c r="W119" s="87"/>
      <c r="X119" s="155" t="str">
        <f t="shared" si="34"/>
        <v>CUMPLIDA</v>
      </c>
      <c r="Y119" s="155" t="str">
        <f t="shared" si="35"/>
        <v>CUMPLIDO</v>
      </c>
      <c r="Z119" s="121" t="s">
        <v>1258</v>
      </c>
      <c r="AA119" s="156" t="str">
        <f t="shared" si="58"/>
        <v>H26AF18</v>
      </c>
      <c r="AB119" s="156">
        <f>IF(A119&lt;&gt;"",1,#REF!+1)</f>
        <v>1</v>
      </c>
      <c r="AC119" s="156" t="str">
        <f t="shared" si="57"/>
        <v>H26AF18 - 1</v>
      </c>
      <c r="AD119" s="153">
        <f t="shared" si="41"/>
        <v>5</v>
      </c>
      <c r="AE119" s="197">
        <f t="shared" si="42"/>
        <v>5</v>
      </c>
      <c r="AF119" s="153" t="str">
        <f t="shared" si="55"/>
        <v>H26AF18.</v>
      </c>
      <c r="AG119" s="153" t="str">
        <f t="shared" si="43"/>
        <v>H26AF18</v>
      </c>
      <c r="AH119" s="66"/>
      <c r="AI119" s="67"/>
      <c r="AJ119" s="16"/>
    </row>
    <row r="120" spans="1:36" s="17" customFormat="1" ht="350.1" customHeight="1" x14ac:dyDescent="0.2">
      <c r="A120" s="172" t="str">
        <f>IF(ISBLANK(D120),"",COUNTA($D$2:D120))</f>
        <v/>
      </c>
      <c r="B120" s="148">
        <f t="shared" si="38"/>
        <v>119</v>
      </c>
      <c r="C120" s="87">
        <v>48</v>
      </c>
      <c r="D120" s="87"/>
      <c r="E120" s="90">
        <v>1801001</v>
      </c>
      <c r="F120" s="98" t="s">
        <v>1671</v>
      </c>
      <c r="G120" s="98" t="s">
        <v>1280</v>
      </c>
      <c r="H120" s="101" t="s">
        <v>1517</v>
      </c>
      <c r="I120" s="96" t="s">
        <v>1518</v>
      </c>
      <c r="J120" s="88" t="s">
        <v>1282</v>
      </c>
      <c r="K120" s="88">
        <v>1</v>
      </c>
      <c r="L120" s="131">
        <v>43860</v>
      </c>
      <c r="M120" s="131">
        <f>L120+16</f>
        <v>43876</v>
      </c>
      <c r="N120" s="92">
        <f t="shared" si="56"/>
        <v>2.2857142857142856</v>
      </c>
      <c r="O120" s="88" t="s">
        <v>2124</v>
      </c>
      <c r="P120" s="88">
        <v>1</v>
      </c>
      <c r="Q120" s="88"/>
      <c r="R120" s="175">
        <f t="shared" si="44"/>
        <v>-1462.5333333333333</v>
      </c>
      <c r="S120" s="93">
        <f t="shared" si="30"/>
        <v>100</v>
      </c>
      <c r="T120" s="154">
        <f t="shared" si="31"/>
        <v>2.2857142857142856</v>
      </c>
      <c r="U120" s="154">
        <f t="shared" si="32"/>
        <v>2.2857142857142856</v>
      </c>
      <c r="V120" s="154">
        <f t="shared" si="33"/>
        <v>2.2857142857142856</v>
      </c>
      <c r="W120" s="87"/>
      <c r="X120" s="155" t="str">
        <f t="shared" si="34"/>
        <v>CUMPLIDA</v>
      </c>
      <c r="Y120" s="155" t="str">
        <f t="shared" si="35"/>
        <v/>
      </c>
      <c r="Z120" s="121" t="s">
        <v>1258</v>
      </c>
      <c r="AA120" s="156" t="str">
        <f t="shared" si="58"/>
        <v>H26AF18</v>
      </c>
      <c r="AB120" s="156">
        <f>IF(A120&lt;&gt;"",1,AB119+1)</f>
        <v>2</v>
      </c>
      <c r="AC120" s="156" t="str">
        <f t="shared" si="57"/>
        <v>H26AF18 - 2</v>
      </c>
      <c r="AD120" s="153">
        <f t="shared" si="41"/>
        <v>5</v>
      </c>
      <c r="AE120" s="197">
        <f t="shared" si="42"/>
        <v>5</v>
      </c>
      <c r="AF120" s="153" t="str">
        <f t="shared" si="55"/>
        <v>H26AF18.</v>
      </c>
      <c r="AG120" s="153" t="str">
        <f t="shared" si="43"/>
        <v>H26AF18</v>
      </c>
      <c r="AH120" s="66"/>
      <c r="AI120" s="67"/>
      <c r="AJ120" s="16"/>
    </row>
    <row r="121" spans="1:36" s="17" customFormat="1" ht="350.1" customHeight="1" x14ac:dyDescent="0.2">
      <c r="A121" s="172" t="str">
        <f>IF(ISBLANK(D121),"",COUNTA($D$2:D121))</f>
        <v/>
      </c>
      <c r="B121" s="148">
        <f t="shared" si="38"/>
        <v>120</v>
      </c>
      <c r="C121" s="87">
        <v>49</v>
      </c>
      <c r="D121" s="87"/>
      <c r="E121" s="90">
        <v>1801001</v>
      </c>
      <c r="F121" s="98" t="s">
        <v>1672</v>
      </c>
      <c r="G121" s="98" t="s">
        <v>1280</v>
      </c>
      <c r="H121" s="101" t="s">
        <v>1517</v>
      </c>
      <c r="I121" s="96" t="s">
        <v>1519</v>
      </c>
      <c r="J121" s="88" t="s">
        <v>1278</v>
      </c>
      <c r="K121" s="88">
        <v>1</v>
      </c>
      <c r="L121" s="131">
        <f>M119</f>
        <v>43860</v>
      </c>
      <c r="M121" s="131">
        <f>L121+7</f>
        <v>43867</v>
      </c>
      <c r="N121" s="92">
        <f t="shared" si="56"/>
        <v>1</v>
      </c>
      <c r="O121" s="88" t="s">
        <v>346</v>
      </c>
      <c r="P121" s="88">
        <v>1</v>
      </c>
      <c r="Q121" s="88"/>
      <c r="R121" s="175">
        <f t="shared" si="44"/>
        <v>-1462.2333333333333</v>
      </c>
      <c r="S121" s="93">
        <f t="shared" si="30"/>
        <v>100</v>
      </c>
      <c r="T121" s="154">
        <f t="shared" si="31"/>
        <v>1</v>
      </c>
      <c r="U121" s="154">
        <f t="shared" si="32"/>
        <v>1</v>
      </c>
      <c r="V121" s="154">
        <f t="shared" si="33"/>
        <v>1</v>
      </c>
      <c r="W121" s="87"/>
      <c r="X121" s="155" t="str">
        <f t="shared" si="34"/>
        <v>CUMPLIDA</v>
      </c>
      <c r="Y121" s="155" t="str">
        <f t="shared" si="35"/>
        <v/>
      </c>
      <c r="Z121" s="121" t="s">
        <v>1258</v>
      </c>
      <c r="AA121" s="156" t="str">
        <f t="shared" si="58"/>
        <v>H26AF18</v>
      </c>
      <c r="AB121" s="156">
        <f>IF(A121&lt;&gt;"",1,AB120+1)</f>
        <v>3</v>
      </c>
      <c r="AC121" s="156" t="str">
        <f t="shared" si="57"/>
        <v>H26AF18 - 3</v>
      </c>
      <c r="AD121" s="153">
        <f t="shared" si="41"/>
        <v>5</v>
      </c>
      <c r="AE121" s="197">
        <f t="shared" si="42"/>
        <v>5</v>
      </c>
      <c r="AF121" s="153" t="str">
        <f t="shared" si="55"/>
        <v>H26AF18.</v>
      </c>
      <c r="AG121" s="153" t="str">
        <f t="shared" si="43"/>
        <v>H26AF18</v>
      </c>
      <c r="AH121" s="66"/>
      <c r="AI121" s="67"/>
      <c r="AJ121" s="16"/>
    </row>
    <row r="122" spans="1:36" s="17" customFormat="1" ht="350.1" customHeight="1" x14ac:dyDescent="0.2">
      <c r="A122" s="172" t="str">
        <f>IF(ISBLANK(D122),"",COUNTA($D$2:D122))</f>
        <v/>
      </c>
      <c r="B122" s="148">
        <f t="shared" si="38"/>
        <v>121</v>
      </c>
      <c r="C122" s="87">
        <v>50</v>
      </c>
      <c r="D122" s="87"/>
      <c r="E122" s="90">
        <v>1801001</v>
      </c>
      <c r="F122" s="98" t="s">
        <v>1673</v>
      </c>
      <c r="G122" s="98" t="s">
        <v>1280</v>
      </c>
      <c r="H122" s="101" t="s">
        <v>1517</v>
      </c>
      <c r="I122" s="96" t="s">
        <v>1520</v>
      </c>
      <c r="J122" s="88" t="s">
        <v>1283</v>
      </c>
      <c r="K122" s="88">
        <v>12</v>
      </c>
      <c r="L122" s="131">
        <f>M121</f>
        <v>43867</v>
      </c>
      <c r="M122" s="131">
        <v>44226</v>
      </c>
      <c r="N122" s="92">
        <f t="shared" si="56"/>
        <v>51.285714285714285</v>
      </c>
      <c r="O122" s="88" t="s">
        <v>2117</v>
      </c>
      <c r="P122" s="90">
        <v>12</v>
      </c>
      <c r="Q122" s="189">
        <v>44337</v>
      </c>
      <c r="R122" s="175">
        <f t="shared" si="44"/>
        <v>3.7</v>
      </c>
      <c r="S122" s="93">
        <f t="shared" si="30"/>
        <v>100</v>
      </c>
      <c r="T122" s="154">
        <f t="shared" si="31"/>
        <v>51.285714285714285</v>
      </c>
      <c r="U122" s="154">
        <f t="shared" si="32"/>
        <v>51.285714285714285</v>
      </c>
      <c r="V122" s="154">
        <f t="shared" si="33"/>
        <v>51.285714285714285</v>
      </c>
      <c r="W122" s="87"/>
      <c r="X122" s="155" t="str">
        <f t="shared" si="34"/>
        <v>CUMPLIDA</v>
      </c>
      <c r="Y122" s="155" t="str">
        <f t="shared" si="35"/>
        <v/>
      </c>
      <c r="Z122" s="121" t="s">
        <v>1258</v>
      </c>
      <c r="AA122" s="156" t="str">
        <f t="shared" si="58"/>
        <v>H26AF18</v>
      </c>
      <c r="AB122" s="156">
        <f>IF(A122&lt;&gt;"",1,AB121+1)</f>
        <v>4</v>
      </c>
      <c r="AC122" s="156" t="str">
        <f t="shared" si="57"/>
        <v>H26AF18 - 4</v>
      </c>
      <c r="AD122" s="153">
        <f t="shared" si="41"/>
        <v>5</v>
      </c>
      <c r="AE122" s="197">
        <f t="shared" si="42"/>
        <v>5</v>
      </c>
      <c r="AF122" s="153" t="str">
        <f t="shared" si="55"/>
        <v>H26AF18.</v>
      </c>
      <c r="AG122" s="153" t="str">
        <f t="shared" si="43"/>
        <v>H26AF18</v>
      </c>
      <c r="AH122" s="66"/>
      <c r="AI122" s="67"/>
      <c r="AJ122" s="16"/>
    </row>
    <row r="123" spans="1:36" s="17" customFormat="1" ht="350.1" customHeight="1" x14ac:dyDescent="0.2">
      <c r="A123" s="172">
        <f>IF(ISBLANK(D123),"",COUNTA($D$2:D123))</f>
        <v>98</v>
      </c>
      <c r="B123" s="148">
        <f t="shared" si="38"/>
        <v>122</v>
      </c>
      <c r="C123" s="87"/>
      <c r="D123" s="87" t="s">
        <v>836</v>
      </c>
      <c r="E123" s="90" t="s">
        <v>1285</v>
      </c>
      <c r="F123" s="98" t="s">
        <v>1674</v>
      </c>
      <c r="G123" s="98" t="s">
        <v>1286</v>
      </c>
      <c r="H123" s="89" t="s">
        <v>1287</v>
      </c>
      <c r="I123" s="89" t="s">
        <v>1288</v>
      </c>
      <c r="J123" s="90" t="s">
        <v>349</v>
      </c>
      <c r="K123" s="90">
        <v>6</v>
      </c>
      <c r="L123" s="91">
        <v>43690</v>
      </c>
      <c r="M123" s="91">
        <v>43861</v>
      </c>
      <c r="N123" s="92">
        <f t="shared" ref="N123:N168" si="59">(+M123-L123)/7</f>
        <v>24.428571428571427</v>
      </c>
      <c r="O123" s="90" t="s">
        <v>2125</v>
      </c>
      <c r="P123" s="88">
        <v>6</v>
      </c>
      <c r="Q123" s="88"/>
      <c r="R123" s="175">
        <f t="shared" si="44"/>
        <v>-1462.0333333333333</v>
      </c>
      <c r="S123" s="93">
        <f t="shared" si="30"/>
        <v>100</v>
      </c>
      <c r="T123" s="154">
        <f t="shared" si="31"/>
        <v>24.428571428571427</v>
      </c>
      <c r="U123" s="154">
        <f t="shared" si="32"/>
        <v>24.428571428571427</v>
      </c>
      <c r="V123" s="154">
        <f t="shared" si="33"/>
        <v>24.428571428571427</v>
      </c>
      <c r="W123" s="87"/>
      <c r="X123" s="155" t="str">
        <f t="shared" si="34"/>
        <v>CUMPLIDA</v>
      </c>
      <c r="Y123" s="155" t="str">
        <f t="shared" si="35"/>
        <v>VENCIDO</v>
      </c>
      <c r="Z123" s="121" t="s">
        <v>1258</v>
      </c>
      <c r="AA123" s="156" t="str">
        <f t="shared" si="58"/>
        <v>H30AF18</v>
      </c>
      <c r="AB123" s="156">
        <f>IF(A123&lt;&gt;"",1,#REF!+1)</f>
        <v>1</v>
      </c>
      <c r="AC123" s="156" t="str">
        <f t="shared" si="57"/>
        <v>H30AF18 - 1</v>
      </c>
      <c r="AD123" s="153">
        <f t="shared" si="41"/>
        <v>5</v>
      </c>
      <c r="AE123" s="197">
        <f t="shared" si="42"/>
        <v>1</v>
      </c>
      <c r="AF123" s="153" t="str">
        <f t="shared" si="55"/>
        <v>H30AF18.</v>
      </c>
      <c r="AG123" s="153" t="str">
        <f t="shared" si="43"/>
        <v>H30AF18</v>
      </c>
      <c r="AH123" s="66"/>
      <c r="AI123" s="67"/>
      <c r="AJ123" s="16"/>
    </row>
    <row r="124" spans="1:36" s="17" customFormat="1" ht="350.1" customHeight="1" x14ac:dyDescent="0.2">
      <c r="A124" s="172" t="str">
        <f>IF(ISBLANK(D124),"",COUNTA($D$2:D124))</f>
        <v/>
      </c>
      <c r="B124" s="148">
        <f t="shared" si="38"/>
        <v>123</v>
      </c>
      <c r="C124" s="87"/>
      <c r="D124" s="87"/>
      <c r="E124" s="90" t="s">
        <v>1285</v>
      </c>
      <c r="F124" s="98" t="s">
        <v>1675</v>
      </c>
      <c r="G124" s="98" t="s">
        <v>1286</v>
      </c>
      <c r="H124" s="89" t="s">
        <v>1289</v>
      </c>
      <c r="I124" s="89" t="s">
        <v>1521</v>
      </c>
      <c r="J124" s="90" t="s">
        <v>1290</v>
      </c>
      <c r="K124" s="90">
        <v>29</v>
      </c>
      <c r="L124" s="91">
        <v>43690</v>
      </c>
      <c r="M124" s="91">
        <v>43861</v>
      </c>
      <c r="N124" s="92">
        <f t="shared" si="59"/>
        <v>24.428571428571427</v>
      </c>
      <c r="O124" s="90" t="s">
        <v>2126</v>
      </c>
      <c r="P124" s="88">
        <v>26</v>
      </c>
      <c r="Q124" s="88"/>
      <c r="R124" s="175">
        <f t="shared" si="44"/>
        <v>-1462.0333333333333</v>
      </c>
      <c r="S124" s="93">
        <f t="shared" si="30"/>
        <v>89.65517241379311</v>
      </c>
      <c r="T124" s="154">
        <f t="shared" si="31"/>
        <v>21.901477832512313</v>
      </c>
      <c r="U124" s="154">
        <f t="shared" si="32"/>
        <v>21.901477832512313</v>
      </c>
      <c r="V124" s="154">
        <f t="shared" si="33"/>
        <v>24.428571428571427</v>
      </c>
      <c r="W124" s="87"/>
      <c r="X124" s="155" t="str">
        <f t="shared" si="34"/>
        <v>VENCIDA</v>
      </c>
      <c r="Y124" s="155" t="str">
        <f t="shared" si="35"/>
        <v/>
      </c>
      <c r="Z124" s="121" t="s">
        <v>1258</v>
      </c>
      <c r="AA124" s="156" t="str">
        <f t="shared" si="58"/>
        <v>H30AF18</v>
      </c>
      <c r="AB124" s="156">
        <f>IF(A124&lt;&gt;"",1,AB123+1)</f>
        <v>2</v>
      </c>
      <c r="AC124" s="156" t="str">
        <f t="shared" si="57"/>
        <v>H30AF18 - 2</v>
      </c>
      <c r="AD124" s="153">
        <f t="shared" si="41"/>
        <v>1</v>
      </c>
      <c r="AE124" s="197">
        <f t="shared" si="42"/>
        <v>1</v>
      </c>
      <c r="AF124" s="153" t="str">
        <f t="shared" si="55"/>
        <v>H30AF18.</v>
      </c>
      <c r="AG124" s="153" t="str">
        <f t="shared" si="43"/>
        <v>H30AF18</v>
      </c>
      <c r="AH124" s="66"/>
      <c r="AI124" s="67"/>
      <c r="AJ124" s="16"/>
    </row>
    <row r="125" spans="1:36" s="17" customFormat="1" ht="350.1" customHeight="1" x14ac:dyDescent="0.2">
      <c r="A125" s="172">
        <f>IF(ISBLANK(D125),"",COUNTA($D$2:D125))</f>
        <v>99</v>
      </c>
      <c r="B125" s="148">
        <f t="shared" si="38"/>
        <v>124</v>
      </c>
      <c r="C125" s="87"/>
      <c r="D125" s="87" t="s">
        <v>1651</v>
      </c>
      <c r="E125" s="90" t="s">
        <v>1291</v>
      </c>
      <c r="F125" s="89" t="s">
        <v>2044</v>
      </c>
      <c r="G125" s="89" t="s">
        <v>1292</v>
      </c>
      <c r="H125" s="89" t="s">
        <v>2043</v>
      </c>
      <c r="I125" s="89" t="s">
        <v>2043</v>
      </c>
      <c r="J125" s="90" t="s">
        <v>1965</v>
      </c>
      <c r="K125" s="90">
        <v>1</v>
      </c>
      <c r="L125" s="91">
        <v>44407</v>
      </c>
      <c r="M125" s="91">
        <v>44561</v>
      </c>
      <c r="N125" s="92">
        <f t="shared" si="59"/>
        <v>22</v>
      </c>
      <c r="O125" s="90" t="s">
        <v>2108</v>
      </c>
      <c r="P125" s="90">
        <v>0</v>
      </c>
      <c r="Q125" s="90"/>
      <c r="R125" s="175">
        <f t="shared" si="44"/>
        <v>-1485.3666666666666</v>
      </c>
      <c r="S125" s="93">
        <f t="shared" si="30"/>
        <v>0</v>
      </c>
      <c r="T125" s="154">
        <f t="shared" si="31"/>
        <v>0</v>
      </c>
      <c r="U125" s="154">
        <f t="shared" si="32"/>
        <v>0</v>
      </c>
      <c r="V125" s="154">
        <f t="shared" si="33"/>
        <v>22</v>
      </c>
      <c r="W125" s="87"/>
      <c r="X125" s="155" t="str">
        <f t="shared" si="34"/>
        <v>VENCIDA</v>
      </c>
      <c r="Y125" s="155" t="str">
        <f t="shared" si="35"/>
        <v>VENCIDO</v>
      </c>
      <c r="Z125" s="121" t="s">
        <v>1258</v>
      </c>
      <c r="AA125" s="156" t="str">
        <f t="shared" si="58"/>
        <v>H31AF18</v>
      </c>
      <c r="AB125" s="156">
        <f>IF(A125&lt;&gt;"",1,AB124+1)</f>
        <v>1</v>
      </c>
      <c r="AC125" s="156" t="str">
        <f t="shared" si="57"/>
        <v>H31AF18 - 1</v>
      </c>
      <c r="AD125" s="153">
        <f t="shared" si="41"/>
        <v>1</v>
      </c>
      <c r="AE125" s="197">
        <f t="shared" si="42"/>
        <v>1</v>
      </c>
      <c r="AF125" s="153" t="str">
        <f t="shared" si="55"/>
        <v>H31AF18.</v>
      </c>
      <c r="AG125" s="153" t="str">
        <f t="shared" si="43"/>
        <v>H31AF18</v>
      </c>
      <c r="AH125" s="66"/>
      <c r="AI125" s="67"/>
      <c r="AJ125" s="16"/>
    </row>
    <row r="126" spans="1:36" s="17" customFormat="1" ht="350.1" customHeight="1" x14ac:dyDescent="0.2">
      <c r="A126" s="172">
        <f>IF(ISBLANK(D126),"",COUNTA($D$2:D126))</f>
        <v>100</v>
      </c>
      <c r="B126" s="148">
        <f t="shared" si="38"/>
        <v>125</v>
      </c>
      <c r="C126" s="87"/>
      <c r="D126" s="87" t="s">
        <v>835</v>
      </c>
      <c r="E126" s="90" t="s">
        <v>1291</v>
      </c>
      <c r="F126" s="96" t="s">
        <v>2082</v>
      </c>
      <c r="G126" s="96" t="s">
        <v>1293</v>
      </c>
      <c r="H126" s="98" t="s">
        <v>1294</v>
      </c>
      <c r="I126" s="96" t="s">
        <v>1295</v>
      </c>
      <c r="J126" s="96" t="s">
        <v>1296</v>
      </c>
      <c r="K126" s="133">
        <v>1</v>
      </c>
      <c r="L126" s="131">
        <v>43690</v>
      </c>
      <c r="M126" s="131">
        <v>44055</v>
      </c>
      <c r="N126" s="92">
        <f t="shared" si="59"/>
        <v>52.142857142857146</v>
      </c>
      <c r="O126" s="90" t="s">
        <v>2108</v>
      </c>
      <c r="P126" s="90">
        <v>100</v>
      </c>
      <c r="Q126" s="189">
        <v>44434</v>
      </c>
      <c r="R126" s="175">
        <f t="shared" si="44"/>
        <v>12.633333333333333</v>
      </c>
      <c r="S126" s="93">
        <f t="shared" si="30"/>
        <v>100</v>
      </c>
      <c r="T126" s="154">
        <f t="shared" si="31"/>
        <v>52.142857142857146</v>
      </c>
      <c r="U126" s="154">
        <f t="shared" si="32"/>
        <v>52.142857142857146</v>
      </c>
      <c r="V126" s="154">
        <f t="shared" si="33"/>
        <v>52.142857142857146</v>
      </c>
      <c r="W126" s="87"/>
      <c r="X126" s="155" t="str">
        <f t="shared" si="34"/>
        <v>CUMPLIDA</v>
      </c>
      <c r="Y126" s="155" t="str">
        <f t="shared" si="35"/>
        <v>VENCIDO</v>
      </c>
      <c r="Z126" s="121" t="s">
        <v>1258</v>
      </c>
      <c r="AA126" s="156" t="str">
        <f t="shared" si="58"/>
        <v>H32AF18</v>
      </c>
      <c r="AB126" s="156">
        <f>IF(A126&lt;&gt;"",1,#REF!+1)</f>
        <v>1</v>
      </c>
      <c r="AC126" s="156" t="str">
        <f t="shared" si="57"/>
        <v>H32AF18 - 1</v>
      </c>
      <c r="AD126" s="153">
        <f t="shared" si="41"/>
        <v>5</v>
      </c>
      <c r="AE126" s="197">
        <f t="shared" si="42"/>
        <v>1</v>
      </c>
      <c r="AF126" s="153" t="str">
        <f>IF(A126&lt;&gt;"",MID(F126,1,FIND(" ",F126,1)-1),#REF!)</f>
        <v>H32AF18.</v>
      </c>
      <c r="AG126" s="153" t="str">
        <f t="shared" si="43"/>
        <v>H32AF18</v>
      </c>
      <c r="AH126" s="66"/>
      <c r="AI126" s="67"/>
      <c r="AJ126" s="16"/>
    </row>
    <row r="127" spans="1:36" s="17" customFormat="1" ht="350.1" customHeight="1" x14ac:dyDescent="0.2">
      <c r="A127" s="172" t="str">
        <f>IF(ISBLANK(D127),"",COUNTA($D$2:D127))</f>
        <v/>
      </c>
      <c r="B127" s="148">
        <f t="shared" si="38"/>
        <v>126</v>
      </c>
      <c r="C127" s="87"/>
      <c r="D127" s="87"/>
      <c r="E127" s="90" t="s">
        <v>1291</v>
      </c>
      <c r="F127" s="96" t="s">
        <v>2083</v>
      </c>
      <c r="G127" s="96" t="s">
        <v>1293</v>
      </c>
      <c r="H127" s="212" t="s">
        <v>1297</v>
      </c>
      <c r="I127" s="212" t="s">
        <v>1522</v>
      </c>
      <c r="J127" s="97" t="s">
        <v>1298</v>
      </c>
      <c r="K127" s="97">
        <v>2</v>
      </c>
      <c r="L127" s="131">
        <v>43690</v>
      </c>
      <c r="M127" s="131">
        <v>44055</v>
      </c>
      <c r="N127" s="92">
        <f t="shared" si="59"/>
        <v>52.142857142857146</v>
      </c>
      <c r="O127" s="90" t="s">
        <v>2108</v>
      </c>
      <c r="P127" s="90">
        <v>0</v>
      </c>
      <c r="Q127" s="88"/>
      <c r="R127" s="175">
        <f t="shared" si="44"/>
        <v>-1468.5</v>
      </c>
      <c r="S127" s="93">
        <f t="shared" si="30"/>
        <v>0</v>
      </c>
      <c r="T127" s="154">
        <f t="shared" si="31"/>
        <v>0</v>
      </c>
      <c r="U127" s="154">
        <f t="shared" si="32"/>
        <v>0</v>
      </c>
      <c r="V127" s="154">
        <f t="shared" si="33"/>
        <v>52.142857142857146</v>
      </c>
      <c r="W127" s="87"/>
      <c r="X127" s="155" t="str">
        <f t="shared" si="34"/>
        <v>VENCIDA</v>
      </c>
      <c r="Y127" s="155" t="str">
        <f t="shared" si="35"/>
        <v/>
      </c>
      <c r="Z127" s="121" t="s">
        <v>1258</v>
      </c>
      <c r="AA127" s="156" t="str">
        <f t="shared" si="58"/>
        <v>H32AF18</v>
      </c>
      <c r="AB127" s="156">
        <f t="shared" ref="AB127:AB170" si="60">IF(A127&lt;&gt;"",1,AB126+1)</f>
        <v>2</v>
      </c>
      <c r="AC127" s="156" t="str">
        <f t="shared" si="57"/>
        <v>H32AF18 - 2</v>
      </c>
      <c r="AD127" s="153">
        <f t="shared" si="41"/>
        <v>1</v>
      </c>
      <c r="AE127" s="197">
        <f t="shared" si="42"/>
        <v>1</v>
      </c>
      <c r="AF127" s="153" t="str">
        <f t="shared" ref="AF127:AF190" si="61">IF(A127&lt;&gt;"",MID(F127,1,FIND(" ",F127,1)-1),AF126)</f>
        <v>H32AF18.</v>
      </c>
      <c r="AG127" s="153" t="str">
        <f t="shared" si="43"/>
        <v>H32AF18</v>
      </c>
      <c r="AH127" s="66"/>
      <c r="AI127" s="67"/>
      <c r="AJ127" s="16"/>
    </row>
    <row r="128" spans="1:36" s="17" customFormat="1" ht="350.1" customHeight="1" x14ac:dyDescent="0.2">
      <c r="A128" s="172">
        <f>IF(ISBLANK(D128),"",COUNTA($D$2:D128))</f>
        <v>101</v>
      </c>
      <c r="B128" s="148">
        <f t="shared" si="38"/>
        <v>127</v>
      </c>
      <c r="C128" s="87"/>
      <c r="D128" s="87" t="s">
        <v>966</v>
      </c>
      <c r="E128" s="90" t="s">
        <v>1300</v>
      </c>
      <c r="F128" s="96" t="s">
        <v>1676</v>
      </c>
      <c r="G128" s="96" t="s">
        <v>1301</v>
      </c>
      <c r="H128" s="98" t="s">
        <v>1302</v>
      </c>
      <c r="I128" s="98" t="s">
        <v>1303</v>
      </c>
      <c r="J128" s="98" t="s">
        <v>1304</v>
      </c>
      <c r="K128" s="97">
        <v>1</v>
      </c>
      <c r="L128" s="131">
        <v>43690</v>
      </c>
      <c r="M128" s="131">
        <v>43768</v>
      </c>
      <c r="N128" s="92">
        <f t="shared" si="59"/>
        <v>11.142857142857142</v>
      </c>
      <c r="O128" s="88" t="s">
        <v>2110</v>
      </c>
      <c r="P128" s="90">
        <v>0</v>
      </c>
      <c r="Q128" s="88"/>
      <c r="R128" s="175">
        <f t="shared" si="44"/>
        <v>-1458.9333333333334</v>
      </c>
      <c r="S128" s="93">
        <f t="shared" si="30"/>
        <v>0</v>
      </c>
      <c r="T128" s="154">
        <f t="shared" si="31"/>
        <v>0</v>
      </c>
      <c r="U128" s="154">
        <f t="shared" si="32"/>
        <v>0</v>
      </c>
      <c r="V128" s="154">
        <f t="shared" si="33"/>
        <v>11.142857142857142</v>
      </c>
      <c r="W128" s="87"/>
      <c r="X128" s="155" t="str">
        <f t="shared" si="34"/>
        <v>VENCIDA</v>
      </c>
      <c r="Y128" s="155" t="str">
        <f t="shared" si="35"/>
        <v>VENCIDO</v>
      </c>
      <c r="Z128" s="121" t="s">
        <v>1258</v>
      </c>
      <c r="AA128" s="156" t="str">
        <f t="shared" si="58"/>
        <v>H33AF18</v>
      </c>
      <c r="AB128" s="156">
        <f t="shared" si="60"/>
        <v>1</v>
      </c>
      <c r="AC128" s="156" t="str">
        <f t="shared" si="57"/>
        <v>H33AF18 - 1</v>
      </c>
      <c r="AD128" s="153">
        <f t="shared" si="41"/>
        <v>1</v>
      </c>
      <c r="AE128" s="197">
        <f t="shared" si="42"/>
        <v>1</v>
      </c>
      <c r="AF128" s="153" t="str">
        <f t="shared" si="61"/>
        <v>H33AF18.</v>
      </c>
      <c r="AG128" s="153" t="str">
        <f t="shared" si="43"/>
        <v>H33AF18</v>
      </c>
      <c r="AH128" s="66"/>
      <c r="AI128" s="67"/>
      <c r="AJ128" s="16"/>
    </row>
    <row r="129" spans="1:36" s="17" customFormat="1" ht="350.1" customHeight="1" x14ac:dyDescent="0.2">
      <c r="A129" s="172">
        <f>IF(ISBLANK(D129),"",COUNTA($D$2:D129))</f>
        <v>102</v>
      </c>
      <c r="B129" s="148">
        <f t="shared" si="38"/>
        <v>128</v>
      </c>
      <c r="C129" s="87"/>
      <c r="D129" s="87" t="s">
        <v>836</v>
      </c>
      <c r="E129" s="90" t="s">
        <v>1300</v>
      </c>
      <c r="F129" s="96" t="s">
        <v>1677</v>
      </c>
      <c r="G129" s="96" t="s">
        <v>1305</v>
      </c>
      <c r="H129" s="98" t="s">
        <v>1306</v>
      </c>
      <c r="I129" s="98" t="s">
        <v>1307</v>
      </c>
      <c r="J129" s="97" t="s">
        <v>477</v>
      </c>
      <c r="K129" s="97">
        <v>1</v>
      </c>
      <c r="L129" s="131">
        <v>43690</v>
      </c>
      <c r="M129" s="131">
        <v>43723</v>
      </c>
      <c r="N129" s="92">
        <f t="shared" si="59"/>
        <v>4.7142857142857144</v>
      </c>
      <c r="O129" s="88" t="s">
        <v>2110</v>
      </c>
      <c r="P129" s="90">
        <v>1</v>
      </c>
      <c r="Q129" s="189">
        <v>44159</v>
      </c>
      <c r="R129" s="175">
        <f t="shared" si="44"/>
        <v>14.533333333333333</v>
      </c>
      <c r="S129" s="93">
        <f t="shared" si="30"/>
        <v>100</v>
      </c>
      <c r="T129" s="154">
        <f t="shared" si="31"/>
        <v>4.7142857142857144</v>
      </c>
      <c r="U129" s="154">
        <f t="shared" si="32"/>
        <v>4.7142857142857144</v>
      </c>
      <c r="V129" s="154">
        <f t="shared" si="33"/>
        <v>4.7142857142857144</v>
      </c>
      <c r="W129" s="87"/>
      <c r="X129" s="155" t="str">
        <f t="shared" si="34"/>
        <v>CUMPLIDA</v>
      </c>
      <c r="Y129" s="155" t="str">
        <f t="shared" si="35"/>
        <v>CUMPLIDO</v>
      </c>
      <c r="Z129" s="121" t="s">
        <v>1258</v>
      </c>
      <c r="AA129" s="156" t="str">
        <f t="shared" si="58"/>
        <v>H34AF18</v>
      </c>
      <c r="AB129" s="156">
        <f t="shared" si="60"/>
        <v>1</v>
      </c>
      <c r="AC129" s="156" t="str">
        <f t="shared" si="57"/>
        <v>H34AF18 - 1</v>
      </c>
      <c r="AD129" s="153">
        <f t="shared" si="41"/>
        <v>5</v>
      </c>
      <c r="AE129" s="197">
        <f t="shared" si="42"/>
        <v>5</v>
      </c>
      <c r="AF129" s="153" t="str">
        <f t="shared" si="61"/>
        <v>H34AF18.</v>
      </c>
      <c r="AG129" s="153" t="str">
        <f t="shared" si="43"/>
        <v>H34AF18</v>
      </c>
      <c r="AH129" s="66"/>
      <c r="AI129" s="67"/>
      <c r="AJ129" s="16"/>
    </row>
    <row r="130" spans="1:36" s="17" customFormat="1" ht="350.1" customHeight="1" x14ac:dyDescent="0.2">
      <c r="A130" s="172">
        <f>IF(ISBLANK(D130),"",COUNTA($D$2:D130))</f>
        <v>103</v>
      </c>
      <c r="B130" s="148">
        <f t="shared" ref="B130:B193" si="62">ROW()-1</f>
        <v>129</v>
      </c>
      <c r="C130" s="87"/>
      <c r="D130" s="87" t="s">
        <v>836</v>
      </c>
      <c r="E130" s="90" t="s">
        <v>1300</v>
      </c>
      <c r="F130" s="96" t="s">
        <v>1678</v>
      </c>
      <c r="G130" s="96" t="s">
        <v>1308</v>
      </c>
      <c r="H130" s="132" t="s">
        <v>1309</v>
      </c>
      <c r="I130" s="134" t="s">
        <v>1896</v>
      </c>
      <c r="J130" s="152" t="s">
        <v>1895</v>
      </c>
      <c r="K130" s="137">
        <v>1</v>
      </c>
      <c r="L130" s="135">
        <v>43709</v>
      </c>
      <c r="M130" s="135">
        <v>43799</v>
      </c>
      <c r="N130" s="92">
        <f t="shared" si="59"/>
        <v>12.857142857142858</v>
      </c>
      <c r="O130" s="90" t="s">
        <v>2106</v>
      </c>
      <c r="P130" s="90">
        <v>0</v>
      </c>
      <c r="Q130" s="88"/>
      <c r="R130" s="175">
        <f t="shared" si="44"/>
        <v>-1459.9666666666667</v>
      </c>
      <c r="S130" s="93">
        <f t="shared" ref="S130:S193" si="63">IF(P130/K130&gt;1,100,+P130/K130*100)</f>
        <v>0</v>
      </c>
      <c r="T130" s="154">
        <f t="shared" ref="T130:T193" si="64">+N130*S130/100</f>
        <v>0</v>
      </c>
      <c r="U130" s="154">
        <f t="shared" ref="U130:U193" si="65">IF(M130&lt;=$AI$1,T130,0)</f>
        <v>0</v>
      </c>
      <c r="V130" s="154">
        <f t="shared" ref="V130:V193" si="66">IF($AI$1&gt;=M130,N130,0)</f>
        <v>12.857142857142858</v>
      </c>
      <c r="W130" s="87"/>
      <c r="X130" s="155" t="str">
        <f t="shared" ref="X130:X193" si="67">IF(S130=100,"CUMPLIDA",IF(M130-$AI$1&lt;0,"VENCIDA",IF(M130-$AI$1&lt;=30,"PRÓXIMA A VENCER",IF(S130&gt;0,"CON AVANCE","EN TERMINO"))))</f>
        <v>VENCIDA</v>
      </c>
      <c r="Y130" s="155" t="str">
        <f t="shared" ref="Y130:Y193" si="68">IF(A130&lt;&gt;"",IF(AE130=1,"VENCIDO",IF(AE130=2,"PRÓXIMO A VENCER",IF(AE130=3,"EN TERMINO",IF(AE130=4,"CON AVANCE",IF(AE130=5,"CUMPLIDO",))))),"")</f>
        <v>VENCIDO</v>
      </c>
      <c r="Z130" s="121" t="s">
        <v>1258</v>
      </c>
      <c r="AA130" s="156" t="str">
        <f t="shared" si="58"/>
        <v>H35AF18</v>
      </c>
      <c r="AB130" s="156">
        <f t="shared" si="60"/>
        <v>1</v>
      </c>
      <c r="AC130" s="156" t="str">
        <f t="shared" si="57"/>
        <v>H35AF18 - 1</v>
      </c>
      <c r="AD130" s="153">
        <f t="shared" ref="AD130:AD193" si="69">IF(X130="VENCIDA",1,IF(X130="PRÓXIMA A VENCER",2,IF(X130="EN TERMINO",3,IF(X130="CON AVANCE",4,IF(X130="CUMPLIDA",5,)))))</f>
        <v>1</v>
      </c>
      <c r="AE130" s="197">
        <f t="shared" ref="AE130:AE193" si="70">IF(AB131=AB130+1,MIN(AD130,AE131),AD130)</f>
        <v>1</v>
      </c>
      <c r="AF130" s="153" t="str">
        <f t="shared" si="61"/>
        <v>H35AF18.</v>
      </c>
      <c r="AG130" s="153" t="str">
        <f t="shared" ref="AG130:AG193" si="71">IFERROR(MID(AF130,1,FIND(".",AF130,1)-1),AF130)</f>
        <v>H35AF18</v>
      </c>
      <c r="AH130" s="66"/>
      <c r="AI130" s="67"/>
      <c r="AJ130" s="16"/>
    </row>
    <row r="131" spans="1:36" s="17" customFormat="1" ht="350.1" customHeight="1" x14ac:dyDescent="0.2">
      <c r="A131" s="172" t="str">
        <f>IF(ISBLANK(D131),"",COUNTA($D$2:D131))</f>
        <v/>
      </c>
      <c r="B131" s="148">
        <f t="shared" si="62"/>
        <v>130</v>
      </c>
      <c r="C131" s="87"/>
      <c r="D131" s="87"/>
      <c r="E131" s="90" t="s">
        <v>1300</v>
      </c>
      <c r="F131" s="96" t="s">
        <v>1679</v>
      </c>
      <c r="G131" s="96" t="s">
        <v>1308</v>
      </c>
      <c r="H131" s="132" t="s">
        <v>1310</v>
      </c>
      <c r="I131" s="136" t="s">
        <v>1311</v>
      </c>
      <c r="J131" s="136" t="s">
        <v>1897</v>
      </c>
      <c r="K131" s="137">
        <v>8</v>
      </c>
      <c r="L131" s="135">
        <v>43718</v>
      </c>
      <c r="M131" s="135">
        <v>44012</v>
      </c>
      <c r="N131" s="92">
        <f t="shared" si="59"/>
        <v>42</v>
      </c>
      <c r="O131" s="90" t="s">
        <v>2106</v>
      </c>
      <c r="P131" s="90">
        <v>0</v>
      </c>
      <c r="Q131" s="88"/>
      <c r="R131" s="175">
        <f t="shared" si="44"/>
        <v>-1467.0666666666666</v>
      </c>
      <c r="S131" s="93">
        <f t="shared" si="63"/>
        <v>0</v>
      </c>
      <c r="T131" s="154">
        <f t="shared" si="64"/>
        <v>0</v>
      </c>
      <c r="U131" s="154">
        <f t="shared" si="65"/>
        <v>0</v>
      </c>
      <c r="V131" s="154">
        <f t="shared" si="66"/>
        <v>42</v>
      </c>
      <c r="W131" s="87"/>
      <c r="X131" s="155" t="str">
        <f t="shared" si="67"/>
        <v>VENCIDA</v>
      </c>
      <c r="Y131" s="155" t="str">
        <f t="shared" si="68"/>
        <v/>
      </c>
      <c r="Z131" s="121" t="s">
        <v>1258</v>
      </c>
      <c r="AA131" s="156" t="str">
        <f t="shared" si="58"/>
        <v>H35AF18</v>
      </c>
      <c r="AB131" s="156">
        <f t="shared" si="60"/>
        <v>2</v>
      </c>
      <c r="AC131" s="156" t="str">
        <f t="shared" si="57"/>
        <v>H35AF18 - 2</v>
      </c>
      <c r="AD131" s="153">
        <f t="shared" si="69"/>
        <v>1</v>
      </c>
      <c r="AE131" s="197">
        <f t="shared" si="70"/>
        <v>1</v>
      </c>
      <c r="AF131" s="153" t="str">
        <f t="shared" si="61"/>
        <v>H35AF18.</v>
      </c>
      <c r="AG131" s="153" t="str">
        <f t="shared" si="71"/>
        <v>H35AF18</v>
      </c>
      <c r="AH131" s="66"/>
      <c r="AI131" s="67"/>
      <c r="AJ131" s="16"/>
    </row>
    <row r="132" spans="1:36" s="17" customFormat="1" ht="350.1" customHeight="1" x14ac:dyDescent="0.2">
      <c r="A132" s="172" t="str">
        <f>IF(ISBLANK(D132),"",COUNTA($D$2:D132))</f>
        <v/>
      </c>
      <c r="B132" s="148">
        <f t="shared" si="62"/>
        <v>131</v>
      </c>
      <c r="C132" s="87"/>
      <c r="D132" s="87"/>
      <c r="E132" s="90" t="s">
        <v>1300</v>
      </c>
      <c r="F132" s="96" t="s">
        <v>1680</v>
      </c>
      <c r="G132" s="96" t="s">
        <v>1308</v>
      </c>
      <c r="H132" s="132" t="s">
        <v>1312</v>
      </c>
      <c r="I132" s="134" t="s">
        <v>1313</v>
      </c>
      <c r="J132" s="134" t="s">
        <v>1523</v>
      </c>
      <c r="K132" s="137">
        <v>1</v>
      </c>
      <c r="L132" s="135">
        <v>43713</v>
      </c>
      <c r="M132" s="135">
        <v>43830</v>
      </c>
      <c r="N132" s="92">
        <f t="shared" si="59"/>
        <v>16.714285714285715</v>
      </c>
      <c r="O132" s="90" t="s">
        <v>2106</v>
      </c>
      <c r="P132" s="88">
        <v>1</v>
      </c>
      <c r="Q132" s="88"/>
      <c r="R132" s="175">
        <f t="shared" ref="R132:R195" si="72">(Q132-M132)/30</f>
        <v>-1461</v>
      </c>
      <c r="S132" s="93">
        <f t="shared" si="63"/>
        <v>100</v>
      </c>
      <c r="T132" s="154">
        <f t="shared" si="64"/>
        <v>16.714285714285715</v>
      </c>
      <c r="U132" s="154">
        <f t="shared" si="65"/>
        <v>16.714285714285715</v>
      </c>
      <c r="V132" s="154">
        <f t="shared" si="66"/>
        <v>16.714285714285715</v>
      </c>
      <c r="W132" s="87"/>
      <c r="X132" s="155" t="str">
        <f t="shared" si="67"/>
        <v>CUMPLIDA</v>
      </c>
      <c r="Y132" s="155" t="str">
        <f t="shared" si="68"/>
        <v/>
      </c>
      <c r="Z132" s="121" t="s">
        <v>1258</v>
      </c>
      <c r="AA132" s="156" t="str">
        <f t="shared" si="58"/>
        <v>H35AF18</v>
      </c>
      <c r="AB132" s="156">
        <f t="shared" si="60"/>
        <v>3</v>
      </c>
      <c r="AC132" s="156" t="str">
        <f t="shared" si="57"/>
        <v>H35AF18 - 3</v>
      </c>
      <c r="AD132" s="153">
        <f t="shared" si="69"/>
        <v>5</v>
      </c>
      <c r="AE132" s="197">
        <f t="shared" si="70"/>
        <v>5</v>
      </c>
      <c r="AF132" s="153" t="str">
        <f t="shared" si="61"/>
        <v>H35AF18.</v>
      </c>
      <c r="AG132" s="153" t="str">
        <f t="shared" si="71"/>
        <v>H35AF18</v>
      </c>
      <c r="AH132" s="66"/>
      <c r="AI132" s="67"/>
      <c r="AJ132" s="16"/>
    </row>
    <row r="133" spans="1:36" s="17" customFormat="1" ht="350.1" customHeight="1" x14ac:dyDescent="0.2">
      <c r="A133" s="172">
        <f>IF(ISBLANK(D133),"",COUNTA($D$2:D133))</f>
        <v>104</v>
      </c>
      <c r="B133" s="148">
        <f t="shared" si="62"/>
        <v>132</v>
      </c>
      <c r="C133" s="87"/>
      <c r="D133" s="87" t="s">
        <v>1652</v>
      </c>
      <c r="E133" s="90" t="s">
        <v>1300</v>
      </c>
      <c r="F133" s="96" t="s">
        <v>1681</v>
      </c>
      <c r="G133" s="96" t="s">
        <v>1314</v>
      </c>
      <c r="H133" s="98" t="s">
        <v>1302</v>
      </c>
      <c r="I133" s="98" t="s">
        <v>1303</v>
      </c>
      <c r="J133" s="98" t="s">
        <v>1304</v>
      </c>
      <c r="K133" s="97">
        <v>1</v>
      </c>
      <c r="L133" s="131">
        <v>43690</v>
      </c>
      <c r="M133" s="131">
        <v>43768</v>
      </c>
      <c r="N133" s="92">
        <f t="shared" si="59"/>
        <v>11.142857142857142</v>
      </c>
      <c r="O133" s="88" t="s">
        <v>2110</v>
      </c>
      <c r="P133" s="90">
        <v>0</v>
      </c>
      <c r="Q133" s="88"/>
      <c r="R133" s="175">
        <f t="shared" si="72"/>
        <v>-1458.9333333333334</v>
      </c>
      <c r="S133" s="93">
        <f t="shared" si="63"/>
        <v>0</v>
      </c>
      <c r="T133" s="154">
        <f t="shared" si="64"/>
        <v>0</v>
      </c>
      <c r="U133" s="154">
        <f t="shared" si="65"/>
        <v>0</v>
      </c>
      <c r="V133" s="154">
        <f t="shared" si="66"/>
        <v>11.142857142857142</v>
      </c>
      <c r="W133" s="87"/>
      <c r="X133" s="155" t="str">
        <f t="shared" si="67"/>
        <v>VENCIDA</v>
      </c>
      <c r="Y133" s="155" t="str">
        <f t="shared" si="68"/>
        <v>VENCIDO</v>
      </c>
      <c r="Z133" s="121" t="s">
        <v>1258</v>
      </c>
      <c r="AA133" s="156" t="str">
        <f t="shared" si="58"/>
        <v>H37AF18</v>
      </c>
      <c r="AB133" s="156">
        <f t="shared" si="60"/>
        <v>1</v>
      </c>
      <c r="AC133" s="156" t="str">
        <f t="shared" si="57"/>
        <v>H37AF18 - 1</v>
      </c>
      <c r="AD133" s="153">
        <f t="shared" si="69"/>
        <v>1</v>
      </c>
      <c r="AE133" s="197">
        <f t="shared" si="70"/>
        <v>1</v>
      </c>
      <c r="AF133" s="153" t="str">
        <f t="shared" si="61"/>
        <v>H37AF18.</v>
      </c>
      <c r="AG133" s="153" t="str">
        <f t="shared" si="71"/>
        <v>H37AF18</v>
      </c>
      <c r="AH133" s="66"/>
      <c r="AI133" s="67"/>
      <c r="AJ133" s="16"/>
    </row>
    <row r="134" spans="1:36" s="17" customFormat="1" ht="350.1" customHeight="1" x14ac:dyDescent="0.2">
      <c r="A134" s="172">
        <f>IF(ISBLANK(D134),"",COUNTA($D$2:D134))</f>
        <v>105</v>
      </c>
      <c r="B134" s="148">
        <f t="shared" si="62"/>
        <v>133</v>
      </c>
      <c r="C134" s="87"/>
      <c r="D134" s="87" t="s">
        <v>1653</v>
      </c>
      <c r="E134" s="90" t="s">
        <v>1300</v>
      </c>
      <c r="F134" s="96" t="s">
        <v>1682</v>
      </c>
      <c r="G134" s="96" t="s">
        <v>1315</v>
      </c>
      <c r="H134" s="98" t="s">
        <v>1302</v>
      </c>
      <c r="I134" s="98" t="s">
        <v>1303</v>
      </c>
      <c r="J134" s="98" t="s">
        <v>1304</v>
      </c>
      <c r="K134" s="97">
        <v>1</v>
      </c>
      <c r="L134" s="131">
        <v>43690</v>
      </c>
      <c r="M134" s="131">
        <v>43768</v>
      </c>
      <c r="N134" s="92">
        <f t="shared" si="59"/>
        <v>11.142857142857142</v>
      </c>
      <c r="O134" s="88" t="s">
        <v>2110</v>
      </c>
      <c r="P134" s="90">
        <v>0</v>
      </c>
      <c r="Q134" s="88"/>
      <c r="R134" s="175">
        <f t="shared" si="72"/>
        <v>-1458.9333333333334</v>
      </c>
      <c r="S134" s="93">
        <f t="shared" si="63"/>
        <v>0</v>
      </c>
      <c r="T134" s="154">
        <f t="shared" si="64"/>
        <v>0</v>
      </c>
      <c r="U134" s="154">
        <f t="shared" si="65"/>
        <v>0</v>
      </c>
      <c r="V134" s="154">
        <f t="shared" si="66"/>
        <v>11.142857142857142</v>
      </c>
      <c r="W134" s="87"/>
      <c r="X134" s="155" t="str">
        <f t="shared" si="67"/>
        <v>VENCIDA</v>
      </c>
      <c r="Y134" s="155" t="str">
        <f t="shared" si="68"/>
        <v>VENCIDO</v>
      </c>
      <c r="Z134" s="121" t="s">
        <v>1258</v>
      </c>
      <c r="AA134" s="156" t="str">
        <f t="shared" si="58"/>
        <v>H38AF18</v>
      </c>
      <c r="AB134" s="156">
        <f t="shared" si="60"/>
        <v>1</v>
      </c>
      <c r="AC134" s="156" t="str">
        <f t="shared" si="57"/>
        <v>H38AF18 - 1</v>
      </c>
      <c r="AD134" s="153">
        <f t="shared" si="69"/>
        <v>1</v>
      </c>
      <c r="AE134" s="197">
        <f t="shared" si="70"/>
        <v>1</v>
      </c>
      <c r="AF134" s="153" t="str">
        <f t="shared" si="61"/>
        <v>H38AF18.</v>
      </c>
      <c r="AG134" s="153" t="str">
        <f t="shared" si="71"/>
        <v>H38AF18</v>
      </c>
      <c r="AH134" s="66"/>
      <c r="AI134" s="67"/>
      <c r="AJ134" s="16"/>
    </row>
    <row r="135" spans="1:36" s="17" customFormat="1" ht="350.1" customHeight="1" x14ac:dyDescent="0.2">
      <c r="A135" s="172">
        <f>IF(ISBLANK(D135),"",COUNTA($D$2:D135))</f>
        <v>106</v>
      </c>
      <c r="B135" s="148">
        <f t="shared" si="62"/>
        <v>134</v>
      </c>
      <c r="C135" s="87"/>
      <c r="D135" s="87" t="s">
        <v>966</v>
      </c>
      <c r="E135" s="90" t="s">
        <v>1300</v>
      </c>
      <c r="F135" s="96" t="s">
        <v>1683</v>
      </c>
      <c r="G135" s="96" t="s">
        <v>1316</v>
      </c>
      <c r="H135" s="132" t="s">
        <v>1758</v>
      </c>
      <c r="I135" s="138" t="s">
        <v>1759</v>
      </c>
      <c r="J135" s="139" t="s">
        <v>1317</v>
      </c>
      <c r="K135" s="139">
        <v>1</v>
      </c>
      <c r="L135" s="135">
        <v>43690</v>
      </c>
      <c r="M135" s="135">
        <v>43830</v>
      </c>
      <c r="N135" s="92">
        <f t="shared" si="59"/>
        <v>20</v>
      </c>
      <c r="O135" s="88" t="s">
        <v>2116</v>
      </c>
      <c r="P135" s="90">
        <v>1</v>
      </c>
      <c r="Q135" s="189">
        <v>44186</v>
      </c>
      <c r="R135" s="175">
        <f t="shared" si="72"/>
        <v>11.866666666666667</v>
      </c>
      <c r="S135" s="93">
        <f t="shared" si="63"/>
        <v>100</v>
      </c>
      <c r="T135" s="154">
        <f t="shared" si="64"/>
        <v>20</v>
      </c>
      <c r="U135" s="154">
        <f t="shared" si="65"/>
        <v>20</v>
      </c>
      <c r="V135" s="154">
        <f t="shared" si="66"/>
        <v>20</v>
      </c>
      <c r="W135" s="87"/>
      <c r="X135" s="155" t="str">
        <f t="shared" si="67"/>
        <v>CUMPLIDA</v>
      </c>
      <c r="Y135" s="155" t="str">
        <f t="shared" si="68"/>
        <v>VENCIDO</v>
      </c>
      <c r="Z135" s="121" t="s">
        <v>1258</v>
      </c>
      <c r="AA135" s="156" t="str">
        <f t="shared" si="58"/>
        <v>H39AF18</v>
      </c>
      <c r="AB135" s="156">
        <f t="shared" si="60"/>
        <v>1</v>
      </c>
      <c r="AC135" s="156" t="str">
        <f t="shared" si="57"/>
        <v>H39AF18 - 1</v>
      </c>
      <c r="AD135" s="153">
        <f t="shared" si="69"/>
        <v>5</v>
      </c>
      <c r="AE135" s="197">
        <f t="shared" si="70"/>
        <v>1</v>
      </c>
      <c r="AF135" s="153" t="str">
        <f t="shared" si="61"/>
        <v>H39AF18.</v>
      </c>
      <c r="AG135" s="153" t="str">
        <f t="shared" si="71"/>
        <v>H39AF18</v>
      </c>
      <c r="AH135" s="66"/>
      <c r="AI135" s="67"/>
      <c r="AJ135" s="16"/>
    </row>
    <row r="136" spans="1:36" s="17" customFormat="1" ht="350.1" customHeight="1" x14ac:dyDescent="0.2">
      <c r="A136" s="172" t="str">
        <f>IF(ISBLANK(D136),"",COUNTA($D$2:D136))</f>
        <v/>
      </c>
      <c r="B136" s="148">
        <f t="shared" si="62"/>
        <v>135</v>
      </c>
      <c r="C136" s="87"/>
      <c r="D136" s="87"/>
      <c r="E136" s="90" t="s">
        <v>1300</v>
      </c>
      <c r="F136" s="96" t="s">
        <v>1684</v>
      </c>
      <c r="G136" s="96" t="s">
        <v>1316</v>
      </c>
      <c r="H136" s="132" t="s">
        <v>1760</v>
      </c>
      <c r="I136" s="140" t="s">
        <v>1761</v>
      </c>
      <c r="J136" s="141" t="s">
        <v>1524</v>
      </c>
      <c r="K136" s="141">
        <v>1</v>
      </c>
      <c r="L136" s="135">
        <v>43690</v>
      </c>
      <c r="M136" s="135">
        <v>43830</v>
      </c>
      <c r="N136" s="92">
        <f t="shared" si="59"/>
        <v>20</v>
      </c>
      <c r="O136" s="90" t="s">
        <v>2106</v>
      </c>
      <c r="P136" s="90">
        <v>0.2</v>
      </c>
      <c r="Q136" s="88"/>
      <c r="R136" s="175">
        <f t="shared" si="72"/>
        <v>-1461</v>
      </c>
      <c r="S136" s="93">
        <f t="shared" si="63"/>
        <v>20</v>
      </c>
      <c r="T136" s="154">
        <f t="shared" si="64"/>
        <v>4</v>
      </c>
      <c r="U136" s="154">
        <f t="shared" si="65"/>
        <v>4</v>
      </c>
      <c r="V136" s="154">
        <f t="shared" si="66"/>
        <v>20</v>
      </c>
      <c r="W136" s="87"/>
      <c r="X136" s="155" t="str">
        <f t="shared" si="67"/>
        <v>VENCIDA</v>
      </c>
      <c r="Y136" s="155" t="str">
        <f t="shared" si="68"/>
        <v/>
      </c>
      <c r="Z136" s="121" t="s">
        <v>1258</v>
      </c>
      <c r="AA136" s="156" t="str">
        <f t="shared" si="58"/>
        <v>H39AF18</v>
      </c>
      <c r="AB136" s="156">
        <f t="shared" si="60"/>
        <v>2</v>
      </c>
      <c r="AC136" s="156" t="str">
        <f t="shared" si="57"/>
        <v>H39AF18 - 2</v>
      </c>
      <c r="AD136" s="153">
        <f t="shared" si="69"/>
        <v>1</v>
      </c>
      <c r="AE136" s="197">
        <f t="shared" si="70"/>
        <v>1</v>
      </c>
      <c r="AF136" s="153" t="str">
        <f t="shared" si="61"/>
        <v>H39AF18.</v>
      </c>
      <c r="AG136" s="153" t="str">
        <f t="shared" si="71"/>
        <v>H39AF18</v>
      </c>
      <c r="AH136" s="66"/>
      <c r="AI136" s="67"/>
      <c r="AJ136" s="16"/>
    </row>
    <row r="137" spans="1:36" s="17" customFormat="1" ht="350.1" customHeight="1" x14ac:dyDescent="0.2">
      <c r="A137" s="172">
        <f>IF(ISBLANK(D137),"",COUNTA($D$2:D137))</f>
        <v>107</v>
      </c>
      <c r="B137" s="148">
        <f t="shared" si="62"/>
        <v>136</v>
      </c>
      <c r="C137" s="87"/>
      <c r="D137" s="87" t="s">
        <v>1654</v>
      </c>
      <c r="E137" s="90" t="s">
        <v>1300</v>
      </c>
      <c r="F137" s="96" t="s">
        <v>1685</v>
      </c>
      <c r="G137" s="96" t="s">
        <v>1318</v>
      </c>
      <c r="H137" s="132" t="s">
        <v>1763</v>
      </c>
      <c r="I137" s="132" t="s">
        <v>1762</v>
      </c>
      <c r="J137" s="132" t="s">
        <v>1764</v>
      </c>
      <c r="K137" s="137">
        <v>1</v>
      </c>
      <c r="L137" s="135">
        <v>43709</v>
      </c>
      <c r="M137" s="135">
        <v>43830</v>
      </c>
      <c r="N137" s="92">
        <f t="shared" si="59"/>
        <v>17.285714285714285</v>
      </c>
      <c r="O137" s="90" t="s">
        <v>2106</v>
      </c>
      <c r="P137" s="90">
        <v>1</v>
      </c>
      <c r="Q137" s="189">
        <v>44193</v>
      </c>
      <c r="R137" s="175">
        <f t="shared" si="72"/>
        <v>12.1</v>
      </c>
      <c r="S137" s="93">
        <f t="shared" si="63"/>
        <v>100</v>
      </c>
      <c r="T137" s="154">
        <f t="shared" si="64"/>
        <v>17.285714285714285</v>
      </c>
      <c r="U137" s="154">
        <f t="shared" si="65"/>
        <v>17.285714285714285</v>
      </c>
      <c r="V137" s="154">
        <f t="shared" si="66"/>
        <v>17.285714285714285</v>
      </c>
      <c r="W137" s="87"/>
      <c r="X137" s="155" t="str">
        <f t="shared" si="67"/>
        <v>CUMPLIDA</v>
      </c>
      <c r="Y137" s="155" t="str">
        <f t="shared" si="68"/>
        <v>CUMPLIDO</v>
      </c>
      <c r="Z137" s="121" t="s">
        <v>1258</v>
      </c>
      <c r="AA137" s="156" t="str">
        <f t="shared" si="58"/>
        <v>H40AF18</v>
      </c>
      <c r="AB137" s="156">
        <f t="shared" si="60"/>
        <v>1</v>
      </c>
      <c r="AC137" s="156" t="str">
        <f t="shared" si="57"/>
        <v>H40AF18 - 1</v>
      </c>
      <c r="AD137" s="153">
        <f t="shared" si="69"/>
        <v>5</v>
      </c>
      <c r="AE137" s="197">
        <f t="shared" si="70"/>
        <v>5</v>
      </c>
      <c r="AF137" s="153" t="str">
        <f t="shared" si="61"/>
        <v>H40AF18.</v>
      </c>
      <c r="AG137" s="153" t="str">
        <f t="shared" si="71"/>
        <v>H40AF18</v>
      </c>
      <c r="AH137" s="66"/>
      <c r="AI137" s="67"/>
      <c r="AJ137" s="16"/>
    </row>
    <row r="138" spans="1:36" s="17" customFormat="1" ht="350.1" customHeight="1" x14ac:dyDescent="0.2">
      <c r="A138" s="172">
        <f>IF(ISBLANK(D138),"",COUNTA($D$2:D138))</f>
        <v>108</v>
      </c>
      <c r="B138" s="148">
        <f t="shared" si="62"/>
        <v>137</v>
      </c>
      <c r="C138" s="87"/>
      <c r="D138" s="87" t="s">
        <v>836</v>
      </c>
      <c r="E138" s="90" t="s">
        <v>1300</v>
      </c>
      <c r="F138" s="96" t="s">
        <v>1686</v>
      </c>
      <c r="G138" s="96" t="s">
        <v>1319</v>
      </c>
      <c r="H138" s="98" t="s">
        <v>1320</v>
      </c>
      <c r="I138" s="98" t="s">
        <v>1321</v>
      </c>
      <c r="J138" s="98" t="s">
        <v>1898</v>
      </c>
      <c r="K138" s="97">
        <v>1</v>
      </c>
      <c r="L138" s="131">
        <v>43690</v>
      </c>
      <c r="M138" s="131">
        <v>43769</v>
      </c>
      <c r="N138" s="92">
        <f t="shared" si="59"/>
        <v>11.285714285714286</v>
      </c>
      <c r="O138" s="88" t="s">
        <v>2110</v>
      </c>
      <c r="P138" s="88">
        <v>1</v>
      </c>
      <c r="Q138" s="183"/>
      <c r="R138" s="175">
        <f t="shared" si="72"/>
        <v>-1458.9666666666667</v>
      </c>
      <c r="S138" s="93">
        <f t="shared" si="63"/>
        <v>100</v>
      </c>
      <c r="T138" s="154">
        <f t="shared" si="64"/>
        <v>11.285714285714286</v>
      </c>
      <c r="U138" s="154">
        <f t="shared" si="65"/>
        <v>11.285714285714286</v>
      </c>
      <c r="V138" s="154">
        <f t="shared" si="66"/>
        <v>11.285714285714286</v>
      </c>
      <c r="W138" s="87"/>
      <c r="X138" s="155" t="str">
        <f t="shared" si="67"/>
        <v>CUMPLIDA</v>
      </c>
      <c r="Y138" s="155" t="str">
        <f t="shared" si="68"/>
        <v>CUMPLIDO</v>
      </c>
      <c r="Z138" s="121" t="s">
        <v>1258</v>
      </c>
      <c r="AA138" s="156" t="str">
        <f t="shared" si="58"/>
        <v>H41AF18</v>
      </c>
      <c r="AB138" s="156">
        <f t="shared" si="60"/>
        <v>1</v>
      </c>
      <c r="AC138" s="156" t="str">
        <f t="shared" si="57"/>
        <v>H41AF18 - 1</v>
      </c>
      <c r="AD138" s="153">
        <f t="shared" si="69"/>
        <v>5</v>
      </c>
      <c r="AE138" s="197">
        <f t="shared" si="70"/>
        <v>5</v>
      </c>
      <c r="AF138" s="153" t="str">
        <f t="shared" si="61"/>
        <v>H41AF18.</v>
      </c>
      <c r="AG138" s="153" t="str">
        <f t="shared" si="71"/>
        <v>H41AF18</v>
      </c>
      <c r="AH138" s="66"/>
      <c r="AI138" s="67"/>
      <c r="AJ138" s="16"/>
    </row>
    <row r="139" spans="1:36" s="17" customFormat="1" ht="350.1" customHeight="1" x14ac:dyDescent="0.2">
      <c r="A139" s="172">
        <f>IF(ISBLANK(D139),"",COUNTA($D$2:D139))</f>
        <v>109</v>
      </c>
      <c r="B139" s="148">
        <f t="shared" si="62"/>
        <v>138</v>
      </c>
      <c r="C139" s="87"/>
      <c r="D139" s="87" t="s">
        <v>836</v>
      </c>
      <c r="E139" s="90" t="s">
        <v>1300</v>
      </c>
      <c r="F139" s="96" t="s">
        <v>1687</v>
      </c>
      <c r="G139" s="96" t="s">
        <v>1322</v>
      </c>
      <c r="H139" s="98" t="s">
        <v>1503</v>
      </c>
      <c r="I139" s="98" t="s">
        <v>1504</v>
      </c>
      <c r="J139" s="97" t="s">
        <v>931</v>
      </c>
      <c r="K139" s="97">
        <v>1</v>
      </c>
      <c r="L139" s="131">
        <v>43690</v>
      </c>
      <c r="M139" s="131">
        <v>43830</v>
      </c>
      <c r="N139" s="92">
        <f t="shared" si="59"/>
        <v>20</v>
      </c>
      <c r="O139" s="88" t="s">
        <v>2110</v>
      </c>
      <c r="P139" s="88">
        <v>1</v>
      </c>
      <c r="Q139" s="88"/>
      <c r="R139" s="175">
        <f t="shared" si="72"/>
        <v>-1461</v>
      </c>
      <c r="S139" s="93">
        <f t="shared" si="63"/>
        <v>100</v>
      </c>
      <c r="T139" s="154">
        <f t="shared" si="64"/>
        <v>20</v>
      </c>
      <c r="U139" s="154">
        <f t="shared" si="65"/>
        <v>20</v>
      </c>
      <c r="V139" s="154">
        <f t="shared" si="66"/>
        <v>20</v>
      </c>
      <c r="W139" s="87"/>
      <c r="X139" s="155" t="str">
        <f t="shared" si="67"/>
        <v>CUMPLIDA</v>
      </c>
      <c r="Y139" s="155" t="str">
        <f t="shared" si="68"/>
        <v>CUMPLIDO</v>
      </c>
      <c r="Z139" s="121" t="s">
        <v>1258</v>
      </c>
      <c r="AA139" s="156" t="str">
        <f t="shared" si="58"/>
        <v>H43AF18</v>
      </c>
      <c r="AB139" s="156">
        <f t="shared" si="60"/>
        <v>1</v>
      </c>
      <c r="AC139" s="156" t="str">
        <f t="shared" si="57"/>
        <v>H43AF18 - 1</v>
      </c>
      <c r="AD139" s="153">
        <f t="shared" si="69"/>
        <v>5</v>
      </c>
      <c r="AE139" s="197">
        <f t="shared" si="70"/>
        <v>5</v>
      </c>
      <c r="AF139" s="153" t="str">
        <f t="shared" si="61"/>
        <v>H43AF18.</v>
      </c>
      <c r="AG139" s="153" t="str">
        <f t="shared" si="71"/>
        <v>H43AF18</v>
      </c>
      <c r="AH139" s="66"/>
      <c r="AI139" s="67"/>
      <c r="AJ139" s="16"/>
    </row>
    <row r="140" spans="1:36" s="17" customFormat="1" ht="350.1" customHeight="1" x14ac:dyDescent="0.2">
      <c r="A140" s="172">
        <f>IF(ISBLANK(D140),"",COUNTA($D$2:D140))</f>
        <v>110</v>
      </c>
      <c r="B140" s="148">
        <f t="shared" si="62"/>
        <v>139</v>
      </c>
      <c r="C140" s="87"/>
      <c r="D140" s="87" t="s">
        <v>836</v>
      </c>
      <c r="E140" s="90" t="s">
        <v>1300</v>
      </c>
      <c r="F140" s="96" t="s">
        <v>1688</v>
      </c>
      <c r="G140" s="96" t="s">
        <v>1323</v>
      </c>
      <c r="H140" s="132" t="s">
        <v>1527</v>
      </c>
      <c r="I140" s="134" t="s">
        <v>1525</v>
      </c>
      <c r="J140" s="152" t="s">
        <v>1526</v>
      </c>
      <c r="K140" s="139">
        <v>1</v>
      </c>
      <c r="L140" s="135">
        <v>43718</v>
      </c>
      <c r="M140" s="135">
        <v>44012</v>
      </c>
      <c r="N140" s="92">
        <f t="shared" si="59"/>
        <v>42</v>
      </c>
      <c r="O140" s="90" t="s">
        <v>2106</v>
      </c>
      <c r="P140" s="90">
        <v>0</v>
      </c>
      <c r="Q140" s="88"/>
      <c r="R140" s="175">
        <f t="shared" si="72"/>
        <v>-1467.0666666666666</v>
      </c>
      <c r="S140" s="93">
        <f t="shared" si="63"/>
        <v>0</v>
      </c>
      <c r="T140" s="154">
        <f t="shared" si="64"/>
        <v>0</v>
      </c>
      <c r="U140" s="154">
        <f t="shared" si="65"/>
        <v>0</v>
      </c>
      <c r="V140" s="154">
        <f t="shared" si="66"/>
        <v>42</v>
      </c>
      <c r="W140" s="87"/>
      <c r="X140" s="155" t="str">
        <f t="shared" si="67"/>
        <v>VENCIDA</v>
      </c>
      <c r="Y140" s="155" t="str">
        <f t="shared" si="68"/>
        <v>VENCIDO</v>
      </c>
      <c r="Z140" s="121" t="s">
        <v>1258</v>
      </c>
      <c r="AA140" s="156" t="str">
        <f t="shared" si="58"/>
        <v>H45AF18</v>
      </c>
      <c r="AB140" s="156">
        <f t="shared" si="60"/>
        <v>1</v>
      </c>
      <c r="AC140" s="156" t="str">
        <f t="shared" si="57"/>
        <v>H45AF18 - 1</v>
      </c>
      <c r="AD140" s="153">
        <f t="shared" si="69"/>
        <v>1</v>
      </c>
      <c r="AE140" s="197">
        <f t="shared" si="70"/>
        <v>1</v>
      </c>
      <c r="AF140" s="153" t="str">
        <f t="shared" si="61"/>
        <v>H45AF18.</v>
      </c>
      <c r="AG140" s="153" t="str">
        <f t="shared" si="71"/>
        <v>H45AF18</v>
      </c>
      <c r="AH140" s="66"/>
      <c r="AI140" s="67"/>
      <c r="AJ140" s="16"/>
    </row>
    <row r="141" spans="1:36" s="17" customFormat="1" ht="350.1" customHeight="1" x14ac:dyDescent="0.2">
      <c r="A141" s="172" t="str">
        <f>IF(ISBLANK(D141),"",COUNTA($D$2:D141))</f>
        <v/>
      </c>
      <c r="B141" s="148">
        <f t="shared" si="62"/>
        <v>140</v>
      </c>
      <c r="C141" s="87"/>
      <c r="D141" s="87"/>
      <c r="E141" s="90" t="s">
        <v>1300</v>
      </c>
      <c r="F141" s="96" t="s">
        <v>1689</v>
      </c>
      <c r="G141" s="96" t="s">
        <v>1323</v>
      </c>
      <c r="H141" s="132" t="s">
        <v>1360</v>
      </c>
      <c r="I141" s="134" t="s">
        <v>1528</v>
      </c>
      <c r="J141" s="134" t="s">
        <v>1529</v>
      </c>
      <c r="K141" s="139">
        <v>1</v>
      </c>
      <c r="L141" s="135">
        <v>43690</v>
      </c>
      <c r="M141" s="135">
        <v>43830</v>
      </c>
      <c r="N141" s="92">
        <f t="shared" si="59"/>
        <v>20</v>
      </c>
      <c r="O141" s="90" t="s">
        <v>2106</v>
      </c>
      <c r="P141" s="90">
        <v>0</v>
      </c>
      <c r="Q141" s="88"/>
      <c r="R141" s="175">
        <f t="shared" si="72"/>
        <v>-1461</v>
      </c>
      <c r="S141" s="93">
        <f t="shared" si="63"/>
        <v>0</v>
      </c>
      <c r="T141" s="154">
        <f t="shared" si="64"/>
        <v>0</v>
      </c>
      <c r="U141" s="154">
        <f t="shared" si="65"/>
        <v>0</v>
      </c>
      <c r="V141" s="154">
        <f t="shared" si="66"/>
        <v>20</v>
      </c>
      <c r="W141" s="87"/>
      <c r="X141" s="155" t="str">
        <f t="shared" si="67"/>
        <v>VENCIDA</v>
      </c>
      <c r="Y141" s="155" t="str">
        <f t="shared" si="68"/>
        <v/>
      </c>
      <c r="Z141" s="121" t="s">
        <v>1258</v>
      </c>
      <c r="AA141" s="156" t="str">
        <f t="shared" si="58"/>
        <v>H45AF18</v>
      </c>
      <c r="AB141" s="156">
        <f t="shared" si="60"/>
        <v>2</v>
      </c>
      <c r="AC141" s="156" t="str">
        <f t="shared" ref="AC141:AC200" si="73">CONCATENATE(AA141," - ",AB141)</f>
        <v>H45AF18 - 2</v>
      </c>
      <c r="AD141" s="153">
        <f t="shared" si="69"/>
        <v>1</v>
      </c>
      <c r="AE141" s="197">
        <f t="shared" si="70"/>
        <v>1</v>
      </c>
      <c r="AF141" s="153" t="str">
        <f t="shared" si="61"/>
        <v>H45AF18.</v>
      </c>
      <c r="AG141" s="153" t="str">
        <f t="shared" si="71"/>
        <v>H45AF18</v>
      </c>
      <c r="AH141" s="66"/>
      <c r="AI141" s="67"/>
      <c r="AJ141" s="16"/>
    </row>
    <row r="142" spans="1:36" s="17" customFormat="1" ht="350.1" customHeight="1" x14ac:dyDescent="0.2">
      <c r="A142" s="172" t="str">
        <f>IF(ISBLANK(D142),"",COUNTA($D$2:D142))</f>
        <v/>
      </c>
      <c r="B142" s="148">
        <f t="shared" si="62"/>
        <v>141</v>
      </c>
      <c r="C142" s="87"/>
      <c r="D142" s="87"/>
      <c r="E142" s="90" t="s">
        <v>1300</v>
      </c>
      <c r="F142" s="96" t="s">
        <v>1690</v>
      </c>
      <c r="G142" s="96" t="s">
        <v>1323</v>
      </c>
      <c r="H142" s="132" t="s">
        <v>1530</v>
      </c>
      <c r="I142" s="132" t="s">
        <v>1531</v>
      </c>
      <c r="J142" s="139" t="s">
        <v>1324</v>
      </c>
      <c r="K142" s="142" t="s">
        <v>1325</v>
      </c>
      <c r="L142" s="135">
        <v>43690</v>
      </c>
      <c r="M142" s="135">
        <v>43830</v>
      </c>
      <c r="N142" s="92">
        <f t="shared" si="59"/>
        <v>20</v>
      </c>
      <c r="O142" s="90" t="s">
        <v>2106</v>
      </c>
      <c r="P142" s="90">
        <v>0</v>
      </c>
      <c r="Q142" s="88"/>
      <c r="R142" s="175">
        <f t="shared" si="72"/>
        <v>-1461</v>
      </c>
      <c r="S142" s="93">
        <f t="shared" si="63"/>
        <v>0</v>
      </c>
      <c r="T142" s="154">
        <f t="shared" si="64"/>
        <v>0</v>
      </c>
      <c r="U142" s="154">
        <f t="shared" si="65"/>
        <v>0</v>
      </c>
      <c r="V142" s="154">
        <f t="shared" si="66"/>
        <v>20</v>
      </c>
      <c r="W142" s="87"/>
      <c r="X142" s="155" t="str">
        <f t="shared" si="67"/>
        <v>VENCIDA</v>
      </c>
      <c r="Y142" s="155" t="str">
        <f t="shared" si="68"/>
        <v/>
      </c>
      <c r="Z142" s="121" t="s">
        <v>1258</v>
      </c>
      <c r="AA142" s="156" t="str">
        <f t="shared" ref="AA142:AA200" si="74">AG142</f>
        <v>H45AF18</v>
      </c>
      <c r="AB142" s="156">
        <f t="shared" si="60"/>
        <v>3</v>
      </c>
      <c r="AC142" s="156" t="str">
        <f t="shared" si="73"/>
        <v>H45AF18 - 3</v>
      </c>
      <c r="AD142" s="153">
        <f t="shared" si="69"/>
        <v>1</v>
      </c>
      <c r="AE142" s="197">
        <f t="shared" si="70"/>
        <v>1</v>
      </c>
      <c r="AF142" s="153" t="str">
        <f t="shared" si="61"/>
        <v>H45AF18.</v>
      </c>
      <c r="AG142" s="153" t="str">
        <f t="shared" si="71"/>
        <v>H45AF18</v>
      </c>
      <c r="AH142" s="66"/>
      <c r="AI142" s="67"/>
      <c r="AJ142" s="16"/>
    </row>
    <row r="143" spans="1:36" s="17" customFormat="1" ht="350.1" customHeight="1" x14ac:dyDescent="0.2">
      <c r="A143" s="172">
        <f>IF(ISBLANK(D143),"",COUNTA($D$2:D143))</f>
        <v>111</v>
      </c>
      <c r="B143" s="148">
        <f t="shared" si="62"/>
        <v>142</v>
      </c>
      <c r="C143" s="87"/>
      <c r="D143" s="87" t="s">
        <v>836</v>
      </c>
      <c r="E143" s="90" t="s">
        <v>1300</v>
      </c>
      <c r="F143" s="96" t="s">
        <v>1691</v>
      </c>
      <c r="G143" s="96" t="s">
        <v>1717</v>
      </c>
      <c r="H143" s="132" t="s">
        <v>1720</v>
      </c>
      <c r="I143" s="136" t="s">
        <v>1718</v>
      </c>
      <c r="J143" s="136" t="s">
        <v>1719</v>
      </c>
      <c r="K143" s="137">
        <v>8</v>
      </c>
      <c r="L143" s="135">
        <v>43718</v>
      </c>
      <c r="M143" s="135">
        <v>44012</v>
      </c>
      <c r="N143" s="92">
        <f t="shared" si="59"/>
        <v>42</v>
      </c>
      <c r="O143" s="90" t="s">
        <v>2106</v>
      </c>
      <c r="P143" s="90">
        <v>0</v>
      </c>
      <c r="Q143" s="88"/>
      <c r="R143" s="175">
        <f t="shared" si="72"/>
        <v>-1467.0666666666666</v>
      </c>
      <c r="S143" s="93">
        <f t="shared" si="63"/>
        <v>0</v>
      </c>
      <c r="T143" s="154">
        <f t="shared" si="64"/>
        <v>0</v>
      </c>
      <c r="U143" s="154">
        <f t="shared" si="65"/>
        <v>0</v>
      </c>
      <c r="V143" s="154">
        <f t="shared" si="66"/>
        <v>42</v>
      </c>
      <c r="W143" s="87"/>
      <c r="X143" s="155" t="str">
        <f t="shared" si="67"/>
        <v>VENCIDA</v>
      </c>
      <c r="Y143" s="155" t="str">
        <f t="shared" si="68"/>
        <v>VENCIDO</v>
      </c>
      <c r="Z143" s="121" t="s">
        <v>1258</v>
      </c>
      <c r="AA143" s="156" t="str">
        <f t="shared" si="74"/>
        <v>H46AF18</v>
      </c>
      <c r="AB143" s="156">
        <f t="shared" si="60"/>
        <v>1</v>
      </c>
      <c r="AC143" s="156" t="str">
        <f t="shared" si="73"/>
        <v>H46AF18 - 1</v>
      </c>
      <c r="AD143" s="153">
        <f t="shared" si="69"/>
        <v>1</v>
      </c>
      <c r="AE143" s="197">
        <f t="shared" si="70"/>
        <v>1</v>
      </c>
      <c r="AF143" s="153" t="str">
        <f t="shared" si="61"/>
        <v>H46AF18.</v>
      </c>
      <c r="AG143" s="153" t="str">
        <f t="shared" si="71"/>
        <v>H46AF18</v>
      </c>
      <c r="AH143" s="66"/>
      <c r="AI143" s="67"/>
      <c r="AJ143" s="16"/>
    </row>
    <row r="144" spans="1:36" s="17" customFormat="1" ht="350.1" customHeight="1" x14ac:dyDescent="0.2">
      <c r="A144" s="172">
        <f>IF(ISBLANK(D144),"",COUNTA($D$2:D144))</f>
        <v>112</v>
      </c>
      <c r="B144" s="148">
        <f t="shared" si="62"/>
        <v>143</v>
      </c>
      <c r="C144" s="87"/>
      <c r="D144" s="87" t="s">
        <v>836</v>
      </c>
      <c r="E144" s="90" t="s">
        <v>1300</v>
      </c>
      <c r="F144" s="96" t="s">
        <v>1692</v>
      </c>
      <c r="G144" s="96" t="s">
        <v>1326</v>
      </c>
      <c r="H144" s="98" t="s">
        <v>1327</v>
      </c>
      <c r="I144" s="98" t="s">
        <v>1328</v>
      </c>
      <c r="J144" s="97" t="s">
        <v>10</v>
      </c>
      <c r="K144" s="97">
        <v>1</v>
      </c>
      <c r="L144" s="131">
        <v>43690</v>
      </c>
      <c r="M144" s="131">
        <v>43830</v>
      </c>
      <c r="N144" s="92">
        <f t="shared" si="59"/>
        <v>20</v>
      </c>
      <c r="O144" s="88" t="s">
        <v>2110</v>
      </c>
      <c r="P144" s="90">
        <v>1</v>
      </c>
      <c r="Q144" s="88"/>
      <c r="R144" s="175">
        <f t="shared" si="72"/>
        <v>-1461</v>
      </c>
      <c r="S144" s="93">
        <f t="shared" si="63"/>
        <v>100</v>
      </c>
      <c r="T144" s="154">
        <f t="shared" si="64"/>
        <v>20</v>
      </c>
      <c r="U144" s="154">
        <f t="shared" si="65"/>
        <v>20</v>
      </c>
      <c r="V144" s="154">
        <f t="shared" si="66"/>
        <v>20</v>
      </c>
      <c r="W144" s="87"/>
      <c r="X144" s="155" t="str">
        <f t="shared" si="67"/>
        <v>CUMPLIDA</v>
      </c>
      <c r="Y144" s="155" t="str">
        <f t="shared" si="68"/>
        <v>CUMPLIDO</v>
      </c>
      <c r="Z144" s="121" t="s">
        <v>1258</v>
      </c>
      <c r="AA144" s="156" t="str">
        <f t="shared" si="74"/>
        <v>H47AF18</v>
      </c>
      <c r="AB144" s="156">
        <f t="shared" si="60"/>
        <v>1</v>
      </c>
      <c r="AC144" s="156" t="str">
        <f t="shared" si="73"/>
        <v>H47AF18 - 1</v>
      </c>
      <c r="AD144" s="153">
        <f t="shared" si="69"/>
        <v>5</v>
      </c>
      <c r="AE144" s="197">
        <f t="shared" si="70"/>
        <v>5</v>
      </c>
      <c r="AF144" s="153" t="str">
        <f t="shared" si="61"/>
        <v>H47AF18.</v>
      </c>
      <c r="AG144" s="153" t="str">
        <f t="shared" si="71"/>
        <v>H47AF18</v>
      </c>
      <c r="AH144" s="66"/>
      <c r="AI144" s="67"/>
      <c r="AJ144" s="16"/>
    </row>
    <row r="145" spans="1:36" s="17" customFormat="1" ht="350.1" customHeight="1" x14ac:dyDescent="0.2">
      <c r="A145" s="172">
        <f>IF(ISBLANK(D145),"",COUNTA($D$2:D145))</f>
        <v>113</v>
      </c>
      <c r="B145" s="148">
        <f t="shared" si="62"/>
        <v>144</v>
      </c>
      <c r="C145" s="87"/>
      <c r="D145" s="87" t="s">
        <v>835</v>
      </c>
      <c r="E145" s="90" t="s">
        <v>1300</v>
      </c>
      <c r="F145" s="96" t="s">
        <v>1693</v>
      </c>
      <c r="G145" s="96" t="s">
        <v>1329</v>
      </c>
      <c r="H145" s="132" t="s">
        <v>1533</v>
      </c>
      <c r="I145" s="132" t="s">
        <v>1899</v>
      </c>
      <c r="J145" s="139" t="s">
        <v>1532</v>
      </c>
      <c r="K145" s="142" t="s">
        <v>1325</v>
      </c>
      <c r="L145" s="135">
        <v>43690</v>
      </c>
      <c r="M145" s="135">
        <v>43830</v>
      </c>
      <c r="N145" s="92">
        <f t="shared" si="59"/>
        <v>20</v>
      </c>
      <c r="O145" s="90" t="s">
        <v>2106</v>
      </c>
      <c r="P145" s="90">
        <v>0</v>
      </c>
      <c r="Q145" s="88"/>
      <c r="R145" s="175">
        <f t="shared" si="72"/>
        <v>-1461</v>
      </c>
      <c r="S145" s="93">
        <f t="shared" si="63"/>
        <v>0</v>
      </c>
      <c r="T145" s="154">
        <f t="shared" si="64"/>
        <v>0</v>
      </c>
      <c r="U145" s="154">
        <f t="shared" si="65"/>
        <v>0</v>
      </c>
      <c r="V145" s="154">
        <f t="shared" si="66"/>
        <v>20</v>
      </c>
      <c r="W145" s="87"/>
      <c r="X145" s="155" t="str">
        <f t="shared" si="67"/>
        <v>VENCIDA</v>
      </c>
      <c r="Y145" s="155" t="str">
        <f t="shared" si="68"/>
        <v>VENCIDO</v>
      </c>
      <c r="Z145" s="121" t="s">
        <v>1258</v>
      </c>
      <c r="AA145" s="156" t="str">
        <f t="shared" si="74"/>
        <v>H48AF18</v>
      </c>
      <c r="AB145" s="156">
        <f t="shared" si="60"/>
        <v>1</v>
      </c>
      <c r="AC145" s="156" t="str">
        <f t="shared" si="73"/>
        <v>H48AF18 - 1</v>
      </c>
      <c r="AD145" s="153">
        <f t="shared" si="69"/>
        <v>1</v>
      </c>
      <c r="AE145" s="197">
        <f t="shared" si="70"/>
        <v>1</v>
      </c>
      <c r="AF145" s="153" t="str">
        <f t="shared" si="61"/>
        <v>H48AF18.</v>
      </c>
      <c r="AG145" s="153" t="str">
        <f t="shared" si="71"/>
        <v>H48AF18</v>
      </c>
      <c r="AH145" s="66"/>
      <c r="AI145" s="67"/>
      <c r="AJ145" s="16"/>
    </row>
    <row r="146" spans="1:36" s="17" customFormat="1" ht="350.1" customHeight="1" x14ac:dyDescent="0.2">
      <c r="A146" s="172" t="str">
        <f>IF(ISBLANK(D146),"",COUNTA($D$2:D146))</f>
        <v/>
      </c>
      <c r="B146" s="148">
        <f t="shared" si="62"/>
        <v>145</v>
      </c>
      <c r="C146" s="87"/>
      <c r="D146" s="87"/>
      <c r="E146" s="90" t="s">
        <v>1300</v>
      </c>
      <c r="F146" s="96" t="s">
        <v>1694</v>
      </c>
      <c r="G146" s="96" t="s">
        <v>1329</v>
      </c>
      <c r="H146" s="132" t="s">
        <v>1330</v>
      </c>
      <c r="I146" s="132" t="s">
        <v>1331</v>
      </c>
      <c r="J146" s="139" t="s">
        <v>10</v>
      </c>
      <c r="K146" s="142" t="s">
        <v>1325</v>
      </c>
      <c r="L146" s="135">
        <v>43690</v>
      </c>
      <c r="M146" s="135">
        <v>43830</v>
      </c>
      <c r="N146" s="92">
        <f t="shared" si="59"/>
        <v>20</v>
      </c>
      <c r="O146" s="90" t="s">
        <v>2106</v>
      </c>
      <c r="P146" s="90">
        <v>0</v>
      </c>
      <c r="Q146" s="88"/>
      <c r="R146" s="175">
        <f t="shared" si="72"/>
        <v>-1461</v>
      </c>
      <c r="S146" s="93">
        <f t="shared" si="63"/>
        <v>0</v>
      </c>
      <c r="T146" s="154">
        <f t="shared" si="64"/>
        <v>0</v>
      </c>
      <c r="U146" s="154">
        <f t="shared" si="65"/>
        <v>0</v>
      </c>
      <c r="V146" s="154">
        <f t="shared" si="66"/>
        <v>20</v>
      </c>
      <c r="W146" s="87"/>
      <c r="X146" s="155" t="str">
        <f t="shared" si="67"/>
        <v>VENCIDA</v>
      </c>
      <c r="Y146" s="155" t="str">
        <f t="shared" si="68"/>
        <v/>
      </c>
      <c r="Z146" s="121" t="s">
        <v>1258</v>
      </c>
      <c r="AA146" s="156" t="str">
        <f t="shared" si="74"/>
        <v>H48AF18</v>
      </c>
      <c r="AB146" s="156">
        <f t="shared" si="60"/>
        <v>2</v>
      </c>
      <c r="AC146" s="156" t="str">
        <f t="shared" si="73"/>
        <v>H48AF18 - 2</v>
      </c>
      <c r="AD146" s="153">
        <f t="shared" si="69"/>
        <v>1</v>
      </c>
      <c r="AE146" s="197">
        <f t="shared" si="70"/>
        <v>1</v>
      </c>
      <c r="AF146" s="153" t="str">
        <f t="shared" si="61"/>
        <v>H48AF18.</v>
      </c>
      <c r="AG146" s="153" t="str">
        <f t="shared" si="71"/>
        <v>H48AF18</v>
      </c>
      <c r="AH146" s="66"/>
      <c r="AI146" s="67"/>
      <c r="AJ146" s="16"/>
    </row>
    <row r="147" spans="1:36" s="17" customFormat="1" ht="350.1" customHeight="1" x14ac:dyDescent="0.2">
      <c r="A147" s="172">
        <f>IF(ISBLANK(D147),"",COUNTA($D$2:D147))</f>
        <v>114</v>
      </c>
      <c r="B147" s="148">
        <f t="shared" si="62"/>
        <v>146</v>
      </c>
      <c r="C147" s="87"/>
      <c r="D147" s="87" t="s">
        <v>835</v>
      </c>
      <c r="E147" s="90" t="s">
        <v>1300</v>
      </c>
      <c r="F147" s="96" t="s">
        <v>1695</v>
      </c>
      <c r="G147" s="96" t="s">
        <v>1332</v>
      </c>
      <c r="H147" s="96" t="s">
        <v>1333</v>
      </c>
      <c r="I147" s="96" t="s">
        <v>1534</v>
      </c>
      <c r="J147" s="88" t="s">
        <v>9</v>
      </c>
      <c r="K147" s="88">
        <v>1</v>
      </c>
      <c r="L147" s="100">
        <v>43690</v>
      </c>
      <c r="M147" s="100">
        <v>43708</v>
      </c>
      <c r="N147" s="92">
        <f t="shared" si="59"/>
        <v>2.5714285714285716</v>
      </c>
      <c r="O147" s="88" t="s">
        <v>2148</v>
      </c>
      <c r="P147" s="88">
        <v>1</v>
      </c>
      <c r="Q147" s="88"/>
      <c r="R147" s="175">
        <f t="shared" si="72"/>
        <v>-1456.9333333333334</v>
      </c>
      <c r="S147" s="93">
        <f t="shared" si="63"/>
        <v>100</v>
      </c>
      <c r="T147" s="154">
        <f t="shared" si="64"/>
        <v>2.5714285714285716</v>
      </c>
      <c r="U147" s="154">
        <f t="shared" si="65"/>
        <v>2.5714285714285716</v>
      </c>
      <c r="V147" s="154">
        <f t="shared" si="66"/>
        <v>2.5714285714285716</v>
      </c>
      <c r="W147" s="87"/>
      <c r="X147" s="155" t="str">
        <f t="shared" si="67"/>
        <v>CUMPLIDA</v>
      </c>
      <c r="Y147" s="155" t="str">
        <f t="shared" si="68"/>
        <v>CUMPLIDO</v>
      </c>
      <c r="Z147" s="121" t="s">
        <v>1258</v>
      </c>
      <c r="AA147" s="156" t="str">
        <f t="shared" si="74"/>
        <v>H49AF18</v>
      </c>
      <c r="AB147" s="156">
        <f t="shared" si="60"/>
        <v>1</v>
      </c>
      <c r="AC147" s="156" t="str">
        <f t="shared" si="73"/>
        <v>H49AF18 - 1</v>
      </c>
      <c r="AD147" s="153">
        <f t="shared" si="69"/>
        <v>5</v>
      </c>
      <c r="AE147" s="197">
        <f t="shared" si="70"/>
        <v>5</v>
      </c>
      <c r="AF147" s="153" t="str">
        <f t="shared" si="61"/>
        <v>H49AF18.</v>
      </c>
      <c r="AG147" s="153" t="str">
        <f t="shared" si="71"/>
        <v>H49AF18</v>
      </c>
      <c r="AH147" s="66"/>
      <c r="AI147" s="67"/>
      <c r="AJ147" s="16"/>
    </row>
    <row r="148" spans="1:36" s="17" customFormat="1" ht="350.1" customHeight="1" x14ac:dyDescent="0.2">
      <c r="A148" s="172">
        <f>IF(ISBLANK(D148),"",COUNTA($D$2:D148))</f>
        <v>115</v>
      </c>
      <c r="B148" s="148">
        <f t="shared" si="62"/>
        <v>147</v>
      </c>
      <c r="C148" s="87"/>
      <c r="D148" s="87" t="s">
        <v>965</v>
      </c>
      <c r="E148" s="90" t="s">
        <v>1300</v>
      </c>
      <c r="F148" s="96" t="s">
        <v>1696</v>
      </c>
      <c r="G148" s="96" t="s">
        <v>1334</v>
      </c>
      <c r="H148" s="96" t="s">
        <v>1536</v>
      </c>
      <c r="I148" s="96" t="s">
        <v>1335</v>
      </c>
      <c r="J148" s="96" t="s">
        <v>1535</v>
      </c>
      <c r="K148" s="88">
        <v>2</v>
      </c>
      <c r="L148" s="100">
        <v>43690</v>
      </c>
      <c r="M148" s="100">
        <v>44055</v>
      </c>
      <c r="N148" s="92">
        <f t="shared" si="59"/>
        <v>52.142857142857146</v>
      </c>
      <c r="O148" s="88" t="s">
        <v>2148</v>
      </c>
      <c r="P148" s="90">
        <v>0</v>
      </c>
      <c r="Q148" s="88"/>
      <c r="R148" s="175">
        <f t="shared" si="72"/>
        <v>-1468.5</v>
      </c>
      <c r="S148" s="93">
        <f t="shared" si="63"/>
        <v>0</v>
      </c>
      <c r="T148" s="154">
        <f t="shared" si="64"/>
        <v>0</v>
      </c>
      <c r="U148" s="154">
        <f t="shared" si="65"/>
        <v>0</v>
      </c>
      <c r="V148" s="154">
        <f t="shared" si="66"/>
        <v>52.142857142857146</v>
      </c>
      <c r="W148" s="87"/>
      <c r="X148" s="155" t="str">
        <f t="shared" si="67"/>
        <v>VENCIDA</v>
      </c>
      <c r="Y148" s="155" t="str">
        <f t="shared" si="68"/>
        <v>VENCIDO</v>
      </c>
      <c r="Z148" s="121" t="s">
        <v>1258</v>
      </c>
      <c r="AA148" s="156" t="str">
        <f t="shared" si="74"/>
        <v>H50AF18</v>
      </c>
      <c r="AB148" s="156">
        <f t="shared" si="60"/>
        <v>1</v>
      </c>
      <c r="AC148" s="156" t="str">
        <f t="shared" si="73"/>
        <v>H50AF18 - 1</v>
      </c>
      <c r="AD148" s="153">
        <f t="shared" si="69"/>
        <v>1</v>
      </c>
      <c r="AE148" s="197">
        <f t="shared" si="70"/>
        <v>1</v>
      </c>
      <c r="AF148" s="153" t="str">
        <f t="shared" si="61"/>
        <v>H50AF18.</v>
      </c>
      <c r="AG148" s="153" t="str">
        <f t="shared" si="71"/>
        <v>H50AF18</v>
      </c>
      <c r="AH148" s="66"/>
      <c r="AI148" s="67"/>
      <c r="AJ148" s="16"/>
    </row>
    <row r="149" spans="1:36" s="17" customFormat="1" ht="350.1" customHeight="1" x14ac:dyDescent="0.2">
      <c r="A149" s="172" t="str">
        <f>IF(ISBLANK(D149),"",COUNTA($D$2:D149))</f>
        <v/>
      </c>
      <c r="B149" s="148">
        <f t="shared" si="62"/>
        <v>148</v>
      </c>
      <c r="C149" s="87"/>
      <c r="D149" s="87"/>
      <c r="E149" s="90" t="s">
        <v>1300</v>
      </c>
      <c r="F149" s="96" t="s">
        <v>1697</v>
      </c>
      <c r="G149" s="96" t="s">
        <v>1334</v>
      </c>
      <c r="H149" s="96" t="s">
        <v>1336</v>
      </c>
      <c r="I149" s="96" t="s">
        <v>1337</v>
      </c>
      <c r="J149" s="88" t="s">
        <v>1338</v>
      </c>
      <c r="K149" s="88">
        <v>40</v>
      </c>
      <c r="L149" s="100">
        <v>43690</v>
      </c>
      <c r="M149" s="100">
        <v>44012</v>
      </c>
      <c r="N149" s="92">
        <f t="shared" si="59"/>
        <v>46</v>
      </c>
      <c r="O149" s="88" t="s">
        <v>2148</v>
      </c>
      <c r="P149" s="88">
        <v>40</v>
      </c>
      <c r="Q149" s="189">
        <v>44162</v>
      </c>
      <c r="R149" s="175">
        <f t="shared" si="72"/>
        <v>5</v>
      </c>
      <c r="S149" s="116">
        <f t="shared" si="63"/>
        <v>100</v>
      </c>
      <c r="T149" s="154">
        <f t="shared" si="64"/>
        <v>46</v>
      </c>
      <c r="U149" s="154">
        <f t="shared" si="65"/>
        <v>46</v>
      </c>
      <c r="V149" s="154">
        <f t="shared" si="66"/>
        <v>46</v>
      </c>
      <c r="W149" s="87"/>
      <c r="X149" s="155" t="str">
        <f t="shared" si="67"/>
        <v>CUMPLIDA</v>
      </c>
      <c r="Y149" s="155" t="str">
        <f t="shared" si="68"/>
        <v/>
      </c>
      <c r="Z149" s="121" t="s">
        <v>1258</v>
      </c>
      <c r="AA149" s="156" t="str">
        <f t="shared" si="74"/>
        <v>H50AF18</v>
      </c>
      <c r="AB149" s="156">
        <f t="shared" si="60"/>
        <v>2</v>
      </c>
      <c r="AC149" s="156" t="str">
        <f t="shared" si="73"/>
        <v>H50AF18 - 2</v>
      </c>
      <c r="AD149" s="153">
        <f t="shared" si="69"/>
        <v>5</v>
      </c>
      <c r="AE149" s="197">
        <f t="shared" si="70"/>
        <v>5</v>
      </c>
      <c r="AF149" s="153" t="str">
        <f t="shared" si="61"/>
        <v>H50AF18.</v>
      </c>
      <c r="AG149" s="153" t="str">
        <f t="shared" si="71"/>
        <v>H50AF18</v>
      </c>
      <c r="AH149" s="66"/>
      <c r="AI149" s="67"/>
      <c r="AJ149" s="16"/>
    </row>
    <row r="150" spans="1:36" s="17" customFormat="1" ht="350.1" customHeight="1" x14ac:dyDescent="0.2">
      <c r="A150" s="172">
        <f>IF(ISBLANK(D150),"",COUNTA($D$2:D150))</f>
        <v>116</v>
      </c>
      <c r="B150" s="148">
        <f t="shared" si="62"/>
        <v>149</v>
      </c>
      <c r="C150" s="87"/>
      <c r="D150" s="87" t="s">
        <v>1284</v>
      </c>
      <c r="E150" s="90" t="s">
        <v>1300</v>
      </c>
      <c r="F150" s="96" t="s">
        <v>1698</v>
      </c>
      <c r="G150" s="96" t="s">
        <v>1339</v>
      </c>
      <c r="H150" s="96" t="s">
        <v>1536</v>
      </c>
      <c r="I150" s="96" t="s">
        <v>1335</v>
      </c>
      <c r="J150" s="96" t="s">
        <v>1535</v>
      </c>
      <c r="K150" s="88">
        <v>2</v>
      </c>
      <c r="L150" s="100">
        <v>43690</v>
      </c>
      <c r="M150" s="100">
        <v>44055</v>
      </c>
      <c r="N150" s="92">
        <f t="shared" si="59"/>
        <v>52.142857142857146</v>
      </c>
      <c r="O150" s="88" t="s">
        <v>2148</v>
      </c>
      <c r="P150" s="90">
        <v>0</v>
      </c>
      <c r="Q150" s="88"/>
      <c r="R150" s="175">
        <f t="shared" si="72"/>
        <v>-1468.5</v>
      </c>
      <c r="S150" s="93">
        <f t="shared" si="63"/>
        <v>0</v>
      </c>
      <c r="T150" s="154">
        <f t="shared" si="64"/>
        <v>0</v>
      </c>
      <c r="U150" s="154">
        <f t="shared" si="65"/>
        <v>0</v>
      </c>
      <c r="V150" s="154">
        <f t="shared" si="66"/>
        <v>52.142857142857146</v>
      </c>
      <c r="W150" s="87"/>
      <c r="X150" s="155" t="str">
        <f t="shared" si="67"/>
        <v>VENCIDA</v>
      </c>
      <c r="Y150" s="155" t="str">
        <f t="shared" si="68"/>
        <v>VENCIDO</v>
      </c>
      <c r="Z150" s="121" t="s">
        <v>1258</v>
      </c>
      <c r="AA150" s="156" t="str">
        <f t="shared" si="74"/>
        <v>H51AF18</v>
      </c>
      <c r="AB150" s="156">
        <f t="shared" si="60"/>
        <v>1</v>
      </c>
      <c r="AC150" s="156" t="str">
        <f t="shared" si="73"/>
        <v>H51AF18 - 1</v>
      </c>
      <c r="AD150" s="153">
        <f t="shared" si="69"/>
        <v>1</v>
      </c>
      <c r="AE150" s="197">
        <f t="shared" si="70"/>
        <v>1</v>
      </c>
      <c r="AF150" s="153" t="str">
        <f t="shared" si="61"/>
        <v>H51AF18.</v>
      </c>
      <c r="AG150" s="153" t="str">
        <f t="shared" si="71"/>
        <v>H51AF18</v>
      </c>
      <c r="AH150" s="66"/>
      <c r="AI150" s="67"/>
      <c r="AJ150" s="16"/>
    </row>
    <row r="151" spans="1:36" s="17" customFormat="1" ht="350.1" customHeight="1" x14ac:dyDescent="0.2">
      <c r="A151" s="172" t="str">
        <f>IF(ISBLANK(D151),"",COUNTA($D$2:D151))</f>
        <v/>
      </c>
      <c r="B151" s="148">
        <f t="shared" si="62"/>
        <v>150</v>
      </c>
      <c r="C151" s="87"/>
      <c r="D151" s="87"/>
      <c r="E151" s="90" t="s">
        <v>1300</v>
      </c>
      <c r="F151" s="96" t="s">
        <v>1699</v>
      </c>
      <c r="G151" s="96" t="s">
        <v>1339</v>
      </c>
      <c r="H151" s="96" t="s">
        <v>1336</v>
      </c>
      <c r="I151" s="96" t="s">
        <v>1337</v>
      </c>
      <c r="J151" s="88" t="s">
        <v>1338</v>
      </c>
      <c r="K151" s="88">
        <v>40</v>
      </c>
      <c r="L151" s="100">
        <v>43690</v>
      </c>
      <c r="M151" s="100">
        <v>44012</v>
      </c>
      <c r="N151" s="92">
        <f t="shared" si="59"/>
        <v>46</v>
      </c>
      <c r="O151" s="88" t="s">
        <v>2148</v>
      </c>
      <c r="P151" s="88">
        <v>40</v>
      </c>
      <c r="Q151" s="189">
        <v>44162</v>
      </c>
      <c r="R151" s="175">
        <f t="shared" si="72"/>
        <v>5</v>
      </c>
      <c r="S151" s="116">
        <f t="shared" si="63"/>
        <v>100</v>
      </c>
      <c r="T151" s="154">
        <f t="shared" si="64"/>
        <v>46</v>
      </c>
      <c r="U151" s="154">
        <f t="shared" si="65"/>
        <v>46</v>
      </c>
      <c r="V151" s="154">
        <f t="shared" si="66"/>
        <v>46</v>
      </c>
      <c r="W151" s="87"/>
      <c r="X151" s="155" t="str">
        <f t="shared" si="67"/>
        <v>CUMPLIDA</v>
      </c>
      <c r="Y151" s="155" t="str">
        <f t="shared" si="68"/>
        <v/>
      </c>
      <c r="Z151" s="121" t="s">
        <v>1258</v>
      </c>
      <c r="AA151" s="156" t="str">
        <f t="shared" si="74"/>
        <v>H51AF18</v>
      </c>
      <c r="AB151" s="156">
        <f t="shared" si="60"/>
        <v>2</v>
      </c>
      <c r="AC151" s="156" t="str">
        <f t="shared" si="73"/>
        <v>H51AF18 - 2</v>
      </c>
      <c r="AD151" s="153">
        <f t="shared" si="69"/>
        <v>5</v>
      </c>
      <c r="AE151" s="197">
        <f t="shared" si="70"/>
        <v>5</v>
      </c>
      <c r="AF151" s="153" t="str">
        <f t="shared" si="61"/>
        <v>H51AF18.</v>
      </c>
      <c r="AG151" s="153" t="str">
        <f t="shared" si="71"/>
        <v>H51AF18</v>
      </c>
      <c r="AH151" s="66"/>
      <c r="AI151" s="67"/>
      <c r="AJ151" s="16"/>
    </row>
    <row r="152" spans="1:36" s="17" customFormat="1" ht="350.1" customHeight="1" x14ac:dyDescent="0.2">
      <c r="A152" s="172">
        <f>IF(ISBLANK(D152),"",COUNTA($D$2:D152))</f>
        <v>117</v>
      </c>
      <c r="B152" s="148">
        <f t="shared" si="62"/>
        <v>151</v>
      </c>
      <c r="C152" s="87"/>
      <c r="D152" s="87" t="s">
        <v>836</v>
      </c>
      <c r="E152" s="90" t="s">
        <v>1300</v>
      </c>
      <c r="F152" s="96" t="s">
        <v>1700</v>
      </c>
      <c r="G152" s="96" t="s">
        <v>1340</v>
      </c>
      <c r="H152" s="98" t="s">
        <v>1341</v>
      </c>
      <c r="I152" s="98" t="s">
        <v>1342</v>
      </c>
      <c r="J152" s="98" t="s">
        <v>1343</v>
      </c>
      <c r="K152" s="97">
        <v>1</v>
      </c>
      <c r="L152" s="131">
        <v>43690</v>
      </c>
      <c r="M152" s="131">
        <v>44012</v>
      </c>
      <c r="N152" s="92">
        <f t="shared" si="59"/>
        <v>46</v>
      </c>
      <c r="O152" s="88" t="s">
        <v>2148</v>
      </c>
      <c r="P152" s="90">
        <v>0</v>
      </c>
      <c r="Q152" s="88"/>
      <c r="R152" s="175">
        <f t="shared" si="72"/>
        <v>-1467.0666666666666</v>
      </c>
      <c r="S152" s="93">
        <f t="shared" si="63"/>
        <v>0</v>
      </c>
      <c r="T152" s="154">
        <f t="shared" si="64"/>
        <v>0</v>
      </c>
      <c r="U152" s="154">
        <f t="shared" si="65"/>
        <v>0</v>
      </c>
      <c r="V152" s="154">
        <f t="shared" si="66"/>
        <v>46</v>
      </c>
      <c r="W152" s="87"/>
      <c r="X152" s="155" t="str">
        <f t="shared" si="67"/>
        <v>VENCIDA</v>
      </c>
      <c r="Y152" s="155" t="str">
        <f t="shared" si="68"/>
        <v>VENCIDO</v>
      </c>
      <c r="Z152" s="121" t="s">
        <v>1258</v>
      </c>
      <c r="AA152" s="156" t="str">
        <f t="shared" si="74"/>
        <v>H52AF18</v>
      </c>
      <c r="AB152" s="156">
        <f t="shared" si="60"/>
        <v>1</v>
      </c>
      <c r="AC152" s="156" t="str">
        <f t="shared" si="73"/>
        <v>H52AF18 - 1</v>
      </c>
      <c r="AD152" s="153">
        <f t="shared" si="69"/>
        <v>1</v>
      </c>
      <c r="AE152" s="197">
        <f t="shared" si="70"/>
        <v>1</v>
      </c>
      <c r="AF152" s="153" t="str">
        <f t="shared" si="61"/>
        <v>H52AF18.</v>
      </c>
      <c r="AG152" s="153" t="str">
        <f t="shared" si="71"/>
        <v>H52AF18</v>
      </c>
      <c r="AH152" s="66"/>
      <c r="AI152" s="67"/>
      <c r="AJ152" s="16"/>
    </row>
    <row r="153" spans="1:36" s="17" customFormat="1" ht="350.1" customHeight="1" x14ac:dyDescent="0.2">
      <c r="A153" s="172">
        <f>IF(ISBLANK(D153),"",COUNTA($D$2:D153))</f>
        <v>118</v>
      </c>
      <c r="B153" s="148">
        <f t="shared" si="62"/>
        <v>152</v>
      </c>
      <c r="C153" s="87"/>
      <c r="D153" s="87" t="s">
        <v>835</v>
      </c>
      <c r="E153" s="90" t="s">
        <v>1300</v>
      </c>
      <c r="F153" s="89" t="s">
        <v>1701</v>
      </c>
      <c r="G153" s="89" t="s">
        <v>1344</v>
      </c>
      <c r="H153" s="213" t="s">
        <v>1345</v>
      </c>
      <c r="I153" s="89" t="s">
        <v>1900</v>
      </c>
      <c r="J153" s="89" t="s">
        <v>1901</v>
      </c>
      <c r="K153" s="90">
        <v>1</v>
      </c>
      <c r="L153" s="91">
        <v>43690</v>
      </c>
      <c r="M153" s="91">
        <v>43830</v>
      </c>
      <c r="N153" s="92">
        <f t="shared" si="59"/>
        <v>20</v>
      </c>
      <c r="O153" s="90" t="s">
        <v>2111</v>
      </c>
      <c r="P153" s="90">
        <v>0</v>
      </c>
      <c r="Q153" s="88"/>
      <c r="R153" s="175">
        <f t="shared" si="72"/>
        <v>-1461</v>
      </c>
      <c r="S153" s="93">
        <f t="shared" si="63"/>
        <v>0</v>
      </c>
      <c r="T153" s="154">
        <f t="shared" si="64"/>
        <v>0</v>
      </c>
      <c r="U153" s="154">
        <f t="shared" si="65"/>
        <v>0</v>
      </c>
      <c r="V153" s="154">
        <f t="shared" si="66"/>
        <v>20</v>
      </c>
      <c r="W153" s="87"/>
      <c r="X153" s="155" t="str">
        <f t="shared" si="67"/>
        <v>VENCIDA</v>
      </c>
      <c r="Y153" s="155" t="str">
        <f t="shared" si="68"/>
        <v>VENCIDO</v>
      </c>
      <c r="Z153" s="121" t="s">
        <v>1258</v>
      </c>
      <c r="AA153" s="156" t="str">
        <f t="shared" si="74"/>
        <v>H53AF18</v>
      </c>
      <c r="AB153" s="156">
        <f t="shared" si="60"/>
        <v>1</v>
      </c>
      <c r="AC153" s="156" t="str">
        <f t="shared" si="73"/>
        <v>H53AF18 - 1</v>
      </c>
      <c r="AD153" s="153">
        <f t="shared" si="69"/>
        <v>1</v>
      </c>
      <c r="AE153" s="197">
        <f t="shared" si="70"/>
        <v>1</v>
      </c>
      <c r="AF153" s="153" t="str">
        <f t="shared" si="61"/>
        <v>H53AF18.</v>
      </c>
      <c r="AG153" s="153" t="str">
        <f t="shared" si="71"/>
        <v>H53AF18</v>
      </c>
      <c r="AH153" s="66"/>
      <c r="AI153" s="67"/>
      <c r="AJ153" s="16"/>
    </row>
    <row r="154" spans="1:36" s="17" customFormat="1" ht="350.1" customHeight="1" x14ac:dyDescent="0.2">
      <c r="A154" s="172">
        <f>IF(ISBLANK(D154),"",COUNTA($D$2:D154))</f>
        <v>119</v>
      </c>
      <c r="B154" s="148">
        <f t="shared" si="62"/>
        <v>153</v>
      </c>
      <c r="C154" s="87"/>
      <c r="D154" s="87" t="s">
        <v>835</v>
      </c>
      <c r="E154" s="90" t="s">
        <v>1300</v>
      </c>
      <c r="F154" s="89" t="s">
        <v>1702</v>
      </c>
      <c r="G154" s="89" t="s">
        <v>1346</v>
      </c>
      <c r="H154" s="136" t="s">
        <v>1361</v>
      </c>
      <c r="I154" s="136" t="s">
        <v>1902</v>
      </c>
      <c r="J154" s="136" t="s">
        <v>1903</v>
      </c>
      <c r="K154" s="143">
        <v>1</v>
      </c>
      <c r="L154" s="144">
        <v>43690</v>
      </c>
      <c r="M154" s="144">
        <v>43830</v>
      </c>
      <c r="N154" s="92">
        <f t="shared" si="59"/>
        <v>20</v>
      </c>
      <c r="O154" s="90" t="s">
        <v>2106</v>
      </c>
      <c r="P154" s="88">
        <v>0.7</v>
      </c>
      <c r="Q154" s="88"/>
      <c r="R154" s="175">
        <f t="shared" si="72"/>
        <v>-1461</v>
      </c>
      <c r="S154" s="93">
        <f t="shared" si="63"/>
        <v>70</v>
      </c>
      <c r="T154" s="154">
        <f t="shared" si="64"/>
        <v>14</v>
      </c>
      <c r="U154" s="154">
        <f t="shared" si="65"/>
        <v>14</v>
      </c>
      <c r="V154" s="154">
        <f t="shared" si="66"/>
        <v>20</v>
      </c>
      <c r="W154" s="87" t="s">
        <v>1887</v>
      </c>
      <c r="X154" s="155" t="str">
        <f t="shared" si="67"/>
        <v>VENCIDA</v>
      </c>
      <c r="Y154" s="155" t="str">
        <f t="shared" si="68"/>
        <v>VENCIDO</v>
      </c>
      <c r="Z154" s="121" t="s">
        <v>1258</v>
      </c>
      <c r="AA154" s="156" t="str">
        <f t="shared" si="74"/>
        <v xml:space="preserve">
H54AF18</v>
      </c>
      <c r="AB154" s="156">
        <f t="shared" si="60"/>
        <v>1</v>
      </c>
      <c r="AC154" s="156" t="str">
        <f t="shared" si="73"/>
        <v xml:space="preserve">
H54AF18 - 1</v>
      </c>
      <c r="AD154" s="153">
        <f t="shared" si="69"/>
        <v>1</v>
      </c>
      <c r="AE154" s="197">
        <f t="shared" si="70"/>
        <v>1</v>
      </c>
      <c r="AF154" s="153" t="str">
        <f t="shared" si="61"/>
        <v xml:space="preserve">
H54AF18.</v>
      </c>
      <c r="AG154" s="153" t="str">
        <f t="shared" si="71"/>
        <v xml:space="preserve">
H54AF18</v>
      </c>
      <c r="AH154" s="66"/>
      <c r="AI154" s="67"/>
      <c r="AJ154" s="16"/>
    </row>
    <row r="155" spans="1:36" s="17" customFormat="1" ht="350.1" customHeight="1" x14ac:dyDescent="0.2">
      <c r="A155" s="172">
        <f>IF(ISBLANK(D155),"",COUNTA($D$2:D155))</f>
        <v>120</v>
      </c>
      <c r="B155" s="148">
        <f t="shared" si="62"/>
        <v>154</v>
      </c>
      <c r="C155" s="87"/>
      <c r="D155" s="87" t="s">
        <v>1655</v>
      </c>
      <c r="E155" s="90" t="s">
        <v>1300</v>
      </c>
      <c r="F155" s="89" t="s">
        <v>1703</v>
      </c>
      <c r="G155" s="89" t="s">
        <v>1347</v>
      </c>
      <c r="H155" s="136" t="s">
        <v>1362</v>
      </c>
      <c r="I155" s="136" t="s">
        <v>1363</v>
      </c>
      <c r="J155" s="136" t="s">
        <v>1904</v>
      </c>
      <c r="K155" s="146">
        <v>1</v>
      </c>
      <c r="L155" s="144">
        <v>43690</v>
      </c>
      <c r="M155" s="144">
        <v>43830</v>
      </c>
      <c r="N155" s="92">
        <f t="shared" si="59"/>
        <v>20</v>
      </c>
      <c r="O155" s="90" t="s">
        <v>2106</v>
      </c>
      <c r="P155" s="90">
        <v>0.3</v>
      </c>
      <c r="Q155" s="88"/>
      <c r="R155" s="175">
        <f t="shared" si="72"/>
        <v>-1461</v>
      </c>
      <c r="S155" s="93">
        <f t="shared" si="63"/>
        <v>30</v>
      </c>
      <c r="T155" s="154">
        <f t="shared" si="64"/>
        <v>6</v>
      </c>
      <c r="U155" s="154">
        <f t="shared" si="65"/>
        <v>6</v>
      </c>
      <c r="V155" s="154">
        <f t="shared" si="66"/>
        <v>20</v>
      </c>
      <c r="W155" s="87" t="s">
        <v>1887</v>
      </c>
      <c r="X155" s="155" t="str">
        <f t="shared" si="67"/>
        <v>VENCIDA</v>
      </c>
      <c r="Y155" s="155" t="str">
        <f t="shared" si="68"/>
        <v>VENCIDO</v>
      </c>
      <c r="Z155" s="121" t="s">
        <v>1258</v>
      </c>
      <c r="AA155" s="156" t="str">
        <f t="shared" si="74"/>
        <v>H55AF18</v>
      </c>
      <c r="AB155" s="156">
        <f t="shared" si="60"/>
        <v>1</v>
      </c>
      <c r="AC155" s="156" t="str">
        <f t="shared" si="73"/>
        <v>H55AF18 - 1</v>
      </c>
      <c r="AD155" s="153">
        <f t="shared" si="69"/>
        <v>1</v>
      </c>
      <c r="AE155" s="197">
        <f t="shared" si="70"/>
        <v>1</v>
      </c>
      <c r="AF155" s="153" t="str">
        <f t="shared" si="61"/>
        <v>H55AF18.</v>
      </c>
      <c r="AG155" s="153" t="str">
        <f t="shared" si="71"/>
        <v>H55AF18</v>
      </c>
      <c r="AH155" s="66"/>
      <c r="AI155" s="67"/>
      <c r="AJ155" s="16"/>
    </row>
    <row r="156" spans="1:36" s="17" customFormat="1" ht="350.1" customHeight="1" x14ac:dyDescent="0.2">
      <c r="A156" s="172">
        <f>IF(ISBLANK(D156),"",COUNTA($D$2:D156))</f>
        <v>121</v>
      </c>
      <c r="B156" s="148">
        <f t="shared" si="62"/>
        <v>155</v>
      </c>
      <c r="C156" s="87"/>
      <c r="D156" s="87" t="s">
        <v>1656</v>
      </c>
      <c r="E156" s="90" t="s">
        <v>1300</v>
      </c>
      <c r="F156" s="96" t="s">
        <v>1704</v>
      </c>
      <c r="G156" s="96" t="s">
        <v>1348</v>
      </c>
      <c r="H156" s="98" t="s">
        <v>1349</v>
      </c>
      <c r="I156" s="98" t="s">
        <v>1350</v>
      </c>
      <c r="J156" s="97" t="s">
        <v>564</v>
      </c>
      <c r="K156" s="97">
        <v>4</v>
      </c>
      <c r="L156" s="131">
        <v>43690</v>
      </c>
      <c r="M156" s="131">
        <v>44055</v>
      </c>
      <c r="N156" s="92">
        <f t="shared" si="59"/>
        <v>52.142857142857146</v>
      </c>
      <c r="O156" s="88" t="s">
        <v>2110</v>
      </c>
      <c r="P156" s="90">
        <v>4</v>
      </c>
      <c r="Q156" s="189">
        <v>44236</v>
      </c>
      <c r="R156" s="175">
        <f t="shared" si="72"/>
        <v>6.0333333333333332</v>
      </c>
      <c r="S156" s="93">
        <f t="shared" si="63"/>
        <v>100</v>
      </c>
      <c r="T156" s="154">
        <f t="shared" si="64"/>
        <v>52.142857142857146</v>
      </c>
      <c r="U156" s="154">
        <f t="shared" si="65"/>
        <v>52.142857142857146</v>
      </c>
      <c r="V156" s="154">
        <f t="shared" si="66"/>
        <v>52.142857142857146</v>
      </c>
      <c r="W156" s="87"/>
      <c r="X156" s="155" t="str">
        <f t="shared" si="67"/>
        <v>CUMPLIDA</v>
      </c>
      <c r="Y156" s="155" t="str">
        <f t="shared" si="68"/>
        <v>CUMPLIDO</v>
      </c>
      <c r="Z156" s="121" t="s">
        <v>1258</v>
      </c>
      <c r="AA156" s="156" t="str">
        <f t="shared" si="74"/>
        <v>H56AF18</v>
      </c>
      <c r="AB156" s="156">
        <f t="shared" si="60"/>
        <v>1</v>
      </c>
      <c r="AC156" s="156" t="str">
        <f t="shared" si="73"/>
        <v>H56AF18 - 1</v>
      </c>
      <c r="AD156" s="153">
        <f t="shared" si="69"/>
        <v>5</v>
      </c>
      <c r="AE156" s="197">
        <f t="shared" si="70"/>
        <v>5</v>
      </c>
      <c r="AF156" s="153" t="str">
        <f t="shared" si="61"/>
        <v>H56AF18.</v>
      </c>
      <c r="AG156" s="153" t="str">
        <f t="shared" si="71"/>
        <v>H56AF18</v>
      </c>
      <c r="AH156" s="66"/>
      <c r="AI156" s="67"/>
      <c r="AJ156" s="16"/>
    </row>
    <row r="157" spans="1:36" s="17" customFormat="1" ht="350.1" customHeight="1" x14ac:dyDescent="0.2">
      <c r="A157" s="172">
        <f>IF(ISBLANK(D157),"",COUNTA($D$2:D157))</f>
        <v>122</v>
      </c>
      <c r="B157" s="148">
        <f t="shared" si="62"/>
        <v>156</v>
      </c>
      <c r="C157" s="87"/>
      <c r="D157" s="87" t="s">
        <v>836</v>
      </c>
      <c r="E157" s="90" t="s">
        <v>1300</v>
      </c>
      <c r="F157" s="96" t="s">
        <v>1705</v>
      </c>
      <c r="G157" s="96" t="s">
        <v>1351</v>
      </c>
      <c r="H157" s="98" t="s">
        <v>1352</v>
      </c>
      <c r="I157" s="98" t="s">
        <v>1353</v>
      </c>
      <c r="J157" s="98" t="s">
        <v>1354</v>
      </c>
      <c r="K157" s="97">
        <v>1</v>
      </c>
      <c r="L157" s="131">
        <v>43690</v>
      </c>
      <c r="M157" s="131">
        <v>43753</v>
      </c>
      <c r="N157" s="92">
        <f t="shared" si="59"/>
        <v>9</v>
      </c>
      <c r="O157" s="88" t="s">
        <v>526</v>
      </c>
      <c r="P157" s="88">
        <v>0.5</v>
      </c>
      <c r="Q157" s="88"/>
      <c r="R157" s="175">
        <f t="shared" si="72"/>
        <v>-1458.4333333333334</v>
      </c>
      <c r="S157" s="93">
        <f t="shared" si="63"/>
        <v>50</v>
      </c>
      <c r="T157" s="154">
        <f t="shared" si="64"/>
        <v>4.5</v>
      </c>
      <c r="U157" s="154">
        <f t="shared" si="65"/>
        <v>4.5</v>
      </c>
      <c r="V157" s="154">
        <f t="shared" si="66"/>
        <v>9</v>
      </c>
      <c r="W157" s="87"/>
      <c r="X157" s="155" t="str">
        <f t="shared" si="67"/>
        <v>VENCIDA</v>
      </c>
      <c r="Y157" s="155" t="str">
        <f t="shared" si="68"/>
        <v>VENCIDO</v>
      </c>
      <c r="Z157" s="121" t="s">
        <v>1258</v>
      </c>
      <c r="AA157" s="156" t="str">
        <f t="shared" si="74"/>
        <v>H57AF18</v>
      </c>
      <c r="AB157" s="156">
        <f t="shared" si="60"/>
        <v>1</v>
      </c>
      <c r="AC157" s="156" t="str">
        <f t="shared" si="73"/>
        <v>H57AF18 - 1</v>
      </c>
      <c r="AD157" s="153">
        <f t="shared" si="69"/>
        <v>1</v>
      </c>
      <c r="AE157" s="197">
        <f t="shared" si="70"/>
        <v>1</v>
      </c>
      <c r="AF157" s="153" t="str">
        <f t="shared" si="61"/>
        <v>H57AF18.</v>
      </c>
      <c r="AG157" s="153" t="str">
        <f t="shared" si="71"/>
        <v>H57AF18</v>
      </c>
      <c r="AH157" s="66"/>
      <c r="AI157" s="67"/>
      <c r="AJ157" s="16"/>
    </row>
    <row r="158" spans="1:36" s="17" customFormat="1" ht="350.1" customHeight="1" x14ac:dyDescent="0.2">
      <c r="A158" s="172">
        <f>IF(ISBLANK(D158),"",COUNTA($D$2:D158))</f>
        <v>123</v>
      </c>
      <c r="B158" s="148">
        <f t="shared" si="62"/>
        <v>157</v>
      </c>
      <c r="C158" s="87">
        <v>61</v>
      </c>
      <c r="D158" s="87" t="s">
        <v>1657</v>
      </c>
      <c r="E158" s="90" t="s">
        <v>1300</v>
      </c>
      <c r="F158" s="89" t="s">
        <v>1706</v>
      </c>
      <c r="G158" s="89" t="s">
        <v>1355</v>
      </c>
      <c r="H158" s="89" t="s">
        <v>1356</v>
      </c>
      <c r="I158" s="89" t="s">
        <v>1364</v>
      </c>
      <c r="J158" s="89" t="s">
        <v>1357</v>
      </c>
      <c r="K158" s="90">
        <v>1</v>
      </c>
      <c r="L158" s="91">
        <v>43679</v>
      </c>
      <c r="M158" s="91">
        <v>43799</v>
      </c>
      <c r="N158" s="92">
        <f t="shared" si="59"/>
        <v>17.142857142857142</v>
      </c>
      <c r="O158" s="90" t="s">
        <v>2135</v>
      </c>
      <c r="P158" s="88">
        <v>1</v>
      </c>
      <c r="Q158" s="189">
        <v>44196</v>
      </c>
      <c r="R158" s="175">
        <f t="shared" si="72"/>
        <v>13.233333333333333</v>
      </c>
      <c r="S158" s="93">
        <f t="shared" si="63"/>
        <v>100</v>
      </c>
      <c r="T158" s="154">
        <f t="shared" si="64"/>
        <v>17.142857142857142</v>
      </c>
      <c r="U158" s="154">
        <f t="shared" si="65"/>
        <v>17.142857142857142</v>
      </c>
      <c r="V158" s="154">
        <f t="shared" si="66"/>
        <v>17.142857142857142</v>
      </c>
      <c r="W158" s="87"/>
      <c r="X158" s="155" t="str">
        <f t="shared" si="67"/>
        <v>CUMPLIDA</v>
      </c>
      <c r="Y158" s="155" t="str">
        <f t="shared" si="68"/>
        <v>CUMPLIDO</v>
      </c>
      <c r="Z158" s="121" t="s">
        <v>1258</v>
      </c>
      <c r="AA158" s="156" t="str">
        <f t="shared" si="74"/>
        <v>H58AF18</v>
      </c>
      <c r="AB158" s="156">
        <f t="shared" si="60"/>
        <v>1</v>
      </c>
      <c r="AC158" s="156" t="str">
        <f t="shared" si="73"/>
        <v>H58AF18 - 1</v>
      </c>
      <c r="AD158" s="153">
        <f t="shared" si="69"/>
        <v>5</v>
      </c>
      <c r="AE158" s="197">
        <f t="shared" si="70"/>
        <v>5</v>
      </c>
      <c r="AF158" s="153" t="str">
        <f t="shared" si="61"/>
        <v>H58AF18.</v>
      </c>
      <c r="AG158" s="153" t="str">
        <f t="shared" si="71"/>
        <v>H58AF18</v>
      </c>
      <c r="AH158" s="66"/>
      <c r="AI158" s="67"/>
      <c r="AJ158" s="16"/>
    </row>
    <row r="159" spans="1:36" s="17" customFormat="1" ht="350.1" customHeight="1" x14ac:dyDescent="0.2">
      <c r="A159" s="172" t="str">
        <f>IF(ISBLANK(D159),"",COUNTA($D$2:D159))</f>
        <v/>
      </c>
      <c r="B159" s="148">
        <f t="shared" si="62"/>
        <v>158</v>
      </c>
      <c r="C159" s="87">
        <v>62</v>
      </c>
      <c r="D159" s="87"/>
      <c r="E159" s="90" t="s">
        <v>1300</v>
      </c>
      <c r="F159" s="89" t="s">
        <v>1707</v>
      </c>
      <c r="G159" s="89" t="s">
        <v>1355</v>
      </c>
      <c r="H159" s="89" t="s">
        <v>1356</v>
      </c>
      <c r="I159" s="89" t="s">
        <v>1358</v>
      </c>
      <c r="J159" s="89" t="s">
        <v>1359</v>
      </c>
      <c r="K159" s="90">
        <v>2</v>
      </c>
      <c r="L159" s="91">
        <v>43800</v>
      </c>
      <c r="M159" s="91">
        <v>43830</v>
      </c>
      <c r="N159" s="92">
        <f t="shared" si="59"/>
        <v>4.2857142857142856</v>
      </c>
      <c r="O159" s="90" t="s">
        <v>2135</v>
      </c>
      <c r="P159" s="90">
        <v>2</v>
      </c>
      <c r="Q159" s="189">
        <v>44195</v>
      </c>
      <c r="R159" s="175">
        <f t="shared" si="72"/>
        <v>12.166666666666666</v>
      </c>
      <c r="S159" s="93">
        <f t="shared" si="63"/>
        <v>100</v>
      </c>
      <c r="T159" s="154">
        <f t="shared" si="64"/>
        <v>4.2857142857142856</v>
      </c>
      <c r="U159" s="154">
        <f t="shared" si="65"/>
        <v>4.2857142857142856</v>
      </c>
      <c r="V159" s="154">
        <f t="shared" si="66"/>
        <v>4.2857142857142856</v>
      </c>
      <c r="W159" s="87"/>
      <c r="X159" s="155" t="str">
        <f t="shared" si="67"/>
        <v>CUMPLIDA</v>
      </c>
      <c r="Y159" s="155" t="str">
        <f t="shared" si="68"/>
        <v/>
      </c>
      <c r="Z159" s="121" t="s">
        <v>1258</v>
      </c>
      <c r="AA159" s="156" t="str">
        <f t="shared" si="74"/>
        <v>H58AF18</v>
      </c>
      <c r="AB159" s="156">
        <f t="shared" si="60"/>
        <v>2</v>
      </c>
      <c r="AC159" s="156" t="str">
        <f t="shared" si="73"/>
        <v>H58AF18 - 2</v>
      </c>
      <c r="AD159" s="153">
        <f t="shared" si="69"/>
        <v>5</v>
      </c>
      <c r="AE159" s="197">
        <f t="shared" si="70"/>
        <v>5</v>
      </c>
      <c r="AF159" s="153" t="str">
        <f t="shared" si="61"/>
        <v>H58AF18.</v>
      </c>
      <c r="AG159" s="153" t="str">
        <f t="shared" si="71"/>
        <v>H58AF18</v>
      </c>
      <c r="AH159" s="66"/>
      <c r="AI159" s="67"/>
      <c r="AJ159" s="16"/>
    </row>
    <row r="160" spans="1:36" s="125" customFormat="1" ht="350.1" customHeight="1" x14ac:dyDescent="0.2">
      <c r="A160" s="172">
        <f>IF(ISBLANK(D160),"",COUNTA($D$2:D160))</f>
        <v>124</v>
      </c>
      <c r="B160" s="148">
        <f t="shared" si="62"/>
        <v>159</v>
      </c>
      <c r="C160" s="87"/>
      <c r="D160" s="87" t="s">
        <v>1210</v>
      </c>
      <c r="E160" s="87" t="s">
        <v>1150</v>
      </c>
      <c r="F160" s="98" t="s">
        <v>1235</v>
      </c>
      <c r="G160" s="98" t="s">
        <v>1213</v>
      </c>
      <c r="H160" s="89" t="s">
        <v>1214</v>
      </c>
      <c r="I160" s="89" t="s">
        <v>1215</v>
      </c>
      <c r="J160" s="90" t="s">
        <v>1105</v>
      </c>
      <c r="K160" s="90">
        <v>1</v>
      </c>
      <c r="L160" s="91">
        <v>43480</v>
      </c>
      <c r="M160" s="91">
        <v>43524</v>
      </c>
      <c r="N160" s="92">
        <f t="shared" si="59"/>
        <v>6.2857142857142856</v>
      </c>
      <c r="O160" s="90" t="s">
        <v>526</v>
      </c>
      <c r="P160" s="90">
        <v>0.4</v>
      </c>
      <c r="Q160" s="97"/>
      <c r="R160" s="175">
        <f t="shared" si="72"/>
        <v>-1450.8</v>
      </c>
      <c r="S160" s="93">
        <f t="shared" si="63"/>
        <v>40</v>
      </c>
      <c r="T160" s="154">
        <f t="shared" si="64"/>
        <v>2.5142857142857142</v>
      </c>
      <c r="U160" s="154">
        <f t="shared" si="65"/>
        <v>2.5142857142857142</v>
      </c>
      <c r="V160" s="154">
        <f t="shared" si="66"/>
        <v>6.2857142857142856</v>
      </c>
      <c r="W160" s="87"/>
      <c r="X160" s="155" t="str">
        <f t="shared" si="67"/>
        <v>VENCIDA</v>
      </c>
      <c r="Y160" s="155" t="str">
        <f t="shared" si="68"/>
        <v>VENCIDO</v>
      </c>
      <c r="Z160" s="121" t="s">
        <v>1234</v>
      </c>
      <c r="AA160" s="156" t="str">
        <f t="shared" si="74"/>
        <v>H1APCSMF18</v>
      </c>
      <c r="AB160" s="156">
        <f t="shared" si="60"/>
        <v>1</v>
      </c>
      <c r="AC160" s="156" t="str">
        <f t="shared" si="73"/>
        <v>H1APCSMF18 - 1</v>
      </c>
      <c r="AD160" s="153">
        <f t="shared" si="69"/>
        <v>1</v>
      </c>
      <c r="AE160" s="197">
        <f t="shared" si="70"/>
        <v>1</v>
      </c>
      <c r="AF160" s="153" t="str">
        <f t="shared" si="61"/>
        <v>H1APCSMF18.</v>
      </c>
      <c r="AG160" s="153" t="str">
        <f t="shared" si="71"/>
        <v>H1APCSMF18</v>
      </c>
      <c r="AH160" s="122"/>
      <c r="AI160" s="123"/>
      <c r="AJ160" s="124"/>
    </row>
    <row r="161" spans="1:36" s="125" customFormat="1" ht="350.1" customHeight="1" x14ac:dyDescent="0.2">
      <c r="A161" s="172">
        <f>IF(ISBLANK(D161),"",COUNTA($D$2:D161))</f>
        <v>125</v>
      </c>
      <c r="B161" s="148">
        <f t="shared" si="62"/>
        <v>160</v>
      </c>
      <c r="C161" s="87"/>
      <c r="D161" s="87" t="s">
        <v>1211</v>
      </c>
      <c r="E161" s="87" t="s">
        <v>1150</v>
      </c>
      <c r="F161" s="98" t="s">
        <v>1236</v>
      </c>
      <c r="G161" s="98" t="s">
        <v>1216</v>
      </c>
      <c r="H161" s="101" t="s">
        <v>1217</v>
      </c>
      <c r="I161" s="101" t="s">
        <v>1100</v>
      </c>
      <c r="J161" s="90" t="s">
        <v>1105</v>
      </c>
      <c r="K161" s="90">
        <v>1</v>
      </c>
      <c r="L161" s="91">
        <v>43480</v>
      </c>
      <c r="M161" s="91">
        <v>43524</v>
      </c>
      <c r="N161" s="92">
        <f t="shared" si="59"/>
        <v>6.2857142857142856</v>
      </c>
      <c r="O161" s="90" t="s">
        <v>526</v>
      </c>
      <c r="P161" s="90">
        <v>0.4</v>
      </c>
      <c r="Q161" s="97"/>
      <c r="R161" s="175">
        <f t="shared" si="72"/>
        <v>-1450.8</v>
      </c>
      <c r="S161" s="93">
        <f t="shared" si="63"/>
        <v>40</v>
      </c>
      <c r="T161" s="154">
        <f t="shared" si="64"/>
        <v>2.5142857142857142</v>
      </c>
      <c r="U161" s="154">
        <f t="shared" si="65"/>
        <v>2.5142857142857142</v>
      </c>
      <c r="V161" s="154">
        <f t="shared" si="66"/>
        <v>6.2857142857142856</v>
      </c>
      <c r="W161" s="87"/>
      <c r="X161" s="155" t="str">
        <f t="shared" si="67"/>
        <v>VENCIDA</v>
      </c>
      <c r="Y161" s="155" t="str">
        <f t="shared" si="68"/>
        <v>VENCIDO</v>
      </c>
      <c r="Z161" s="121" t="s">
        <v>1234</v>
      </c>
      <c r="AA161" s="156" t="str">
        <f t="shared" si="74"/>
        <v>H2APCSMF18</v>
      </c>
      <c r="AB161" s="156">
        <f t="shared" si="60"/>
        <v>1</v>
      </c>
      <c r="AC161" s="156" t="str">
        <f t="shared" si="73"/>
        <v>H2APCSMF18 - 1</v>
      </c>
      <c r="AD161" s="153">
        <f t="shared" si="69"/>
        <v>1</v>
      </c>
      <c r="AE161" s="197">
        <f t="shared" si="70"/>
        <v>1</v>
      </c>
      <c r="AF161" s="153" t="str">
        <f t="shared" si="61"/>
        <v>H2APCSMF18.</v>
      </c>
      <c r="AG161" s="153" t="str">
        <f t="shared" si="71"/>
        <v>H2APCSMF18</v>
      </c>
      <c r="AH161" s="122"/>
      <c r="AI161" s="123"/>
      <c r="AJ161" s="124"/>
    </row>
    <row r="162" spans="1:36" s="125" customFormat="1" ht="350.1" customHeight="1" x14ac:dyDescent="0.2">
      <c r="A162" s="172">
        <f>IF(ISBLANK(D162),"",COUNTA($D$2:D162))</f>
        <v>126</v>
      </c>
      <c r="B162" s="148">
        <f t="shared" si="62"/>
        <v>161</v>
      </c>
      <c r="C162" s="87"/>
      <c r="D162" s="87" t="s">
        <v>1212</v>
      </c>
      <c r="E162" s="87" t="s">
        <v>1230</v>
      </c>
      <c r="F162" s="96" t="s">
        <v>1237</v>
      </c>
      <c r="G162" s="96" t="s">
        <v>1218</v>
      </c>
      <c r="H162" s="89" t="s">
        <v>1219</v>
      </c>
      <c r="I162" s="89" t="s">
        <v>1220</v>
      </c>
      <c r="J162" s="90" t="s">
        <v>1221</v>
      </c>
      <c r="K162" s="90">
        <v>1</v>
      </c>
      <c r="L162" s="91">
        <v>43480</v>
      </c>
      <c r="M162" s="91">
        <v>43646</v>
      </c>
      <c r="N162" s="92">
        <f t="shared" si="59"/>
        <v>23.714285714285715</v>
      </c>
      <c r="O162" s="90" t="s">
        <v>1222</v>
      </c>
      <c r="P162" s="90">
        <v>1</v>
      </c>
      <c r="Q162" s="193">
        <v>44257</v>
      </c>
      <c r="R162" s="175">
        <f t="shared" si="72"/>
        <v>20.366666666666667</v>
      </c>
      <c r="S162" s="93">
        <f t="shared" si="63"/>
        <v>100</v>
      </c>
      <c r="T162" s="154">
        <f t="shared" si="64"/>
        <v>23.714285714285715</v>
      </c>
      <c r="U162" s="154">
        <f t="shared" si="65"/>
        <v>23.714285714285715</v>
      </c>
      <c r="V162" s="154">
        <f t="shared" si="66"/>
        <v>23.714285714285715</v>
      </c>
      <c r="W162" s="87"/>
      <c r="X162" s="155" t="str">
        <f t="shared" si="67"/>
        <v>CUMPLIDA</v>
      </c>
      <c r="Y162" s="155" t="str">
        <f t="shared" si="68"/>
        <v>CUMPLIDO</v>
      </c>
      <c r="Z162" s="121" t="s">
        <v>1234</v>
      </c>
      <c r="AA162" s="156" t="str">
        <f t="shared" si="74"/>
        <v>H4APCSMF18</v>
      </c>
      <c r="AB162" s="156">
        <f t="shared" si="60"/>
        <v>1</v>
      </c>
      <c r="AC162" s="156" t="str">
        <f t="shared" si="73"/>
        <v>H4APCSMF18 - 1</v>
      </c>
      <c r="AD162" s="153">
        <f t="shared" si="69"/>
        <v>5</v>
      </c>
      <c r="AE162" s="197">
        <f t="shared" si="70"/>
        <v>5</v>
      </c>
      <c r="AF162" s="153" t="str">
        <f t="shared" si="61"/>
        <v>H4APCSMF18.</v>
      </c>
      <c r="AG162" s="153" t="str">
        <f t="shared" si="71"/>
        <v>H4APCSMF18</v>
      </c>
      <c r="AH162" s="122"/>
      <c r="AI162" s="123"/>
      <c r="AJ162" s="124"/>
    </row>
    <row r="163" spans="1:36" s="125" customFormat="1" ht="350.1" customHeight="1" x14ac:dyDescent="0.2">
      <c r="A163" s="172">
        <f>IF(ISBLANK(D163),"",COUNTA($D$2:D163))</f>
        <v>127</v>
      </c>
      <c r="B163" s="148">
        <f t="shared" si="62"/>
        <v>162</v>
      </c>
      <c r="C163" s="87"/>
      <c r="D163" s="87" t="s">
        <v>836</v>
      </c>
      <c r="E163" s="87" t="s">
        <v>1231</v>
      </c>
      <c r="F163" s="96" t="s">
        <v>1238</v>
      </c>
      <c r="G163" s="96" t="s">
        <v>1223</v>
      </c>
      <c r="H163" s="89" t="s">
        <v>1224</v>
      </c>
      <c r="I163" s="89" t="s">
        <v>1225</v>
      </c>
      <c r="J163" s="90" t="s">
        <v>1226</v>
      </c>
      <c r="K163" s="90">
        <v>1</v>
      </c>
      <c r="L163" s="91">
        <v>43480</v>
      </c>
      <c r="M163" s="91">
        <v>43524</v>
      </c>
      <c r="N163" s="92">
        <f t="shared" si="59"/>
        <v>6.2857142857142856</v>
      </c>
      <c r="O163" s="90" t="s">
        <v>526</v>
      </c>
      <c r="P163" s="90">
        <v>0.9</v>
      </c>
      <c r="Q163" s="97"/>
      <c r="R163" s="175">
        <f t="shared" si="72"/>
        <v>-1450.8</v>
      </c>
      <c r="S163" s="93">
        <f t="shared" si="63"/>
        <v>90</v>
      </c>
      <c r="T163" s="154">
        <f t="shared" si="64"/>
        <v>5.6571428571428566</v>
      </c>
      <c r="U163" s="154">
        <f t="shared" si="65"/>
        <v>5.6571428571428566</v>
      </c>
      <c r="V163" s="154">
        <f t="shared" si="66"/>
        <v>6.2857142857142856</v>
      </c>
      <c r="W163" s="87"/>
      <c r="X163" s="155" t="str">
        <f t="shared" si="67"/>
        <v>VENCIDA</v>
      </c>
      <c r="Y163" s="155" t="str">
        <f t="shared" si="68"/>
        <v>VENCIDO</v>
      </c>
      <c r="Z163" s="121" t="s">
        <v>1234</v>
      </c>
      <c r="AA163" s="156" t="str">
        <f t="shared" si="74"/>
        <v>H5APCSMF18</v>
      </c>
      <c r="AB163" s="156">
        <f t="shared" si="60"/>
        <v>1</v>
      </c>
      <c r="AC163" s="156" t="str">
        <f t="shared" si="73"/>
        <v>H5APCSMF18 - 1</v>
      </c>
      <c r="AD163" s="153">
        <f t="shared" si="69"/>
        <v>1</v>
      </c>
      <c r="AE163" s="197">
        <f t="shared" si="70"/>
        <v>1</v>
      </c>
      <c r="AF163" s="153" t="str">
        <f t="shared" si="61"/>
        <v>H5APCSMF18.</v>
      </c>
      <c r="AG163" s="153" t="str">
        <f t="shared" si="71"/>
        <v>H5APCSMF18</v>
      </c>
      <c r="AH163" s="122"/>
      <c r="AI163" s="123"/>
      <c r="AJ163" s="124"/>
    </row>
    <row r="164" spans="1:36" s="125" customFormat="1" ht="350.1" customHeight="1" x14ac:dyDescent="0.2">
      <c r="A164" s="172">
        <f>IF(ISBLANK(D164),"",COUNTA($D$2:D164))</f>
        <v>128</v>
      </c>
      <c r="B164" s="148">
        <f t="shared" si="62"/>
        <v>163</v>
      </c>
      <c r="C164" s="87"/>
      <c r="D164" s="87" t="s">
        <v>1210</v>
      </c>
      <c r="E164" s="87" t="s">
        <v>1150</v>
      </c>
      <c r="F164" s="96" t="s">
        <v>1239</v>
      </c>
      <c r="G164" s="96" t="s">
        <v>1227</v>
      </c>
      <c r="H164" s="89" t="s">
        <v>1228</v>
      </c>
      <c r="I164" s="89" t="s">
        <v>1229</v>
      </c>
      <c r="J164" s="90" t="s">
        <v>1105</v>
      </c>
      <c r="K164" s="90">
        <v>1</v>
      </c>
      <c r="L164" s="91">
        <v>43480</v>
      </c>
      <c r="M164" s="91">
        <v>43524</v>
      </c>
      <c r="N164" s="92">
        <f t="shared" si="59"/>
        <v>6.2857142857142856</v>
      </c>
      <c r="O164" s="90" t="s">
        <v>526</v>
      </c>
      <c r="P164" s="90">
        <v>0.4</v>
      </c>
      <c r="Q164" s="97"/>
      <c r="R164" s="175">
        <f t="shared" si="72"/>
        <v>-1450.8</v>
      </c>
      <c r="S164" s="93">
        <f t="shared" si="63"/>
        <v>40</v>
      </c>
      <c r="T164" s="154">
        <f t="shared" si="64"/>
        <v>2.5142857142857142</v>
      </c>
      <c r="U164" s="154">
        <f t="shared" si="65"/>
        <v>2.5142857142857142</v>
      </c>
      <c r="V164" s="154">
        <f t="shared" si="66"/>
        <v>6.2857142857142856</v>
      </c>
      <c r="W164" s="87"/>
      <c r="X164" s="155" t="str">
        <f t="shared" si="67"/>
        <v>VENCIDA</v>
      </c>
      <c r="Y164" s="155" t="str">
        <f t="shared" si="68"/>
        <v>VENCIDO</v>
      </c>
      <c r="Z164" s="121" t="s">
        <v>1234</v>
      </c>
      <c r="AA164" s="156" t="str">
        <f t="shared" si="74"/>
        <v>H6APCSMF18</v>
      </c>
      <c r="AB164" s="156">
        <f t="shared" si="60"/>
        <v>1</v>
      </c>
      <c r="AC164" s="156" t="str">
        <f t="shared" si="73"/>
        <v>H6APCSMF18 - 1</v>
      </c>
      <c r="AD164" s="153">
        <f t="shared" si="69"/>
        <v>1</v>
      </c>
      <c r="AE164" s="197">
        <f t="shared" si="70"/>
        <v>1</v>
      </c>
      <c r="AF164" s="153" t="str">
        <f t="shared" si="61"/>
        <v>H6APCSMF18.</v>
      </c>
      <c r="AG164" s="153" t="str">
        <f t="shared" si="71"/>
        <v>H6APCSMF18</v>
      </c>
      <c r="AH164" s="122"/>
      <c r="AI164" s="123"/>
      <c r="AJ164" s="124"/>
    </row>
    <row r="165" spans="1:36" s="17" customFormat="1" ht="350.1" customHeight="1" x14ac:dyDescent="0.2">
      <c r="A165" s="172">
        <f>IF(ISBLANK(D165),"",COUNTA($D$2:D165))</f>
        <v>129</v>
      </c>
      <c r="B165" s="148">
        <f t="shared" si="62"/>
        <v>164</v>
      </c>
      <c r="C165" s="87"/>
      <c r="D165" s="87" t="s">
        <v>966</v>
      </c>
      <c r="E165" s="90" t="s">
        <v>1147</v>
      </c>
      <c r="F165" s="98" t="s">
        <v>1049</v>
      </c>
      <c r="G165" s="98" t="s">
        <v>1050</v>
      </c>
      <c r="H165" s="101" t="s">
        <v>1111</v>
      </c>
      <c r="I165" s="89" t="s">
        <v>1099</v>
      </c>
      <c r="J165" s="90" t="s">
        <v>1112</v>
      </c>
      <c r="K165" s="90">
        <v>1</v>
      </c>
      <c r="L165" s="91">
        <v>43467</v>
      </c>
      <c r="M165" s="91">
        <v>43524</v>
      </c>
      <c r="N165" s="92">
        <f t="shared" si="59"/>
        <v>8.1428571428571423</v>
      </c>
      <c r="O165" s="90" t="s">
        <v>2112</v>
      </c>
      <c r="P165" s="90">
        <v>0</v>
      </c>
      <c r="Q165" s="90"/>
      <c r="R165" s="175">
        <f t="shared" si="72"/>
        <v>-1450.8</v>
      </c>
      <c r="S165" s="93">
        <f t="shared" si="63"/>
        <v>0</v>
      </c>
      <c r="T165" s="154">
        <f t="shared" si="64"/>
        <v>0</v>
      </c>
      <c r="U165" s="154">
        <f t="shared" si="65"/>
        <v>0</v>
      </c>
      <c r="V165" s="154">
        <f t="shared" si="66"/>
        <v>8.1428571428571423</v>
      </c>
      <c r="W165" s="87"/>
      <c r="X165" s="155" t="str">
        <f t="shared" si="67"/>
        <v>VENCIDA</v>
      </c>
      <c r="Y165" s="155" t="str">
        <f t="shared" si="68"/>
        <v>VENCIDO</v>
      </c>
      <c r="Z165" s="95" t="s">
        <v>1110</v>
      </c>
      <c r="AA165" s="156" t="str">
        <f t="shared" si="74"/>
        <v>H1ACSRT17</v>
      </c>
      <c r="AB165" s="156">
        <f t="shared" si="60"/>
        <v>1</v>
      </c>
      <c r="AC165" s="156" t="str">
        <f t="shared" si="73"/>
        <v>H1ACSRT17 - 1</v>
      </c>
      <c r="AD165" s="153">
        <f t="shared" si="69"/>
        <v>1</v>
      </c>
      <c r="AE165" s="197">
        <f t="shared" si="70"/>
        <v>1</v>
      </c>
      <c r="AF165" s="153" t="str">
        <f t="shared" si="61"/>
        <v>H1ACSRT17.</v>
      </c>
      <c r="AG165" s="153" t="str">
        <f t="shared" si="71"/>
        <v>H1ACSRT17</v>
      </c>
      <c r="AH165" s="66"/>
      <c r="AI165" s="67"/>
      <c r="AJ165" s="16"/>
    </row>
    <row r="166" spans="1:36" s="17" customFormat="1" ht="350.1" customHeight="1" x14ac:dyDescent="0.2">
      <c r="A166" s="172">
        <f>IF(ISBLANK(D166),"",COUNTA($D$2:D166))</f>
        <v>130</v>
      </c>
      <c r="B166" s="148">
        <f t="shared" si="62"/>
        <v>165</v>
      </c>
      <c r="C166" s="87"/>
      <c r="D166" s="87" t="s">
        <v>835</v>
      </c>
      <c r="E166" s="90" t="s">
        <v>1149</v>
      </c>
      <c r="F166" s="98" t="s">
        <v>1205</v>
      </c>
      <c r="G166" s="98" t="s">
        <v>1148</v>
      </c>
      <c r="H166" s="89" t="s">
        <v>1113</v>
      </c>
      <c r="I166" s="89" t="s">
        <v>1114</v>
      </c>
      <c r="J166" s="90" t="s">
        <v>1115</v>
      </c>
      <c r="K166" s="90">
        <v>1</v>
      </c>
      <c r="L166" s="91">
        <v>43467</v>
      </c>
      <c r="M166" s="91">
        <v>43524</v>
      </c>
      <c r="N166" s="92">
        <f t="shared" si="59"/>
        <v>8.1428571428571423</v>
      </c>
      <c r="O166" s="90" t="s">
        <v>2112</v>
      </c>
      <c r="P166" s="90">
        <v>0</v>
      </c>
      <c r="Q166" s="90"/>
      <c r="R166" s="175">
        <f t="shared" si="72"/>
        <v>-1450.8</v>
      </c>
      <c r="S166" s="93">
        <f t="shared" si="63"/>
        <v>0</v>
      </c>
      <c r="T166" s="154">
        <f t="shared" si="64"/>
        <v>0</v>
      </c>
      <c r="U166" s="154">
        <f t="shared" si="65"/>
        <v>0</v>
      </c>
      <c r="V166" s="154">
        <f t="shared" si="66"/>
        <v>8.1428571428571423</v>
      </c>
      <c r="W166" s="87"/>
      <c r="X166" s="155" t="str">
        <f t="shared" si="67"/>
        <v>VENCIDA</v>
      </c>
      <c r="Y166" s="155" t="str">
        <f t="shared" si="68"/>
        <v>VENCIDO</v>
      </c>
      <c r="Z166" s="95" t="s">
        <v>1110</v>
      </c>
      <c r="AA166" s="156" t="str">
        <f t="shared" si="74"/>
        <v>H2ACSRT17</v>
      </c>
      <c r="AB166" s="156">
        <f t="shared" si="60"/>
        <v>1</v>
      </c>
      <c r="AC166" s="156" t="str">
        <f t="shared" si="73"/>
        <v>H2ACSRT17 - 1</v>
      </c>
      <c r="AD166" s="153">
        <f t="shared" si="69"/>
        <v>1</v>
      </c>
      <c r="AE166" s="197">
        <f t="shared" si="70"/>
        <v>1</v>
      </c>
      <c r="AF166" s="153" t="str">
        <f t="shared" si="61"/>
        <v>H2ACSRT17.</v>
      </c>
      <c r="AG166" s="153" t="str">
        <f t="shared" si="71"/>
        <v>H2ACSRT17</v>
      </c>
      <c r="AH166" s="66"/>
      <c r="AI166" s="67"/>
      <c r="AJ166" s="16"/>
    </row>
    <row r="167" spans="1:36" s="17" customFormat="1" ht="350.1" customHeight="1" x14ac:dyDescent="0.2">
      <c r="A167" s="172">
        <f>IF(ISBLANK(D167),"",COUNTA($D$2:D167))</f>
        <v>131</v>
      </c>
      <c r="B167" s="148">
        <f t="shared" si="62"/>
        <v>166</v>
      </c>
      <c r="C167" s="87"/>
      <c r="D167" s="87" t="s">
        <v>835</v>
      </c>
      <c r="E167" s="90" t="s">
        <v>1150</v>
      </c>
      <c r="F167" s="98" t="s">
        <v>1051</v>
      </c>
      <c r="G167" s="98" t="s">
        <v>1052</v>
      </c>
      <c r="H167" s="89" t="s">
        <v>1113</v>
      </c>
      <c r="I167" s="89" t="s">
        <v>1116</v>
      </c>
      <c r="J167" s="90" t="s">
        <v>1115</v>
      </c>
      <c r="K167" s="90">
        <v>1</v>
      </c>
      <c r="L167" s="91">
        <v>43467</v>
      </c>
      <c r="M167" s="91">
        <v>43524</v>
      </c>
      <c r="N167" s="92">
        <f t="shared" si="59"/>
        <v>8.1428571428571423</v>
      </c>
      <c r="O167" s="90" t="s">
        <v>2112</v>
      </c>
      <c r="P167" s="90">
        <v>0</v>
      </c>
      <c r="Q167" s="90"/>
      <c r="R167" s="175">
        <f t="shared" si="72"/>
        <v>-1450.8</v>
      </c>
      <c r="S167" s="93">
        <f t="shared" si="63"/>
        <v>0</v>
      </c>
      <c r="T167" s="154">
        <f t="shared" si="64"/>
        <v>0</v>
      </c>
      <c r="U167" s="154">
        <f t="shared" si="65"/>
        <v>0</v>
      </c>
      <c r="V167" s="154">
        <f t="shared" si="66"/>
        <v>8.1428571428571423</v>
      </c>
      <c r="W167" s="87"/>
      <c r="X167" s="155" t="str">
        <f t="shared" si="67"/>
        <v>VENCIDA</v>
      </c>
      <c r="Y167" s="155" t="str">
        <f t="shared" si="68"/>
        <v>VENCIDO</v>
      </c>
      <c r="Z167" s="95" t="s">
        <v>1110</v>
      </c>
      <c r="AA167" s="156" t="str">
        <f t="shared" si="74"/>
        <v>H3ACSRT17</v>
      </c>
      <c r="AB167" s="156">
        <f t="shared" si="60"/>
        <v>1</v>
      </c>
      <c r="AC167" s="156" t="str">
        <f t="shared" si="73"/>
        <v>H3ACSRT17 - 1</v>
      </c>
      <c r="AD167" s="153">
        <f t="shared" si="69"/>
        <v>1</v>
      </c>
      <c r="AE167" s="197">
        <f t="shared" si="70"/>
        <v>1</v>
      </c>
      <c r="AF167" s="153" t="str">
        <f t="shared" si="61"/>
        <v>H3ACSRT17.</v>
      </c>
      <c r="AG167" s="153" t="str">
        <f t="shared" si="71"/>
        <v>H3ACSRT17</v>
      </c>
      <c r="AH167" s="66"/>
      <c r="AI167" s="67"/>
      <c r="AJ167" s="16"/>
    </row>
    <row r="168" spans="1:36" s="17" customFormat="1" ht="350.1" customHeight="1" x14ac:dyDescent="0.2">
      <c r="A168" s="172">
        <f>IF(ISBLANK(D168),"",COUNTA($D$2:D168))</f>
        <v>132</v>
      </c>
      <c r="B168" s="148">
        <f t="shared" si="62"/>
        <v>167</v>
      </c>
      <c r="C168" s="87"/>
      <c r="D168" s="87" t="s">
        <v>835</v>
      </c>
      <c r="E168" s="90" t="s">
        <v>1151</v>
      </c>
      <c r="F168" s="98" t="s">
        <v>1053</v>
      </c>
      <c r="G168" s="98" t="s">
        <v>1130</v>
      </c>
      <c r="H168" s="89" t="s">
        <v>1117</v>
      </c>
      <c r="I168" s="89" t="s">
        <v>1118</v>
      </c>
      <c r="J168" s="90" t="s">
        <v>1112</v>
      </c>
      <c r="K168" s="90">
        <v>1</v>
      </c>
      <c r="L168" s="91">
        <v>43467</v>
      </c>
      <c r="M168" s="91">
        <v>43524</v>
      </c>
      <c r="N168" s="92">
        <f t="shared" si="59"/>
        <v>8.1428571428571423</v>
      </c>
      <c r="O168" s="90" t="s">
        <v>2112</v>
      </c>
      <c r="P168" s="90">
        <v>0</v>
      </c>
      <c r="Q168" s="90"/>
      <c r="R168" s="175">
        <f t="shared" si="72"/>
        <v>-1450.8</v>
      </c>
      <c r="S168" s="93">
        <f t="shared" si="63"/>
        <v>0</v>
      </c>
      <c r="T168" s="154">
        <f t="shared" si="64"/>
        <v>0</v>
      </c>
      <c r="U168" s="154">
        <f t="shared" si="65"/>
        <v>0</v>
      </c>
      <c r="V168" s="154">
        <f t="shared" si="66"/>
        <v>8.1428571428571423</v>
      </c>
      <c r="W168" s="87"/>
      <c r="X168" s="155" t="str">
        <f t="shared" si="67"/>
        <v>VENCIDA</v>
      </c>
      <c r="Y168" s="155" t="str">
        <f t="shared" si="68"/>
        <v>VENCIDO</v>
      </c>
      <c r="Z168" s="95" t="s">
        <v>1110</v>
      </c>
      <c r="AA168" s="156" t="str">
        <f t="shared" si="74"/>
        <v>H4ACSRT17</v>
      </c>
      <c r="AB168" s="156">
        <f t="shared" si="60"/>
        <v>1</v>
      </c>
      <c r="AC168" s="156" t="str">
        <f t="shared" si="73"/>
        <v>H4ACSRT17 - 1</v>
      </c>
      <c r="AD168" s="153">
        <f t="shared" si="69"/>
        <v>1</v>
      </c>
      <c r="AE168" s="197">
        <f t="shared" si="70"/>
        <v>1</v>
      </c>
      <c r="AF168" s="153" t="str">
        <f t="shared" si="61"/>
        <v>H4ACSRT17.</v>
      </c>
      <c r="AG168" s="153" t="str">
        <f t="shared" si="71"/>
        <v>H4ACSRT17</v>
      </c>
      <c r="AH168" s="66"/>
      <c r="AI168" s="67"/>
      <c r="AJ168" s="16"/>
    </row>
    <row r="169" spans="1:36" s="17" customFormat="1" ht="350.1" customHeight="1" x14ac:dyDescent="0.2">
      <c r="A169" s="172">
        <f>IF(ISBLANK(D169),"",COUNTA($D$2:D169))</f>
        <v>133</v>
      </c>
      <c r="B169" s="148">
        <f t="shared" si="62"/>
        <v>168</v>
      </c>
      <c r="C169" s="87"/>
      <c r="D169" s="87" t="s">
        <v>836</v>
      </c>
      <c r="E169" s="90" t="s">
        <v>1153</v>
      </c>
      <c r="F169" s="98" t="s">
        <v>1152</v>
      </c>
      <c r="G169" s="98" t="s">
        <v>1054</v>
      </c>
      <c r="H169" s="101" t="s">
        <v>1134</v>
      </c>
      <c r="I169" s="101" t="s">
        <v>1140</v>
      </c>
      <c r="J169" s="90" t="s">
        <v>1141</v>
      </c>
      <c r="K169" s="90">
        <v>1</v>
      </c>
      <c r="L169" s="91">
        <v>43467</v>
      </c>
      <c r="M169" s="91">
        <v>43524</v>
      </c>
      <c r="N169" s="92">
        <f t="shared" ref="N169:N192" si="75">(+M169-L169)/7</f>
        <v>8.1428571428571423</v>
      </c>
      <c r="O169" s="90" t="s">
        <v>2112</v>
      </c>
      <c r="P169" s="90">
        <v>0</v>
      </c>
      <c r="Q169" s="90"/>
      <c r="R169" s="175">
        <f t="shared" si="72"/>
        <v>-1450.8</v>
      </c>
      <c r="S169" s="93">
        <f t="shared" si="63"/>
        <v>0</v>
      </c>
      <c r="T169" s="154">
        <f t="shared" si="64"/>
        <v>0</v>
      </c>
      <c r="U169" s="154">
        <f t="shared" si="65"/>
        <v>0</v>
      </c>
      <c r="V169" s="154">
        <f t="shared" si="66"/>
        <v>8.1428571428571423</v>
      </c>
      <c r="W169" s="87"/>
      <c r="X169" s="155" t="str">
        <f t="shared" si="67"/>
        <v>VENCIDA</v>
      </c>
      <c r="Y169" s="155" t="str">
        <f t="shared" si="68"/>
        <v>VENCIDO</v>
      </c>
      <c r="Z169" s="95" t="s">
        <v>1110</v>
      </c>
      <c r="AA169" s="156" t="str">
        <f t="shared" si="74"/>
        <v>H5ACSRT17</v>
      </c>
      <c r="AB169" s="156">
        <f t="shared" si="60"/>
        <v>1</v>
      </c>
      <c r="AC169" s="156" t="str">
        <f t="shared" si="73"/>
        <v>H5ACSRT17 - 1</v>
      </c>
      <c r="AD169" s="153">
        <f t="shared" si="69"/>
        <v>1</v>
      </c>
      <c r="AE169" s="197">
        <f t="shared" si="70"/>
        <v>1</v>
      </c>
      <c r="AF169" s="153" t="str">
        <f t="shared" si="61"/>
        <v>H5ACSRT17.</v>
      </c>
      <c r="AG169" s="153" t="str">
        <f t="shared" si="71"/>
        <v>H5ACSRT17</v>
      </c>
      <c r="AH169" s="66"/>
      <c r="AI169" s="67"/>
      <c r="AJ169" s="16"/>
    </row>
    <row r="170" spans="1:36" s="17" customFormat="1" ht="350.1" customHeight="1" x14ac:dyDescent="0.2">
      <c r="A170" s="172">
        <f>IF(ISBLANK(D170),"",COUNTA($D$2:D170))</f>
        <v>134</v>
      </c>
      <c r="B170" s="148">
        <f t="shared" si="62"/>
        <v>169</v>
      </c>
      <c r="C170" s="87"/>
      <c r="D170" s="87" t="s">
        <v>835</v>
      </c>
      <c r="E170" s="90" t="s">
        <v>1155</v>
      </c>
      <c r="F170" s="98" t="s">
        <v>1154</v>
      </c>
      <c r="G170" s="98" t="s">
        <v>1055</v>
      </c>
      <c r="H170" s="101" t="s">
        <v>1111</v>
      </c>
      <c r="I170" s="101" t="s">
        <v>1119</v>
      </c>
      <c r="J170" s="90" t="s">
        <v>1112</v>
      </c>
      <c r="K170" s="90">
        <v>1</v>
      </c>
      <c r="L170" s="91">
        <v>43467</v>
      </c>
      <c r="M170" s="91">
        <v>43524</v>
      </c>
      <c r="N170" s="92">
        <f t="shared" si="75"/>
        <v>8.1428571428571423</v>
      </c>
      <c r="O170" s="90" t="s">
        <v>2112</v>
      </c>
      <c r="P170" s="90">
        <v>0</v>
      </c>
      <c r="Q170" s="90"/>
      <c r="R170" s="175">
        <f t="shared" si="72"/>
        <v>-1450.8</v>
      </c>
      <c r="S170" s="93">
        <f t="shared" si="63"/>
        <v>0</v>
      </c>
      <c r="T170" s="154">
        <f t="shared" si="64"/>
        <v>0</v>
      </c>
      <c r="U170" s="154">
        <f t="shared" si="65"/>
        <v>0</v>
      </c>
      <c r="V170" s="154">
        <f t="shared" si="66"/>
        <v>8.1428571428571423</v>
      </c>
      <c r="W170" s="87"/>
      <c r="X170" s="155" t="str">
        <f t="shared" si="67"/>
        <v>VENCIDA</v>
      </c>
      <c r="Y170" s="155" t="str">
        <f t="shared" si="68"/>
        <v>VENCIDO</v>
      </c>
      <c r="Z170" s="95" t="s">
        <v>1110</v>
      </c>
      <c r="AA170" s="156" t="str">
        <f t="shared" si="74"/>
        <v>H6ACSRT17</v>
      </c>
      <c r="AB170" s="156">
        <f t="shared" si="60"/>
        <v>1</v>
      </c>
      <c r="AC170" s="156" t="str">
        <f t="shared" si="73"/>
        <v>H6ACSRT17 - 1</v>
      </c>
      <c r="AD170" s="153">
        <f t="shared" si="69"/>
        <v>1</v>
      </c>
      <c r="AE170" s="197">
        <f t="shared" si="70"/>
        <v>1</v>
      </c>
      <c r="AF170" s="153" t="str">
        <f t="shared" si="61"/>
        <v>H6ACSRT17.</v>
      </c>
      <c r="AG170" s="153" t="str">
        <f t="shared" si="71"/>
        <v>H6ACSRT17</v>
      </c>
      <c r="AH170" s="66"/>
      <c r="AI170" s="67"/>
      <c r="AJ170" s="16"/>
    </row>
    <row r="171" spans="1:36" s="17" customFormat="1" ht="350.1" customHeight="1" x14ac:dyDescent="0.2">
      <c r="A171" s="172">
        <f>IF(ISBLANK(D171),"",COUNTA($D$2:D171))</f>
        <v>135</v>
      </c>
      <c r="B171" s="148">
        <f t="shared" si="62"/>
        <v>170</v>
      </c>
      <c r="C171" s="87"/>
      <c r="D171" s="87" t="s">
        <v>835</v>
      </c>
      <c r="E171" s="90" t="s">
        <v>1158</v>
      </c>
      <c r="F171" s="98" t="s">
        <v>1157</v>
      </c>
      <c r="G171" s="98" t="s">
        <v>1056</v>
      </c>
      <c r="H171" s="89" t="s">
        <v>1113</v>
      </c>
      <c r="I171" s="89" t="s">
        <v>1116</v>
      </c>
      <c r="J171" s="90" t="s">
        <v>1115</v>
      </c>
      <c r="K171" s="90">
        <v>1</v>
      </c>
      <c r="L171" s="91">
        <v>43467</v>
      </c>
      <c r="M171" s="91">
        <v>43524</v>
      </c>
      <c r="N171" s="92">
        <f t="shared" si="75"/>
        <v>8.1428571428571423</v>
      </c>
      <c r="O171" s="90" t="s">
        <v>2112</v>
      </c>
      <c r="P171" s="90">
        <v>0</v>
      </c>
      <c r="Q171" s="90"/>
      <c r="R171" s="175">
        <f t="shared" si="72"/>
        <v>-1450.8</v>
      </c>
      <c r="S171" s="93">
        <f t="shared" si="63"/>
        <v>0</v>
      </c>
      <c r="T171" s="154">
        <f t="shared" si="64"/>
        <v>0</v>
      </c>
      <c r="U171" s="154">
        <f t="shared" si="65"/>
        <v>0</v>
      </c>
      <c r="V171" s="154">
        <f t="shared" si="66"/>
        <v>8.1428571428571423</v>
      </c>
      <c r="W171" s="87"/>
      <c r="X171" s="155" t="str">
        <f t="shared" si="67"/>
        <v>VENCIDA</v>
      </c>
      <c r="Y171" s="155" t="str">
        <f t="shared" si="68"/>
        <v>VENCIDO</v>
      </c>
      <c r="Z171" s="95" t="s">
        <v>1110</v>
      </c>
      <c r="AA171" s="156" t="str">
        <f t="shared" si="74"/>
        <v>H8ACSRT17</v>
      </c>
      <c r="AB171" s="156">
        <f>IF(A171&lt;&gt;"",1,#REF!+1)</f>
        <v>1</v>
      </c>
      <c r="AC171" s="156" t="str">
        <f t="shared" si="73"/>
        <v>H8ACSRT17 - 1</v>
      </c>
      <c r="AD171" s="153">
        <f t="shared" si="69"/>
        <v>1</v>
      </c>
      <c r="AE171" s="197">
        <f t="shared" si="70"/>
        <v>1</v>
      </c>
      <c r="AF171" s="153" t="str">
        <f t="shared" si="61"/>
        <v>H8ACSRT17.</v>
      </c>
      <c r="AG171" s="153" t="str">
        <f t="shared" si="71"/>
        <v>H8ACSRT17</v>
      </c>
      <c r="AH171" s="66"/>
      <c r="AI171" s="67"/>
      <c r="AJ171" s="16"/>
    </row>
    <row r="172" spans="1:36" s="17" customFormat="1" ht="350.1" customHeight="1" x14ac:dyDescent="0.2">
      <c r="A172" s="172">
        <f>IF(ISBLANK(D172),"",COUNTA($D$2:D172))</f>
        <v>136</v>
      </c>
      <c r="B172" s="148">
        <f t="shared" si="62"/>
        <v>171</v>
      </c>
      <c r="C172" s="87"/>
      <c r="D172" s="87" t="s">
        <v>835</v>
      </c>
      <c r="E172" s="90" t="s">
        <v>1159</v>
      </c>
      <c r="F172" s="96" t="s">
        <v>1156</v>
      </c>
      <c r="G172" s="96" t="s">
        <v>1057</v>
      </c>
      <c r="H172" s="89" t="s">
        <v>1096</v>
      </c>
      <c r="I172" s="89" t="s">
        <v>1100</v>
      </c>
      <c r="J172" s="90" t="s">
        <v>1112</v>
      </c>
      <c r="K172" s="90">
        <v>1</v>
      </c>
      <c r="L172" s="91">
        <v>43467</v>
      </c>
      <c r="M172" s="91">
        <v>43524</v>
      </c>
      <c r="N172" s="92">
        <f t="shared" si="75"/>
        <v>8.1428571428571423</v>
      </c>
      <c r="O172" s="90" t="s">
        <v>2112</v>
      </c>
      <c r="P172" s="90">
        <v>0</v>
      </c>
      <c r="Q172" s="90"/>
      <c r="R172" s="175">
        <f t="shared" si="72"/>
        <v>-1450.8</v>
      </c>
      <c r="S172" s="93">
        <f t="shared" si="63"/>
        <v>0</v>
      </c>
      <c r="T172" s="154">
        <f t="shared" si="64"/>
        <v>0</v>
      </c>
      <c r="U172" s="154">
        <f t="shared" si="65"/>
        <v>0</v>
      </c>
      <c r="V172" s="154">
        <f t="shared" si="66"/>
        <v>8.1428571428571423</v>
      </c>
      <c r="W172" s="87"/>
      <c r="X172" s="155" t="str">
        <f t="shared" si="67"/>
        <v>VENCIDA</v>
      </c>
      <c r="Y172" s="155" t="str">
        <f t="shared" si="68"/>
        <v>VENCIDO</v>
      </c>
      <c r="Z172" s="95" t="s">
        <v>1110</v>
      </c>
      <c r="AA172" s="156" t="str">
        <f t="shared" si="74"/>
        <v>H9ACSRT17</v>
      </c>
      <c r="AB172" s="156">
        <f t="shared" ref="AB172:AB178" si="76">IF(A172&lt;&gt;"",1,AB171+1)</f>
        <v>1</v>
      </c>
      <c r="AC172" s="156" t="str">
        <f t="shared" si="73"/>
        <v>H9ACSRT17 - 1</v>
      </c>
      <c r="AD172" s="153">
        <f t="shared" si="69"/>
        <v>1</v>
      </c>
      <c r="AE172" s="197">
        <f t="shared" si="70"/>
        <v>1</v>
      </c>
      <c r="AF172" s="153" t="str">
        <f t="shared" si="61"/>
        <v>H9ACSRT17.</v>
      </c>
      <c r="AG172" s="153" t="str">
        <f t="shared" si="71"/>
        <v>H9ACSRT17</v>
      </c>
      <c r="AH172" s="66"/>
      <c r="AI172" s="67"/>
      <c r="AJ172" s="16"/>
    </row>
    <row r="173" spans="1:36" s="17" customFormat="1" ht="350.1" customHeight="1" x14ac:dyDescent="0.2">
      <c r="A173" s="172">
        <f>IF(ISBLANK(D173),"",COUNTA($D$2:D173))</f>
        <v>137</v>
      </c>
      <c r="B173" s="148">
        <f t="shared" si="62"/>
        <v>172</v>
      </c>
      <c r="C173" s="87"/>
      <c r="D173" s="87" t="s">
        <v>835</v>
      </c>
      <c r="E173" s="90" t="s">
        <v>1150</v>
      </c>
      <c r="F173" s="96" t="s">
        <v>1058</v>
      </c>
      <c r="G173" s="96" t="s">
        <v>1059</v>
      </c>
      <c r="H173" s="89" t="s">
        <v>1120</v>
      </c>
      <c r="I173" s="89" t="s">
        <v>1101</v>
      </c>
      <c r="J173" s="90" t="s">
        <v>1121</v>
      </c>
      <c r="K173" s="90">
        <v>1</v>
      </c>
      <c r="L173" s="91">
        <v>43467</v>
      </c>
      <c r="M173" s="91">
        <v>43524</v>
      </c>
      <c r="N173" s="92">
        <f t="shared" si="75"/>
        <v>8.1428571428571423</v>
      </c>
      <c r="O173" s="90" t="s">
        <v>2112</v>
      </c>
      <c r="P173" s="90">
        <v>0</v>
      </c>
      <c r="Q173" s="90"/>
      <c r="R173" s="175">
        <f t="shared" si="72"/>
        <v>-1450.8</v>
      </c>
      <c r="S173" s="93">
        <f t="shared" si="63"/>
        <v>0</v>
      </c>
      <c r="T173" s="154">
        <f t="shared" si="64"/>
        <v>0</v>
      </c>
      <c r="U173" s="154">
        <f t="shared" si="65"/>
        <v>0</v>
      </c>
      <c r="V173" s="154">
        <f t="shared" si="66"/>
        <v>8.1428571428571423</v>
      </c>
      <c r="W173" s="87"/>
      <c r="X173" s="155" t="str">
        <f t="shared" si="67"/>
        <v>VENCIDA</v>
      </c>
      <c r="Y173" s="155" t="str">
        <f t="shared" si="68"/>
        <v>VENCIDO</v>
      </c>
      <c r="Z173" s="95" t="s">
        <v>1110</v>
      </c>
      <c r="AA173" s="156" t="str">
        <f t="shared" si="74"/>
        <v>H10ACSRT17</v>
      </c>
      <c r="AB173" s="156">
        <f t="shared" si="76"/>
        <v>1</v>
      </c>
      <c r="AC173" s="156" t="str">
        <f t="shared" si="73"/>
        <v>H10ACSRT17 - 1</v>
      </c>
      <c r="AD173" s="153">
        <f t="shared" si="69"/>
        <v>1</v>
      </c>
      <c r="AE173" s="197">
        <f t="shared" si="70"/>
        <v>1</v>
      </c>
      <c r="AF173" s="153" t="str">
        <f t="shared" si="61"/>
        <v>H10ACSRT17.</v>
      </c>
      <c r="AG173" s="153" t="str">
        <f t="shared" si="71"/>
        <v>H10ACSRT17</v>
      </c>
      <c r="AH173" s="66"/>
      <c r="AI173" s="67"/>
      <c r="AJ173" s="16"/>
    </row>
    <row r="174" spans="1:36" s="17" customFormat="1" ht="350.1" customHeight="1" x14ac:dyDescent="0.2">
      <c r="A174" s="172">
        <f>IF(ISBLANK(D174),"",COUNTA($D$2:D174))</f>
        <v>138</v>
      </c>
      <c r="B174" s="148">
        <f t="shared" si="62"/>
        <v>173</v>
      </c>
      <c r="C174" s="87"/>
      <c r="D174" s="87" t="s">
        <v>836</v>
      </c>
      <c r="E174" s="90" t="s">
        <v>1160</v>
      </c>
      <c r="F174" s="96" t="s">
        <v>1060</v>
      </c>
      <c r="G174" s="96" t="s">
        <v>1061</v>
      </c>
      <c r="H174" s="89" t="s">
        <v>1135</v>
      </c>
      <c r="I174" s="89" t="s">
        <v>1142</v>
      </c>
      <c r="J174" s="90" t="s">
        <v>1105</v>
      </c>
      <c r="K174" s="90">
        <v>2</v>
      </c>
      <c r="L174" s="91">
        <v>43467</v>
      </c>
      <c r="M174" s="91">
        <v>43524</v>
      </c>
      <c r="N174" s="92">
        <f t="shared" si="75"/>
        <v>8.1428571428571423</v>
      </c>
      <c r="O174" s="90" t="s">
        <v>2112</v>
      </c>
      <c r="P174" s="90">
        <v>0</v>
      </c>
      <c r="Q174" s="90"/>
      <c r="R174" s="175">
        <f t="shared" si="72"/>
        <v>-1450.8</v>
      </c>
      <c r="S174" s="93">
        <f t="shared" si="63"/>
        <v>0</v>
      </c>
      <c r="T174" s="154">
        <f t="shared" si="64"/>
        <v>0</v>
      </c>
      <c r="U174" s="154">
        <f t="shared" si="65"/>
        <v>0</v>
      </c>
      <c r="V174" s="154">
        <f t="shared" si="66"/>
        <v>8.1428571428571423</v>
      </c>
      <c r="W174" s="87"/>
      <c r="X174" s="155" t="str">
        <f t="shared" si="67"/>
        <v>VENCIDA</v>
      </c>
      <c r="Y174" s="155" t="str">
        <f t="shared" si="68"/>
        <v>VENCIDO</v>
      </c>
      <c r="Z174" s="95" t="s">
        <v>1110</v>
      </c>
      <c r="AA174" s="156" t="str">
        <f t="shared" si="74"/>
        <v>H11ACSRT17</v>
      </c>
      <c r="AB174" s="156">
        <f t="shared" si="76"/>
        <v>1</v>
      </c>
      <c r="AC174" s="156" t="str">
        <f t="shared" si="73"/>
        <v>H11ACSRT17 - 1</v>
      </c>
      <c r="AD174" s="153">
        <f t="shared" si="69"/>
        <v>1</v>
      </c>
      <c r="AE174" s="197">
        <f t="shared" si="70"/>
        <v>1</v>
      </c>
      <c r="AF174" s="153" t="str">
        <f t="shared" si="61"/>
        <v>H11ACSRT17.</v>
      </c>
      <c r="AG174" s="153" t="str">
        <f t="shared" si="71"/>
        <v>H11ACSRT17</v>
      </c>
      <c r="AH174" s="66"/>
      <c r="AI174" s="67"/>
      <c r="AJ174" s="16"/>
    </row>
    <row r="175" spans="1:36" s="17" customFormat="1" ht="350.1" customHeight="1" x14ac:dyDescent="0.2">
      <c r="A175" s="172">
        <f>IF(ISBLANK(D175),"",COUNTA($D$2:D175))</f>
        <v>139</v>
      </c>
      <c r="B175" s="148">
        <f t="shared" si="62"/>
        <v>174</v>
      </c>
      <c r="C175" s="87"/>
      <c r="D175" s="87" t="s">
        <v>835</v>
      </c>
      <c r="E175" s="90" t="s">
        <v>1161</v>
      </c>
      <c r="F175" s="96" t="s">
        <v>1062</v>
      </c>
      <c r="G175" s="96" t="s">
        <v>1063</v>
      </c>
      <c r="H175" s="89" t="s">
        <v>1136</v>
      </c>
      <c r="I175" s="89" t="s">
        <v>1142</v>
      </c>
      <c r="J175" s="90" t="s">
        <v>1105</v>
      </c>
      <c r="K175" s="90">
        <v>2</v>
      </c>
      <c r="L175" s="91">
        <v>43467</v>
      </c>
      <c r="M175" s="91">
        <v>43524</v>
      </c>
      <c r="N175" s="92">
        <f t="shared" si="75"/>
        <v>8.1428571428571423</v>
      </c>
      <c r="O175" s="90" t="s">
        <v>2112</v>
      </c>
      <c r="P175" s="90">
        <v>0</v>
      </c>
      <c r="Q175" s="90"/>
      <c r="R175" s="175">
        <f t="shared" si="72"/>
        <v>-1450.8</v>
      </c>
      <c r="S175" s="93">
        <f t="shared" si="63"/>
        <v>0</v>
      </c>
      <c r="T175" s="154">
        <f t="shared" si="64"/>
        <v>0</v>
      </c>
      <c r="U175" s="154">
        <f t="shared" si="65"/>
        <v>0</v>
      </c>
      <c r="V175" s="154">
        <f t="shared" si="66"/>
        <v>8.1428571428571423</v>
      </c>
      <c r="W175" s="87"/>
      <c r="X175" s="155" t="str">
        <f t="shared" si="67"/>
        <v>VENCIDA</v>
      </c>
      <c r="Y175" s="155" t="str">
        <f t="shared" si="68"/>
        <v>VENCIDO</v>
      </c>
      <c r="Z175" s="95" t="s">
        <v>1110</v>
      </c>
      <c r="AA175" s="156" t="str">
        <f t="shared" si="74"/>
        <v>H12ACSRT17</v>
      </c>
      <c r="AB175" s="156">
        <f t="shared" si="76"/>
        <v>1</v>
      </c>
      <c r="AC175" s="156" t="str">
        <f t="shared" si="73"/>
        <v>H12ACSRT17 - 1</v>
      </c>
      <c r="AD175" s="153">
        <f t="shared" si="69"/>
        <v>1</v>
      </c>
      <c r="AE175" s="197">
        <f t="shared" si="70"/>
        <v>1</v>
      </c>
      <c r="AF175" s="153" t="str">
        <f t="shared" si="61"/>
        <v>H12ACSRT17.</v>
      </c>
      <c r="AG175" s="153" t="str">
        <f t="shared" si="71"/>
        <v>H12ACSRT17</v>
      </c>
      <c r="AH175" s="66"/>
      <c r="AI175" s="67"/>
      <c r="AJ175" s="16"/>
    </row>
    <row r="176" spans="1:36" s="17" customFormat="1" ht="350.1" customHeight="1" x14ac:dyDescent="0.2">
      <c r="A176" s="172">
        <f>IF(ISBLANK(D176),"",COUNTA($D$2:D176))</f>
        <v>140</v>
      </c>
      <c r="B176" s="148">
        <f t="shared" si="62"/>
        <v>175</v>
      </c>
      <c r="C176" s="87"/>
      <c r="D176" s="87" t="s">
        <v>836</v>
      </c>
      <c r="E176" s="90" t="s">
        <v>1161</v>
      </c>
      <c r="F176" s="96" t="s">
        <v>1064</v>
      </c>
      <c r="G176" s="96" t="s">
        <v>1065</v>
      </c>
      <c r="H176" s="89" t="s">
        <v>1122</v>
      </c>
      <c r="I176" s="89" t="s">
        <v>1102</v>
      </c>
      <c r="J176" s="90" t="s">
        <v>1105</v>
      </c>
      <c r="K176" s="90">
        <v>1</v>
      </c>
      <c r="L176" s="91">
        <v>43467</v>
      </c>
      <c r="M176" s="91">
        <v>43524</v>
      </c>
      <c r="N176" s="92">
        <f t="shared" si="75"/>
        <v>8.1428571428571423</v>
      </c>
      <c r="O176" s="90" t="s">
        <v>2112</v>
      </c>
      <c r="P176" s="90">
        <v>0</v>
      </c>
      <c r="Q176" s="90"/>
      <c r="R176" s="175">
        <f t="shared" si="72"/>
        <v>-1450.8</v>
      </c>
      <c r="S176" s="93">
        <f t="shared" si="63"/>
        <v>0</v>
      </c>
      <c r="T176" s="154">
        <f t="shared" si="64"/>
        <v>0</v>
      </c>
      <c r="U176" s="154">
        <f t="shared" si="65"/>
        <v>0</v>
      </c>
      <c r="V176" s="154">
        <f t="shared" si="66"/>
        <v>8.1428571428571423</v>
      </c>
      <c r="W176" s="87"/>
      <c r="X176" s="155" t="str">
        <f t="shared" si="67"/>
        <v>VENCIDA</v>
      </c>
      <c r="Y176" s="155" t="str">
        <f t="shared" si="68"/>
        <v>VENCIDO</v>
      </c>
      <c r="Z176" s="95" t="s">
        <v>1110</v>
      </c>
      <c r="AA176" s="156" t="str">
        <f t="shared" si="74"/>
        <v>H13ACSRT17</v>
      </c>
      <c r="AB176" s="156">
        <f t="shared" si="76"/>
        <v>1</v>
      </c>
      <c r="AC176" s="156" t="str">
        <f t="shared" si="73"/>
        <v>H13ACSRT17 - 1</v>
      </c>
      <c r="AD176" s="153">
        <f t="shared" si="69"/>
        <v>1</v>
      </c>
      <c r="AE176" s="197">
        <f t="shared" si="70"/>
        <v>1</v>
      </c>
      <c r="AF176" s="153" t="str">
        <f t="shared" si="61"/>
        <v>H13ACSRT17.</v>
      </c>
      <c r="AG176" s="153" t="str">
        <f t="shared" si="71"/>
        <v>H13ACSRT17</v>
      </c>
      <c r="AH176" s="66"/>
      <c r="AI176" s="67"/>
      <c r="AJ176" s="16"/>
    </row>
    <row r="177" spans="1:36" s="17" customFormat="1" ht="350.1" customHeight="1" x14ac:dyDescent="0.2">
      <c r="A177" s="172">
        <f>IF(ISBLANK(D177),"",COUNTA($D$2:D177))</f>
        <v>141</v>
      </c>
      <c r="B177" s="148">
        <f t="shared" si="62"/>
        <v>176</v>
      </c>
      <c r="C177" s="87"/>
      <c r="D177" s="87" t="s">
        <v>835</v>
      </c>
      <c r="E177" s="90" t="s">
        <v>1162</v>
      </c>
      <c r="F177" s="98" t="s">
        <v>1066</v>
      </c>
      <c r="G177" s="98" t="s">
        <v>1172</v>
      </c>
      <c r="H177" s="101" t="s">
        <v>1123</v>
      </c>
      <c r="I177" s="101" t="s">
        <v>1114</v>
      </c>
      <c r="J177" s="90" t="s">
        <v>1115</v>
      </c>
      <c r="K177" s="90">
        <v>1</v>
      </c>
      <c r="L177" s="91">
        <v>43467</v>
      </c>
      <c r="M177" s="91">
        <v>43524</v>
      </c>
      <c r="N177" s="92">
        <f t="shared" si="75"/>
        <v>8.1428571428571423</v>
      </c>
      <c r="O177" s="90" t="s">
        <v>2112</v>
      </c>
      <c r="P177" s="90">
        <v>0</v>
      </c>
      <c r="Q177" s="90"/>
      <c r="R177" s="175">
        <f t="shared" si="72"/>
        <v>-1450.8</v>
      </c>
      <c r="S177" s="93">
        <f t="shared" si="63"/>
        <v>0</v>
      </c>
      <c r="T177" s="154">
        <f t="shared" si="64"/>
        <v>0</v>
      </c>
      <c r="U177" s="154">
        <f t="shared" si="65"/>
        <v>0</v>
      </c>
      <c r="V177" s="154">
        <f t="shared" si="66"/>
        <v>8.1428571428571423</v>
      </c>
      <c r="W177" s="87"/>
      <c r="X177" s="155" t="str">
        <f t="shared" si="67"/>
        <v>VENCIDA</v>
      </c>
      <c r="Y177" s="155" t="str">
        <f t="shared" si="68"/>
        <v>VENCIDO</v>
      </c>
      <c r="Z177" s="95" t="s">
        <v>1110</v>
      </c>
      <c r="AA177" s="156" t="str">
        <f t="shared" si="74"/>
        <v>H14ACSRT17</v>
      </c>
      <c r="AB177" s="156">
        <f t="shared" si="76"/>
        <v>1</v>
      </c>
      <c r="AC177" s="156" t="str">
        <f t="shared" si="73"/>
        <v>H14ACSRT17 - 1</v>
      </c>
      <c r="AD177" s="153">
        <f t="shared" si="69"/>
        <v>1</v>
      </c>
      <c r="AE177" s="197">
        <f t="shared" si="70"/>
        <v>1</v>
      </c>
      <c r="AF177" s="153" t="str">
        <f t="shared" si="61"/>
        <v>H14ACSRT17.</v>
      </c>
      <c r="AG177" s="153" t="str">
        <f t="shared" si="71"/>
        <v>H14ACSRT17</v>
      </c>
      <c r="AH177" s="66"/>
      <c r="AI177" s="67"/>
      <c r="AJ177" s="16"/>
    </row>
    <row r="178" spans="1:36" s="17" customFormat="1" ht="350.1" customHeight="1" x14ac:dyDescent="0.2">
      <c r="A178" s="172">
        <f>IF(ISBLANK(D178),"",COUNTA($D$2:D178))</f>
        <v>142</v>
      </c>
      <c r="B178" s="148">
        <f t="shared" si="62"/>
        <v>177</v>
      </c>
      <c r="C178" s="87"/>
      <c r="D178" s="87" t="s">
        <v>836</v>
      </c>
      <c r="E178" s="90" t="s">
        <v>1150</v>
      </c>
      <c r="F178" s="98" t="s">
        <v>1067</v>
      </c>
      <c r="G178" s="96" t="s">
        <v>1068</v>
      </c>
      <c r="H178" s="89" t="s">
        <v>1123</v>
      </c>
      <c r="I178" s="89" t="s">
        <v>1114</v>
      </c>
      <c r="J178" s="90" t="s">
        <v>1115</v>
      </c>
      <c r="K178" s="90">
        <v>1</v>
      </c>
      <c r="L178" s="91">
        <v>43467</v>
      </c>
      <c r="M178" s="91">
        <v>43524</v>
      </c>
      <c r="N178" s="92">
        <f t="shared" si="75"/>
        <v>8.1428571428571423</v>
      </c>
      <c r="O178" s="90" t="s">
        <v>2112</v>
      </c>
      <c r="P178" s="90">
        <v>0</v>
      </c>
      <c r="Q178" s="90"/>
      <c r="R178" s="175">
        <f t="shared" si="72"/>
        <v>-1450.8</v>
      </c>
      <c r="S178" s="93">
        <f t="shared" si="63"/>
        <v>0</v>
      </c>
      <c r="T178" s="154">
        <f t="shared" si="64"/>
        <v>0</v>
      </c>
      <c r="U178" s="154">
        <f t="shared" si="65"/>
        <v>0</v>
      </c>
      <c r="V178" s="154">
        <f t="shared" si="66"/>
        <v>8.1428571428571423</v>
      </c>
      <c r="W178" s="87"/>
      <c r="X178" s="155" t="str">
        <f t="shared" si="67"/>
        <v>VENCIDA</v>
      </c>
      <c r="Y178" s="155" t="str">
        <f t="shared" si="68"/>
        <v>VENCIDO</v>
      </c>
      <c r="Z178" s="95" t="s">
        <v>1110</v>
      </c>
      <c r="AA178" s="156" t="str">
        <f t="shared" si="74"/>
        <v>H15ACSRT17</v>
      </c>
      <c r="AB178" s="156">
        <f t="shared" si="76"/>
        <v>1</v>
      </c>
      <c r="AC178" s="156" t="str">
        <f t="shared" si="73"/>
        <v>H15ACSRT17 - 1</v>
      </c>
      <c r="AD178" s="153">
        <f t="shared" si="69"/>
        <v>1</v>
      </c>
      <c r="AE178" s="197">
        <f t="shared" si="70"/>
        <v>1</v>
      </c>
      <c r="AF178" s="153" t="str">
        <f t="shared" si="61"/>
        <v>H15ACSRT17.</v>
      </c>
      <c r="AG178" s="153" t="str">
        <f t="shared" si="71"/>
        <v>H15ACSRT17</v>
      </c>
      <c r="AH178" s="66"/>
      <c r="AI178" s="67"/>
      <c r="AJ178" s="16"/>
    </row>
    <row r="179" spans="1:36" s="17" customFormat="1" ht="350.1" customHeight="1" x14ac:dyDescent="0.2">
      <c r="A179" s="172">
        <f>IF(ISBLANK(D179),"",COUNTA($D$2:D179))</f>
        <v>143</v>
      </c>
      <c r="B179" s="148">
        <f t="shared" si="62"/>
        <v>178</v>
      </c>
      <c r="C179" s="87"/>
      <c r="D179" s="87" t="s">
        <v>836</v>
      </c>
      <c r="E179" s="90" t="s">
        <v>1163</v>
      </c>
      <c r="F179" s="101" t="s">
        <v>1069</v>
      </c>
      <c r="G179" s="101" t="s">
        <v>1070</v>
      </c>
      <c r="H179" s="101" t="s">
        <v>1124</v>
      </c>
      <c r="I179" s="101" t="s">
        <v>1125</v>
      </c>
      <c r="J179" s="90" t="s">
        <v>1115</v>
      </c>
      <c r="K179" s="90">
        <v>1</v>
      </c>
      <c r="L179" s="91">
        <v>43467</v>
      </c>
      <c r="M179" s="91">
        <v>43524</v>
      </c>
      <c r="N179" s="92">
        <f t="shared" si="75"/>
        <v>8.1428571428571423</v>
      </c>
      <c r="O179" s="90" t="s">
        <v>2112</v>
      </c>
      <c r="P179" s="90">
        <v>0</v>
      </c>
      <c r="Q179" s="90"/>
      <c r="R179" s="175">
        <f t="shared" si="72"/>
        <v>-1450.8</v>
      </c>
      <c r="S179" s="93">
        <f t="shared" si="63"/>
        <v>0</v>
      </c>
      <c r="T179" s="154">
        <f t="shared" si="64"/>
        <v>0</v>
      </c>
      <c r="U179" s="154">
        <f t="shared" si="65"/>
        <v>0</v>
      </c>
      <c r="V179" s="154">
        <f t="shared" si="66"/>
        <v>8.1428571428571423</v>
      </c>
      <c r="W179" s="87" t="s">
        <v>1887</v>
      </c>
      <c r="X179" s="155" t="str">
        <f t="shared" si="67"/>
        <v>VENCIDA</v>
      </c>
      <c r="Y179" s="155" t="str">
        <f t="shared" si="68"/>
        <v>VENCIDO</v>
      </c>
      <c r="Z179" s="95" t="s">
        <v>1110</v>
      </c>
      <c r="AA179" s="156" t="str">
        <f t="shared" si="74"/>
        <v>H17ACSRT17</v>
      </c>
      <c r="AB179" s="156">
        <f>IF(A179&lt;&gt;"",1,#REF!+1)</f>
        <v>1</v>
      </c>
      <c r="AC179" s="156" t="str">
        <f t="shared" si="73"/>
        <v>H17ACSRT17 - 1</v>
      </c>
      <c r="AD179" s="153">
        <f t="shared" si="69"/>
        <v>1</v>
      </c>
      <c r="AE179" s="197">
        <f t="shared" si="70"/>
        <v>1</v>
      </c>
      <c r="AF179" s="153" t="str">
        <f t="shared" si="61"/>
        <v>H17ACSRT17.</v>
      </c>
      <c r="AG179" s="153" t="str">
        <f t="shared" si="71"/>
        <v>H17ACSRT17</v>
      </c>
      <c r="AH179" s="66"/>
      <c r="AI179" s="67"/>
      <c r="AJ179" s="16"/>
    </row>
    <row r="180" spans="1:36" s="17" customFormat="1" ht="350.1" customHeight="1" x14ac:dyDescent="0.2">
      <c r="A180" s="172">
        <f>IF(ISBLANK(D180),"",COUNTA($D$2:D180))</f>
        <v>144</v>
      </c>
      <c r="B180" s="148">
        <f t="shared" si="62"/>
        <v>179</v>
      </c>
      <c r="C180" s="87"/>
      <c r="D180" s="87" t="s">
        <v>835</v>
      </c>
      <c r="E180" s="90" t="s">
        <v>1164</v>
      </c>
      <c r="F180" s="98" t="s">
        <v>1071</v>
      </c>
      <c r="G180" s="98" t="s">
        <v>1072</v>
      </c>
      <c r="H180" s="101" t="s">
        <v>1111</v>
      </c>
      <c r="I180" s="101" t="s">
        <v>1126</v>
      </c>
      <c r="J180" s="90" t="s">
        <v>1115</v>
      </c>
      <c r="K180" s="90">
        <v>1</v>
      </c>
      <c r="L180" s="91">
        <v>43467</v>
      </c>
      <c r="M180" s="91">
        <v>43524</v>
      </c>
      <c r="N180" s="92">
        <f t="shared" si="75"/>
        <v>8.1428571428571423</v>
      </c>
      <c r="O180" s="90" t="s">
        <v>2112</v>
      </c>
      <c r="P180" s="90">
        <v>0</v>
      </c>
      <c r="Q180" s="90"/>
      <c r="R180" s="175">
        <f t="shared" si="72"/>
        <v>-1450.8</v>
      </c>
      <c r="S180" s="93">
        <f t="shared" si="63"/>
        <v>0</v>
      </c>
      <c r="T180" s="154">
        <f t="shared" si="64"/>
        <v>0</v>
      </c>
      <c r="U180" s="154">
        <f t="shared" si="65"/>
        <v>0</v>
      </c>
      <c r="V180" s="154">
        <f t="shared" si="66"/>
        <v>8.1428571428571423</v>
      </c>
      <c r="W180" s="87"/>
      <c r="X180" s="155" t="str">
        <f t="shared" si="67"/>
        <v>VENCIDA</v>
      </c>
      <c r="Y180" s="155" t="str">
        <f t="shared" si="68"/>
        <v>VENCIDO</v>
      </c>
      <c r="Z180" s="95" t="s">
        <v>1110</v>
      </c>
      <c r="AA180" s="156" t="str">
        <f t="shared" si="74"/>
        <v>H19ACSRT17</v>
      </c>
      <c r="AB180" s="156">
        <f>IF(A180&lt;&gt;"",1,#REF!+1)</f>
        <v>1</v>
      </c>
      <c r="AC180" s="156" t="str">
        <f t="shared" si="73"/>
        <v>H19ACSRT17 - 1</v>
      </c>
      <c r="AD180" s="153">
        <f t="shared" si="69"/>
        <v>1</v>
      </c>
      <c r="AE180" s="197">
        <f t="shared" si="70"/>
        <v>1</v>
      </c>
      <c r="AF180" s="153" t="str">
        <f t="shared" si="61"/>
        <v>H19ACSRT17.</v>
      </c>
      <c r="AG180" s="153" t="str">
        <f t="shared" si="71"/>
        <v>H19ACSRT17</v>
      </c>
      <c r="AH180" s="66"/>
      <c r="AI180" s="67"/>
      <c r="AJ180" s="16"/>
    </row>
    <row r="181" spans="1:36" s="17" customFormat="1" ht="350.1" customHeight="1" x14ac:dyDescent="0.2">
      <c r="A181" s="172">
        <f>IF(ISBLANK(D181),"",COUNTA($D$2:D181))</f>
        <v>145</v>
      </c>
      <c r="B181" s="148">
        <f t="shared" si="62"/>
        <v>180</v>
      </c>
      <c r="C181" s="87"/>
      <c r="D181" s="87" t="s">
        <v>835</v>
      </c>
      <c r="E181" s="90" t="s">
        <v>1162</v>
      </c>
      <c r="F181" s="98" t="s">
        <v>1073</v>
      </c>
      <c r="G181" s="98" t="s">
        <v>1074</v>
      </c>
      <c r="H181" s="101" t="s">
        <v>1136</v>
      </c>
      <c r="I181" s="89" t="s">
        <v>1142</v>
      </c>
      <c r="J181" s="90" t="s">
        <v>1105</v>
      </c>
      <c r="K181" s="90">
        <v>2</v>
      </c>
      <c r="L181" s="91">
        <v>43467</v>
      </c>
      <c r="M181" s="91">
        <v>43524</v>
      </c>
      <c r="N181" s="92">
        <f t="shared" si="75"/>
        <v>8.1428571428571423</v>
      </c>
      <c r="O181" s="90" t="s">
        <v>2112</v>
      </c>
      <c r="P181" s="90">
        <v>0</v>
      </c>
      <c r="Q181" s="90"/>
      <c r="R181" s="175">
        <f t="shared" si="72"/>
        <v>-1450.8</v>
      </c>
      <c r="S181" s="93">
        <f t="shared" si="63"/>
        <v>0</v>
      </c>
      <c r="T181" s="154">
        <f t="shared" si="64"/>
        <v>0</v>
      </c>
      <c r="U181" s="154">
        <f t="shared" si="65"/>
        <v>0</v>
      </c>
      <c r="V181" s="154">
        <f t="shared" si="66"/>
        <v>8.1428571428571423</v>
      </c>
      <c r="W181" s="87" t="s">
        <v>1887</v>
      </c>
      <c r="X181" s="155" t="str">
        <f t="shared" si="67"/>
        <v>VENCIDA</v>
      </c>
      <c r="Y181" s="155" t="str">
        <f t="shared" si="68"/>
        <v>VENCIDO</v>
      </c>
      <c r="Z181" s="95" t="s">
        <v>1110</v>
      </c>
      <c r="AA181" s="156" t="str">
        <f t="shared" si="74"/>
        <v>H20ACSRT17</v>
      </c>
      <c r="AB181" s="156">
        <f t="shared" ref="AB181:AB200" si="77">IF(A181&lt;&gt;"",1,AB180+1)</f>
        <v>1</v>
      </c>
      <c r="AC181" s="156" t="str">
        <f t="shared" si="73"/>
        <v>H20ACSRT17 - 1</v>
      </c>
      <c r="AD181" s="153">
        <f t="shared" si="69"/>
        <v>1</v>
      </c>
      <c r="AE181" s="197">
        <f t="shared" si="70"/>
        <v>1</v>
      </c>
      <c r="AF181" s="153" t="str">
        <f t="shared" si="61"/>
        <v>H20ACSRT17.</v>
      </c>
      <c r="AG181" s="153" t="str">
        <f t="shared" si="71"/>
        <v>H20ACSRT17</v>
      </c>
      <c r="AH181" s="66"/>
      <c r="AI181" s="67"/>
      <c r="AJ181" s="16"/>
    </row>
    <row r="182" spans="1:36" s="17" customFormat="1" ht="350.1" customHeight="1" x14ac:dyDescent="0.2">
      <c r="A182" s="172">
        <f>IF(ISBLANK(D182),"",COUNTA($D$2:D182))</f>
        <v>146</v>
      </c>
      <c r="B182" s="148">
        <f t="shared" si="62"/>
        <v>181</v>
      </c>
      <c r="C182" s="87"/>
      <c r="D182" s="87" t="s">
        <v>835</v>
      </c>
      <c r="E182" s="90" t="s">
        <v>1165</v>
      </c>
      <c r="F182" s="98" t="s">
        <v>1075</v>
      </c>
      <c r="G182" s="98" t="s">
        <v>1076</v>
      </c>
      <c r="H182" s="101" t="s">
        <v>1127</v>
      </c>
      <c r="I182" s="101" t="s">
        <v>1128</v>
      </c>
      <c r="J182" s="87" t="s">
        <v>1106</v>
      </c>
      <c r="K182" s="87">
        <v>12</v>
      </c>
      <c r="L182" s="91">
        <v>43467</v>
      </c>
      <c r="M182" s="91">
        <v>43827</v>
      </c>
      <c r="N182" s="92">
        <f t="shared" si="75"/>
        <v>51.428571428571431</v>
      </c>
      <c r="O182" s="90" t="s">
        <v>2112</v>
      </c>
      <c r="P182" s="90">
        <v>0</v>
      </c>
      <c r="Q182" s="90"/>
      <c r="R182" s="175">
        <f t="shared" si="72"/>
        <v>-1460.9</v>
      </c>
      <c r="S182" s="93">
        <f t="shared" si="63"/>
        <v>0</v>
      </c>
      <c r="T182" s="154">
        <f t="shared" si="64"/>
        <v>0</v>
      </c>
      <c r="U182" s="154">
        <f t="shared" si="65"/>
        <v>0</v>
      </c>
      <c r="V182" s="154">
        <f t="shared" si="66"/>
        <v>51.428571428571431</v>
      </c>
      <c r="W182" s="87"/>
      <c r="X182" s="155" t="str">
        <f t="shared" si="67"/>
        <v>VENCIDA</v>
      </c>
      <c r="Y182" s="155" t="str">
        <f t="shared" si="68"/>
        <v>VENCIDO</v>
      </c>
      <c r="Z182" s="95" t="s">
        <v>1110</v>
      </c>
      <c r="AA182" s="156" t="str">
        <f t="shared" si="74"/>
        <v>H21ACSRT17</v>
      </c>
      <c r="AB182" s="156">
        <f t="shared" si="77"/>
        <v>1</v>
      </c>
      <c r="AC182" s="156" t="str">
        <f t="shared" si="73"/>
        <v>H21ACSRT17 - 1</v>
      </c>
      <c r="AD182" s="153">
        <f t="shared" si="69"/>
        <v>1</v>
      </c>
      <c r="AE182" s="197">
        <f t="shared" si="70"/>
        <v>1</v>
      </c>
      <c r="AF182" s="153" t="str">
        <f t="shared" si="61"/>
        <v>H21ACSRT17.</v>
      </c>
      <c r="AG182" s="153" t="str">
        <f t="shared" si="71"/>
        <v>H21ACSRT17</v>
      </c>
      <c r="AH182" s="66"/>
      <c r="AI182" s="67"/>
      <c r="AJ182" s="16"/>
    </row>
    <row r="183" spans="1:36" s="17" customFormat="1" ht="350.1" customHeight="1" x14ac:dyDescent="0.2">
      <c r="A183" s="172">
        <f>IF(ISBLANK(D183),"",COUNTA($D$2:D183))</f>
        <v>147</v>
      </c>
      <c r="B183" s="148">
        <f t="shared" si="62"/>
        <v>182</v>
      </c>
      <c r="C183" s="87"/>
      <c r="D183" s="87" t="s">
        <v>835</v>
      </c>
      <c r="E183" s="90" t="s">
        <v>1166</v>
      </c>
      <c r="F183" s="98" t="s">
        <v>1077</v>
      </c>
      <c r="G183" s="98" t="s">
        <v>1078</v>
      </c>
      <c r="H183" s="89" t="s">
        <v>1098</v>
      </c>
      <c r="I183" s="89" t="s">
        <v>1131</v>
      </c>
      <c r="J183" s="87" t="s">
        <v>1106</v>
      </c>
      <c r="K183" s="87">
        <v>12</v>
      </c>
      <c r="L183" s="91">
        <v>43467</v>
      </c>
      <c r="M183" s="91">
        <v>43827</v>
      </c>
      <c r="N183" s="92">
        <f t="shared" si="75"/>
        <v>51.428571428571431</v>
      </c>
      <c r="O183" s="90" t="s">
        <v>2108</v>
      </c>
      <c r="P183" s="90">
        <v>12</v>
      </c>
      <c r="Q183" s="190">
        <v>44379</v>
      </c>
      <c r="R183" s="175">
        <f t="shared" si="72"/>
        <v>18.399999999999999</v>
      </c>
      <c r="S183" s="116">
        <f t="shared" si="63"/>
        <v>100</v>
      </c>
      <c r="T183" s="154">
        <f t="shared" si="64"/>
        <v>51.428571428571431</v>
      </c>
      <c r="U183" s="154">
        <f t="shared" si="65"/>
        <v>51.428571428571431</v>
      </c>
      <c r="V183" s="154">
        <f t="shared" si="66"/>
        <v>51.428571428571431</v>
      </c>
      <c r="W183" s="87"/>
      <c r="X183" s="155" t="str">
        <f t="shared" si="67"/>
        <v>CUMPLIDA</v>
      </c>
      <c r="Y183" s="155" t="str">
        <f t="shared" si="68"/>
        <v>CUMPLIDO</v>
      </c>
      <c r="Z183" s="95" t="s">
        <v>1110</v>
      </c>
      <c r="AA183" s="156" t="str">
        <f t="shared" si="74"/>
        <v>H22ACSRT17</v>
      </c>
      <c r="AB183" s="156">
        <f t="shared" si="77"/>
        <v>1</v>
      </c>
      <c r="AC183" s="156" t="str">
        <f t="shared" si="73"/>
        <v>H22ACSRT17 - 1</v>
      </c>
      <c r="AD183" s="153">
        <f t="shared" si="69"/>
        <v>5</v>
      </c>
      <c r="AE183" s="197">
        <f t="shared" si="70"/>
        <v>5</v>
      </c>
      <c r="AF183" s="153" t="str">
        <f t="shared" si="61"/>
        <v>H22ACSRT17.</v>
      </c>
      <c r="AG183" s="153" t="str">
        <f t="shared" si="71"/>
        <v>H22ACSRT17</v>
      </c>
      <c r="AH183" s="66"/>
      <c r="AI183" s="67"/>
      <c r="AJ183" s="16"/>
    </row>
    <row r="184" spans="1:36" s="17" customFormat="1" ht="350.1" customHeight="1" x14ac:dyDescent="0.2">
      <c r="A184" s="172">
        <f>IF(ISBLANK(D184),"",COUNTA($D$2:D184))</f>
        <v>148</v>
      </c>
      <c r="B184" s="148">
        <f t="shared" si="62"/>
        <v>183</v>
      </c>
      <c r="C184" s="87"/>
      <c r="D184" s="87" t="s">
        <v>836</v>
      </c>
      <c r="E184" s="90" t="s">
        <v>1167</v>
      </c>
      <c r="F184" s="98" t="s">
        <v>1079</v>
      </c>
      <c r="G184" s="98" t="s">
        <v>1080</v>
      </c>
      <c r="H184" s="89" t="s">
        <v>1132</v>
      </c>
      <c r="I184" s="89" t="s">
        <v>1143</v>
      </c>
      <c r="J184" s="90" t="s">
        <v>1107</v>
      </c>
      <c r="K184" s="99">
        <v>1</v>
      </c>
      <c r="L184" s="91">
        <v>43527</v>
      </c>
      <c r="M184" s="91">
        <v>43830</v>
      </c>
      <c r="N184" s="92">
        <f t="shared" si="75"/>
        <v>43.285714285714285</v>
      </c>
      <c r="O184" s="90" t="s">
        <v>2112</v>
      </c>
      <c r="P184" s="90">
        <v>0</v>
      </c>
      <c r="Q184" s="90"/>
      <c r="R184" s="175">
        <f t="shared" si="72"/>
        <v>-1461</v>
      </c>
      <c r="S184" s="93">
        <f t="shared" si="63"/>
        <v>0</v>
      </c>
      <c r="T184" s="154">
        <f t="shared" si="64"/>
        <v>0</v>
      </c>
      <c r="U184" s="154">
        <f t="shared" si="65"/>
        <v>0</v>
      </c>
      <c r="V184" s="154">
        <f t="shared" si="66"/>
        <v>43.285714285714285</v>
      </c>
      <c r="W184" s="87"/>
      <c r="X184" s="155" t="str">
        <f t="shared" si="67"/>
        <v>VENCIDA</v>
      </c>
      <c r="Y184" s="155" t="str">
        <f t="shared" si="68"/>
        <v>VENCIDO</v>
      </c>
      <c r="Z184" s="95" t="s">
        <v>1110</v>
      </c>
      <c r="AA184" s="156" t="str">
        <f t="shared" si="74"/>
        <v>H23ACSRT17</v>
      </c>
      <c r="AB184" s="156">
        <f t="shared" si="77"/>
        <v>1</v>
      </c>
      <c r="AC184" s="156" t="str">
        <f t="shared" si="73"/>
        <v>H23ACSRT17 - 1</v>
      </c>
      <c r="AD184" s="153">
        <f t="shared" si="69"/>
        <v>1</v>
      </c>
      <c r="AE184" s="197">
        <f t="shared" si="70"/>
        <v>1</v>
      </c>
      <c r="AF184" s="153" t="str">
        <f t="shared" si="61"/>
        <v>H23ACSRT17.</v>
      </c>
      <c r="AG184" s="153" t="str">
        <f t="shared" si="71"/>
        <v>H23ACSRT17</v>
      </c>
      <c r="AH184" s="66"/>
      <c r="AI184" s="67"/>
      <c r="AJ184" s="16"/>
    </row>
    <row r="185" spans="1:36" s="17" customFormat="1" ht="350.1" customHeight="1" x14ac:dyDescent="0.2">
      <c r="A185" s="172">
        <f>IF(ISBLANK(D185),"",COUNTA($D$2:D185))</f>
        <v>149</v>
      </c>
      <c r="B185" s="148">
        <f t="shared" si="62"/>
        <v>184</v>
      </c>
      <c r="C185" s="87"/>
      <c r="D185" s="87" t="s">
        <v>835</v>
      </c>
      <c r="E185" s="90" t="s">
        <v>1168</v>
      </c>
      <c r="F185" s="98" t="s">
        <v>1081</v>
      </c>
      <c r="G185" s="98" t="s">
        <v>1082</v>
      </c>
      <c r="H185" s="101" t="s">
        <v>1133</v>
      </c>
      <c r="I185" s="101" t="s">
        <v>1144</v>
      </c>
      <c r="J185" s="87" t="s">
        <v>1108</v>
      </c>
      <c r="K185" s="90">
        <v>1</v>
      </c>
      <c r="L185" s="91">
        <v>43467</v>
      </c>
      <c r="M185" s="91">
        <v>43524</v>
      </c>
      <c r="N185" s="92">
        <f t="shared" si="75"/>
        <v>8.1428571428571423</v>
      </c>
      <c r="O185" s="90" t="s">
        <v>2112</v>
      </c>
      <c r="P185" s="90">
        <v>0</v>
      </c>
      <c r="Q185" s="90"/>
      <c r="R185" s="175">
        <f t="shared" si="72"/>
        <v>-1450.8</v>
      </c>
      <c r="S185" s="93">
        <f t="shared" si="63"/>
        <v>0</v>
      </c>
      <c r="T185" s="154">
        <f t="shared" si="64"/>
        <v>0</v>
      </c>
      <c r="U185" s="154">
        <f t="shared" si="65"/>
        <v>0</v>
      </c>
      <c r="V185" s="154">
        <f t="shared" si="66"/>
        <v>8.1428571428571423</v>
      </c>
      <c r="W185" s="87"/>
      <c r="X185" s="155" t="str">
        <f t="shared" si="67"/>
        <v>VENCIDA</v>
      </c>
      <c r="Y185" s="155" t="str">
        <f t="shared" si="68"/>
        <v>VENCIDO</v>
      </c>
      <c r="Z185" s="95" t="s">
        <v>1110</v>
      </c>
      <c r="AA185" s="156" t="str">
        <f t="shared" si="74"/>
        <v>H24ACSRT17</v>
      </c>
      <c r="AB185" s="156">
        <f t="shared" si="77"/>
        <v>1</v>
      </c>
      <c r="AC185" s="156" t="str">
        <f t="shared" si="73"/>
        <v>H24ACSRT17 - 1</v>
      </c>
      <c r="AD185" s="153">
        <f t="shared" si="69"/>
        <v>1</v>
      </c>
      <c r="AE185" s="197">
        <f t="shared" si="70"/>
        <v>1</v>
      </c>
      <c r="AF185" s="153" t="str">
        <f t="shared" si="61"/>
        <v>H24ACSRT17.</v>
      </c>
      <c r="AG185" s="153" t="str">
        <f t="shared" si="71"/>
        <v>H24ACSRT17</v>
      </c>
      <c r="AH185" s="66"/>
      <c r="AI185" s="67"/>
      <c r="AJ185" s="16"/>
    </row>
    <row r="186" spans="1:36" s="17" customFormat="1" ht="350.1" customHeight="1" x14ac:dyDescent="0.2">
      <c r="A186" s="172">
        <f>IF(ISBLANK(D186),"",COUNTA($D$2:D186))</f>
        <v>150</v>
      </c>
      <c r="B186" s="148">
        <f t="shared" si="62"/>
        <v>185</v>
      </c>
      <c r="C186" s="87"/>
      <c r="D186" s="87" t="s">
        <v>835</v>
      </c>
      <c r="E186" s="90" t="s">
        <v>1169</v>
      </c>
      <c r="F186" s="98" t="s">
        <v>1083</v>
      </c>
      <c r="G186" s="98" t="s">
        <v>1084</v>
      </c>
      <c r="H186" s="89" t="s">
        <v>1927</v>
      </c>
      <c r="I186" s="89" t="s">
        <v>1145</v>
      </c>
      <c r="J186" s="90" t="s">
        <v>1109</v>
      </c>
      <c r="K186" s="90">
        <v>1</v>
      </c>
      <c r="L186" s="91">
        <v>43467</v>
      </c>
      <c r="M186" s="91">
        <v>43830</v>
      </c>
      <c r="N186" s="92">
        <f t="shared" si="75"/>
        <v>51.857142857142854</v>
      </c>
      <c r="O186" s="90" t="s">
        <v>2112</v>
      </c>
      <c r="P186" s="90">
        <v>0</v>
      </c>
      <c r="Q186" s="90"/>
      <c r="R186" s="175">
        <f t="shared" si="72"/>
        <v>-1461</v>
      </c>
      <c r="S186" s="93">
        <f t="shared" si="63"/>
        <v>0</v>
      </c>
      <c r="T186" s="154">
        <f t="shared" si="64"/>
        <v>0</v>
      </c>
      <c r="U186" s="154">
        <f t="shared" si="65"/>
        <v>0</v>
      </c>
      <c r="V186" s="154">
        <f t="shared" si="66"/>
        <v>51.857142857142854</v>
      </c>
      <c r="W186" s="87" t="s">
        <v>1887</v>
      </c>
      <c r="X186" s="155" t="str">
        <f t="shared" si="67"/>
        <v>VENCIDA</v>
      </c>
      <c r="Y186" s="155" t="str">
        <f t="shared" si="68"/>
        <v>VENCIDO</v>
      </c>
      <c r="Z186" s="95" t="s">
        <v>1110</v>
      </c>
      <c r="AA186" s="156" t="str">
        <f t="shared" si="74"/>
        <v>H25ACSRT17</v>
      </c>
      <c r="AB186" s="156">
        <f t="shared" si="77"/>
        <v>1</v>
      </c>
      <c r="AC186" s="156" t="str">
        <f t="shared" si="73"/>
        <v>H25ACSRT17 - 1</v>
      </c>
      <c r="AD186" s="153">
        <f t="shared" si="69"/>
        <v>1</v>
      </c>
      <c r="AE186" s="197">
        <f t="shared" si="70"/>
        <v>1</v>
      </c>
      <c r="AF186" s="153" t="str">
        <f t="shared" si="61"/>
        <v>H25ACSRT17.</v>
      </c>
      <c r="AG186" s="153" t="str">
        <f t="shared" si="71"/>
        <v>H25ACSRT17</v>
      </c>
      <c r="AH186" s="66"/>
      <c r="AI186" s="67"/>
      <c r="AJ186" s="16"/>
    </row>
    <row r="187" spans="1:36" s="17" customFormat="1" ht="350.1" customHeight="1" x14ac:dyDescent="0.2">
      <c r="A187" s="172">
        <f>IF(ISBLANK(D187),"",COUNTA($D$2:D187))</f>
        <v>151</v>
      </c>
      <c r="B187" s="148">
        <f t="shared" si="62"/>
        <v>186</v>
      </c>
      <c r="C187" s="87"/>
      <c r="D187" s="87" t="s">
        <v>836</v>
      </c>
      <c r="E187" s="90" t="s">
        <v>1170</v>
      </c>
      <c r="F187" s="96" t="s">
        <v>1085</v>
      </c>
      <c r="G187" s="96" t="s">
        <v>1086</v>
      </c>
      <c r="H187" s="89" t="s">
        <v>1137</v>
      </c>
      <c r="I187" s="89" t="s">
        <v>1103</v>
      </c>
      <c r="J187" s="90" t="s">
        <v>1105</v>
      </c>
      <c r="K187" s="90">
        <v>2</v>
      </c>
      <c r="L187" s="91">
        <v>43467</v>
      </c>
      <c r="M187" s="91">
        <v>43524</v>
      </c>
      <c r="N187" s="92">
        <f t="shared" si="75"/>
        <v>8.1428571428571423</v>
      </c>
      <c r="O187" s="90" t="s">
        <v>2112</v>
      </c>
      <c r="P187" s="90">
        <v>0</v>
      </c>
      <c r="Q187" s="90"/>
      <c r="R187" s="175">
        <f t="shared" si="72"/>
        <v>-1450.8</v>
      </c>
      <c r="S187" s="93">
        <f t="shared" si="63"/>
        <v>0</v>
      </c>
      <c r="T187" s="154">
        <f t="shared" si="64"/>
        <v>0</v>
      </c>
      <c r="U187" s="154">
        <f t="shared" si="65"/>
        <v>0</v>
      </c>
      <c r="V187" s="154">
        <f t="shared" si="66"/>
        <v>8.1428571428571423</v>
      </c>
      <c r="W187" s="87"/>
      <c r="X187" s="155" t="str">
        <f t="shared" si="67"/>
        <v>VENCIDA</v>
      </c>
      <c r="Y187" s="155" t="str">
        <f t="shared" si="68"/>
        <v>VENCIDO</v>
      </c>
      <c r="Z187" s="95" t="s">
        <v>1110</v>
      </c>
      <c r="AA187" s="156" t="str">
        <f t="shared" si="74"/>
        <v>H26ACSRT17</v>
      </c>
      <c r="AB187" s="156">
        <f t="shared" si="77"/>
        <v>1</v>
      </c>
      <c r="AC187" s="156" t="str">
        <f t="shared" si="73"/>
        <v>H26ACSRT17 - 1</v>
      </c>
      <c r="AD187" s="153">
        <f t="shared" si="69"/>
        <v>1</v>
      </c>
      <c r="AE187" s="197">
        <f t="shared" si="70"/>
        <v>1</v>
      </c>
      <c r="AF187" s="153" t="str">
        <f t="shared" si="61"/>
        <v>H26ACSRT17.</v>
      </c>
      <c r="AG187" s="153" t="str">
        <f t="shared" si="71"/>
        <v>H26ACSRT17</v>
      </c>
      <c r="AH187" s="66"/>
      <c r="AI187" s="67"/>
      <c r="AJ187" s="16"/>
    </row>
    <row r="188" spans="1:36" s="17" customFormat="1" ht="350.1" customHeight="1" x14ac:dyDescent="0.2">
      <c r="A188" s="172">
        <f>IF(ISBLANK(D188),"",COUNTA($D$2:D188))</f>
        <v>152</v>
      </c>
      <c r="B188" s="148">
        <f t="shared" si="62"/>
        <v>187</v>
      </c>
      <c r="C188" s="87"/>
      <c r="D188" s="87" t="s">
        <v>836</v>
      </c>
      <c r="E188" s="90" t="s">
        <v>1167</v>
      </c>
      <c r="F188" s="96" t="s">
        <v>1087</v>
      </c>
      <c r="G188" s="96" t="s">
        <v>1088</v>
      </c>
      <c r="H188" s="101" t="s">
        <v>1138</v>
      </c>
      <c r="I188" s="89" t="s">
        <v>1146</v>
      </c>
      <c r="J188" s="90" t="s">
        <v>1105</v>
      </c>
      <c r="K188" s="90">
        <v>2</v>
      </c>
      <c r="L188" s="91">
        <v>43467</v>
      </c>
      <c r="M188" s="91">
        <v>43524</v>
      </c>
      <c r="N188" s="92">
        <f t="shared" si="75"/>
        <v>8.1428571428571423</v>
      </c>
      <c r="O188" s="90" t="s">
        <v>2112</v>
      </c>
      <c r="P188" s="90">
        <v>0</v>
      </c>
      <c r="Q188" s="90"/>
      <c r="R188" s="175">
        <f t="shared" si="72"/>
        <v>-1450.8</v>
      </c>
      <c r="S188" s="93">
        <f t="shared" si="63"/>
        <v>0</v>
      </c>
      <c r="T188" s="154">
        <f t="shared" si="64"/>
        <v>0</v>
      </c>
      <c r="U188" s="154">
        <f t="shared" si="65"/>
        <v>0</v>
      </c>
      <c r="V188" s="154">
        <f t="shared" si="66"/>
        <v>8.1428571428571423</v>
      </c>
      <c r="W188" s="87"/>
      <c r="X188" s="155" t="str">
        <f t="shared" si="67"/>
        <v>VENCIDA</v>
      </c>
      <c r="Y188" s="155" t="str">
        <f t="shared" si="68"/>
        <v>VENCIDO</v>
      </c>
      <c r="Z188" s="95" t="s">
        <v>1110</v>
      </c>
      <c r="AA188" s="156" t="str">
        <f t="shared" si="74"/>
        <v>H27ACSRT17</v>
      </c>
      <c r="AB188" s="156">
        <f t="shared" si="77"/>
        <v>1</v>
      </c>
      <c r="AC188" s="156" t="str">
        <f t="shared" si="73"/>
        <v>H27ACSRT17 - 1</v>
      </c>
      <c r="AD188" s="153">
        <f t="shared" si="69"/>
        <v>1</v>
      </c>
      <c r="AE188" s="197">
        <f t="shared" si="70"/>
        <v>1</v>
      </c>
      <c r="AF188" s="153" t="str">
        <f t="shared" si="61"/>
        <v>H27ACSRT17.</v>
      </c>
      <c r="AG188" s="153" t="str">
        <f t="shared" si="71"/>
        <v>H27ACSRT17</v>
      </c>
      <c r="AH188" s="66"/>
      <c r="AI188" s="67"/>
      <c r="AJ188" s="16"/>
    </row>
    <row r="189" spans="1:36" s="17" customFormat="1" ht="350.1" customHeight="1" x14ac:dyDescent="0.2">
      <c r="A189" s="172">
        <f>IF(ISBLANK(D189),"",COUNTA($D$2:D189))</f>
        <v>153</v>
      </c>
      <c r="B189" s="148">
        <f t="shared" si="62"/>
        <v>188</v>
      </c>
      <c r="C189" s="87"/>
      <c r="D189" s="87" t="s">
        <v>835</v>
      </c>
      <c r="E189" s="90" t="s">
        <v>1171</v>
      </c>
      <c r="F189" s="96" t="s">
        <v>1089</v>
      </c>
      <c r="G189" s="96" t="s">
        <v>1139</v>
      </c>
      <c r="H189" s="89" t="s">
        <v>1098</v>
      </c>
      <c r="I189" s="89" t="s">
        <v>1131</v>
      </c>
      <c r="J189" s="87" t="s">
        <v>1106</v>
      </c>
      <c r="K189" s="87">
        <v>12</v>
      </c>
      <c r="L189" s="91">
        <v>43467</v>
      </c>
      <c r="M189" s="91">
        <v>43827</v>
      </c>
      <c r="N189" s="92">
        <f t="shared" si="75"/>
        <v>51.428571428571431</v>
      </c>
      <c r="O189" s="90" t="s">
        <v>2108</v>
      </c>
      <c r="P189" s="90">
        <v>12</v>
      </c>
      <c r="Q189" s="190">
        <v>44379</v>
      </c>
      <c r="R189" s="175">
        <f t="shared" si="72"/>
        <v>18.399999999999999</v>
      </c>
      <c r="S189" s="93">
        <f t="shared" si="63"/>
        <v>100</v>
      </c>
      <c r="T189" s="154">
        <f t="shared" si="64"/>
        <v>51.428571428571431</v>
      </c>
      <c r="U189" s="154">
        <f t="shared" si="65"/>
        <v>51.428571428571431</v>
      </c>
      <c r="V189" s="154">
        <f t="shared" si="66"/>
        <v>51.428571428571431</v>
      </c>
      <c r="W189" s="87"/>
      <c r="X189" s="155" t="str">
        <f t="shared" si="67"/>
        <v>CUMPLIDA</v>
      </c>
      <c r="Y189" s="155" t="str">
        <f t="shared" si="68"/>
        <v>CUMPLIDO</v>
      </c>
      <c r="Z189" s="95" t="s">
        <v>1110</v>
      </c>
      <c r="AA189" s="156" t="str">
        <f t="shared" si="74"/>
        <v>H28ACSRT17</v>
      </c>
      <c r="AB189" s="156">
        <f t="shared" si="77"/>
        <v>1</v>
      </c>
      <c r="AC189" s="156" t="str">
        <f t="shared" si="73"/>
        <v>H28ACSRT17 - 1</v>
      </c>
      <c r="AD189" s="153">
        <f t="shared" si="69"/>
        <v>5</v>
      </c>
      <c r="AE189" s="197">
        <f t="shared" si="70"/>
        <v>5</v>
      </c>
      <c r="AF189" s="153" t="str">
        <f t="shared" si="61"/>
        <v>H28ACSRT17.</v>
      </c>
      <c r="AG189" s="153" t="str">
        <f t="shared" si="71"/>
        <v>H28ACSRT17</v>
      </c>
      <c r="AH189" s="66"/>
      <c r="AI189" s="67"/>
      <c r="AJ189" s="16"/>
    </row>
    <row r="190" spans="1:36" s="17" customFormat="1" ht="350.1" customHeight="1" x14ac:dyDescent="0.2">
      <c r="A190" s="172">
        <f>IF(ISBLANK(D190),"",COUNTA($D$2:D190))</f>
        <v>154</v>
      </c>
      <c r="B190" s="148">
        <f t="shared" si="62"/>
        <v>189</v>
      </c>
      <c r="C190" s="87"/>
      <c r="D190" s="87" t="s">
        <v>835</v>
      </c>
      <c r="E190" s="90" t="s">
        <v>1150</v>
      </c>
      <c r="F190" s="96" t="s">
        <v>1090</v>
      </c>
      <c r="G190" s="96" t="s">
        <v>1091</v>
      </c>
      <c r="H190" s="89" t="s">
        <v>1097</v>
      </c>
      <c r="I190" s="89" t="s">
        <v>1104</v>
      </c>
      <c r="J190" s="90" t="s">
        <v>1115</v>
      </c>
      <c r="K190" s="90">
        <v>1</v>
      </c>
      <c r="L190" s="91">
        <v>43467</v>
      </c>
      <c r="M190" s="91">
        <v>43524</v>
      </c>
      <c r="N190" s="92">
        <f t="shared" si="75"/>
        <v>8.1428571428571423</v>
      </c>
      <c r="O190" s="90" t="s">
        <v>2112</v>
      </c>
      <c r="P190" s="90">
        <v>0</v>
      </c>
      <c r="Q190" s="90"/>
      <c r="R190" s="175">
        <f t="shared" si="72"/>
        <v>-1450.8</v>
      </c>
      <c r="S190" s="93">
        <f t="shared" si="63"/>
        <v>0</v>
      </c>
      <c r="T190" s="154">
        <f t="shared" si="64"/>
        <v>0</v>
      </c>
      <c r="U190" s="154">
        <f t="shared" si="65"/>
        <v>0</v>
      </c>
      <c r="V190" s="154">
        <f t="shared" si="66"/>
        <v>8.1428571428571423</v>
      </c>
      <c r="W190" s="87"/>
      <c r="X190" s="155" t="str">
        <f t="shared" si="67"/>
        <v>VENCIDA</v>
      </c>
      <c r="Y190" s="155" t="str">
        <f t="shared" si="68"/>
        <v>VENCIDO</v>
      </c>
      <c r="Z190" s="95" t="s">
        <v>1110</v>
      </c>
      <c r="AA190" s="156" t="str">
        <f t="shared" si="74"/>
        <v>H29ACSRT17</v>
      </c>
      <c r="AB190" s="156">
        <f t="shared" si="77"/>
        <v>1</v>
      </c>
      <c r="AC190" s="156" t="str">
        <f t="shared" si="73"/>
        <v>H29ACSRT17 - 1</v>
      </c>
      <c r="AD190" s="153">
        <f t="shared" si="69"/>
        <v>1</v>
      </c>
      <c r="AE190" s="197">
        <f t="shared" si="70"/>
        <v>1</v>
      </c>
      <c r="AF190" s="153" t="str">
        <f t="shared" si="61"/>
        <v>H29ACSRT17.</v>
      </c>
      <c r="AG190" s="153" t="str">
        <f t="shared" si="71"/>
        <v>H29ACSRT17</v>
      </c>
      <c r="AH190" s="66"/>
      <c r="AI190" s="67"/>
      <c r="AJ190" s="16"/>
    </row>
    <row r="191" spans="1:36" s="17" customFormat="1" ht="350.1" customHeight="1" x14ac:dyDescent="0.2">
      <c r="A191" s="172">
        <f>IF(ISBLANK(D191),"",COUNTA($D$2:D191))</f>
        <v>155</v>
      </c>
      <c r="B191" s="148">
        <f t="shared" si="62"/>
        <v>190</v>
      </c>
      <c r="C191" s="87"/>
      <c r="D191" s="87" t="s">
        <v>836</v>
      </c>
      <c r="E191" s="90" t="s">
        <v>1163</v>
      </c>
      <c r="F191" s="96" t="s">
        <v>1092</v>
      </c>
      <c r="G191" s="96" t="s">
        <v>1093</v>
      </c>
      <c r="H191" s="89" t="s">
        <v>1098</v>
      </c>
      <c r="I191" s="89" t="s">
        <v>1131</v>
      </c>
      <c r="J191" s="87" t="s">
        <v>1106</v>
      </c>
      <c r="K191" s="87">
        <v>12</v>
      </c>
      <c r="L191" s="91">
        <v>43467</v>
      </c>
      <c r="M191" s="91">
        <v>43827</v>
      </c>
      <c r="N191" s="92">
        <f t="shared" si="75"/>
        <v>51.428571428571431</v>
      </c>
      <c r="O191" s="90" t="s">
        <v>2108</v>
      </c>
      <c r="P191" s="90">
        <v>12</v>
      </c>
      <c r="Q191" s="90"/>
      <c r="R191" s="175">
        <f t="shared" si="72"/>
        <v>-1460.9</v>
      </c>
      <c r="S191" s="93">
        <f t="shared" si="63"/>
        <v>100</v>
      </c>
      <c r="T191" s="154">
        <f t="shared" si="64"/>
        <v>51.428571428571431</v>
      </c>
      <c r="U191" s="154">
        <f t="shared" si="65"/>
        <v>51.428571428571431</v>
      </c>
      <c r="V191" s="154">
        <f t="shared" si="66"/>
        <v>51.428571428571431</v>
      </c>
      <c r="W191" s="87"/>
      <c r="X191" s="155" t="str">
        <f t="shared" si="67"/>
        <v>CUMPLIDA</v>
      </c>
      <c r="Y191" s="155" t="str">
        <f t="shared" si="68"/>
        <v>CUMPLIDO</v>
      </c>
      <c r="Z191" s="95" t="s">
        <v>1110</v>
      </c>
      <c r="AA191" s="156" t="str">
        <f t="shared" si="74"/>
        <v>H30ACSRT17</v>
      </c>
      <c r="AB191" s="156">
        <f t="shared" si="77"/>
        <v>1</v>
      </c>
      <c r="AC191" s="156" t="str">
        <f t="shared" si="73"/>
        <v>H30ACSRT17 - 1</v>
      </c>
      <c r="AD191" s="153">
        <f t="shared" si="69"/>
        <v>5</v>
      </c>
      <c r="AE191" s="197">
        <f t="shared" si="70"/>
        <v>5</v>
      </c>
      <c r="AF191" s="153" t="str">
        <f t="shared" ref="AF191:AF254" si="78">IF(A191&lt;&gt;"",MID(F191,1,FIND(" ",F191,1)-1),AF190)</f>
        <v>H30ACSRT17.</v>
      </c>
      <c r="AG191" s="153" t="str">
        <f t="shared" si="71"/>
        <v>H30ACSRT17</v>
      </c>
      <c r="AH191" s="66"/>
      <c r="AI191" s="67"/>
      <c r="AJ191" s="16"/>
    </row>
    <row r="192" spans="1:36" s="17" customFormat="1" ht="350.1" customHeight="1" x14ac:dyDescent="0.2">
      <c r="A192" s="172">
        <f>IF(ISBLANK(D192),"",COUNTA($D$2:D192))</f>
        <v>156</v>
      </c>
      <c r="B192" s="148">
        <f t="shared" si="62"/>
        <v>191</v>
      </c>
      <c r="C192" s="87"/>
      <c r="D192" s="87" t="s">
        <v>836</v>
      </c>
      <c r="E192" s="90" t="s">
        <v>1162</v>
      </c>
      <c r="F192" s="96" t="s">
        <v>1094</v>
      </c>
      <c r="G192" s="96" t="s">
        <v>1095</v>
      </c>
      <c r="H192" s="89" t="s">
        <v>1123</v>
      </c>
      <c r="I192" s="89" t="s">
        <v>1129</v>
      </c>
      <c r="J192" s="90" t="s">
        <v>1115</v>
      </c>
      <c r="K192" s="90">
        <v>1</v>
      </c>
      <c r="L192" s="91">
        <v>43467</v>
      </c>
      <c r="M192" s="91">
        <v>43524</v>
      </c>
      <c r="N192" s="92">
        <f t="shared" si="75"/>
        <v>8.1428571428571423</v>
      </c>
      <c r="O192" s="90" t="s">
        <v>2112</v>
      </c>
      <c r="P192" s="90">
        <v>0</v>
      </c>
      <c r="Q192" s="90"/>
      <c r="R192" s="175">
        <f t="shared" si="72"/>
        <v>-1450.8</v>
      </c>
      <c r="S192" s="93">
        <f t="shared" si="63"/>
        <v>0</v>
      </c>
      <c r="T192" s="154">
        <f t="shared" si="64"/>
        <v>0</v>
      </c>
      <c r="U192" s="154">
        <f t="shared" si="65"/>
        <v>0</v>
      </c>
      <c r="V192" s="154">
        <f t="shared" si="66"/>
        <v>8.1428571428571423</v>
      </c>
      <c r="W192" s="87"/>
      <c r="X192" s="155" t="str">
        <f t="shared" si="67"/>
        <v>VENCIDA</v>
      </c>
      <c r="Y192" s="155" t="str">
        <f t="shared" si="68"/>
        <v>VENCIDO</v>
      </c>
      <c r="Z192" s="95" t="s">
        <v>1110</v>
      </c>
      <c r="AA192" s="156" t="str">
        <f t="shared" si="74"/>
        <v>H31ACSRT17</v>
      </c>
      <c r="AB192" s="156">
        <f t="shared" si="77"/>
        <v>1</v>
      </c>
      <c r="AC192" s="156" t="str">
        <f t="shared" si="73"/>
        <v>H31ACSRT17 - 1</v>
      </c>
      <c r="AD192" s="153">
        <f t="shared" si="69"/>
        <v>1</v>
      </c>
      <c r="AE192" s="197">
        <f t="shared" si="70"/>
        <v>1</v>
      </c>
      <c r="AF192" s="153" t="str">
        <f t="shared" si="78"/>
        <v>H31ACSRT17.</v>
      </c>
      <c r="AG192" s="153" t="str">
        <f t="shared" si="71"/>
        <v>H31ACSRT17</v>
      </c>
      <c r="AH192" s="66"/>
      <c r="AI192" s="67"/>
      <c r="AJ192" s="16"/>
    </row>
    <row r="193" spans="1:42" s="58" customFormat="1" ht="350.1" customHeight="1" x14ac:dyDescent="0.2">
      <c r="A193" s="172">
        <f>IF(ISBLANK(D193),"",COUNTA($D$2:D193))</f>
        <v>157</v>
      </c>
      <c r="B193" s="148">
        <f t="shared" si="62"/>
        <v>192</v>
      </c>
      <c r="C193" s="87"/>
      <c r="D193" s="87" t="s">
        <v>965</v>
      </c>
      <c r="E193" s="90" t="s">
        <v>18</v>
      </c>
      <c r="F193" s="96" t="s">
        <v>1250</v>
      </c>
      <c r="G193" s="96" t="s">
        <v>1028</v>
      </c>
      <c r="H193" s="96" t="s">
        <v>1036</v>
      </c>
      <c r="I193" s="96" t="s">
        <v>1037</v>
      </c>
      <c r="J193" s="88" t="s">
        <v>1034</v>
      </c>
      <c r="K193" s="88">
        <v>4</v>
      </c>
      <c r="L193" s="100">
        <v>43361</v>
      </c>
      <c r="M193" s="100">
        <v>43434</v>
      </c>
      <c r="N193" s="92">
        <f t="shared" ref="N193:N200" si="79">(+M193-L193)/7</f>
        <v>10.428571428571429</v>
      </c>
      <c r="O193" s="90" t="s">
        <v>2105</v>
      </c>
      <c r="P193" s="88">
        <v>4</v>
      </c>
      <c r="Q193" s="88"/>
      <c r="R193" s="175">
        <f t="shared" si="72"/>
        <v>-1447.8</v>
      </c>
      <c r="S193" s="93">
        <f t="shared" si="63"/>
        <v>100</v>
      </c>
      <c r="T193" s="154">
        <f t="shared" si="64"/>
        <v>10.428571428571429</v>
      </c>
      <c r="U193" s="154">
        <f t="shared" si="65"/>
        <v>10.428571428571429</v>
      </c>
      <c r="V193" s="154">
        <f t="shared" si="66"/>
        <v>10.428571428571429</v>
      </c>
      <c r="W193" s="87"/>
      <c r="X193" s="155" t="str">
        <f t="shared" si="67"/>
        <v>CUMPLIDA</v>
      </c>
      <c r="Y193" s="155" t="str">
        <f t="shared" si="68"/>
        <v>CUMPLIDO</v>
      </c>
      <c r="Z193" s="95" t="s">
        <v>1032</v>
      </c>
      <c r="AA193" s="156" t="str">
        <f t="shared" si="74"/>
        <v>H1DP17</v>
      </c>
      <c r="AB193" s="156">
        <f t="shared" si="77"/>
        <v>1</v>
      </c>
      <c r="AC193" s="156" t="str">
        <f t="shared" si="73"/>
        <v>H1DP17 - 1</v>
      </c>
      <c r="AD193" s="153">
        <f t="shared" si="69"/>
        <v>5</v>
      </c>
      <c r="AE193" s="197">
        <f t="shared" si="70"/>
        <v>5</v>
      </c>
      <c r="AF193" s="153" t="str">
        <f t="shared" si="78"/>
        <v>H1DP17.</v>
      </c>
      <c r="AG193" s="153" t="str">
        <f t="shared" si="71"/>
        <v>H1DP17</v>
      </c>
      <c r="AH193" s="66"/>
      <c r="AI193" s="67"/>
      <c r="AJ193" s="16"/>
      <c r="AK193" s="17"/>
      <c r="AL193" s="17"/>
      <c r="AM193" s="17"/>
      <c r="AN193" s="17"/>
      <c r="AO193" s="17"/>
      <c r="AP193" s="17"/>
    </row>
    <row r="194" spans="1:42" s="58" customFormat="1" ht="350.1" customHeight="1" x14ac:dyDescent="0.2">
      <c r="A194" s="172">
        <f>IF(ISBLANK(D194),"",COUNTA($D$2:D194))</f>
        <v>158</v>
      </c>
      <c r="B194" s="148">
        <f t="shared" ref="B194:B257" si="80">ROW()-1</f>
        <v>193</v>
      </c>
      <c r="C194" s="87"/>
      <c r="D194" s="87" t="s">
        <v>965</v>
      </c>
      <c r="E194" s="90" t="s">
        <v>18</v>
      </c>
      <c r="F194" s="96" t="s">
        <v>1251</v>
      </c>
      <c r="G194" s="96" t="s">
        <v>1028</v>
      </c>
      <c r="H194" s="96" t="s">
        <v>1433</v>
      </c>
      <c r="I194" s="96" t="s">
        <v>1432</v>
      </c>
      <c r="J194" s="88" t="s">
        <v>1487</v>
      </c>
      <c r="K194" s="88">
        <v>1</v>
      </c>
      <c r="L194" s="100">
        <v>43858</v>
      </c>
      <c r="M194" s="100">
        <v>44165</v>
      </c>
      <c r="N194" s="92">
        <f t="shared" si="79"/>
        <v>43.857142857142854</v>
      </c>
      <c r="O194" s="90" t="s">
        <v>2105</v>
      </c>
      <c r="P194" s="90">
        <v>0</v>
      </c>
      <c r="Q194" s="88"/>
      <c r="R194" s="175">
        <f t="shared" si="72"/>
        <v>-1472.1666666666667</v>
      </c>
      <c r="S194" s="93">
        <f t="shared" ref="S194:S257" si="81">IF(P194/K194&gt;1,100,+P194/K194*100)</f>
        <v>0</v>
      </c>
      <c r="T194" s="154">
        <f t="shared" ref="T194:T257" si="82">+N194*S194/100</f>
        <v>0</v>
      </c>
      <c r="U194" s="154">
        <f t="shared" ref="U194:U257" si="83">IF(M194&lt;=$AI$1,T194,0)</f>
        <v>0</v>
      </c>
      <c r="V194" s="154">
        <f t="shared" ref="V194:V257" si="84">IF($AI$1&gt;=M194,N194,0)</f>
        <v>43.857142857142854</v>
      </c>
      <c r="W194" s="87"/>
      <c r="X194" s="155" t="str">
        <f t="shared" ref="X194:X257" si="85">IF(S194=100,"CUMPLIDA",IF(M194-$AI$1&lt;0,"VENCIDA",IF(M194-$AI$1&lt;=30,"PRÓXIMA A VENCER",IF(S194&gt;0,"CON AVANCE","EN TERMINO"))))</f>
        <v>VENCIDA</v>
      </c>
      <c r="Y194" s="155" t="str">
        <f t="shared" ref="Y194:Y257" si="86">IF(A194&lt;&gt;"",IF(AE194=1,"VENCIDO",IF(AE194=2,"PRÓXIMO A VENCER",IF(AE194=3,"EN TERMINO",IF(AE194=4,"CON AVANCE",IF(AE194=5,"CUMPLIDO",))))),"")</f>
        <v>VENCIDO</v>
      </c>
      <c r="Z194" s="95" t="s">
        <v>1032</v>
      </c>
      <c r="AA194" s="156" t="str">
        <f t="shared" si="74"/>
        <v>H2DP17</v>
      </c>
      <c r="AB194" s="156">
        <f t="shared" si="77"/>
        <v>1</v>
      </c>
      <c r="AC194" s="156" t="str">
        <f t="shared" si="73"/>
        <v>H2DP17 - 1</v>
      </c>
      <c r="AD194" s="153">
        <f t="shared" ref="AD194:AD257" si="87">IF(X194="VENCIDA",1,IF(X194="PRÓXIMA A VENCER",2,IF(X194="EN TERMINO",3,IF(X194="CON AVANCE",4,IF(X194="CUMPLIDA",5,)))))</f>
        <v>1</v>
      </c>
      <c r="AE194" s="197">
        <f t="shared" ref="AE194:AE257" si="88">IF(AB195=AB194+1,MIN(AD194,AE195),AD194)</f>
        <v>1</v>
      </c>
      <c r="AF194" s="153" t="str">
        <f t="shared" si="78"/>
        <v>H2DP17.</v>
      </c>
      <c r="AG194" s="153" t="str">
        <f t="shared" ref="AG194:AG257" si="89">IFERROR(MID(AF194,1,FIND(".",AF194,1)-1),AF194)</f>
        <v>H2DP17</v>
      </c>
      <c r="AH194" s="66"/>
      <c r="AI194" s="67"/>
      <c r="AJ194" s="16"/>
      <c r="AK194" s="17"/>
      <c r="AL194" s="17"/>
      <c r="AM194" s="17"/>
      <c r="AN194" s="17"/>
      <c r="AO194" s="17"/>
      <c r="AP194" s="17"/>
    </row>
    <row r="195" spans="1:42" s="58" customFormat="1" ht="350.1" customHeight="1" x14ac:dyDescent="0.2">
      <c r="A195" s="172">
        <f>IF(ISBLANK(D195),"",COUNTA($D$2:D195))</f>
        <v>159</v>
      </c>
      <c r="B195" s="148">
        <f t="shared" si="80"/>
        <v>194</v>
      </c>
      <c r="C195" s="87"/>
      <c r="D195" s="87" t="s">
        <v>965</v>
      </c>
      <c r="E195" s="90" t="s">
        <v>18</v>
      </c>
      <c r="F195" s="96" t="s">
        <v>1253</v>
      </c>
      <c r="G195" s="96" t="s">
        <v>1028</v>
      </c>
      <c r="H195" s="96" t="s">
        <v>1036</v>
      </c>
      <c r="I195" s="96" t="s">
        <v>1037</v>
      </c>
      <c r="J195" s="88" t="s">
        <v>1034</v>
      </c>
      <c r="K195" s="88">
        <v>4</v>
      </c>
      <c r="L195" s="100">
        <v>43361</v>
      </c>
      <c r="M195" s="100">
        <v>43434</v>
      </c>
      <c r="N195" s="92">
        <f t="shared" si="79"/>
        <v>10.428571428571429</v>
      </c>
      <c r="O195" s="90" t="s">
        <v>2105</v>
      </c>
      <c r="P195" s="88">
        <v>4</v>
      </c>
      <c r="Q195" s="88"/>
      <c r="R195" s="175">
        <f t="shared" si="72"/>
        <v>-1447.8</v>
      </c>
      <c r="S195" s="93">
        <f t="shared" si="81"/>
        <v>100</v>
      </c>
      <c r="T195" s="154">
        <f t="shared" si="82"/>
        <v>10.428571428571429</v>
      </c>
      <c r="U195" s="154">
        <f t="shared" si="83"/>
        <v>10.428571428571429</v>
      </c>
      <c r="V195" s="154">
        <f t="shared" si="84"/>
        <v>10.428571428571429</v>
      </c>
      <c r="W195" s="87"/>
      <c r="X195" s="155" t="str">
        <f t="shared" si="85"/>
        <v>CUMPLIDA</v>
      </c>
      <c r="Y195" s="155" t="str">
        <f t="shared" si="86"/>
        <v>VENCIDO</v>
      </c>
      <c r="Z195" s="95" t="s">
        <v>1032</v>
      </c>
      <c r="AA195" s="156" t="str">
        <f t="shared" si="74"/>
        <v>H3DP17</v>
      </c>
      <c r="AB195" s="156">
        <f t="shared" si="77"/>
        <v>1</v>
      </c>
      <c r="AC195" s="156" t="str">
        <f t="shared" si="73"/>
        <v>H3DP17 - 1</v>
      </c>
      <c r="AD195" s="153">
        <f t="shared" si="87"/>
        <v>5</v>
      </c>
      <c r="AE195" s="197">
        <f t="shared" si="88"/>
        <v>1</v>
      </c>
      <c r="AF195" s="153" t="str">
        <f t="shared" si="78"/>
        <v>H3DP17.</v>
      </c>
      <c r="AG195" s="153" t="str">
        <f t="shared" si="89"/>
        <v>H3DP17</v>
      </c>
      <c r="AH195" s="66"/>
      <c r="AI195" s="67"/>
      <c r="AJ195" s="16"/>
      <c r="AK195" s="17"/>
      <c r="AL195" s="17"/>
      <c r="AM195" s="17"/>
      <c r="AN195" s="17"/>
      <c r="AO195" s="17"/>
      <c r="AP195" s="17"/>
    </row>
    <row r="196" spans="1:42" s="58" customFormat="1" ht="350.1" customHeight="1" x14ac:dyDescent="0.2">
      <c r="A196" s="172" t="str">
        <f>IF(ISBLANK(D196),"",COUNTA($D$2:D196))</f>
        <v/>
      </c>
      <c r="B196" s="148">
        <f t="shared" si="80"/>
        <v>195</v>
      </c>
      <c r="C196" s="87"/>
      <c r="D196" s="87"/>
      <c r="E196" s="90" t="s">
        <v>18</v>
      </c>
      <c r="F196" s="96" t="s">
        <v>1252</v>
      </c>
      <c r="G196" s="96" t="s">
        <v>1028</v>
      </c>
      <c r="H196" s="96" t="s">
        <v>1040</v>
      </c>
      <c r="I196" s="96" t="s">
        <v>1038</v>
      </c>
      <c r="J196" s="88" t="s">
        <v>1039</v>
      </c>
      <c r="K196" s="88">
        <v>2</v>
      </c>
      <c r="L196" s="100">
        <v>43361</v>
      </c>
      <c r="M196" s="100">
        <v>43434</v>
      </c>
      <c r="N196" s="92">
        <f t="shared" si="79"/>
        <v>10.428571428571429</v>
      </c>
      <c r="O196" s="90" t="s">
        <v>2105</v>
      </c>
      <c r="P196" s="90">
        <v>0</v>
      </c>
      <c r="Q196" s="88"/>
      <c r="R196" s="175">
        <f t="shared" ref="R196:R259" si="90">(Q196-M196)/30</f>
        <v>-1447.8</v>
      </c>
      <c r="S196" s="93">
        <f t="shared" si="81"/>
        <v>0</v>
      </c>
      <c r="T196" s="154">
        <f t="shared" si="82"/>
        <v>0</v>
      </c>
      <c r="U196" s="154">
        <f t="shared" si="83"/>
        <v>0</v>
      </c>
      <c r="V196" s="154">
        <f t="shared" si="84"/>
        <v>10.428571428571429</v>
      </c>
      <c r="W196" s="87"/>
      <c r="X196" s="155" t="str">
        <f t="shared" si="85"/>
        <v>VENCIDA</v>
      </c>
      <c r="Y196" s="155" t="str">
        <f t="shared" si="86"/>
        <v/>
      </c>
      <c r="Z196" s="95" t="s">
        <v>1032</v>
      </c>
      <c r="AA196" s="156" t="str">
        <f t="shared" si="74"/>
        <v>H3DP17</v>
      </c>
      <c r="AB196" s="156">
        <f t="shared" si="77"/>
        <v>2</v>
      </c>
      <c r="AC196" s="156" t="str">
        <f t="shared" si="73"/>
        <v>H3DP17 - 2</v>
      </c>
      <c r="AD196" s="153">
        <f t="shared" si="87"/>
        <v>1</v>
      </c>
      <c r="AE196" s="197">
        <f t="shared" si="88"/>
        <v>1</v>
      </c>
      <c r="AF196" s="153" t="str">
        <f t="shared" si="78"/>
        <v>H3DP17.</v>
      </c>
      <c r="AG196" s="153" t="str">
        <f t="shared" si="89"/>
        <v>H3DP17</v>
      </c>
      <c r="AH196" s="66"/>
      <c r="AI196" s="67"/>
      <c r="AJ196" s="16"/>
      <c r="AK196" s="17"/>
      <c r="AL196" s="17"/>
      <c r="AM196" s="17"/>
      <c r="AN196" s="17"/>
      <c r="AO196" s="17"/>
      <c r="AP196" s="17"/>
    </row>
    <row r="197" spans="1:42" s="58" customFormat="1" ht="350.1" customHeight="1" x14ac:dyDescent="0.2">
      <c r="A197" s="172">
        <f>IF(ISBLANK(D197),"",COUNTA($D$2:D197))</f>
        <v>160</v>
      </c>
      <c r="B197" s="148">
        <f t="shared" si="80"/>
        <v>196</v>
      </c>
      <c r="C197" s="87"/>
      <c r="D197" s="87" t="s">
        <v>965</v>
      </c>
      <c r="E197" s="90" t="s">
        <v>18</v>
      </c>
      <c r="F197" s="96" t="s">
        <v>1254</v>
      </c>
      <c r="G197" s="96" t="s">
        <v>1028</v>
      </c>
      <c r="H197" s="96" t="s">
        <v>1433</v>
      </c>
      <c r="I197" s="96" t="s">
        <v>1432</v>
      </c>
      <c r="J197" s="88" t="s">
        <v>1487</v>
      </c>
      <c r="K197" s="88">
        <v>1</v>
      </c>
      <c r="L197" s="100">
        <v>43858</v>
      </c>
      <c r="M197" s="100">
        <v>44165</v>
      </c>
      <c r="N197" s="92">
        <f t="shared" si="79"/>
        <v>43.857142857142854</v>
      </c>
      <c r="O197" s="90" t="s">
        <v>2105</v>
      </c>
      <c r="P197" s="90">
        <v>0</v>
      </c>
      <c r="Q197" s="88"/>
      <c r="R197" s="175">
        <f t="shared" si="90"/>
        <v>-1472.1666666666667</v>
      </c>
      <c r="S197" s="93">
        <f t="shared" si="81"/>
        <v>0</v>
      </c>
      <c r="T197" s="154">
        <f t="shared" si="82"/>
        <v>0</v>
      </c>
      <c r="U197" s="154">
        <f t="shared" si="83"/>
        <v>0</v>
      </c>
      <c r="V197" s="154">
        <f t="shared" si="84"/>
        <v>43.857142857142854</v>
      </c>
      <c r="W197" s="87"/>
      <c r="X197" s="155" t="str">
        <f t="shared" si="85"/>
        <v>VENCIDA</v>
      </c>
      <c r="Y197" s="155" t="str">
        <f t="shared" si="86"/>
        <v>VENCIDO</v>
      </c>
      <c r="Z197" s="95" t="s">
        <v>1032</v>
      </c>
      <c r="AA197" s="156" t="str">
        <f t="shared" si="74"/>
        <v>H4DP17</v>
      </c>
      <c r="AB197" s="156">
        <f t="shared" si="77"/>
        <v>1</v>
      </c>
      <c r="AC197" s="156" t="str">
        <f t="shared" si="73"/>
        <v>H4DP17 - 1</v>
      </c>
      <c r="AD197" s="153">
        <f t="shared" si="87"/>
        <v>1</v>
      </c>
      <c r="AE197" s="197">
        <f t="shared" si="88"/>
        <v>1</v>
      </c>
      <c r="AF197" s="153" t="str">
        <f t="shared" si="78"/>
        <v>H4DP17.</v>
      </c>
      <c r="AG197" s="153" t="str">
        <f t="shared" si="89"/>
        <v>H4DP17</v>
      </c>
      <c r="AH197" s="66"/>
      <c r="AI197" s="67"/>
      <c r="AJ197" s="16"/>
      <c r="AK197" s="17"/>
      <c r="AL197" s="17"/>
      <c r="AM197" s="17"/>
      <c r="AN197" s="17"/>
      <c r="AO197" s="17"/>
      <c r="AP197" s="17"/>
    </row>
    <row r="198" spans="1:42" s="58" customFormat="1" ht="350.1" customHeight="1" x14ac:dyDescent="0.2">
      <c r="A198" s="172">
        <f>IF(ISBLANK(D198),"",COUNTA($D$2:D198))</f>
        <v>161</v>
      </c>
      <c r="B198" s="148">
        <f t="shared" si="80"/>
        <v>197</v>
      </c>
      <c r="C198" s="87"/>
      <c r="D198" s="87" t="s">
        <v>965</v>
      </c>
      <c r="E198" s="90" t="s">
        <v>18</v>
      </c>
      <c r="F198" s="96" t="s">
        <v>1029</v>
      </c>
      <c r="G198" s="96" t="s">
        <v>1030</v>
      </c>
      <c r="H198" s="96" t="s">
        <v>1035</v>
      </c>
      <c r="I198" s="96" t="s">
        <v>1033</v>
      </c>
      <c r="J198" s="88" t="s">
        <v>9</v>
      </c>
      <c r="K198" s="88">
        <v>1</v>
      </c>
      <c r="L198" s="100">
        <v>43361</v>
      </c>
      <c r="M198" s="100">
        <v>43434</v>
      </c>
      <c r="N198" s="92">
        <f t="shared" si="79"/>
        <v>10.428571428571429</v>
      </c>
      <c r="O198" s="90" t="s">
        <v>2106</v>
      </c>
      <c r="P198" s="90">
        <v>1</v>
      </c>
      <c r="Q198" s="189">
        <v>44186</v>
      </c>
      <c r="R198" s="175">
        <f t="shared" si="90"/>
        <v>25.066666666666666</v>
      </c>
      <c r="S198" s="93">
        <f t="shared" si="81"/>
        <v>100</v>
      </c>
      <c r="T198" s="154">
        <f t="shared" si="82"/>
        <v>10.428571428571429</v>
      </c>
      <c r="U198" s="154">
        <f t="shared" si="83"/>
        <v>10.428571428571429</v>
      </c>
      <c r="V198" s="154">
        <f t="shared" si="84"/>
        <v>10.428571428571429</v>
      </c>
      <c r="W198" s="87"/>
      <c r="X198" s="155" t="str">
        <f t="shared" si="85"/>
        <v>CUMPLIDA</v>
      </c>
      <c r="Y198" s="155" t="str">
        <f t="shared" si="86"/>
        <v>CUMPLIDO</v>
      </c>
      <c r="Z198" s="95" t="s">
        <v>1032</v>
      </c>
      <c r="AA198" s="156" t="str">
        <f t="shared" si="74"/>
        <v>H5DP17</v>
      </c>
      <c r="AB198" s="156">
        <f t="shared" si="77"/>
        <v>1</v>
      </c>
      <c r="AC198" s="156" t="str">
        <f t="shared" si="73"/>
        <v>H5DP17 - 1</v>
      </c>
      <c r="AD198" s="153">
        <f t="shared" si="87"/>
        <v>5</v>
      </c>
      <c r="AE198" s="197">
        <f t="shared" si="88"/>
        <v>5</v>
      </c>
      <c r="AF198" s="153" t="str">
        <f t="shared" si="78"/>
        <v>H5DP17.</v>
      </c>
      <c r="AG198" s="153" t="str">
        <f t="shared" si="89"/>
        <v>H5DP17</v>
      </c>
      <c r="AH198" s="66"/>
      <c r="AI198" s="67"/>
      <c r="AJ198" s="16"/>
      <c r="AK198" s="17"/>
      <c r="AL198" s="17"/>
      <c r="AM198" s="17"/>
      <c r="AN198" s="17"/>
      <c r="AO198" s="17"/>
      <c r="AP198" s="17"/>
    </row>
    <row r="199" spans="1:42" s="58" customFormat="1" ht="350.1" customHeight="1" x14ac:dyDescent="0.2">
      <c r="A199" s="172">
        <f>IF(ISBLANK(D199),"",COUNTA($D$2:D199))</f>
        <v>162</v>
      </c>
      <c r="B199" s="148">
        <f t="shared" si="80"/>
        <v>198</v>
      </c>
      <c r="C199" s="87"/>
      <c r="D199" s="87" t="s">
        <v>965</v>
      </c>
      <c r="E199" s="90" t="s">
        <v>18</v>
      </c>
      <c r="F199" s="96" t="s">
        <v>1255</v>
      </c>
      <c r="G199" s="96" t="s">
        <v>1031</v>
      </c>
      <c r="H199" s="96" t="s">
        <v>1434</v>
      </c>
      <c r="I199" s="96" t="s">
        <v>1432</v>
      </c>
      <c r="J199" s="88" t="s">
        <v>1487</v>
      </c>
      <c r="K199" s="88">
        <v>1</v>
      </c>
      <c r="L199" s="100">
        <v>43858</v>
      </c>
      <c r="M199" s="100">
        <v>44165</v>
      </c>
      <c r="N199" s="92">
        <f t="shared" si="79"/>
        <v>43.857142857142854</v>
      </c>
      <c r="O199" s="90" t="s">
        <v>2105</v>
      </c>
      <c r="P199" s="90">
        <v>0</v>
      </c>
      <c r="Q199" s="88"/>
      <c r="R199" s="175">
        <f t="shared" si="90"/>
        <v>-1472.1666666666667</v>
      </c>
      <c r="S199" s="93">
        <f t="shared" si="81"/>
        <v>0</v>
      </c>
      <c r="T199" s="154">
        <f t="shared" si="82"/>
        <v>0</v>
      </c>
      <c r="U199" s="154">
        <f t="shared" si="83"/>
        <v>0</v>
      </c>
      <c r="V199" s="154">
        <f t="shared" si="84"/>
        <v>43.857142857142854</v>
      </c>
      <c r="W199" s="87"/>
      <c r="X199" s="155" t="str">
        <f t="shared" si="85"/>
        <v>VENCIDA</v>
      </c>
      <c r="Y199" s="155" t="str">
        <f t="shared" si="86"/>
        <v>VENCIDO</v>
      </c>
      <c r="Z199" s="95" t="s">
        <v>1032</v>
      </c>
      <c r="AA199" s="156" t="str">
        <f t="shared" si="74"/>
        <v>H6DP17</v>
      </c>
      <c r="AB199" s="156">
        <f t="shared" si="77"/>
        <v>1</v>
      </c>
      <c r="AC199" s="156" t="str">
        <f t="shared" si="73"/>
        <v>H6DP17 - 1</v>
      </c>
      <c r="AD199" s="153">
        <f t="shared" si="87"/>
        <v>1</v>
      </c>
      <c r="AE199" s="197">
        <f t="shared" si="88"/>
        <v>1</v>
      </c>
      <c r="AF199" s="153" t="str">
        <f t="shared" si="78"/>
        <v>H6DP17.</v>
      </c>
      <c r="AG199" s="153" t="str">
        <f t="shared" si="89"/>
        <v>H6DP17</v>
      </c>
      <c r="AH199" s="66"/>
      <c r="AI199" s="67"/>
      <c r="AJ199" s="16"/>
      <c r="AK199" s="17"/>
      <c r="AL199" s="17"/>
      <c r="AM199" s="17"/>
      <c r="AN199" s="17"/>
      <c r="AO199" s="17"/>
      <c r="AP199" s="17"/>
    </row>
    <row r="200" spans="1:42" s="58" customFormat="1" ht="350.1" customHeight="1" x14ac:dyDescent="0.2">
      <c r="A200" s="172">
        <f>IF(ISBLANK(D200),"",COUNTA($D$2:D200))</f>
        <v>163</v>
      </c>
      <c r="B200" s="148">
        <f t="shared" si="80"/>
        <v>199</v>
      </c>
      <c r="C200" s="87"/>
      <c r="D200" s="87" t="s">
        <v>965</v>
      </c>
      <c r="E200" s="90" t="s">
        <v>18</v>
      </c>
      <c r="F200" s="96" t="s">
        <v>1256</v>
      </c>
      <c r="G200" s="96" t="s">
        <v>1028</v>
      </c>
      <c r="H200" s="96" t="s">
        <v>1434</v>
      </c>
      <c r="I200" s="96" t="s">
        <v>1432</v>
      </c>
      <c r="J200" s="88" t="s">
        <v>1487</v>
      </c>
      <c r="K200" s="88">
        <v>1</v>
      </c>
      <c r="L200" s="100">
        <v>43858</v>
      </c>
      <c r="M200" s="100">
        <v>44165</v>
      </c>
      <c r="N200" s="92">
        <f t="shared" si="79"/>
        <v>43.857142857142854</v>
      </c>
      <c r="O200" s="90" t="s">
        <v>2105</v>
      </c>
      <c r="P200" s="90">
        <v>0</v>
      </c>
      <c r="Q200" s="88"/>
      <c r="R200" s="175">
        <f t="shared" si="90"/>
        <v>-1472.1666666666667</v>
      </c>
      <c r="S200" s="93">
        <f t="shared" si="81"/>
        <v>0</v>
      </c>
      <c r="T200" s="154">
        <f t="shared" si="82"/>
        <v>0</v>
      </c>
      <c r="U200" s="154">
        <f t="shared" si="83"/>
        <v>0</v>
      </c>
      <c r="V200" s="154">
        <f t="shared" si="84"/>
        <v>43.857142857142854</v>
      </c>
      <c r="W200" s="87"/>
      <c r="X200" s="155" t="str">
        <f t="shared" si="85"/>
        <v>VENCIDA</v>
      </c>
      <c r="Y200" s="155" t="str">
        <f t="shared" si="86"/>
        <v>VENCIDO</v>
      </c>
      <c r="Z200" s="95" t="s">
        <v>1032</v>
      </c>
      <c r="AA200" s="156" t="str">
        <f t="shared" si="74"/>
        <v>H7DP17</v>
      </c>
      <c r="AB200" s="156">
        <f t="shared" si="77"/>
        <v>1</v>
      </c>
      <c r="AC200" s="156" t="str">
        <f t="shared" si="73"/>
        <v>H7DP17 - 1</v>
      </c>
      <c r="AD200" s="153">
        <f t="shared" si="87"/>
        <v>1</v>
      </c>
      <c r="AE200" s="197">
        <f t="shared" si="88"/>
        <v>1</v>
      </c>
      <c r="AF200" s="153" t="str">
        <f t="shared" si="78"/>
        <v>H7DP17.</v>
      </c>
      <c r="AG200" s="153" t="str">
        <f t="shared" si="89"/>
        <v>H7DP17</v>
      </c>
      <c r="AH200" s="66"/>
      <c r="AI200" s="67"/>
      <c r="AJ200" s="16"/>
      <c r="AK200" s="17"/>
      <c r="AL200" s="17"/>
      <c r="AM200" s="17"/>
      <c r="AN200" s="17"/>
      <c r="AO200" s="17"/>
      <c r="AP200" s="17"/>
    </row>
    <row r="201" spans="1:42" s="31" customFormat="1" ht="350.1" customHeight="1" x14ac:dyDescent="0.2">
      <c r="A201" s="172">
        <f>IF(ISBLANK(D201),"",COUNTA($D$2:D201))</f>
        <v>164</v>
      </c>
      <c r="B201" s="148">
        <f t="shared" si="80"/>
        <v>200</v>
      </c>
      <c r="C201" s="87"/>
      <c r="D201" s="87" t="s">
        <v>836</v>
      </c>
      <c r="E201" s="90" t="s">
        <v>93</v>
      </c>
      <c r="F201" s="89" t="s">
        <v>907</v>
      </c>
      <c r="G201" s="89" t="s">
        <v>908</v>
      </c>
      <c r="H201" s="89" t="s">
        <v>1427</v>
      </c>
      <c r="I201" s="89" t="s">
        <v>1414</v>
      </c>
      <c r="J201" s="90" t="s">
        <v>1415</v>
      </c>
      <c r="K201" s="90">
        <v>4</v>
      </c>
      <c r="L201" s="91">
        <v>43859</v>
      </c>
      <c r="M201" s="91">
        <v>44224</v>
      </c>
      <c r="N201" s="92">
        <f t="shared" ref="N201:N245" si="91">(+M201-L201)/7</f>
        <v>52.142857142857146</v>
      </c>
      <c r="O201" s="90" t="s">
        <v>362</v>
      </c>
      <c r="P201" s="90">
        <v>4</v>
      </c>
      <c r="Q201" s="189">
        <v>44558</v>
      </c>
      <c r="R201" s="175">
        <f t="shared" si="90"/>
        <v>11.133333333333333</v>
      </c>
      <c r="S201" s="93">
        <f t="shared" si="81"/>
        <v>100</v>
      </c>
      <c r="T201" s="154">
        <f t="shared" si="82"/>
        <v>52.142857142857146</v>
      </c>
      <c r="U201" s="154">
        <f t="shared" si="83"/>
        <v>52.142857142857146</v>
      </c>
      <c r="V201" s="154">
        <f t="shared" si="84"/>
        <v>52.142857142857146</v>
      </c>
      <c r="W201" s="87" t="s">
        <v>1887</v>
      </c>
      <c r="X201" s="155" t="str">
        <f t="shared" si="85"/>
        <v>CUMPLIDA</v>
      </c>
      <c r="Y201" s="155" t="str">
        <f t="shared" si="86"/>
        <v>CUMPLIDO</v>
      </c>
      <c r="Z201" s="95" t="s">
        <v>969</v>
      </c>
      <c r="AA201" s="156" t="str">
        <f t="shared" ref="AA201:AA247" si="92">AG201</f>
        <v>H2AF17</v>
      </c>
      <c r="AB201" s="156">
        <f>IF(A201&lt;&gt;"",1,#REF!+1)</f>
        <v>1</v>
      </c>
      <c r="AC201" s="156" t="str">
        <f t="shared" ref="AC201:AC249" si="93">CONCATENATE(AA201," - ",AB201)</f>
        <v>H2AF17 - 1</v>
      </c>
      <c r="AD201" s="153">
        <f t="shared" si="87"/>
        <v>5</v>
      </c>
      <c r="AE201" s="197">
        <f t="shared" si="88"/>
        <v>5</v>
      </c>
      <c r="AF201" s="153" t="str">
        <f t="shared" si="78"/>
        <v>H2AF17.</v>
      </c>
      <c r="AG201" s="153" t="str">
        <f t="shared" si="89"/>
        <v>H2AF17</v>
      </c>
      <c r="AH201" s="66"/>
      <c r="AI201" s="67"/>
      <c r="AJ201" s="16"/>
      <c r="AK201" s="17"/>
      <c r="AL201" s="17"/>
      <c r="AM201" s="17"/>
      <c r="AN201" s="17"/>
      <c r="AO201" s="17"/>
      <c r="AP201" s="17"/>
    </row>
    <row r="202" spans="1:42" s="31" customFormat="1" ht="350.1" customHeight="1" x14ac:dyDescent="0.2">
      <c r="A202" s="172">
        <f>IF(ISBLANK(D202),"",COUNTA($D$2:D202))</f>
        <v>165</v>
      </c>
      <c r="B202" s="148">
        <f t="shared" si="80"/>
        <v>201</v>
      </c>
      <c r="C202" s="87"/>
      <c r="D202" s="87" t="s">
        <v>967</v>
      </c>
      <c r="E202" s="90" t="s">
        <v>93</v>
      </c>
      <c r="F202" s="89" t="s">
        <v>1416</v>
      </c>
      <c r="G202" s="89" t="s">
        <v>909</v>
      </c>
      <c r="H202" s="89" t="s">
        <v>1428</v>
      </c>
      <c r="I202" s="89" t="s">
        <v>1417</v>
      </c>
      <c r="J202" s="90" t="s">
        <v>1418</v>
      </c>
      <c r="K202" s="90">
        <v>4</v>
      </c>
      <c r="L202" s="91">
        <v>43859</v>
      </c>
      <c r="M202" s="91">
        <v>44224</v>
      </c>
      <c r="N202" s="92">
        <f t="shared" si="91"/>
        <v>52.142857142857146</v>
      </c>
      <c r="O202" s="90" t="s">
        <v>362</v>
      </c>
      <c r="P202" s="90">
        <v>0</v>
      </c>
      <c r="Q202" s="88"/>
      <c r="R202" s="175">
        <f t="shared" si="90"/>
        <v>-1474.1333333333334</v>
      </c>
      <c r="S202" s="93">
        <f t="shared" si="81"/>
        <v>0</v>
      </c>
      <c r="T202" s="154">
        <f t="shared" si="82"/>
        <v>0</v>
      </c>
      <c r="U202" s="154">
        <f t="shared" si="83"/>
        <v>0</v>
      </c>
      <c r="V202" s="154">
        <f t="shared" si="84"/>
        <v>52.142857142857146</v>
      </c>
      <c r="W202" s="87" t="s">
        <v>1887</v>
      </c>
      <c r="X202" s="155" t="str">
        <f t="shared" si="85"/>
        <v>VENCIDA</v>
      </c>
      <c r="Y202" s="155" t="str">
        <f t="shared" si="86"/>
        <v>VENCIDO</v>
      </c>
      <c r="Z202" s="95" t="s">
        <v>969</v>
      </c>
      <c r="AA202" s="156" t="str">
        <f t="shared" si="92"/>
        <v>H3AF17</v>
      </c>
      <c r="AB202" s="156">
        <f>IF(A202&lt;&gt;"",1,AB201+1)</f>
        <v>1</v>
      </c>
      <c r="AC202" s="156" t="str">
        <f t="shared" si="93"/>
        <v>H3AF17 - 1</v>
      </c>
      <c r="AD202" s="153">
        <f t="shared" si="87"/>
        <v>1</v>
      </c>
      <c r="AE202" s="197">
        <f t="shared" si="88"/>
        <v>1</v>
      </c>
      <c r="AF202" s="153" t="str">
        <f t="shared" si="78"/>
        <v>H3AF17.</v>
      </c>
      <c r="AG202" s="153" t="str">
        <f t="shared" si="89"/>
        <v>H3AF17</v>
      </c>
      <c r="AH202" s="66"/>
      <c r="AI202" s="67"/>
      <c r="AJ202" s="16"/>
      <c r="AK202" s="17"/>
      <c r="AL202" s="17"/>
      <c r="AM202" s="17"/>
      <c r="AN202" s="17"/>
      <c r="AO202" s="17"/>
      <c r="AP202" s="17"/>
    </row>
    <row r="203" spans="1:42" s="31" customFormat="1" ht="350.1" customHeight="1" x14ac:dyDescent="0.2">
      <c r="A203" s="172">
        <f>IF(ISBLANK(D203),"",COUNTA($D$2:D203))</f>
        <v>166</v>
      </c>
      <c r="B203" s="148">
        <f t="shared" si="80"/>
        <v>202</v>
      </c>
      <c r="C203" s="87"/>
      <c r="D203" s="87" t="s">
        <v>967</v>
      </c>
      <c r="E203" s="90" t="s">
        <v>93</v>
      </c>
      <c r="F203" s="89" t="s">
        <v>910</v>
      </c>
      <c r="G203" s="89" t="s">
        <v>911</v>
      </c>
      <c r="H203" s="89" t="s">
        <v>912</v>
      </c>
      <c r="I203" s="89" t="s">
        <v>1173</v>
      </c>
      <c r="J203" s="90" t="s">
        <v>913</v>
      </c>
      <c r="K203" s="90">
        <v>3</v>
      </c>
      <c r="L203" s="91">
        <v>43313</v>
      </c>
      <c r="M203" s="91">
        <v>43497</v>
      </c>
      <c r="N203" s="92">
        <f t="shared" si="91"/>
        <v>26.285714285714285</v>
      </c>
      <c r="O203" s="90" t="s">
        <v>2139</v>
      </c>
      <c r="P203" s="90">
        <v>3</v>
      </c>
      <c r="Q203" s="88"/>
      <c r="R203" s="175">
        <f t="shared" si="90"/>
        <v>-1449.9</v>
      </c>
      <c r="S203" s="93">
        <f t="shared" si="81"/>
        <v>100</v>
      </c>
      <c r="T203" s="154">
        <f t="shared" si="82"/>
        <v>26.285714285714285</v>
      </c>
      <c r="U203" s="154">
        <f t="shared" si="83"/>
        <v>26.285714285714285</v>
      </c>
      <c r="V203" s="154">
        <f t="shared" si="84"/>
        <v>26.285714285714285</v>
      </c>
      <c r="W203" s="87" t="s">
        <v>1887</v>
      </c>
      <c r="X203" s="155" t="str">
        <f t="shared" si="85"/>
        <v>CUMPLIDA</v>
      </c>
      <c r="Y203" s="155" t="str">
        <f t="shared" si="86"/>
        <v>CUMPLIDO</v>
      </c>
      <c r="Z203" s="95" t="s">
        <v>969</v>
      </c>
      <c r="AA203" s="156" t="str">
        <f t="shared" si="92"/>
        <v>H7AF17</v>
      </c>
      <c r="AB203" s="156">
        <f>IF(A203&lt;&gt;"",1,#REF!+1)</f>
        <v>1</v>
      </c>
      <c r="AC203" s="156" t="str">
        <f t="shared" si="93"/>
        <v>H7AF17 - 1</v>
      </c>
      <c r="AD203" s="153">
        <f t="shared" si="87"/>
        <v>5</v>
      </c>
      <c r="AE203" s="197">
        <f t="shared" si="88"/>
        <v>5</v>
      </c>
      <c r="AF203" s="153" t="str">
        <f t="shared" si="78"/>
        <v>H7AF17.</v>
      </c>
      <c r="AG203" s="153" t="str">
        <f t="shared" si="89"/>
        <v>H7AF17</v>
      </c>
      <c r="AH203" s="66"/>
      <c r="AI203" s="67"/>
      <c r="AJ203" s="16"/>
      <c r="AK203" s="17"/>
      <c r="AL203" s="17"/>
      <c r="AM203" s="17"/>
      <c r="AN203" s="17"/>
      <c r="AO203" s="17"/>
      <c r="AP203" s="17"/>
    </row>
    <row r="204" spans="1:42" s="31" customFormat="1" ht="350.1" customHeight="1" x14ac:dyDescent="0.2">
      <c r="A204" s="172">
        <f>IF(ISBLANK(D204),"",COUNTA($D$2:D204))</f>
        <v>167</v>
      </c>
      <c r="B204" s="148">
        <f t="shared" si="80"/>
        <v>203</v>
      </c>
      <c r="C204" s="87"/>
      <c r="D204" s="87" t="s">
        <v>836</v>
      </c>
      <c r="E204" s="90" t="s">
        <v>106</v>
      </c>
      <c r="F204" s="89" t="s">
        <v>914</v>
      </c>
      <c r="G204" s="89" t="s">
        <v>915</v>
      </c>
      <c r="H204" s="89" t="s">
        <v>916</v>
      </c>
      <c r="I204" s="89" t="s">
        <v>1174</v>
      </c>
      <c r="J204" s="90" t="s">
        <v>917</v>
      </c>
      <c r="K204" s="90">
        <v>1</v>
      </c>
      <c r="L204" s="91">
        <v>43405</v>
      </c>
      <c r="M204" s="91">
        <v>43554</v>
      </c>
      <c r="N204" s="92">
        <f t="shared" si="91"/>
        <v>21.285714285714285</v>
      </c>
      <c r="O204" s="90" t="s">
        <v>384</v>
      </c>
      <c r="P204" s="90">
        <v>1</v>
      </c>
      <c r="Q204" s="90"/>
      <c r="R204" s="175">
        <f t="shared" si="90"/>
        <v>-1451.8</v>
      </c>
      <c r="S204" s="93">
        <f t="shared" si="81"/>
        <v>100</v>
      </c>
      <c r="T204" s="154">
        <f t="shared" si="82"/>
        <v>21.285714285714285</v>
      </c>
      <c r="U204" s="154">
        <f t="shared" si="83"/>
        <v>21.285714285714285</v>
      </c>
      <c r="V204" s="154">
        <f t="shared" si="84"/>
        <v>21.285714285714285</v>
      </c>
      <c r="W204" s="87" t="s">
        <v>1887</v>
      </c>
      <c r="X204" s="155" t="str">
        <f t="shared" si="85"/>
        <v>CUMPLIDA</v>
      </c>
      <c r="Y204" s="155" t="str">
        <f t="shared" si="86"/>
        <v>CUMPLIDO</v>
      </c>
      <c r="Z204" s="95" t="s">
        <v>969</v>
      </c>
      <c r="AA204" s="156" t="str">
        <f t="shared" si="92"/>
        <v>H18AF17</v>
      </c>
      <c r="AB204" s="156">
        <f>IF(A204&lt;&gt;"",1,#REF!+1)</f>
        <v>1</v>
      </c>
      <c r="AC204" s="156" t="str">
        <f t="shared" si="93"/>
        <v>H18AF17 - 1</v>
      </c>
      <c r="AD204" s="153">
        <f t="shared" si="87"/>
        <v>5</v>
      </c>
      <c r="AE204" s="197">
        <f t="shared" si="88"/>
        <v>5</v>
      </c>
      <c r="AF204" s="153" t="str">
        <f t="shared" si="78"/>
        <v>H18AF17.</v>
      </c>
      <c r="AG204" s="153" t="str">
        <f t="shared" si="89"/>
        <v>H18AF17</v>
      </c>
      <c r="AH204" s="66"/>
      <c r="AI204" s="67"/>
      <c r="AJ204" s="16"/>
      <c r="AK204" s="17"/>
      <c r="AL204" s="17"/>
      <c r="AM204" s="17"/>
      <c r="AN204" s="17"/>
      <c r="AO204" s="17"/>
      <c r="AP204" s="17"/>
    </row>
    <row r="205" spans="1:42" s="31" customFormat="1" ht="350.1" customHeight="1" x14ac:dyDescent="0.2">
      <c r="A205" s="172">
        <f>IF(ISBLANK(D205),"",COUNTA($D$2:D205))</f>
        <v>168</v>
      </c>
      <c r="B205" s="148">
        <f t="shared" si="80"/>
        <v>204</v>
      </c>
      <c r="C205" s="87"/>
      <c r="D205" s="87" t="s">
        <v>967</v>
      </c>
      <c r="E205" s="117" t="s">
        <v>36</v>
      </c>
      <c r="F205" s="101" t="s">
        <v>1459</v>
      </c>
      <c r="G205" s="102" t="s">
        <v>918</v>
      </c>
      <c r="H205" s="102" t="s">
        <v>1439</v>
      </c>
      <c r="I205" s="102" t="s">
        <v>1440</v>
      </c>
      <c r="J205" s="104" t="s">
        <v>1461</v>
      </c>
      <c r="K205" s="87">
        <v>8</v>
      </c>
      <c r="L205" s="91">
        <v>43831</v>
      </c>
      <c r="M205" s="91">
        <v>43921</v>
      </c>
      <c r="N205" s="92">
        <f t="shared" si="91"/>
        <v>12.857142857142858</v>
      </c>
      <c r="O205" s="90" t="s">
        <v>2116</v>
      </c>
      <c r="P205" s="90">
        <v>8</v>
      </c>
      <c r="Q205" s="88"/>
      <c r="R205" s="175">
        <f t="shared" si="90"/>
        <v>-1464.0333333333333</v>
      </c>
      <c r="S205" s="93">
        <f t="shared" si="81"/>
        <v>100</v>
      </c>
      <c r="T205" s="154">
        <f t="shared" si="82"/>
        <v>12.857142857142858</v>
      </c>
      <c r="U205" s="154">
        <f t="shared" si="83"/>
        <v>12.857142857142858</v>
      </c>
      <c r="V205" s="154">
        <f t="shared" si="84"/>
        <v>12.857142857142858</v>
      </c>
      <c r="W205" s="87" t="s">
        <v>1887</v>
      </c>
      <c r="X205" s="155" t="str">
        <f t="shared" si="85"/>
        <v>CUMPLIDA</v>
      </c>
      <c r="Y205" s="155" t="str">
        <f t="shared" si="86"/>
        <v>CUMPLIDO</v>
      </c>
      <c r="Z205" s="95" t="s">
        <v>969</v>
      </c>
      <c r="AA205" s="156" t="str">
        <f t="shared" si="92"/>
        <v>H24AF17</v>
      </c>
      <c r="AB205" s="156">
        <f>IF(A205&lt;&gt;"",1,#REF!+1)</f>
        <v>1</v>
      </c>
      <c r="AC205" s="156" t="str">
        <f t="shared" si="93"/>
        <v>H24AF17 - 1</v>
      </c>
      <c r="AD205" s="153">
        <f t="shared" si="87"/>
        <v>5</v>
      </c>
      <c r="AE205" s="197">
        <f t="shared" si="88"/>
        <v>5</v>
      </c>
      <c r="AF205" s="153" t="str">
        <f t="shared" si="78"/>
        <v>H24AF17.</v>
      </c>
      <c r="AG205" s="153" t="str">
        <f t="shared" si="89"/>
        <v>H24AF17</v>
      </c>
      <c r="AH205" s="66"/>
      <c r="AI205" s="67"/>
      <c r="AJ205" s="16"/>
      <c r="AK205" s="17"/>
      <c r="AL205" s="17"/>
      <c r="AM205" s="17"/>
      <c r="AN205" s="17"/>
      <c r="AO205" s="17"/>
      <c r="AP205" s="17"/>
    </row>
    <row r="206" spans="1:42" s="150" customFormat="1" ht="350.1" customHeight="1" x14ac:dyDescent="0.2">
      <c r="A206" s="172" t="str">
        <f>IF(ISBLANK(D206),"",COUNTA($D$2:D206))</f>
        <v/>
      </c>
      <c r="B206" s="148">
        <f t="shared" si="80"/>
        <v>205</v>
      </c>
      <c r="C206" s="87"/>
      <c r="D206" s="87"/>
      <c r="E206" s="117" t="s">
        <v>36</v>
      </c>
      <c r="F206" s="101" t="s">
        <v>1460</v>
      </c>
      <c r="G206" s="102" t="s">
        <v>918</v>
      </c>
      <c r="H206" s="102" t="s">
        <v>1439</v>
      </c>
      <c r="I206" s="102" t="s">
        <v>1443</v>
      </c>
      <c r="J206" s="104" t="s">
        <v>1462</v>
      </c>
      <c r="K206" s="87">
        <v>4</v>
      </c>
      <c r="L206" s="91">
        <v>43831</v>
      </c>
      <c r="M206" s="91">
        <v>44196</v>
      </c>
      <c r="N206" s="92">
        <f t="shared" ref="N206" si="94">(+M206-L206)/7</f>
        <v>52.142857142857146</v>
      </c>
      <c r="O206" s="90" t="s">
        <v>2116</v>
      </c>
      <c r="P206" s="90">
        <v>4</v>
      </c>
      <c r="Q206" s="189">
        <v>44320</v>
      </c>
      <c r="R206" s="175">
        <f t="shared" si="90"/>
        <v>4.1333333333333337</v>
      </c>
      <c r="S206" s="93">
        <f t="shared" si="81"/>
        <v>100</v>
      </c>
      <c r="T206" s="154">
        <f t="shared" si="82"/>
        <v>52.142857142857146</v>
      </c>
      <c r="U206" s="154">
        <f t="shared" si="83"/>
        <v>52.142857142857146</v>
      </c>
      <c r="V206" s="154">
        <f t="shared" si="84"/>
        <v>52.142857142857146</v>
      </c>
      <c r="W206" s="87" t="s">
        <v>1887</v>
      </c>
      <c r="X206" s="155" t="str">
        <f t="shared" si="85"/>
        <v>CUMPLIDA</v>
      </c>
      <c r="Y206" s="155" t="str">
        <f t="shared" si="86"/>
        <v/>
      </c>
      <c r="Z206" s="95" t="s">
        <v>969</v>
      </c>
      <c r="AA206" s="156" t="str">
        <f t="shared" si="92"/>
        <v>H24AF17</v>
      </c>
      <c r="AB206" s="156">
        <f t="shared" ref="AB206:AB237" si="95">IF(A206&lt;&gt;"",1,AB205+1)</f>
        <v>2</v>
      </c>
      <c r="AC206" s="156" t="str">
        <f t="shared" si="93"/>
        <v>H24AF17 - 2</v>
      </c>
      <c r="AD206" s="153">
        <f t="shared" si="87"/>
        <v>5</v>
      </c>
      <c r="AE206" s="197">
        <f t="shared" si="88"/>
        <v>5</v>
      </c>
      <c r="AF206" s="153" t="str">
        <f t="shared" si="78"/>
        <v>H24AF17.</v>
      </c>
      <c r="AG206" s="153" t="str">
        <f t="shared" si="89"/>
        <v>H24AF17</v>
      </c>
      <c r="AH206" s="66"/>
      <c r="AI206" s="67"/>
      <c r="AJ206" s="16"/>
      <c r="AK206" s="17"/>
      <c r="AL206" s="17"/>
      <c r="AM206" s="17"/>
      <c r="AN206" s="17"/>
      <c r="AO206" s="17"/>
      <c r="AP206" s="17"/>
    </row>
    <row r="207" spans="1:42" s="31" customFormat="1" ht="350.1" customHeight="1" x14ac:dyDescent="0.2">
      <c r="A207" s="172">
        <f>IF(ISBLANK(D207),"",COUNTA($D$2:D207))</f>
        <v>169</v>
      </c>
      <c r="B207" s="148">
        <f t="shared" si="80"/>
        <v>206</v>
      </c>
      <c r="C207" s="87"/>
      <c r="D207" s="87" t="s">
        <v>967</v>
      </c>
      <c r="E207" s="117" t="s">
        <v>36</v>
      </c>
      <c r="F207" s="101" t="s">
        <v>919</v>
      </c>
      <c r="G207" s="102" t="s">
        <v>918</v>
      </c>
      <c r="H207" s="102" t="s">
        <v>1439</v>
      </c>
      <c r="I207" s="102" t="s">
        <v>1440</v>
      </c>
      <c r="J207" s="104" t="s">
        <v>1461</v>
      </c>
      <c r="K207" s="87">
        <v>8</v>
      </c>
      <c r="L207" s="91">
        <v>43831</v>
      </c>
      <c r="M207" s="91">
        <v>43921</v>
      </c>
      <c r="N207" s="92">
        <f t="shared" si="91"/>
        <v>12.857142857142858</v>
      </c>
      <c r="O207" s="90" t="s">
        <v>2116</v>
      </c>
      <c r="P207" s="90">
        <v>8</v>
      </c>
      <c r="Q207" s="88"/>
      <c r="R207" s="175">
        <f t="shared" si="90"/>
        <v>-1464.0333333333333</v>
      </c>
      <c r="S207" s="93">
        <f t="shared" si="81"/>
        <v>100</v>
      </c>
      <c r="T207" s="154">
        <f t="shared" si="82"/>
        <v>12.857142857142858</v>
      </c>
      <c r="U207" s="154">
        <f t="shared" si="83"/>
        <v>12.857142857142858</v>
      </c>
      <c r="V207" s="154">
        <f t="shared" si="84"/>
        <v>12.857142857142858</v>
      </c>
      <c r="W207" s="87" t="s">
        <v>1887</v>
      </c>
      <c r="X207" s="155" t="str">
        <f t="shared" si="85"/>
        <v>CUMPLIDA</v>
      </c>
      <c r="Y207" s="155" t="str">
        <f t="shared" si="86"/>
        <v>CUMPLIDO</v>
      </c>
      <c r="Z207" s="95" t="s">
        <v>969</v>
      </c>
      <c r="AA207" s="156" t="str">
        <f t="shared" si="92"/>
        <v>H25AF17</v>
      </c>
      <c r="AB207" s="156">
        <f t="shared" si="95"/>
        <v>1</v>
      </c>
      <c r="AC207" s="156" t="str">
        <f t="shared" si="93"/>
        <v>H25AF17 - 1</v>
      </c>
      <c r="AD207" s="153">
        <f t="shared" si="87"/>
        <v>5</v>
      </c>
      <c r="AE207" s="197">
        <f t="shared" si="88"/>
        <v>5</v>
      </c>
      <c r="AF207" s="153" t="str">
        <f t="shared" si="78"/>
        <v>H25AF17.</v>
      </c>
      <c r="AG207" s="153" t="str">
        <f t="shared" si="89"/>
        <v>H25AF17</v>
      </c>
      <c r="AH207" s="66"/>
      <c r="AI207" s="67"/>
      <c r="AJ207" s="16"/>
      <c r="AK207" s="17"/>
      <c r="AL207" s="17"/>
      <c r="AM207" s="17"/>
      <c r="AN207" s="17"/>
      <c r="AO207" s="17"/>
      <c r="AP207" s="17"/>
    </row>
    <row r="208" spans="1:42" s="31" customFormat="1" ht="350.1" customHeight="1" x14ac:dyDescent="0.2">
      <c r="A208" s="172" t="str">
        <f>IF(ISBLANK(D208),"",COUNTA($D$2:D208))</f>
        <v/>
      </c>
      <c r="B208" s="148">
        <f t="shared" si="80"/>
        <v>207</v>
      </c>
      <c r="C208" s="87"/>
      <c r="D208" s="87"/>
      <c r="E208" s="117" t="s">
        <v>36</v>
      </c>
      <c r="F208" s="101" t="s">
        <v>920</v>
      </c>
      <c r="G208" s="102" t="s">
        <v>918</v>
      </c>
      <c r="H208" s="102" t="s">
        <v>1439</v>
      </c>
      <c r="I208" s="102" t="s">
        <v>1443</v>
      </c>
      <c r="J208" s="104" t="s">
        <v>1462</v>
      </c>
      <c r="K208" s="87">
        <v>4</v>
      </c>
      <c r="L208" s="91">
        <v>43831</v>
      </c>
      <c r="M208" s="91">
        <v>44196</v>
      </c>
      <c r="N208" s="92">
        <f t="shared" si="91"/>
        <v>52.142857142857146</v>
      </c>
      <c r="O208" s="90" t="s">
        <v>2116</v>
      </c>
      <c r="P208" s="90">
        <v>4</v>
      </c>
      <c r="Q208" s="189">
        <v>44320</v>
      </c>
      <c r="R208" s="175">
        <f t="shared" si="90"/>
        <v>4.1333333333333337</v>
      </c>
      <c r="S208" s="93">
        <f t="shared" si="81"/>
        <v>100</v>
      </c>
      <c r="T208" s="154">
        <f t="shared" si="82"/>
        <v>52.142857142857146</v>
      </c>
      <c r="U208" s="154">
        <f t="shared" si="83"/>
        <v>52.142857142857146</v>
      </c>
      <c r="V208" s="154">
        <f t="shared" si="84"/>
        <v>52.142857142857146</v>
      </c>
      <c r="W208" s="87" t="s">
        <v>1887</v>
      </c>
      <c r="X208" s="155" t="str">
        <f t="shared" si="85"/>
        <v>CUMPLIDA</v>
      </c>
      <c r="Y208" s="155" t="str">
        <f t="shared" si="86"/>
        <v/>
      </c>
      <c r="Z208" s="95" t="s">
        <v>969</v>
      </c>
      <c r="AA208" s="156" t="str">
        <f t="shared" si="92"/>
        <v>H25AF17</v>
      </c>
      <c r="AB208" s="156">
        <f t="shared" si="95"/>
        <v>2</v>
      </c>
      <c r="AC208" s="156" t="str">
        <f t="shared" si="93"/>
        <v>H25AF17 - 2</v>
      </c>
      <c r="AD208" s="153">
        <f t="shared" si="87"/>
        <v>5</v>
      </c>
      <c r="AE208" s="197">
        <f t="shared" si="88"/>
        <v>5</v>
      </c>
      <c r="AF208" s="153" t="str">
        <f t="shared" si="78"/>
        <v>H25AF17.</v>
      </c>
      <c r="AG208" s="153" t="str">
        <f t="shared" si="89"/>
        <v>H25AF17</v>
      </c>
      <c r="AH208" s="66"/>
      <c r="AI208" s="67"/>
      <c r="AJ208" s="16"/>
      <c r="AK208" s="17"/>
      <c r="AL208" s="17"/>
      <c r="AM208" s="17"/>
      <c r="AN208" s="17"/>
      <c r="AO208" s="17"/>
      <c r="AP208" s="17"/>
    </row>
    <row r="209" spans="1:42" s="31" customFormat="1" ht="350.1" customHeight="1" x14ac:dyDescent="0.2">
      <c r="A209" s="172">
        <f>IF(ISBLANK(D209),"",COUNTA($D$2:D209))</f>
        <v>170</v>
      </c>
      <c r="B209" s="148">
        <f t="shared" si="80"/>
        <v>208</v>
      </c>
      <c r="C209" s="87"/>
      <c r="D209" s="87" t="s">
        <v>967</v>
      </c>
      <c r="E209" s="117" t="s">
        <v>36</v>
      </c>
      <c r="F209" s="101" t="s">
        <v>1463</v>
      </c>
      <c r="G209" s="102" t="s">
        <v>918</v>
      </c>
      <c r="H209" s="102" t="s">
        <v>1439</v>
      </c>
      <c r="I209" s="102" t="s">
        <v>1440</v>
      </c>
      <c r="J209" s="104" t="s">
        <v>1461</v>
      </c>
      <c r="K209" s="87">
        <v>8</v>
      </c>
      <c r="L209" s="91">
        <v>43831</v>
      </c>
      <c r="M209" s="91">
        <v>43921</v>
      </c>
      <c r="N209" s="92">
        <f t="shared" si="91"/>
        <v>12.857142857142858</v>
      </c>
      <c r="O209" s="90" t="s">
        <v>2116</v>
      </c>
      <c r="P209" s="90">
        <v>8</v>
      </c>
      <c r="Q209" s="88"/>
      <c r="R209" s="175">
        <f t="shared" si="90"/>
        <v>-1464.0333333333333</v>
      </c>
      <c r="S209" s="93">
        <f t="shared" si="81"/>
        <v>100</v>
      </c>
      <c r="T209" s="154">
        <f t="shared" si="82"/>
        <v>12.857142857142858</v>
      </c>
      <c r="U209" s="154">
        <f t="shared" si="83"/>
        <v>12.857142857142858</v>
      </c>
      <c r="V209" s="154">
        <f t="shared" si="84"/>
        <v>12.857142857142858</v>
      </c>
      <c r="W209" s="87" t="s">
        <v>1887</v>
      </c>
      <c r="X209" s="155" t="str">
        <f t="shared" si="85"/>
        <v>CUMPLIDA</v>
      </c>
      <c r="Y209" s="155" t="str">
        <f t="shared" si="86"/>
        <v>CUMPLIDO</v>
      </c>
      <c r="Z209" s="95" t="s">
        <v>969</v>
      </c>
      <c r="AA209" s="156" t="str">
        <f t="shared" si="92"/>
        <v>H26AF17</v>
      </c>
      <c r="AB209" s="156">
        <f t="shared" si="95"/>
        <v>1</v>
      </c>
      <c r="AC209" s="156" t="str">
        <f t="shared" si="93"/>
        <v>H26AF17 - 1</v>
      </c>
      <c r="AD209" s="153">
        <f t="shared" si="87"/>
        <v>5</v>
      </c>
      <c r="AE209" s="197">
        <f t="shared" si="88"/>
        <v>5</v>
      </c>
      <c r="AF209" s="153" t="str">
        <f t="shared" si="78"/>
        <v>H26AF17.</v>
      </c>
      <c r="AG209" s="153" t="str">
        <f t="shared" si="89"/>
        <v>H26AF17</v>
      </c>
      <c r="AH209" s="66"/>
      <c r="AI209" s="67"/>
      <c r="AJ209" s="16"/>
      <c r="AK209" s="17"/>
      <c r="AL209" s="17"/>
      <c r="AM209" s="17"/>
      <c r="AN209" s="17"/>
      <c r="AO209" s="17"/>
      <c r="AP209" s="17"/>
    </row>
    <row r="210" spans="1:42" s="150" customFormat="1" ht="350.1" customHeight="1" x14ac:dyDescent="0.2">
      <c r="A210" s="172" t="str">
        <f>IF(ISBLANK(D210),"",COUNTA($D$2:D210))</f>
        <v/>
      </c>
      <c r="B210" s="148">
        <f t="shared" si="80"/>
        <v>209</v>
      </c>
      <c r="C210" s="87"/>
      <c r="D210" s="87"/>
      <c r="E210" s="117" t="s">
        <v>36</v>
      </c>
      <c r="F210" s="101" t="s">
        <v>1464</v>
      </c>
      <c r="G210" s="102" t="s">
        <v>918</v>
      </c>
      <c r="H210" s="102" t="s">
        <v>1439</v>
      </c>
      <c r="I210" s="102" t="s">
        <v>1443</v>
      </c>
      <c r="J210" s="104" t="s">
        <v>1462</v>
      </c>
      <c r="K210" s="87">
        <v>4</v>
      </c>
      <c r="L210" s="91">
        <v>43831</v>
      </c>
      <c r="M210" s="91">
        <v>44196</v>
      </c>
      <c r="N210" s="92">
        <f t="shared" ref="N210" si="96">(+M210-L210)/7</f>
        <v>52.142857142857146</v>
      </c>
      <c r="O210" s="90" t="s">
        <v>2116</v>
      </c>
      <c r="P210" s="90">
        <v>4</v>
      </c>
      <c r="Q210" s="189">
        <v>44320</v>
      </c>
      <c r="R210" s="175">
        <f t="shared" si="90"/>
        <v>4.1333333333333337</v>
      </c>
      <c r="S210" s="93">
        <f t="shared" si="81"/>
        <v>100</v>
      </c>
      <c r="T210" s="154">
        <f t="shared" si="82"/>
        <v>52.142857142857146</v>
      </c>
      <c r="U210" s="154">
        <f t="shared" si="83"/>
        <v>52.142857142857146</v>
      </c>
      <c r="V210" s="154">
        <f t="shared" si="84"/>
        <v>52.142857142857146</v>
      </c>
      <c r="W210" s="87" t="s">
        <v>1887</v>
      </c>
      <c r="X210" s="155" t="str">
        <f t="shared" si="85"/>
        <v>CUMPLIDA</v>
      </c>
      <c r="Y210" s="155" t="str">
        <f t="shared" si="86"/>
        <v/>
      </c>
      <c r="Z210" s="95" t="s">
        <v>969</v>
      </c>
      <c r="AA210" s="156" t="str">
        <f t="shared" si="92"/>
        <v>H26AF17</v>
      </c>
      <c r="AB210" s="156">
        <f t="shared" si="95"/>
        <v>2</v>
      </c>
      <c r="AC210" s="156" t="str">
        <f t="shared" si="93"/>
        <v>H26AF17 - 2</v>
      </c>
      <c r="AD210" s="153">
        <f t="shared" si="87"/>
        <v>5</v>
      </c>
      <c r="AE210" s="197">
        <f t="shared" si="88"/>
        <v>5</v>
      </c>
      <c r="AF210" s="153" t="str">
        <f t="shared" si="78"/>
        <v>H26AF17.</v>
      </c>
      <c r="AG210" s="153" t="str">
        <f t="shared" si="89"/>
        <v>H26AF17</v>
      </c>
      <c r="AH210" s="66"/>
      <c r="AI210" s="67"/>
      <c r="AJ210" s="16"/>
      <c r="AK210" s="17"/>
      <c r="AL210" s="17"/>
      <c r="AM210" s="17"/>
      <c r="AN210" s="17"/>
      <c r="AO210" s="17"/>
      <c r="AP210" s="17"/>
    </row>
    <row r="211" spans="1:42" s="31" customFormat="1" ht="350.1" customHeight="1" x14ac:dyDescent="0.2">
      <c r="A211" s="172">
        <f>IF(ISBLANK(D211),"",COUNTA($D$2:D211))</f>
        <v>171</v>
      </c>
      <c r="B211" s="148">
        <f t="shared" si="80"/>
        <v>210</v>
      </c>
      <c r="C211" s="87"/>
      <c r="D211" s="87" t="s">
        <v>967</v>
      </c>
      <c r="E211" s="117" t="s">
        <v>36</v>
      </c>
      <c r="F211" s="101" t="s">
        <v>921</v>
      </c>
      <c r="G211" s="102" t="s">
        <v>918</v>
      </c>
      <c r="H211" s="102" t="s">
        <v>1439</v>
      </c>
      <c r="I211" s="102" t="s">
        <v>1440</v>
      </c>
      <c r="J211" s="104" t="s">
        <v>1461</v>
      </c>
      <c r="K211" s="87">
        <v>8</v>
      </c>
      <c r="L211" s="91">
        <v>43831</v>
      </c>
      <c r="M211" s="91">
        <v>43921</v>
      </c>
      <c r="N211" s="92">
        <f t="shared" si="91"/>
        <v>12.857142857142858</v>
      </c>
      <c r="O211" s="90" t="s">
        <v>2116</v>
      </c>
      <c r="P211" s="90">
        <v>8</v>
      </c>
      <c r="Q211" s="88"/>
      <c r="R211" s="175">
        <f t="shared" si="90"/>
        <v>-1464.0333333333333</v>
      </c>
      <c r="S211" s="93">
        <f t="shared" si="81"/>
        <v>100</v>
      </c>
      <c r="T211" s="154">
        <f t="shared" si="82"/>
        <v>12.857142857142858</v>
      </c>
      <c r="U211" s="154">
        <f t="shared" si="83"/>
        <v>12.857142857142858</v>
      </c>
      <c r="V211" s="154">
        <f t="shared" si="84"/>
        <v>12.857142857142858</v>
      </c>
      <c r="W211" s="87" t="s">
        <v>1887</v>
      </c>
      <c r="X211" s="155" t="str">
        <f t="shared" si="85"/>
        <v>CUMPLIDA</v>
      </c>
      <c r="Y211" s="155" t="str">
        <f t="shared" si="86"/>
        <v>CUMPLIDO</v>
      </c>
      <c r="Z211" s="95" t="s">
        <v>969</v>
      </c>
      <c r="AA211" s="156" t="str">
        <f t="shared" si="92"/>
        <v>H27AF17</v>
      </c>
      <c r="AB211" s="156">
        <f t="shared" si="95"/>
        <v>1</v>
      </c>
      <c r="AC211" s="156" t="str">
        <f t="shared" si="93"/>
        <v>H27AF17 - 1</v>
      </c>
      <c r="AD211" s="153">
        <f t="shared" si="87"/>
        <v>5</v>
      </c>
      <c r="AE211" s="197">
        <f t="shared" si="88"/>
        <v>5</v>
      </c>
      <c r="AF211" s="153" t="str">
        <f t="shared" si="78"/>
        <v>H27AF17.</v>
      </c>
      <c r="AG211" s="153" t="str">
        <f t="shared" si="89"/>
        <v>H27AF17</v>
      </c>
      <c r="AH211" s="66"/>
      <c r="AI211" s="67"/>
      <c r="AJ211" s="16"/>
      <c r="AK211" s="17"/>
      <c r="AL211" s="17"/>
      <c r="AM211" s="17"/>
      <c r="AN211" s="17"/>
      <c r="AO211" s="17"/>
      <c r="AP211" s="17"/>
    </row>
    <row r="212" spans="1:42" s="31" customFormat="1" ht="350.1" customHeight="1" x14ac:dyDescent="0.2">
      <c r="A212" s="172" t="str">
        <f>IF(ISBLANK(D212),"",COUNTA($D$2:D212))</f>
        <v/>
      </c>
      <c r="B212" s="148">
        <f t="shared" si="80"/>
        <v>211</v>
      </c>
      <c r="C212" s="87"/>
      <c r="D212" s="87"/>
      <c r="E212" s="117" t="s">
        <v>36</v>
      </c>
      <c r="F212" s="101" t="s">
        <v>922</v>
      </c>
      <c r="G212" s="102" t="s">
        <v>918</v>
      </c>
      <c r="H212" s="102" t="s">
        <v>1439</v>
      </c>
      <c r="I212" s="102" t="s">
        <v>1443</v>
      </c>
      <c r="J212" s="104" t="s">
        <v>1462</v>
      </c>
      <c r="K212" s="87">
        <v>4</v>
      </c>
      <c r="L212" s="91">
        <v>43831</v>
      </c>
      <c r="M212" s="91">
        <v>44196</v>
      </c>
      <c r="N212" s="92">
        <f t="shared" si="91"/>
        <v>52.142857142857146</v>
      </c>
      <c r="O212" s="90" t="s">
        <v>2116</v>
      </c>
      <c r="P212" s="90">
        <v>4</v>
      </c>
      <c r="Q212" s="189">
        <v>44320</v>
      </c>
      <c r="R212" s="175">
        <f t="shared" si="90"/>
        <v>4.1333333333333337</v>
      </c>
      <c r="S212" s="93">
        <f t="shared" si="81"/>
        <v>100</v>
      </c>
      <c r="T212" s="154">
        <f t="shared" si="82"/>
        <v>52.142857142857146</v>
      </c>
      <c r="U212" s="154">
        <f t="shared" si="83"/>
        <v>52.142857142857146</v>
      </c>
      <c r="V212" s="154">
        <f t="shared" si="84"/>
        <v>52.142857142857146</v>
      </c>
      <c r="W212" s="87" t="s">
        <v>1887</v>
      </c>
      <c r="X212" s="155" t="str">
        <f t="shared" si="85"/>
        <v>CUMPLIDA</v>
      </c>
      <c r="Y212" s="155" t="str">
        <f t="shared" si="86"/>
        <v/>
      </c>
      <c r="Z212" s="95" t="s">
        <v>969</v>
      </c>
      <c r="AA212" s="156" t="str">
        <f t="shared" si="92"/>
        <v>H27AF17</v>
      </c>
      <c r="AB212" s="156">
        <f t="shared" si="95"/>
        <v>2</v>
      </c>
      <c r="AC212" s="156" t="str">
        <f t="shared" si="93"/>
        <v>H27AF17 - 2</v>
      </c>
      <c r="AD212" s="153">
        <f t="shared" si="87"/>
        <v>5</v>
      </c>
      <c r="AE212" s="197">
        <f t="shared" si="88"/>
        <v>5</v>
      </c>
      <c r="AF212" s="153" t="str">
        <f t="shared" si="78"/>
        <v>H27AF17.</v>
      </c>
      <c r="AG212" s="153" t="str">
        <f t="shared" si="89"/>
        <v>H27AF17</v>
      </c>
      <c r="AH212" s="66"/>
      <c r="AI212" s="67"/>
      <c r="AJ212" s="16"/>
      <c r="AK212" s="17"/>
      <c r="AL212" s="17"/>
      <c r="AM212" s="17"/>
      <c r="AN212" s="17"/>
      <c r="AO212" s="17"/>
      <c r="AP212" s="17"/>
    </row>
    <row r="213" spans="1:42" s="31" customFormat="1" ht="350.1" customHeight="1" x14ac:dyDescent="0.2">
      <c r="A213" s="172">
        <f>IF(ISBLANK(D213),"",COUNTA($D$2:D213))</f>
        <v>172</v>
      </c>
      <c r="B213" s="148">
        <f t="shared" si="80"/>
        <v>212</v>
      </c>
      <c r="C213" s="87"/>
      <c r="D213" s="87" t="s">
        <v>967</v>
      </c>
      <c r="E213" s="117" t="s">
        <v>36</v>
      </c>
      <c r="F213" s="101" t="s">
        <v>923</v>
      </c>
      <c r="G213" s="102" t="s">
        <v>918</v>
      </c>
      <c r="H213" s="102" t="s">
        <v>1439</v>
      </c>
      <c r="I213" s="102" t="s">
        <v>1440</v>
      </c>
      <c r="J213" s="104" t="s">
        <v>1461</v>
      </c>
      <c r="K213" s="87">
        <v>8</v>
      </c>
      <c r="L213" s="91">
        <v>43831</v>
      </c>
      <c r="M213" s="91">
        <v>43921</v>
      </c>
      <c r="N213" s="92">
        <f t="shared" si="91"/>
        <v>12.857142857142858</v>
      </c>
      <c r="O213" s="90" t="s">
        <v>2116</v>
      </c>
      <c r="P213" s="90">
        <v>8</v>
      </c>
      <c r="Q213" s="88"/>
      <c r="R213" s="175">
        <f t="shared" si="90"/>
        <v>-1464.0333333333333</v>
      </c>
      <c r="S213" s="93">
        <f t="shared" si="81"/>
        <v>100</v>
      </c>
      <c r="T213" s="154">
        <f t="shared" si="82"/>
        <v>12.857142857142858</v>
      </c>
      <c r="U213" s="154">
        <f t="shared" si="83"/>
        <v>12.857142857142858</v>
      </c>
      <c r="V213" s="154">
        <f t="shared" si="84"/>
        <v>12.857142857142858</v>
      </c>
      <c r="W213" s="87" t="s">
        <v>1887</v>
      </c>
      <c r="X213" s="155" t="str">
        <f t="shared" si="85"/>
        <v>CUMPLIDA</v>
      </c>
      <c r="Y213" s="155" t="str">
        <f t="shared" si="86"/>
        <v>CUMPLIDO</v>
      </c>
      <c r="Z213" s="95" t="s">
        <v>969</v>
      </c>
      <c r="AA213" s="156" t="str">
        <f t="shared" si="92"/>
        <v>H28AF17</v>
      </c>
      <c r="AB213" s="156">
        <f t="shared" si="95"/>
        <v>1</v>
      </c>
      <c r="AC213" s="156" t="str">
        <f t="shared" si="93"/>
        <v>H28AF17 - 1</v>
      </c>
      <c r="AD213" s="153">
        <f t="shared" si="87"/>
        <v>5</v>
      </c>
      <c r="AE213" s="197">
        <f t="shared" si="88"/>
        <v>5</v>
      </c>
      <c r="AF213" s="153" t="str">
        <f t="shared" si="78"/>
        <v>H28AF17.</v>
      </c>
      <c r="AG213" s="153" t="str">
        <f t="shared" si="89"/>
        <v>H28AF17</v>
      </c>
      <c r="AH213" s="66"/>
      <c r="AI213" s="67"/>
      <c r="AJ213" s="16"/>
      <c r="AK213" s="17"/>
      <c r="AL213" s="17"/>
      <c r="AM213" s="17"/>
      <c r="AN213" s="17"/>
      <c r="AO213" s="17"/>
      <c r="AP213" s="17"/>
    </row>
    <row r="214" spans="1:42" s="31" customFormat="1" ht="350.1" customHeight="1" x14ac:dyDescent="0.2">
      <c r="A214" s="172" t="str">
        <f>IF(ISBLANK(D214),"",COUNTA($D$2:D214))</f>
        <v/>
      </c>
      <c r="B214" s="148">
        <f t="shared" si="80"/>
        <v>213</v>
      </c>
      <c r="C214" s="87"/>
      <c r="D214" s="87"/>
      <c r="E214" s="117" t="s">
        <v>36</v>
      </c>
      <c r="F214" s="101" t="s">
        <v>924</v>
      </c>
      <c r="G214" s="102" t="s">
        <v>918</v>
      </c>
      <c r="H214" s="102" t="s">
        <v>1439</v>
      </c>
      <c r="I214" s="102" t="s">
        <v>1443</v>
      </c>
      <c r="J214" s="104" t="s">
        <v>1462</v>
      </c>
      <c r="K214" s="87">
        <v>4</v>
      </c>
      <c r="L214" s="91">
        <v>43831</v>
      </c>
      <c r="M214" s="91">
        <v>44196</v>
      </c>
      <c r="N214" s="92">
        <f t="shared" si="91"/>
        <v>52.142857142857146</v>
      </c>
      <c r="O214" s="90" t="s">
        <v>2116</v>
      </c>
      <c r="P214" s="90">
        <v>4</v>
      </c>
      <c r="Q214" s="189">
        <v>44320</v>
      </c>
      <c r="R214" s="175">
        <f t="shared" si="90"/>
        <v>4.1333333333333337</v>
      </c>
      <c r="S214" s="93">
        <f t="shared" si="81"/>
        <v>100</v>
      </c>
      <c r="T214" s="154">
        <f t="shared" si="82"/>
        <v>52.142857142857146</v>
      </c>
      <c r="U214" s="154">
        <f t="shared" si="83"/>
        <v>52.142857142857146</v>
      </c>
      <c r="V214" s="154">
        <f t="shared" si="84"/>
        <v>52.142857142857146</v>
      </c>
      <c r="W214" s="87" t="s">
        <v>1887</v>
      </c>
      <c r="X214" s="155" t="str">
        <f t="shared" si="85"/>
        <v>CUMPLIDA</v>
      </c>
      <c r="Y214" s="155" t="str">
        <f t="shared" si="86"/>
        <v/>
      </c>
      <c r="Z214" s="95" t="s">
        <v>969</v>
      </c>
      <c r="AA214" s="156" t="str">
        <f t="shared" si="92"/>
        <v>H28AF17</v>
      </c>
      <c r="AB214" s="156">
        <f t="shared" si="95"/>
        <v>2</v>
      </c>
      <c r="AC214" s="156" t="str">
        <f t="shared" si="93"/>
        <v>H28AF17 - 2</v>
      </c>
      <c r="AD214" s="153">
        <f t="shared" si="87"/>
        <v>5</v>
      </c>
      <c r="AE214" s="197">
        <f t="shared" si="88"/>
        <v>5</v>
      </c>
      <c r="AF214" s="153" t="str">
        <f t="shared" si="78"/>
        <v>H28AF17.</v>
      </c>
      <c r="AG214" s="153" t="str">
        <f t="shared" si="89"/>
        <v>H28AF17</v>
      </c>
      <c r="AH214" s="66"/>
      <c r="AI214" s="67"/>
      <c r="AJ214" s="16"/>
      <c r="AK214" s="17"/>
      <c r="AL214" s="17"/>
      <c r="AM214" s="17"/>
      <c r="AN214" s="17"/>
      <c r="AO214" s="17"/>
      <c r="AP214" s="17"/>
    </row>
    <row r="215" spans="1:42" s="31" customFormat="1" ht="350.1" customHeight="1" x14ac:dyDescent="0.2">
      <c r="A215" s="172">
        <f>IF(ISBLANK(D215),"",COUNTA($D$2:D215))</f>
        <v>173</v>
      </c>
      <c r="B215" s="148">
        <f t="shared" si="80"/>
        <v>214</v>
      </c>
      <c r="C215" s="87"/>
      <c r="D215" s="87" t="s">
        <v>967</v>
      </c>
      <c r="E215" s="117" t="s">
        <v>36</v>
      </c>
      <c r="F215" s="101" t="s">
        <v>1465</v>
      </c>
      <c r="G215" s="102" t="s">
        <v>918</v>
      </c>
      <c r="H215" s="102" t="s">
        <v>1439</v>
      </c>
      <c r="I215" s="102" t="s">
        <v>1440</v>
      </c>
      <c r="J215" s="104" t="s">
        <v>1461</v>
      </c>
      <c r="K215" s="87">
        <v>8</v>
      </c>
      <c r="L215" s="91">
        <v>43831</v>
      </c>
      <c r="M215" s="91">
        <v>43921</v>
      </c>
      <c r="N215" s="92">
        <f t="shared" si="91"/>
        <v>12.857142857142858</v>
      </c>
      <c r="O215" s="90" t="s">
        <v>2116</v>
      </c>
      <c r="P215" s="90">
        <v>8</v>
      </c>
      <c r="Q215" s="88"/>
      <c r="R215" s="175">
        <f t="shared" si="90"/>
        <v>-1464.0333333333333</v>
      </c>
      <c r="S215" s="93">
        <f t="shared" si="81"/>
        <v>100</v>
      </c>
      <c r="T215" s="154">
        <f t="shared" si="82"/>
        <v>12.857142857142858</v>
      </c>
      <c r="U215" s="154">
        <f t="shared" si="83"/>
        <v>12.857142857142858</v>
      </c>
      <c r="V215" s="154">
        <f t="shared" si="84"/>
        <v>12.857142857142858</v>
      </c>
      <c r="W215" s="87" t="s">
        <v>1887</v>
      </c>
      <c r="X215" s="155" t="str">
        <f t="shared" si="85"/>
        <v>CUMPLIDA</v>
      </c>
      <c r="Y215" s="155" t="str">
        <f t="shared" si="86"/>
        <v>CUMPLIDO</v>
      </c>
      <c r="Z215" s="95" t="s">
        <v>969</v>
      </c>
      <c r="AA215" s="156" t="str">
        <f t="shared" si="92"/>
        <v>H29AF17</v>
      </c>
      <c r="AB215" s="156">
        <f t="shared" si="95"/>
        <v>1</v>
      </c>
      <c r="AC215" s="156" t="str">
        <f t="shared" si="93"/>
        <v>H29AF17 - 1</v>
      </c>
      <c r="AD215" s="153">
        <f t="shared" si="87"/>
        <v>5</v>
      </c>
      <c r="AE215" s="197">
        <f t="shared" si="88"/>
        <v>5</v>
      </c>
      <c r="AF215" s="153" t="str">
        <f t="shared" si="78"/>
        <v>H29AF17.</v>
      </c>
      <c r="AG215" s="153" t="str">
        <f t="shared" si="89"/>
        <v>H29AF17</v>
      </c>
      <c r="AH215" s="66"/>
      <c r="AI215" s="67"/>
      <c r="AJ215" s="16"/>
      <c r="AK215" s="17"/>
      <c r="AL215" s="17"/>
      <c r="AM215" s="17"/>
      <c r="AN215" s="17"/>
      <c r="AO215" s="17"/>
      <c r="AP215" s="17"/>
    </row>
    <row r="216" spans="1:42" s="150" customFormat="1" ht="350.1" customHeight="1" x14ac:dyDescent="0.2">
      <c r="A216" s="172" t="str">
        <f>IF(ISBLANK(D216),"",COUNTA($D$2:D216))</f>
        <v/>
      </c>
      <c r="B216" s="148">
        <f t="shared" si="80"/>
        <v>215</v>
      </c>
      <c r="C216" s="87"/>
      <c r="D216" s="87"/>
      <c r="E216" s="117" t="s">
        <v>36</v>
      </c>
      <c r="F216" s="101" t="s">
        <v>1466</v>
      </c>
      <c r="G216" s="102" t="s">
        <v>918</v>
      </c>
      <c r="H216" s="102" t="s">
        <v>1439</v>
      </c>
      <c r="I216" s="102" t="s">
        <v>1443</v>
      </c>
      <c r="J216" s="104" t="s">
        <v>1462</v>
      </c>
      <c r="K216" s="87">
        <v>4</v>
      </c>
      <c r="L216" s="91">
        <v>43831</v>
      </c>
      <c r="M216" s="91">
        <v>44196</v>
      </c>
      <c r="N216" s="92">
        <f t="shared" ref="N216" si="97">(+M216-L216)/7</f>
        <v>52.142857142857146</v>
      </c>
      <c r="O216" s="90" t="s">
        <v>2116</v>
      </c>
      <c r="P216" s="90">
        <v>4</v>
      </c>
      <c r="Q216" s="189">
        <v>44320</v>
      </c>
      <c r="R216" s="175">
        <f t="shared" si="90"/>
        <v>4.1333333333333337</v>
      </c>
      <c r="S216" s="93">
        <f t="shared" si="81"/>
        <v>100</v>
      </c>
      <c r="T216" s="154">
        <f t="shared" si="82"/>
        <v>52.142857142857146</v>
      </c>
      <c r="U216" s="154">
        <f t="shared" si="83"/>
        <v>52.142857142857146</v>
      </c>
      <c r="V216" s="154">
        <f t="shared" si="84"/>
        <v>52.142857142857146</v>
      </c>
      <c r="W216" s="87" t="s">
        <v>1887</v>
      </c>
      <c r="X216" s="155" t="str">
        <f t="shared" si="85"/>
        <v>CUMPLIDA</v>
      </c>
      <c r="Y216" s="155" t="str">
        <f t="shared" si="86"/>
        <v/>
      </c>
      <c r="Z216" s="95" t="s">
        <v>969</v>
      </c>
      <c r="AA216" s="156" t="str">
        <f t="shared" si="92"/>
        <v>H29AF17</v>
      </c>
      <c r="AB216" s="156">
        <f t="shared" si="95"/>
        <v>2</v>
      </c>
      <c r="AC216" s="156" t="str">
        <f t="shared" si="93"/>
        <v>H29AF17 - 2</v>
      </c>
      <c r="AD216" s="153">
        <f t="shared" si="87"/>
        <v>5</v>
      </c>
      <c r="AE216" s="197">
        <f t="shared" si="88"/>
        <v>5</v>
      </c>
      <c r="AF216" s="153" t="str">
        <f t="shared" si="78"/>
        <v>H29AF17.</v>
      </c>
      <c r="AG216" s="153" t="str">
        <f t="shared" si="89"/>
        <v>H29AF17</v>
      </c>
      <c r="AH216" s="66"/>
      <c r="AI216" s="67"/>
      <c r="AJ216" s="16"/>
      <c r="AK216" s="17"/>
      <c r="AL216" s="17"/>
      <c r="AM216" s="17"/>
      <c r="AN216" s="17"/>
      <c r="AO216" s="17"/>
      <c r="AP216" s="17"/>
    </row>
    <row r="217" spans="1:42" s="31" customFormat="1" ht="350.1" customHeight="1" x14ac:dyDescent="0.2">
      <c r="A217" s="172">
        <f>IF(ISBLANK(D217),"",COUNTA($D$2:D217))</f>
        <v>174</v>
      </c>
      <c r="B217" s="148">
        <f t="shared" si="80"/>
        <v>216</v>
      </c>
      <c r="C217" s="87"/>
      <c r="D217" s="87" t="s">
        <v>967</v>
      </c>
      <c r="E217" s="117" t="s">
        <v>36</v>
      </c>
      <c r="F217" s="101" t="s">
        <v>1467</v>
      </c>
      <c r="G217" s="102" t="s">
        <v>918</v>
      </c>
      <c r="H217" s="102" t="s">
        <v>1439</v>
      </c>
      <c r="I217" s="102" t="s">
        <v>1440</v>
      </c>
      <c r="J217" s="104" t="s">
        <v>1461</v>
      </c>
      <c r="K217" s="87">
        <v>8</v>
      </c>
      <c r="L217" s="91">
        <v>43831</v>
      </c>
      <c r="M217" s="91">
        <v>43921</v>
      </c>
      <c r="N217" s="92">
        <f t="shared" si="91"/>
        <v>12.857142857142858</v>
      </c>
      <c r="O217" s="90" t="s">
        <v>2116</v>
      </c>
      <c r="P217" s="90">
        <v>8</v>
      </c>
      <c r="Q217" s="88"/>
      <c r="R217" s="175">
        <f t="shared" si="90"/>
        <v>-1464.0333333333333</v>
      </c>
      <c r="S217" s="93">
        <f t="shared" si="81"/>
        <v>100</v>
      </c>
      <c r="T217" s="154">
        <f t="shared" si="82"/>
        <v>12.857142857142858</v>
      </c>
      <c r="U217" s="154">
        <f t="shared" si="83"/>
        <v>12.857142857142858</v>
      </c>
      <c r="V217" s="154">
        <f t="shared" si="84"/>
        <v>12.857142857142858</v>
      </c>
      <c r="W217" s="87" t="s">
        <v>1887</v>
      </c>
      <c r="X217" s="155" t="str">
        <f t="shared" si="85"/>
        <v>CUMPLIDA</v>
      </c>
      <c r="Y217" s="155" t="str">
        <f t="shared" si="86"/>
        <v>CUMPLIDO</v>
      </c>
      <c r="Z217" s="95" t="s">
        <v>969</v>
      </c>
      <c r="AA217" s="156" t="str">
        <f t="shared" si="92"/>
        <v>H30AF17</v>
      </c>
      <c r="AB217" s="156">
        <f t="shared" si="95"/>
        <v>1</v>
      </c>
      <c r="AC217" s="156" t="str">
        <f t="shared" si="93"/>
        <v>H30AF17 - 1</v>
      </c>
      <c r="AD217" s="153">
        <f t="shared" si="87"/>
        <v>5</v>
      </c>
      <c r="AE217" s="197">
        <f t="shared" si="88"/>
        <v>5</v>
      </c>
      <c r="AF217" s="153" t="str">
        <f t="shared" si="78"/>
        <v>H30AF17.</v>
      </c>
      <c r="AG217" s="153" t="str">
        <f t="shared" si="89"/>
        <v>H30AF17</v>
      </c>
      <c r="AH217" s="66"/>
      <c r="AI217" s="67"/>
      <c r="AJ217" s="16"/>
      <c r="AK217" s="17"/>
      <c r="AL217" s="17"/>
      <c r="AM217" s="17"/>
      <c r="AN217" s="17"/>
      <c r="AO217" s="17"/>
      <c r="AP217" s="17"/>
    </row>
    <row r="218" spans="1:42" s="150" customFormat="1" ht="350.1" customHeight="1" x14ac:dyDescent="0.2">
      <c r="A218" s="172" t="str">
        <f>IF(ISBLANK(D218),"",COUNTA($D$2:D218))</f>
        <v/>
      </c>
      <c r="B218" s="148">
        <f t="shared" si="80"/>
        <v>217</v>
      </c>
      <c r="C218" s="87"/>
      <c r="D218" s="87"/>
      <c r="E218" s="117" t="s">
        <v>36</v>
      </c>
      <c r="F218" s="101" t="s">
        <v>1468</v>
      </c>
      <c r="G218" s="102" t="s">
        <v>918</v>
      </c>
      <c r="H218" s="102" t="s">
        <v>1439</v>
      </c>
      <c r="I218" s="102" t="s">
        <v>1443</v>
      </c>
      <c r="J218" s="104" t="s">
        <v>1462</v>
      </c>
      <c r="K218" s="87">
        <v>4</v>
      </c>
      <c r="L218" s="91">
        <v>43831</v>
      </c>
      <c r="M218" s="91">
        <v>44196</v>
      </c>
      <c r="N218" s="92">
        <f t="shared" ref="N218" si="98">(+M218-L218)/7</f>
        <v>52.142857142857146</v>
      </c>
      <c r="O218" s="90" t="s">
        <v>2116</v>
      </c>
      <c r="P218" s="90">
        <v>4</v>
      </c>
      <c r="Q218" s="189">
        <v>44320</v>
      </c>
      <c r="R218" s="175">
        <f t="shared" si="90"/>
        <v>4.1333333333333337</v>
      </c>
      <c r="S218" s="93">
        <f t="shared" si="81"/>
        <v>100</v>
      </c>
      <c r="T218" s="154">
        <f t="shared" si="82"/>
        <v>52.142857142857146</v>
      </c>
      <c r="U218" s="154">
        <f t="shared" si="83"/>
        <v>52.142857142857146</v>
      </c>
      <c r="V218" s="154">
        <f t="shared" si="84"/>
        <v>52.142857142857146</v>
      </c>
      <c r="W218" s="87" t="s">
        <v>1887</v>
      </c>
      <c r="X218" s="155" t="str">
        <f t="shared" si="85"/>
        <v>CUMPLIDA</v>
      </c>
      <c r="Y218" s="155" t="str">
        <f t="shared" si="86"/>
        <v/>
      </c>
      <c r="Z218" s="95" t="s">
        <v>969</v>
      </c>
      <c r="AA218" s="156" t="str">
        <f t="shared" si="92"/>
        <v>H30AF17</v>
      </c>
      <c r="AB218" s="156">
        <f t="shared" si="95"/>
        <v>2</v>
      </c>
      <c r="AC218" s="156" t="str">
        <f t="shared" si="93"/>
        <v>H30AF17 - 2</v>
      </c>
      <c r="AD218" s="153">
        <f t="shared" si="87"/>
        <v>5</v>
      </c>
      <c r="AE218" s="197">
        <f t="shared" si="88"/>
        <v>5</v>
      </c>
      <c r="AF218" s="153" t="str">
        <f t="shared" si="78"/>
        <v>H30AF17.</v>
      </c>
      <c r="AG218" s="153" t="str">
        <f t="shared" si="89"/>
        <v>H30AF17</v>
      </c>
      <c r="AH218" s="66"/>
      <c r="AI218" s="67"/>
      <c r="AJ218" s="16"/>
      <c r="AK218" s="17"/>
      <c r="AL218" s="17"/>
      <c r="AM218" s="17"/>
      <c r="AN218" s="17"/>
      <c r="AO218" s="17"/>
      <c r="AP218" s="17"/>
    </row>
    <row r="219" spans="1:42" s="31" customFormat="1" ht="350.1" customHeight="1" x14ac:dyDescent="0.2">
      <c r="A219" s="172">
        <f>IF(ISBLANK(D219),"",COUNTA($D$2:D219))</f>
        <v>175</v>
      </c>
      <c r="B219" s="148">
        <f t="shared" si="80"/>
        <v>218</v>
      </c>
      <c r="C219" s="87"/>
      <c r="D219" s="87" t="s">
        <v>967</v>
      </c>
      <c r="E219" s="117" t="s">
        <v>36</v>
      </c>
      <c r="F219" s="101" t="s">
        <v>1469</v>
      </c>
      <c r="G219" s="102" t="s">
        <v>918</v>
      </c>
      <c r="H219" s="102" t="s">
        <v>1439</v>
      </c>
      <c r="I219" s="102" t="s">
        <v>1440</v>
      </c>
      <c r="J219" s="104" t="s">
        <v>1461</v>
      </c>
      <c r="K219" s="87">
        <v>8</v>
      </c>
      <c r="L219" s="91">
        <v>43831</v>
      </c>
      <c r="M219" s="91">
        <v>43921</v>
      </c>
      <c r="N219" s="92">
        <f t="shared" si="91"/>
        <v>12.857142857142858</v>
      </c>
      <c r="O219" s="90" t="s">
        <v>2116</v>
      </c>
      <c r="P219" s="90">
        <v>8</v>
      </c>
      <c r="Q219" s="88"/>
      <c r="R219" s="175">
        <f t="shared" si="90"/>
        <v>-1464.0333333333333</v>
      </c>
      <c r="S219" s="93">
        <f t="shared" si="81"/>
        <v>100</v>
      </c>
      <c r="T219" s="154">
        <f t="shared" si="82"/>
        <v>12.857142857142858</v>
      </c>
      <c r="U219" s="154">
        <f t="shared" si="83"/>
        <v>12.857142857142858</v>
      </c>
      <c r="V219" s="154">
        <f t="shared" si="84"/>
        <v>12.857142857142858</v>
      </c>
      <c r="W219" s="87" t="s">
        <v>1887</v>
      </c>
      <c r="X219" s="155" t="str">
        <f t="shared" si="85"/>
        <v>CUMPLIDA</v>
      </c>
      <c r="Y219" s="155" t="str">
        <f t="shared" si="86"/>
        <v>CUMPLIDO</v>
      </c>
      <c r="Z219" s="95" t="s">
        <v>969</v>
      </c>
      <c r="AA219" s="156" t="str">
        <f t="shared" si="92"/>
        <v>H31AF17</v>
      </c>
      <c r="AB219" s="156">
        <f t="shared" si="95"/>
        <v>1</v>
      </c>
      <c r="AC219" s="156" t="str">
        <f t="shared" si="93"/>
        <v>H31AF17 - 1</v>
      </c>
      <c r="AD219" s="153">
        <f t="shared" si="87"/>
        <v>5</v>
      </c>
      <c r="AE219" s="197">
        <f t="shared" si="88"/>
        <v>5</v>
      </c>
      <c r="AF219" s="153" t="str">
        <f t="shared" si="78"/>
        <v>H31AF17.</v>
      </c>
      <c r="AG219" s="153" t="str">
        <f t="shared" si="89"/>
        <v>H31AF17</v>
      </c>
      <c r="AH219" s="66"/>
      <c r="AI219" s="67"/>
      <c r="AJ219" s="16"/>
      <c r="AK219" s="17"/>
      <c r="AL219" s="17"/>
      <c r="AM219" s="17"/>
      <c r="AN219" s="17"/>
      <c r="AO219" s="17"/>
      <c r="AP219" s="17"/>
    </row>
    <row r="220" spans="1:42" s="150" customFormat="1" ht="350.1" customHeight="1" x14ac:dyDescent="0.2">
      <c r="A220" s="172" t="str">
        <f>IF(ISBLANK(D220),"",COUNTA($D$2:D220))</f>
        <v/>
      </c>
      <c r="B220" s="148">
        <f t="shared" si="80"/>
        <v>219</v>
      </c>
      <c r="C220" s="87"/>
      <c r="D220" s="87"/>
      <c r="E220" s="117" t="s">
        <v>36</v>
      </c>
      <c r="F220" s="101" t="s">
        <v>1470</v>
      </c>
      <c r="G220" s="102" t="s">
        <v>918</v>
      </c>
      <c r="H220" s="102" t="s">
        <v>1439</v>
      </c>
      <c r="I220" s="102" t="s">
        <v>1443</v>
      </c>
      <c r="J220" s="104" t="s">
        <v>1462</v>
      </c>
      <c r="K220" s="87">
        <v>4</v>
      </c>
      <c r="L220" s="91">
        <v>43831</v>
      </c>
      <c r="M220" s="91">
        <v>44196</v>
      </c>
      <c r="N220" s="92">
        <f t="shared" ref="N220" si="99">(+M220-L220)/7</f>
        <v>52.142857142857146</v>
      </c>
      <c r="O220" s="90" t="s">
        <v>2116</v>
      </c>
      <c r="P220" s="90">
        <v>4</v>
      </c>
      <c r="Q220" s="189">
        <v>44320</v>
      </c>
      <c r="R220" s="175">
        <f t="shared" si="90"/>
        <v>4.1333333333333337</v>
      </c>
      <c r="S220" s="93">
        <f t="shared" si="81"/>
        <v>100</v>
      </c>
      <c r="T220" s="154">
        <f t="shared" si="82"/>
        <v>52.142857142857146</v>
      </c>
      <c r="U220" s="154">
        <f t="shared" si="83"/>
        <v>52.142857142857146</v>
      </c>
      <c r="V220" s="154">
        <f t="shared" si="84"/>
        <v>52.142857142857146</v>
      </c>
      <c r="W220" s="87" t="s">
        <v>1887</v>
      </c>
      <c r="X220" s="155" t="str">
        <f t="shared" si="85"/>
        <v>CUMPLIDA</v>
      </c>
      <c r="Y220" s="155" t="str">
        <f t="shared" si="86"/>
        <v/>
      </c>
      <c r="Z220" s="95" t="s">
        <v>969</v>
      </c>
      <c r="AA220" s="156" t="str">
        <f t="shared" si="92"/>
        <v>H31AF17</v>
      </c>
      <c r="AB220" s="156">
        <f t="shared" si="95"/>
        <v>2</v>
      </c>
      <c r="AC220" s="156" t="str">
        <f t="shared" si="93"/>
        <v>H31AF17 - 2</v>
      </c>
      <c r="AD220" s="153">
        <f t="shared" si="87"/>
        <v>5</v>
      </c>
      <c r="AE220" s="197">
        <f t="shared" si="88"/>
        <v>5</v>
      </c>
      <c r="AF220" s="153" t="str">
        <f t="shared" si="78"/>
        <v>H31AF17.</v>
      </c>
      <c r="AG220" s="153" t="str">
        <f t="shared" si="89"/>
        <v>H31AF17</v>
      </c>
      <c r="AH220" s="66"/>
      <c r="AI220" s="67"/>
      <c r="AJ220" s="16"/>
      <c r="AK220" s="17"/>
      <c r="AL220" s="17"/>
      <c r="AM220" s="17"/>
      <c r="AN220" s="17"/>
      <c r="AO220" s="17"/>
      <c r="AP220" s="17"/>
    </row>
    <row r="221" spans="1:42" s="31" customFormat="1" ht="350.1" customHeight="1" x14ac:dyDescent="0.2">
      <c r="A221" s="172">
        <f>IF(ISBLANK(D221),"",COUNTA($D$2:D221))</f>
        <v>176</v>
      </c>
      <c r="B221" s="148">
        <f t="shared" si="80"/>
        <v>220</v>
      </c>
      <c r="C221" s="87"/>
      <c r="D221" s="87" t="s">
        <v>967</v>
      </c>
      <c r="E221" s="117" t="s">
        <v>36</v>
      </c>
      <c r="F221" s="101" t="s">
        <v>1471</v>
      </c>
      <c r="G221" s="102" t="s">
        <v>918</v>
      </c>
      <c r="H221" s="102" t="s">
        <v>1439</v>
      </c>
      <c r="I221" s="102" t="s">
        <v>1440</v>
      </c>
      <c r="J221" s="104" t="s">
        <v>1461</v>
      </c>
      <c r="K221" s="87">
        <v>8</v>
      </c>
      <c r="L221" s="91">
        <v>43831</v>
      </c>
      <c r="M221" s="91">
        <v>43921</v>
      </c>
      <c r="N221" s="92">
        <f t="shared" si="91"/>
        <v>12.857142857142858</v>
      </c>
      <c r="O221" s="90" t="s">
        <v>2116</v>
      </c>
      <c r="P221" s="90">
        <v>8</v>
      </c>
      <c r="Q221" s="88"/>
      <c r="R221" s="175">
        <f t="shared" si="90"/>
        <v>-1464.0333333333333</v>
      </c>
      <c r="S221" s="93">
        <f t="shared" si="81"/>
        <v>100</v>
      </c>
      <c r="T221" s="154">
        <f t="shared" si="82"/>
        <v>12.857142857142858</v>
      </c>
      <c r="U221" s="154">
        <f t="shared" si="83"/>
        <v>12.857142857142858</v>
      </c>
      <c r="V221" s="154">
        <f t="shared" si="84"/>
        <v>12.857142857142858</v>
      </c>
      <c r="W221" s="87" t="s">
        <v>1887</v>
      </c>
      <c r="X221" s="155" t="str">
        <f t="shared" si="85"/>
        <v>CUMPLIDA</v>
      </c>
      <c r="Y221" s="155" t="str">
        <f t="shared" si="86"/>
        <v>CUMPLIDO</v>
      </c>
      <c r="Z221" s="95" t="s">
        <v>969</v>
      </c>
      <c r="AA221" s="156" t="str">
        <f t="shared" si="92"/>
        <v>H32AF17</v>
      </c>
      <c r="AB221" s="156">
        <f t="shared" si="95"/>
        <v>1</v>
      </c>
      <c r="AC221" s="156" t="str">
        <f t="shared" si="93"/>
        <v>H32AF17 - 1</v>
      </c>
      <c r="AD221" s="153">
        <f t="shared" si="87"/>
        <v>5</v>
      </c>
      <c r="AE221" s="197">
        <f t="shared" si="88"/>
        <v>5</v>
      </c>
      <c r="AF221" s="153" t="str">
        <f t="shared" si="78"/>
        <v>H32AF17.</v>
      </c>
      <c r="AG221" s="153" t="str">
        <f t="shared" si="89"/>
        <v>H32AF17</v>
      </c>
      <c r="AH221" s="66"/>
      <c r="AI221" s="67"/>
      <c r="AJ221" s="16"/>
      <c r="AK221" s="17"/>
      <c r="AL221" s="17"/>
      <c r="AM221" s="17"/>
      <c r="AN221" s="17"/>
      <c r="AO221" s="17"/>
      <c r="AP221" s="17"/>
    </row>
    <row r="222" spans="1:42" s="150" customFormat="1" ht="350.1" customHeight="1" x14ac:dyDescent="0.2">
      <c r="A222" s="172" t="str">
        <f>IF(ISBLANK(D222),"",COUNTA($D$2:D222))</f>
        <v/>
      </c>
      <c r="B222" s="148">
        <f t="shared" si="80"/>
        <v>221</v>
      </c>
      <c r="C222" s="87"/>
      <c r="D222" s="87"/>
      <c r="E222" s="117" t="s">
        <v>36</v>
      </c>
      <c r="F222" s="101" t="s">
        <v>1472</v>
      </c>
      <c r="G222" s="102" t="s">
        <v>918</v>
      </c>
      <c r="H222" s="102" t="s">
        <v>1439</v>
      </c>
      <c r="I222" s="102" t="s">
        <v>1443</v>
      </c>
      <c r="J222" s="104" t="s">
        <v>1462</v>
      </c>
      <c r="K222" s="87">
        <v>4</v>
      </c>
      <c r="L222" s="91">
        <v>43831</v>
      </c>
      <c r="M222" s="91">
        <v>44196</v>
      </c>
      <c r="N222" s="92">
        <f t="shared" ref="N222" si="100">(+M222-L222)/7</f>
        <v>52.142857142857146</v>
      </c>
      <c r="O222" s="90" t="s">
        <v>2116</v>
      </c>
      <c r="P222" s="90">
        <v>4</v>
      </c>
      <c r="Q222" s="189">
        <v>44320</v>
      </c>
      <c r="R222" s="175">
        <f t="shared" si="90"/>
        <v>4.1333333333333337</v>
      </c>
      <c r="S222" s="93">
        <f t="shared" si="81"/>
        <v>100</v>
      </c>
      <c r="T222" s="154">
        <f t="shared" si="82"/>
        <v>52.142857142857146</v>
      </c>
      <c r="U222" s="154">
        <f t="shared" si="83"/>
        <v>52.142857142857146</v>
      </c>
      <c r="V222" s="154">
        <f t="shared" si="84"/>
        <v>52.142857142857146</v>
      </c>
      <c r="W222" s="87" t="s">
        <v>1887</v>
      </c>
      <c r="X222" s="155" t="str">
        <f t="shared" si="85"/>
        <v>CUMPLIDA</v>
      </c>
      <c r="Y222" s="155" t="str">
        <f t="shared" si="86"/>
        <v/>
      </c>
      <c r="Z222" s="95" t="s">
        <v>969</v>
      </c>
      <c r="AA222" s="156" t="str">
        <f t="shared" si="92"/>
        <v>H32AF17</v>
      </c>
      <c r="AB222" s="156">
        <f t="shared" si="95"/>
        <v>2</v>
      </c>
      <c r="AC222" s="156" t="str">
        <f t="shared" si="93"/>
        <v>H32AF17 - 2</v>
      </c>
      <c r="AD222" s="153">
        <f t="shared" si="87"/>
        <v>5</v>
      </c>
      <c r="AE222" s="197">
        <f t="shared" si="88"/>
        <v>5</v>
      </c>
      <c r="AF222" s="153" t="str">
        <f t="shared" si="78"/>
        <v>H32AF17.</v>
      </c>
      <c r="AG222" s="153" t="str">
        <f t="shared" si="89"/>
        <v>H32AF17</v>
      </c>
      <c r="AH222" s="66"/>
      <c r="AI222" s="67"/>
      <c r="AJ222" s="16"/>
      <c r="AK222" s="17"/>
      <c r="AL222" s="17"/>
      <c r="AM222" s="17"/>
      <c r="AN222" s="17"/>
      <c r="AO222" s="17"/>
      <c r="AP222" s="17"/>
    </row>
    <row r="223" spans="1:42" s="31" customFormat="1" ht="350.1" customHeight="1" x14ac:dyDescent="0.2">
      <c r="A223" s="172">
        <f>IF(ISBLANK(D223),"",COUNTA($D$2:D223))</f>
        <v>177</v>
      </c>
      <c r="B223" s="148">
        <f t="shared" si="80"/>
        <v>222</v>
      </c>
      <c r="C223" s="87"/>
      <c r="D223" s="87" t="s">
        <v>967</v>
      </c>
      <c r="E223" s="117" t="s">
        <v>36</v>
      </c>
      <c r="F223" s="101" t="s">
        <v>1473</v>
      </c>
      <c r="G223" s="102" t="s">
        <v>918</v>
      </c>
      <c r="H223" s="102" t="s">
        <v>1439</v>
      </c>
      <c r="I223" s="102" t="s">
        <v>1440</v>
      </c>
      <c r="J223" s="104" t="s">
        <v>1461</v>
      </c>
      <c r="K223" s="87">
        <v>8</v>
      </c>
      <c r="L223" s="91">
        <v>43831</v>
      </c>
      <c r="M223" s="91">
        <v>43921</v>
      </c>
      <c r="N223" s="92">
        <f t="shared" si="91"/>
        <v>12.857142857142858</v>
      </c>
      <c r="O223" s="90" t="s">
        <v>2116</v>
      </c>
      <c r="P223" s="90">
        <v>8</v>
      </c>
      <c r="Q223" s="88"/>
      <c r="R223" s="175">
        <f t="shared" si="90"/>
        <v>-1464.0333333333333</v>
      </c>
      <c r="S223" s="93">
        <f t="shared" si="81"/>
        <v>100</v>
      </c>
      <c r="T223" s="154">
        <f t="shared" si="82"/>
        <v>12.857142857142858</v>
      </c>
      <c r="U223" s="154">
        <f t="shared" si="83"/>
        <v>12.857142857142858</v>
      </c>
      <c r="V223" s="154">
        <f t="shared" si="84"/>
        <v>12.857142857142858</v>
      </c>
      <c r="W223" s="87" t="s">
        <v>1887</v>
      </c>
      <c r="X223" s="155" t="str">
        <f t="shared" si="85"/>
        <v>CUMPLIDA</v>
      </c>
      <c r="Y223" s="155" t="str">
        <f t="shared" si="86"/>
        <v>CUMPLIDO</v>
      </c>
      <c r="Z223" s="95" t="s">
        <v>969</v>
      </c>
      <c r="AA223" s="156" t="str">
        <f t="shared" si="92"/>
        <v>H33AF17</v>
      </c>
      <c r="AB223" s="156">
        <f t="shared" si="95"/>
        <v>1</v>
      </c>
      <c r="AC223" s="156" t="str">
        <f t="shared" si="93"/>
        <v>H33AF17 - 1</v>
      </c>
      <c r="AD223" s="153">
        <f t="shared" si="87"/>
        <v>5</v>
      </c>
      <c r="AE223" s="197">
        <f t="shared" si="88"/>
        <v>5</v>
      </c>
      <c r="AF223" s="153" t="str">
        <f t="shared" si="78"/>
        <v>H33AF17.</v>
      </c>
      <c r="AG223" s="153" t="str">
        <f t="shared" si="89"/>
        <v>H33AF17</v>
      </c>
      <c r="AH223" s="66"/>
      <c r="AI223" s="67"/>
      <c r="AJ223" s="16"/>
      <c r="AK223" s="17"/>
      <c r="AL223" s="17"/>
      <c r="AM223" s="17"/>
      <c r="AN223" s="17"/>
      <c r="AO223" s="17"/>
      <c r="AP223" s="17"/>
    </row>
    <row r="224" spans="1:42" s="150" customFormat="1" ht="350.1" customHeight="1" x14ac:dyDescent="0.2">
      <c r="A224" s="172" t="str">
        <f>IF(ISBLANK(D224),"",COUNTA($D$2:D224))</f>
        <v/>
      </c>
      <c r="B224" s="148">
        <f t="shared" si="80"/>
        <v>223</v>
      </c>
      <c r="C224" s="87"/>
      <c r="D224" s="87"/>
      <c r="E224" s="117" t="s">
        <v>36</v>
      </c>
      <c r="F224" s="101" t="s">
        <v>1485</v>
      </c>
      <c r="G224" s="102" t="s">
        <v>918</v>
      </c>
      <c r="H224" s="102" t="s">
        <v>1439</v>
      </c>
      <c r="I224" s="102" t="s">
        <v>1443</v>
      </c>
      <c r="J224" s="104" t="s">
        <v>1462</v>
      </c>
      <c r="K224" s="87">
        <v>4</v>
      </c>
      <c r="L224" s="91">
        <v>43831</v>
      </c>
      <c r="M224" s="91">
        <v>44196</v>
      </c>
      <c r="N224" s="92">
        <f t="shared" ref="N224" si="101">(+M224-L224)/7</f>
        <v>52.142857142857146</v>
      </c>
      <c r="O224" s="90" t="s">
        <v>2116</v>
      </c>
      <c r="P224" s="90">
        <v>4</v>
      </c>
      <c r="Q224" s="189">
        <v>44320</v>
      </c>
      <c r="R224" s="175">
        <f t="shared" si="90"/>
        <v>4.1333333333333337</v>
      </c>
      <c r="S224" s="93">
        <f t="shared" si="81"/>
        <v>100</v>
      </c>
      <c r="T224" s="154">
        <f t="shared" si="82"/>
        <v>52.142857142857146</v>
      </c>
      <c r="U224" s="154">
        <f t="shared" si="83"/>
        <v>52.142857142857146</v>
      </c>
      <c r="V224" s="154">
        <f t="shared" si="84"/>
        <v>52.142857142857146</v>
      </c>
      <c r="W224" s="87" t="s">
        <v>1887</v>
      </c>
      <c r="X224" s="155" t="str">
        <f t="shared" si="85"/>
        <v>CUMPLIDA</v>
      </c>
      <c r="Y224" s="155" t="str">
        <f t="shared" si="86"/>
        <v/>
      </c>
      <c r="Z224" s="95" t="s">
        <v>969</v>
      </c>
      <c r="AA224" s="156" t="str">
        <f t="shared" si="92"/>
        <v>H33AF17</v>
      </c>
      <c r="AB224" s="156">
        <f t="shared" si="95"/>
        <v>2</v>
      </c>
      <c r="AC224" s="156" t="str">
        <f t="shared" si="93"/>
        <v>H33AF17 - 2</v>
      </c>
      <c r="AD224" s="153">
        <f t="shared" si="87"/>
        <v>5</v>
      </c>
      <c r="AE224" s="197">
        <f t="shared" si="88"/>
        <v>5</v>
      </c>
      <c r="AF224" s="153" t="str">
        <f t="shared" si="78"/>
        <v>H33AF17.</v>
      </c>
      <c r="AG224" s="153" t="str">
        <f t="shared" si="89"/>
        <v>H33AF17</v>
      </c>
      <c r="AH224" s="66"/>
      <c r="AI224" s="67"/>
      <c r="AJ224" s="16"/>
      <c r="AK224" s="17"/>
      <c r="AL224" s="17"/>
      <c r="AM224" s="17"/>
      <c r="AN224" s="17"/>
      <c r="AO224" s="17"/>
      <c r="AP224" s="17"/>
    </row>
    <row r="225" spans="1:42" s="31" customFormat="1" ht="350.1" customHeight="1" x14ac:dyDescent="0.2">
      <c r="A225" s="172">
        <f>IF(ISBLANK(D225),"",COUNTA($D$2:D225))</f>
        <v>178</v>
      </c>
      <c r="B225" s="148">
        <f t="shared" si="80"/>
        <v>224</v>
      </c>
      <c r="C225" s="87"/>
      <c r="D225" s="87" t="s">
        <v>967</v>
      </c>
      <c r="E225" s="117" t="s">
        <v>36</v>
      </c>
      <c r="F225" s="101" t="s">
        <v>1474</v>
      </c>
      <c r="G225" s="102" t="s">
        <v>918</v>
      </c>
      <c r="H225" s="102" t="s">
        <v>1439</v>
      </c>
      <c r="I225" s="102" t="s">
        <v>1440</v>
      </c>
      <c r="J225" s="104" t="s">
        <v>1461</v>
      </c>
      <c r="K225" s="87">
        <v>8</v>
      </c>
      <c r="L225" s="91">
        <v>43831</v>
      </c>
      <c r="M225" s="91">
        <v>43921</v>
      </c>
      <c r="N225" s="92">
        <f t="shared" si="91"/>
        <v>12.857142857142858</v>
      </c>
      <c r="O225" s="90" t="s">
        <v>2116</v>
      </c>
      <c r="P225" s="90">
        <v>8</v>
      </c>
      <c r="Q225" s="88"/>
      <c r="R225" s="175">
        <f t="shared" si="90"/>
        <v>-1464.0333333333333</v>
      </c>
      <c r="S225" s="93">
        <f t="shared" si="81"/>
        <v>100</v>
      </c>
      <c r="T225" s="154">
        <f t="shared" si="82"/>
        <v>12.857142857142858</v>
      </c>
      <c r="U225" s="154">
        <f t="shared" si="83"/>
        <v>12.857142857142858</v>
      </c>
      <c r="V225" s="154">
        <f t="shared" si="84"/>
        <v>12.857142857142858</v>
      </c>
      <c r="W225" s="87" t="s">
        <v>1887</v>
      </c>
      <c r="X225" s="155" t="str">
        <f t="shared" si="85"/>
        <v>CUMPLIDA</v>
      </c>
      <c r="Y225" s="155" t="str">
        <f t="shared" si="86"/>
        <v>CUMPLIDO</v>
      </c>
      <c r="Z225" s="95" t="s">
        <v>969</v>
      </c>
      <c r="AA225" s="156" t="str">
        <f t="shared" si="92"/>
        <v>H34AF17</v>
      </c>
      <c r="AB225" s="156">
        <f t="shared" si="95"/>
        <v>1</v>
      </c>
      <c r="AC225" s="156" t="str">
        <f t="shared" si="93"/>
        <v>H34AF17 - 1</v>
      </c>
      <c r="AD225" s="153">
        <f t="shared" si="87"/>
        <v>5</v>
      </c>
      <c r="AE225" s="197">
        <f t="shared" si="88"/>
        <v>5</v>
      </c>
      <c r="AF225" s="153" t="str">
        <f t="shared" si="78"/>
        <v>H34AF17.</v>
      </c>
      <c r="AG225" s="153" t="str">
        <f t="shared" si="89"/>
        <v>H34AF17</v>
      </c>
      <c r="AH225" s="66"/>
      <c r="AI225" s="67"/>
      <c r="AJ225" s="16"/>
      <c r="AK225" s="17"/>
      <c r="AL225" s="17"/>
      <c r="AM225" s="17"/>
      <c r="AN225" s="17"/>
      <c r="AO225" s="17"/>
      <c r="AP225" s="17"/>
    </row>
    <row r="226" spans="1:42" s="150" customFormat="1" ht="350.1" customHeight="1" x14ac:dyDescent="0.2">
      <c r="A226" s="172" t="str">
        <f>IF(ISBLANK(D226),"",COUNTA($D$2:D226))</f>
        <v/>
      </c>
      <c r="B226" s="148">
        <f t="shared" si="80"/>
        <v>225</v>
      </c>
      <c r="C226" s="87"/>
      <c r="D226" s="87"/>
      <c r="E226" s="117" t="s">
        <v>36</v>
      </c>
      <c r="F226" s="101" t="s">
        <v>1475</v>
      </c>
      <c r="G226" s="102" t="s">
        <v>918</v>
      </c>
      <c r="H226" s="102" t="s">
        <v>1439</v>
      </c>
      <c r="I226" s="102" t="s">
        <v>1443</v>
      </c>
      <c r="J226" s="104" t="s">
        <v>1462</v>
      </c>
      <c r="K226" s="87">
        <v>4</v>
      </c>
      <c r="L226" s="91">
        <v>43831</v>
      </c>
      <c r="M226" s="91">
        <v>44196</v>
      </c>
      <c r="N226" s="92">
        <f t="shared" ref="N226" si="102">(+M226-L226)/7</f>
        <v>52.142857142857146</v>
      </c>
      <c r="O226" s="90" t="s">
        <v>2116</v>
      </c>
      <c r="P226" s="90">
        <v>4</v>
      </c>
      <c r="Q226" s="189">
        <v>44320</v>
      </c>
      <c r="R226" s="175">
        <f t="shared" si="90"/>
        <v>4.1333333333333337</v>
      </c>
      <c r="S226" s="93">
        <f t="shared" si="81"/>
        <v>100</v>
      </c>
      <c r="T226" s="154">
        <f t="shared" si="82"/>
        <v>52.142857142857146</v>
      </c>
      <c r="U226" s="154">
        <f t="shared" si="83"/>
        <v>52.142857142857146</v>
      </c>
      <c r="V226" s="154">
        <f t="shared" si="84"/>
        <v>52.142857142857146</v>
      </c>
      <c r="W226" s="87" t="s">
        <v>1887</v>
      </c>
      <c r="X226" s="155" t="str">
        <f t="shared" si="85"/>
        <v>CUMPLIDA</v>
      </c>
      <c r="Y226" s="155" t="str">
        <f t="shared" si="86"/>
        <v/>
      </c>
      <c r="Z226" s="95" t="s">
        <v>969</v>
      </c>
      <c r="AA226" s="156" t="str">
        <f t="shared" si="92"/>
        <v>H34AF17</v>
      </c>
      <c r="AB226" s="156">
        <f t="shared" si="95"/>
        <v>2</v>
      </c>
      <c r="AC226" s="156" t="str">
        <f t="shared" si="93"/>
        <v>H34AF17 - 2</v>
      </c>
      <c r="AD226" s="153">
        <f t="shared" si="87"/>
        <v>5</v>
      </c>
      <c r="AE226" s="197">
        <f t="shared" si="88"/>
        <v>5</v>
      </c>
      <c r="AF226" s="153" t="str">
        <f t="shared" si="78"/>
        <v>H34AF17.</v>
      </c>
      <c r="AG226" s="153" t="str">
        <f t="shared" si="89"/>
        <v>H34AF17</v>
      </c>
      <c r="AH226" s="66"/>
      <c r="AI226" s="67"/>
      <c r="AJ226" s="16"/>
      <c r="AK226" s="17"/>
      <c r="AL226" s="17"/>
      <c r="AM226" s="17"/>
      <c r="AN226" s="17"/>
      <c r="AO226" s="17"/>
      <c r="AP226" s="17"/>
    </row>
    <row r="227" spans="1:42" s="31" customFormat="1" ht="350.1" customHeight="1" x14ac:dyDescent="0.2">
      <c r="A227" s="172">
        <f>IF(ISBLANK(D227),"",COUNTA($D$2:D227))</f>
        <v>179</v>
      </c>
      <c r="B227" s="148">
        <f t="shared" si="80"/>
        <v>226</v>
      </c>
      <c r="C227" s="87"/>
      <c r="D227" s="87" t="s">
        <v>967</v>
      </c>
      <c r="E227" s="117" t="s">
        <v>36</v>
      </c>
      <c r="F227" s="101" t="s">
        <v>1476</v>
      </c>
      <c r="G227" s="102" t="s">
        <v>918</v>
      </c>
      <c r="H227" s="102" t="s">
        <v>1439</v>
      </c>
      <c r="I227" s="102" t="s">
        <v>1440</v>
      </c>
      <c r="J227" s="104" t="s">
        <v>1461</v>
      </c>
      <c r="K227" s="87">
        <v>8</v>
      </c>
      <c r="L227" s="91">
        <v>43831</v>
      </c>
      <c r="M227" s="91">
        <v>43921</v>
      </c>
      <c r="N227" s="92">
        <f t="shared" si="91"/>
        <v>12.857142857142858</v>
      </c>
      <c r="O227" s="90" t="s">
        <v>2116</v>
      </c>
      <c r="P227" s="90">
        <v>8</v>
      </c>
      <c r="Q227" s="88"/>
      <c r="R227" s="175">
        <f t="shared" si="90"/>
        <v>-1464.0333333333333</v>
      </c>
      <c r="S227" s="93">
        <f t="shared" si="81"/>
        <v>100</v>
      </c>
      <c r="T227" s="154">
        <f t="shared" si="82"/>
        <v>12.857142857142858</v>
      </c>
      <c r="U227" s="154">
        <f t="shared" si="83"/>
        <v>12.857142857142858</v>
      </c>
      <c r="V227" s="154">
        <f t="shared" si="84"/>
        <v>12.857142857142858</v>
      </c>
      <c r="W227" s="87" t="s">
        <v>1887</v>
      </c>
      <c r="X227" s="155" t="str">
        <f t="shared" si="85"/>
        <v>CUMPLIDA</v>
      </c>
      <c r="Y227" s="155" t="str">
        <f t="shared" si="86"/>
        <v>CUMPLIDO</v>
      </c>
      <c r="Z227" s="95" t="s">
        <v>969</v>
      </c>
      <c r="AA227" s="156" t="str">
        <f t="shared" si="92"/>
        <v>H35AF17</v>
      </c>
      <c r="AB227" s="156">
        <f t="shared" si="95"/>
        <v>1</v>
      </c>
      <c r="AC227" s="156" t="str">
        <f t="shared" si="93"/>
        <v>H35AF17 - 1</v>
      </c>
      <c r="AD227" s="153">
        <f t="shared" si="87"/>
        <v>5</v>
      </c>
      <c r="AE227" s="197">
        <f t="shared" si="88"/>
        <v>5</v>
      </c>
      <c r="AF227" s="153" t="str">
        <f t="shared" si="78"/>
        <v>H35AF17.</v>
      </c>
      <c r="AG227" s="153" t="str">
        <f t="shared" si="89"/>
        <v>H35AF17</v>
      </c>
      <c r="AH227" s="66"/>
      <c r="AI227" s="67"/>
      <c r="AJ227" s="16"/>
      <c r="AK227" s="17"/>
      <c r="AL227" s="17"/>
      <c r="AM227" s="17"/>
      <c r="AN227" s="17"/>
      <c r="AO227" s="17"/>
      <c r="AP227" s="17"/>
    </row>
    <row r="228" spans="1:42" s="150" customFormat="1" ht="350.1" customHeight="1" x14ac:dyDescent="0.2">
      <c r="A228" s="172" t="str">
        <f>IF(ISBLANK(D228),"",COUNTA($D$2:D228))</f>
        <v/>
      </c>
      <c r="B228" s="148">
        <f t="shared" si="80"/>
        <v>227</v>
      </c>
      <c r="C228" s="87"/>
      <c r="D228" s="87"/>
      <c r="E228" s="117" t="s">
        <v>36</v>
      </c>
      <c r="F228" s="101" t="s">
        <v>1477</v>
      </c>
      <c r="G228" s="102" t="s">
        <v>918</v>
      </c>
      <c r="H228" s="102" t="s">
        <v>1439</v>
      </c>
      <c r="I228" s="102" t="s">
        <v>1443</v>
      </c>
      <c r="J228" s="104" t="s">
        <v>1462</v>
      </c>
      <c r="K228" s="87">
        <v>4</v>
      </c>
      <c r="L228" s="91">
        <v>43831</v>
      </c>
      <c r="M228" s="91">
        <v>44196</v>
      </c>
      <c r="N228" s="92">
        <f t="shared" ref="N228" si="103">(+M228-L228)/7</f>
        <v>52.142857142857146</v>
      </c>
      <c r="O228" s="90" t="s">
        <v>2116</v>
      </c>
      <c r="P228" s="90">
        <v>4</v>
      </c>
      <c r="Q228" s="189">
        <v>44320</v>
      </c>
      <c r="R228" s="175">
        <f t="shared" si="90"/>
        <v>4.1333333333333337</v>
      </c>
      <c r="S228" s="93">
        <f t="shared" si="81"/>
        <v>100</v>
      </c>
      <c r="T228" s="154">
        <f t="shared" si="82"/>
        <v>52.142857142857146</v>
      </c>
      <c r="U228" s="154">
        <f t="shared" si="83"/>
        <v>52.142857142857146</v>
      </c>
      <c r="V228" s="154">
        <f t="shared" si="84"/>
        <v>52.142857142857146</v>
      </c>
      <c r="W228" s="87" t="s">
        <v>1887</v>
      </c>
      <c r="X228" s="155" t="str">
        <f t="shared" si="85"/>
        <v>CUMPLIDA</v>
      </c>
      <c r="Y228" s="155" t="str">
        <f t="shared" si="86"/>
        <v/>
      </c>
      <c r="Z228" s="95" t="s">
        <v>969</v>
      </c>
      <c r="AA228" s="156" t="str">
        <f t="shared" si="92"/>
        <v>H35AF17</v>
      </c>
      <c r="AB228" s="156">
        <f t="shared" si="95"/>
        <v>2</v>
      </c>
      <c r="AC228" s="156" t="str">
        <f t="shared" si="93"/>
        <v>H35AF17 - 2</v>
      </c>
      <c r="AD228" s="153">
        <f t="shared" si="87"/>
        <v>5</v>
      </c>
      <c r="AE228" s="197">
        <f t="shared" si="88"/>
        <v>5</v>
      </c>
      <c r="AF228" s="153" t="str">
        <f t="shared" si="78"/>
        <v>H35AF17.</v>
      </c>
      <c r="AG228" s="153" t="str">
        <f t="shared" si="89"/>
        <v>H35AF17</v>
      </c>
      <c r="AH228" s="66"/>
      <c r="AI228" s="67"/>
      <c r="AJ228" s="16"/>
      <c r="AK228" s="17"/>
      <c r="AL228" s="17"/>
      <c r="AM228" s="17"/>
      <c r="AN228" s="17"/>
      <c r="AO228" s="17"/>
      <c r="AP228" s="17"/>
    </row>
    <row r="229" spans="1:42" s="31" customFormat="1" ht="350.1" customHeight="1" x14ac:dyDescent="0.2">
      <c r="A229" s="172">
        <f>IF(ISBLANK(D229),"",COUNTA($D$2:D229))</f>
        <v>180</v>
      </c>
      <c r="B229" s="148">
        <f t="shared" si="80"/>
        <v>228</v>
      </c>
      <c r="C229" s="87"/>
      <c r="D229" s="87" t="s">
        <v>967</v>
      </c>
      <c r="E229" s="117" t="s">
        <v>36</v>
      </c>
      <c r="F229" s="101" t="s">
        <v>1478</v>
      </c>
      <c r="G229" s="102" t="s">
        <v>918</v>
      </c>
      <c r="H229" s="102" t="s">
        <v>1439</v>
      </c>
      <c r="I229" s="102" t="s">
        <v>1440</v>
      </c>
      <c r="J229" s="104" t="s">
        <v>1461</v>
      </c>
      <c r="K229" s="87">
        <v>8</v>
      </c>
      <c r="L229" s="91">
        <v>43831</v>
      </c>
      <c r="M229" s="91">
        <v>43921</v>
      </c>
      <c r="N229" s="92">
        <f t="shared" si="91"/>
        <v>12.857142857142858</v>
      </c>
      <c r="O229" s="90" t="s">
        <v>2116</v>
      </c>
      <c r="P229" s="90">
        <v>8</v>
      </c>
      <c r="Q229" s="88"/>
      <c r="R229" s="175">
        <f t="shared" si="90"/>
        <v>-1464.0333333333333</v>
      </c>
      <c r="S229" s="93">
        <f t="shared" si="81"/>
        <v>100</v>
      </c>
      <c r="T229" s="154">
        <f t="shared" si="82"/>
        <v>12.857142857142858</v>
      </c>
      <c r="U229" s="154">
        <f t="shared" si="83"/>
        <v>12.857142857142858</v>
      </c>
      <c r="V229" s="154">
        <f t="shared" si="84"/>
        <v>12.857142857142858</v>
      </c>
      <c r="W229" s="87" t="s">
        <v>1887</v>
      </c>
      <c r="X229" s="155" t="str">
        <f t="shared" si="85"/>
        <v>CUMPLIDA</v>
      </c>
      <c r="Y229" s="155" t="str">
        <f t="shared" si="86"/>
        <v>CUMPLIDO</v>
      </c>
      <c r="Z229" s="95" t="s">
        <v>969</v>
      </c>
      <c r="AA229" s="156" t="str">
        <f t="shared" si="92"/>
        <v>H36AF17</v>
      </c>
      <c r="AB229" s="156">
        <f t="shared" si="95"/>
        <v>1</v>
      </c>
      <c r="AC229" s="156" t="str">
        <f t="shared" si="93"/>
        <v>H36AF17 - 1</v>
      </c>
      <c r="AD229" s="153">
        <f t="shared" si="87"/>
        <v>5</v>
      </c>
      <c r="AE229" s="197">
        <f t="shared" si="88"/>
        <v>5</v>
      </c>
      <c r="AF229" s="153" t="str">
        <f t="shared" si="78"/>
        <v>H36AF17.</v>
      </c>
      <c r="AG229" s="153" t="str">
        <f t="shared" si="89"/>
        <v>H36AF17</v>
      </c>
      <c r="AH229" s="66"/>
      <c r="AI229" s="67"/>
      <c r="AJ229" s="16"/>
      <c r="AK229" s="17"/>
      <c r="AL229" s="17"/>
      <c r="AM229" s="17"/>
      <c r="AN229" s="17"/>
      <c r="AO229" s="17"/>
      <c r="AP229" s="17"/>
    </row>
    <row r="230" spans="1:42" s="150" customFormat="1" ht="350.1" customHeight="1" x14ac:dyDescent="0.2">
      <c r="A230" s="172" t="str">
        <f>IF(ISBLANK(D230),"",COUNTA($D$2:D230))</f>
        <v/>
      </c>
      <c r="B230" s="148">
        <f t="shared" si="80"/>
        <v>229</v>
      </c>
      <c r="C230" s="87"/>
      <c r="D230" s="87"/>
      <c r="E230" s="117" t="s">
        <v>36</v>
      </c>
      <c r="F230" s="101" t="s">
        <v>1479</v>
      </c>
      <c r="G230" s="102" t="s">
        <v>918</v>
      </c>
      <c r="H230" s="102" t="s">
        <v>1439</v>
      </c>
      <c r="I230" s="102" t="s">
        <v>1443</v>
      </c>
      <c r="J230" s="104" t="s">
        <v>1462</v>
      </c>
      <c r="K230" s="87">
        <v>4</v>
      </c>
      <c r="L230" s="91">
        <v>43831</v>
      </c>
      <c r="M230" s="91">
        <v>44196</v>
      </c>
      <c r="N230" s="92">
        <f t="shared" ref="N230" si="104">(+M230-L230)/7</f>
        <v>52.142857142857146</v>
      </c>
      <c r="O230" s="90" t="s">
        <v>2116</v>
      </c>
      <c r="P230" s="90">
        <v>4</v>
      </c>
      <c r="Q230" s="189">
        <v>44320</v>
      </c>
      <c r="R230" s="175">
        <f t="shared" si="90"/>
        <v>4.1333333333333337</v>
      </c>
      <c r="S230" s="93">
        <f t="shared" si="81"/>
        <v>100</v>
      </c>
      <c r="T230" s="154">
        <f t="shared" si="82"/>
        <v>52.142857142857146</v>
      </c>
      <c r="U230" s="154">
        <f t="shared" si="83"/>
        <v>52.142857142857146</v>
      </c>
      <c r="V230" s="154">
        <f t="shared" si="84"/>
        <v>52.142857142857146</v>
      </c>
      <c r="W230" s="87" t="s">
        <v>1887</v>
      </c>
      <c r="X230" s="155" t="str">
        <f t="shared" si="85"/>
        <v>CUMPLIDA</v>
      </c>
      <c r="Y230" s="155" t="str">
        <f t="shared" si="86"/>
        <v/>
      </c>
      <c r="Z230" s="95" t="s">
        <v>969</v>
      </c>
      <c r="AA230" s="156" t="str">
        <f t="shared" si="92"/>
        <v>H36AF17</v>
      </c>
      <c r="AB230" s="156">
        <f t="shared" si="95"/>
        <v>2</v>
      </c>
      <c r="AC230" s="156" t="str">
        <f t="shared" si="93"/>
        <v>H36AF17 - 2</v>
      </c>
      <c r="AD230" s="153">
        <f t="shared" si="87"/>
        <v>5</v>
      </c>
      <c r="AE230" s="197">
        <f t="shared" si="88"/>
        <v>5</v>
      </c>
      <c r="AF230" s="153" t="str">
        <f t="shared" si="78"/>
        <v>H36AF17.</v>
      </c>
      <c r="AG230" s="153" t="str">
        <f t="shared" si="89"/>
        <v>H36AF17</v>
      </c>
      <c r="AH230" s="66"/>
      <c r="AI230" s="67"/>
      <c r="AJ230" s="16"/>
      <c r="AK230" s="17"/>
      <c r="AL230" s="17"/>
      <c r="AM230" s="17"/>
      <c r="AN230" s="17"/>
      <c r="AO230" s="17"/>
      <c r="AP230" s="17"/>
    </row>
    <row r="231" spans="1:42" s="31" customFormat="1" ht="350.1" customHeight="1" x14ac:dyDescent="0.2">
      <c r="A231" s="172">
        <f>IF(ISBLANK(D231),"",COUNTA($D$2:D231))</f>
        <v>181</v>
      </c>
      <c r="B231" s="148">
        <f t="shared" si="80"/>
        <v>230</v>
      </c>
      <c r="C231" s="87"/>
      <c r="D231" s="87" t="s">
        <v>967</v>
      </c>
      <c r="E231" s="117" t="s">
        <v>36</v>
      </c>
      <c r="F231" s="101" t="s">
        <v>925</v>
      </c>
      <c r="G231" s="102" t="s">
        <v>918</v>
      </c>
      <c r="H231" s="102" t="s">
        <v>1439</v>
      </c>
      <c r="I231" s="102" t="s">
        <v>1440</v>
      </c>
      <c r="J231" s="104" t="s">
        <v>1461</v>
      </c>
      <c r="K231" s="87">
        <v>8</v>
      </c>
      <c r="L231" s="91">
        <v>43831</v>
      </c>
      <c r="M231" s="91">
        <v>43921</v>
      </c>
      <c r="N231" s="92">
        <f t="shared" si="91"/>
        <v>12.857142857142858</v>
      </c>
      <c r="O231" s="90" t="s">
        <v>2116</v>
      </c>
      <c r="P231" s="90">
        <v>8</v>
      </c>
      <c r="Q231" s="88"/>
      <c r="R231" s="175">
        <f t="shared" si="90"/>
        <v>-1464.0333333333333</v>
      </c>
      <c r="S231" s="93">
        <f t="shared" si="81"/>
        <v>100</v>
      </c>
      <c r="T231" s="154">
        <f t="shared" si="82"/>
        <v>12.857142857142858</v>
      </c>
      <c r="U231" s="154">
        <f t="shared" si="83"/>
        <v>12.857142857142858</v>
      </c>
      <c r="V231" s="154">
        <f t="shared" si="84"/>
        <v>12.857142857142858</v>
      </c>
      <c r="W231" s="87" t="s">
        <v>1887</v>
      </c>
      <c r="X231" s="155" t="str">
        <f t="shared" si="85"/>
        <v>CUMPLIDA</v>
      </c>
      <c r="Y231" s="155" t="str">
        <f t="shared" si="86"/>
        <v>CUMPLIDO</v>
      </c>
      <c r="Z231" s="95" t="s">
        <v>969</v>
      </c>
      <c r="AA231" s="156" t="str">
        <f t="shared" si="92"/>
        <v>H37AF17</v>
      </c>
      <c r="AB231" s="156">
        <f t="shared" si="95"/>
        <v>1</v>
      </c>
      <c r="AC231" s="156" t="str">
        <f t="shared" si="93"/>
        <v>H37AF17 - 1</v>
      </c>
      <c r="AD231" s="153">
        <f t="shared" si="87"/>
        <v>5</v>
      </c>
      <c r="AE231" s="197">
        <f t="shared" si="88"/>
        <v>5</v>
      </c>
      <c r="AF231" s="153" t="str">
        <f t="shared" si="78"/>
        <v>H37AF17.</v>
      </c>
      <c r="AG231" s="153" t="str">
        <f t="shared" si="89"/>
        <v>H37AF17</v>
      </c>
      <c r="AH231" s="66"/>
      <c r="AI231" s="67"/>
      <c r="AJ231" s="16"/>
      <c r="AK231" s="17"/>
      <c r="AL231" s="17"/>
      <c r="AM231" s="17"/>
      <c r="AN231" s="17"/>
      <c r="AO231" s="17"/>
      <c r="AP231" s="17"/>
    </row>
    <row r="232" spans="1:42" s="31" customFormat="1" ht="350.1" customHeight="1" x14ac:dyDescent="0.2">
      <c r="A232" s="172" t="str">
        <f>IF(ISBLANK(D232),"",COUNTA($D$2:D232))</f>
        <v/>
      </c>
      <c r="B232" s="148">
        <f t="shared" si="80"/>
        <v>231</v>
      </c>
      <c r="C232" s="87"/>
      <c r="D232" s="87"/>
      <c r="E232" s="117" t="s">
        <v>36</v>
      </c>
      <c r="F232" s="101" t="s">
        <v>926</v>
      </c>
      <c r="G232" s="102" t="s">
        <v>918</v>
      </c>
      <c r="H232" s="102" t="s">
        <v>1439</v>
      </c>
      <c r="I232" s="102" t="s">
        <v>1443</v>
      </c>
      <c r="J232" s="104" t="s">
        <v>1462</v>
      </c>
      <c r="K232" s="87">
        <v>4</v>
      </c>
      <c r="L232" s="91">
        <v>43831</v>
      </c>
      <c r="M232" s="91">
        <v>44196</v>
      </c>
      <c r="N232" s="92">
        <f t="shared" si="91"/>
        <v>52.142857142857146</v>
      </c>
      <c r="O232" s="90" t="s">
        <v>2116</v>
      </c>
      <c r="P232" s="90">
        <v>4</v>
      </c>
      <c r="Q232" s="189">
        <v>44320</v>
      </c>
      <c r="R232" s="175">
        <f t="shared" si="90"/>
        <v>4.1333333333333337</v>
      </c>
      <c r="S232" s="93">
        <f t="shared" si="81"/>
        <v>100</v>
      </c>
      <c r="T232" s="154">
        <f t="shared" si="82"/>
        <v>52.142857142857146</v>
      </c>
      <c r="U232" s="154">
        <f t="shared" si="83"/>
        <v>52.142857142857146</v>
      </c>
      <c r="V232" s="154">
        <f t="shared" si="84"/>
        <v>52.142857142857146</v>
      </c>
      <c r="W232" s="87" t="s">
        <v>1887</v>
      </c>
      <c r="X232" s="155" t="str">
        <f t="shared" si="85"/>
        <v>CUMPLIDA</v>
      </c>
      <c r="Y232" s="155" t="str">
        <f t="shared" si="86"/>
        <v/>
      </c>
      <c r="Z232" s="95" t="s">
        <v>969</v>
      </c>
      <c r="AA232" s="156" t="str">
        <f t="shared" si="92"/>
        <v>H37AF17</v>
      </c>
      <c r="AB232" s="156">
        <f t="shared" si="95"/>
        <v>2</v>
      </c>
      <c r="AC232" s="156" t="str">
        <f t="shared" si="93"/>
        <v>H37AF17 - 2</v>
      </c>
      <c r="AD232" s="153">
        <f t="shared" si="87"/>
        <v>5</v>
      </c>
      <c r="AE232" s="197">
        <f t="shared" si="88"/>
        <v>5</v>
      </c>
      <c r="AF232" s="153" t="str">
        <f t="shared" si="78"/>
        <v>H37AF17.</v>
      </c>
      <c r="AG232" s="153" t="str">
        <f t="shared" si="89"/>
        <v>H37AF17</v>
      </c>
      <c r="AH232" s="66"/>
      <c r="AI232" s="67"/>
      <c r="AJ232" s="16"/>
      <c r="AK232" s="17"/>
      <c r="AL232" s="17"/>
      <c r="AM232" s="17"/>
      <c r="AN232" s="17"/>
      <c r="AO232" s="17"/>
      <c r="AP232" s="17"/>
    </row>
    <row r="233" spans="1:42" s="31" customFormat="1" ht="350.1" customHeight="1" x14ac:dyDescent="0.2">
      <c r="A233" s="172">
        <f>IF(ISBLANK(D233),"",COUNTA($D$2:D233))</f>
        <v>182</v>
      </c>
      <c r="B233" s="148">
        <f t="shared" si="80"/>
        <v>232</v>
      </c>
      <c r="C233" s="87"/>
      <c r="D233" s="87" t="s">
        <v>966</v>
      </c>
      <c r="E233" s="117" t="s">
        <v>26</v>
      </c>
      <c r="F233" s="101" t="s">
        <v>1508</v>
      </c>
      <c r="G233" s="102" t="s">
        <v>927</v>
      </c>
      <c r="H233" s="89" t="s">
        <v>2043</v>
      </c>
      <c r="I233" s="89" t="s">
        <v>2043</v>
      </c>
      <c r="J233" s="90" t="s">
        <v>1965</v>
      </c>
      <c r="K233" s="90">
        <v>1</v>
      </c>
      <c r="L233" s="91">
        <v>44407</v>
      </c>
      <c r="M233" s="91">
        <v>44561</v>
      </c>
      <c r="N233" s="92">
        <f t="shared" si="91"/>
        <v>22</v>
      </c>
      <c r="O233" s="90" t="s">
        <v>2108</v>
      </c>
      <c r="P233" s="90">
        <v>0</v>
      </c>
      <c r="Q233" s="90"/>
      <c r="R233" s="175">
        <f t="shared" si="90"/>
        <v>-1485.3666666666666</v>
      </c>
      <c r="S233" s="93">
        <f t="shared" si="81"/>
        <v>0</v>
      </c>
      <c r="T233" s="154">
        <f t="shared" si="82"/>
        <v>0</v>
      </c>
      <c r="U233" s="154">
        <f t="shared" si="83"/>
        <v>0</v>
      </c>
      <c r="V233" s="154">
        <f t="shared" si="84"/>
        <v>22</v>
      </c>
      <c r="W233" s="87"/>
      <c r="X233" s="155" t="str">
        <f t="shared" si="85"/>
        <v>VENCIDA</v>
      </c>
      <c r="Y233" s="155" t="str">
        <f t="shared" si="86"/>
        <v>VENCIDO</v>
      </c>
      <c r="Z233" s="95" t="s">
        <v>969</v>
      </c>
      <c r="AA233" s="156" t="str">
        <f t="shared" si="92"/>
        <v>H38AF17</v>
      </c>
      <c r="AB233" s="156">
        <f t="shared" si="95"/>
        <v>1</v>
      </c>
      <c r="AC233" s="156" t="str">
        <f t="shared" si="93"/>
        <v>H38AF17 - 1</v>
      </c>
      <c r="AD233" s="153">
        <f t="shared" si="87"/>
        <v>1</v>
      </c>
      <c r="AE233" s="197">
        <f t="shared" si="88"/>
        <v>1</v>
      </c>
      <c r="AF233" s="153" t="str">
        <f t="shared" si="78"/>
        <v>H38AF17.</v>
      </c>
      <c r="AG233" s="153" t="str">
        <f t="shared" si="89"/>
        <v>H38AF17</v>
      </c>
      <c r="AH233" s="66"/>
      <c r="AI233" s="67"/>
      <c r="AJ233" s="16"/>
      <c r="AK233" s="17"/>
      <c r="AL233" s="17"/>
      <c r="AM233" s="17"/>
      <c r="AN233" s="17"/>
      <c r="AO233" s="17"/>
      <c r="AP233" s="17"/>
    </row>
    <row r="234" spans="1:42" s="31" customFormat="1" ht="350.1" customHeight="1" x14ac:dyDescent="0.2">
      <c r="A234" s="172">
        <f>IF(ISBLANK(D234),"",COUNTA($D$2:D234))</f>
        <v>183</v>
      </c>
      <c r="B234" s="148">
        <f t="shared" si="80"/>
        <v>233</v>
      </c>
      <c r="C234" s="87"/>
      <c r="D234" s="87" t="s">
        <v>966</v>
      </c>
      <c r="E234" s="117" t="s">
        <v>18</v>
      </c>
      <c r="F234" s="101" t="s">
        <v>928</v>
      </c>
      <c r="G234" s="102" t="s">
        <v>929</v>
      </c>
      <c r="H234" s="102" t="s">
        <v>1509</v>
      </c>
      <c r="I234" s="102" t="s">
        <v>1510</v>
      </c>
      <c r="J234" s="104" t="s">
        <v>930</v>
      </c>
      <c r="K234" s="87">
        <v>2</v>
      </c>
      <c r="L234" s="91">
        <v>43313</v>
      </c>
      <c r="M234" s="91">
        <v>43465</v>
      </c>
      <c r="N234" s="92">
        <f t="shared" si="91"/>
        <v>21.714285714285715</v>
      </c>
      <c r="O234" s="88" t="s">
        <v>2110</v>
      </c>
      <c r="P234" s="88">
        <v>2</v>
      </c>
      <c r="Q234" s="88"/>
      <c r="R234" s="175">
        <f t="shared" si="90"/>
        <v>-1448.8333333333333</v>
      </c>
      <c r="S234" s="93">
        <f t="shared" si="81"/>
        <v>100</v>
      </c>
      <c r="T234" s="154">
        <f t="shared" si="82"/>
        <v>21.714285714285715</v>
      </c>
      <c r="U234" s="154">
        <f t="shared" si="83"/>
        <v>21.714285714285715</v>
      </c>
      <c r="V234" s="154">
        <f t="shared" si="84"/>
        <v>21.714285714285715</v>
      </c>
      <c r="W234" s="87"/>
      <c r="X234" s="155" t="str">
        <f t="shared" si="85"/>
        <v>CUMPLIDA</v>
      </c>
      <c r="Y234" s="155" t="str">
        <f t="shared" si="86"/>
        <v>CUMPLIDO</v>
      </c>
      <c r="Z234" s="95" t="s">
        <v>969</v>
      </c>
      <c r="AA234" s="156" t="str">
        <f t="shared" si="92"/>
        <v>H39AF17</v>
      </c>
      <c r="AB234" s="156">
        <f t="shared" si="95"/>
        <v>1</v>
      </c>
      <c r="AC234" s="156" t="str">
        <f t="shared" si="93"/>
        <v>H39AF17 - 1</v>
      </c>
      <c r="AD234" s="153">
        <f t="shared" si="87"/>
        <v>5</v>
      </c>
      <c r="AE234" s="197">
        <f t="shared" si="88"/>
        <v>5</v>
      </c>
      <c r="AF234" s="153" t="str">
        <f t="shared" si="78"/>
        <v>H39AF17.</v>
      </c>
      <c r="AG234" s="153" t="str">
        <f t="shared" si="89"/>
        <v>H39AF17</v>
      </c>
      <c r="AH234" s="66"/>
      <c r="AI234" s="67"/>
      <c r="AJ234" s="16"/>
      <c r="AK234" s="17"/>
      <c r="AL234" s="17"/>
      <c r="AM234" s="17"/>
      <c r="AN234" s="17"/>
      <c r="AO234" s="17"/>
      <c r="AP234" s="17"/>
    </row>
    <row r="235" spans="1:42" s="31" customFormat="1" ht="350.1" customHeight="1" x14ac:dyDescent="0.2">
      <c r="A235" s="172">
        <f>IF(ISBLANK(D235),"",COUNTA($D$2:D235))</f>
        <v>184</v>
      </c>
      <c r="B235" s="148">
        <f t="shared" si="80"/>
        <v>234</v>
      </c>
      <c r="C235" s="87"/>
      <c r="D235" s="87" t="s">
        <v>968</v>
      </c>
      <c r="E235" s="117" t="s">
        <v>18</v>
      </c>
      <c r="F235" s="101" t="s">
        <v>932</v>
      </c>
      <c r="G235" s="102" t="s">
        <v>933</v>
      </c>
      <c r="H235" s="102" t="s">
        <v>934</v>
      </c>
      <c r="I235" s="102" t="s">
        <v>935</v>
      </c>
      <c r="J235" s="104" t="s">
        <v>936</v>
      </c>
      <c r="K235" s="87">
        <v>3</v>
      </c>
      <c r="L235" s="91">
        <v>43313</v>
      </c>
      <c r="M235" s="91">
        <v>43496</v>
      </c>
      <c r="N235" s="92">
        <f t="shared" si="91"/>
        <v>26.142857142857142</v>
      </c>
      <c r="O235" s="90" t="s">
        <v>2127</v>
      </c>
      <c r="P235" s="88">
        <v>1.9999</v>
      </c>
      <c r="Q235" s="88"/>
      <c r="R235" s="175">
        <f t="shared" si="90"/>
        <v>-1449.8666666666666</v>
      </c>
      <c r="S235" s="93">
        <f t="shared" si="81"/>
        <v>66.663333333333327</v>
      </c>
      <c r="T235" s="154">
        <f t="shared" si="82"/>
        <v>17.427699999999998</v>
      </c>
      <c r="U235" s="154">
        <f t="shared" si="83"/>
        <v>17.427699999999998</v>
      </c>
      <c r="V235" s="154">
        <f t="shared" si="84"/>
        <v>26.142857142857142</v>
      </c>
      <c r="W235" s="87"/>
      <c r="X235" s="155" t="str">
        <f t="shared" si="85"/>
        <v>VENCIDA</v>
      </c>
      <c r="Y235" s="155" t="str">
        <f t="shared" si="86"/>
        <v>VENCIDO</v>
      </c>
      <c r="Z235" s="95" t="s">
        <v>969</v>
      </c>
      <c r="AA235" s="156" t="str">
        <f t="shared" si="92"/>
        <v>H43AF17</v>
      </c>
      <c r="AB235" s="156">
        <f t="shared" si="95"/>
        <v>1</v>
      </c>
      <c r="AC235" s="156" t="str">
        <f t="shared" si="93"/>
        <v>H43AF17 - 1</v>
      </c>
      <c r="AD235" s="153">
        <f t="shared" si="87"/>
        <v>1</v>
      </c>
      <c r="AE235" s="197">
        <f t="shared" si="88"/>
        <v>1</v>
      </c>
      <c r="AF235" s="153" t="str">
        <f t="shared" si="78"/>
        <v>H43AF17.</v>
      </c>
      <c r="AG235" s="153" t="str">
        <f t="shared" si="89"/>
        <v>H43AF17</v>
      </c>
      <c r="AH235" s="66"/>
      <c r="AI235" s="67"/>
      <c r="AJ235" s="16"/>
      <c r="AK235" s="17"/>
      <c r="AL235" s="17"/>
      <c r="AM235" s="17"/>
      <c r="AN235" s="17"/>
      <c r="AO235" s="17"/>
      <c r="AP235" s="17"/>
    </row>
    <row r="236" spans="1:42" s="31" customFormat="1" ht="350.1" customHeight="1" x14ac:dyDescent="0.2">
      <c r="A236" s="172">
        <f>IF(ISBLANK(D236),"",COUNTA($D$2:D236))</f>
        <v>185</v>
      </c>
      <c r="B236" s="148">
        <f t="shared" si="80"/>
        <v>235</v>
      </c>
      <c r="C236" s="87"/>
      <c r="D236" s="87" t="s">
        <v>966</v>
      </c>
      <c r="E236" s="117" t="s">
        <v>18</v>
      </c>
      <c r="F236" s="101" t="s">
        <v>937</v>
      </c>
      <c r="G236" s="102" t="s">
        <v>938</v>
      </c>
      <c r="H236" s="102" t="s">
        <v>939</v>
      </c>
      <c r="I236" s="102" t="s">
        <v>940</v>
      </c>
      <c r="J236" s="104" t="s">
        <v>329</v>
      </c>
      <c r="K236" s="87">
        <v>2</v>
      </c>
      <c r="L236" s="91">
        <v>43313</v>
      </c>
      <c r="M236" s="91">
        <v>43677</v>
      </c>
      <c r="N236" s="92">
        <f t="shared" si="91"/>
        <v>52</v>
      </c>
      <c r="O236" s="88" t="s">
        <v>2110</v>
      </c>
      <c r="P236" s="88">
        <v>2</v>
      </c>
      <c r="Q236" s="88"/>
      <c r="R236" s="175">
        <f t="shared" si="90"/>
        <v>-1455.9</v>
      </c>
      <c r="S236" s="93">
        <f t="shared" si="81"/>
        <v>100</v>
      </c>
      <c r="T236" s="154">
        <f t="shared" si="82"/>
        <v>52</v>
      </c>
      <c r="U236" s="154">
        <f t="shared" si="83"/>
        <v>52</v>
      </c>
      <c r="V236" s="154">
        <f t="shared" si="84"/>
        <v>52</v>
      </c>
      <c r="W236" s="87"/>
      <c r="X236" s="155" t="str">
        <f t="shared" si="85"/>
        <v>CUMPLIDA</v>
      </c>
      <c r="Y236" s="155" t="str">
        <f t="shared" si="86"/>
        <v>CUMPLIDO</v>
      </c>
      <c r="Z236" s="95" t="s">
        <v>969</v>
      </c>
      <c r="AA236" s="156" t="str">
        <f t="shared" si="92"/>
        <v>H44AF17</v>
      </c>
      <c r="AB236" s="156">
        <f t="shared" si="95"/>
        <v>1</v>
      </c>
      <c r="AC236" s="156" t="str">
        <f t="shared" si="93"/>
        <v>H44AF17 - 1</v>
      </c>
      <c r="AD236" s="153">
        <f t="shared" si="87"/>
        <v>5</v>
      </c>
      <c r="AE236" s="197">
        <f t="shared" si="88"/>
        <v>5</v>
      </c>
      <c r="AF236" s="153" t="str">
        <f t="shared" si="78"/>
        <v>H44AF17.</v>
      </c>
      <c r="AG236" s="153" t="str">
        <f t="shared" si="89"/>
        <v>H44AF17</v>
      </c>
      <c r="AH236" s="66"/>
      <c r="AI236" s="67"/>
      <c r="AJ236" s="16"/>
      <c r="AK236" s="17"/>
      <c r="AL236" s="17"/>
      <c r="AM236" s="17"/>
      <c r="AN236" s="17"/>
      <c r="AO236" s="17"/>
      <c r="AP236" s="17"/>
    </row>
    <row r="237" spans="1:42" s="31" customFormat="1" ht="350.1" customHeight="1" x14ac:dyDescent="0.2">
      <c r="A237" s="172">
        <f>IF(ISBLANK(D237),"",COUNTA($D$2:D237))</f>
        <v>186</v>
      </c>
      <c r="B237" s="148">
        <f t="shared" si="80"/>
        <v>236</v>
      </c>
      <c r="C237" s="87"/>
      <c r="D237" s="87" t="s">
        <v>836</v>
      </c>
      <c r="E237" s="117" t="s">
        <v>964</v>
      </c>
      <c r="F237" s="101" t="s">
        <v>941</v>
      </c>
      <c r="G237" s="102" t="s">
        <v>942</v>
      </c>
      <c r="H237" s="101" t="s">
        <v>1488</v>
      </c>
      <c r="I237" s="101" t="s">
        <v>1483</v>
      </c>
      <c r="J237" s="87" t="s">
        <v>1436</v>
      </c>
      <c r="K237" s="87">
        <v>1</v>
      </c>
      <c r="L237" s="91">
        <v>43858</v>
      </c>
      <c r="M237" s="91">
        <v>44165</v>
      </c>
      <c r="N237" s="92">
        <f t="shared" si="91"/>
        <v>43.857142857142854</v>
      </c>
      <c r="O237" s="90" t="s">
        <v>2117</v>
      </c>
      <c r="P237" s="90">
        <v>0</v>
      </c>
      <c r="Q237" s="88"/>
      <c r="R237" s="175">
        <f t="shared" si="90"/>
        <v>-1472.1666666666667</v>
      </c>
      <c r="S237" s="93">
        <f t="shared" si="81"/>
        <v>0</v>
      </c>
      <c r="T237" s="154">
        <f t="shared" si="82"/>
        <v>0</v>
      </c>
      <c r="U237" s="154">
        <f t="shared" si="83"/>
        <v>0</v>
      </c>
      <c r="V237" s="154">
        <f t="shared" si="84"/>
        <v>43.857142857142854</v>
      </c>
      <c r="W237" s="87"/>
      <c r="X237" s="155" t="str">
        <f t="shared" si="85"/>
        <v>VENCIDA</v>
      </c>
      <c r="Y237" s="155" t="str">
        <f t="shared" si="86"/>
        <v>VENCIDO</v>
      </c>
      <c r="Z237" s="95" t="s">
        <v>969</v>
      </c>
      <c r="AA237" s="156" t="str">
        <f t="shared" si="92"/>
        <v>H48AF17</v>
      </c>
      <c r="AB237" s="156">
        <f t="shared" si="95"/>
        <v>1</v>
      </c>
      <c r="AC237" s="156" t="str">
        <f t="shared" si="93"/>
        <v>H48AF17 - 1</v>
      </c>
      <c r="AD237" s="153">
        <f t="shared" si="87"/>
        <v>1</v>
      </c>
      <c r="AE237" s="197">
        <f t="shared" si="88"/>
        <v>1</v>
      </c>
      <c r="AF237" s="153" t="str">
        <f t="shared" si="78"/>
        <v>H48AF17.</v>
      </c>
      <c r="AG237" s="153" t="str">
        <f t="shared" si="89"/>
        <v>H48AF17</v>
      </c>
      <c r="AH237" s="66"/>
      <c r="AI237" s="67"/>
      <c r="AJ237" s="16"/>
      <c r="AK237" s="17"/>
      <c r="AL237" s="17"/>
      <c r="AM237" s="17"/>
      <c r="AN237" s="17"/>
      <c r="AO237" s="17"/>
      <c r="AP237" s="17"/>
    </row>
    <row r="238" spans="1:42" s="31" customFormat="1" ht="350.1" customHeight="1" x14ac:dyDescent="0.2">
      <c r="A238" s="172">
        <f>IF(ISBLANK(D238),"",COUNTA($D$2:D238))</f>
        <v>187</v>
      </c>
      <c r="B238" s="148">
        <f t="shared" si="80"/>
        <v>237</v>
      </c>
      <c r="C238" s="87"/>
      <c r="D238" s="87" t="s">
        <v>968</v>
      </c>
      <c r="E238" s="117" t="s">
        <v>22</v>
      </c>
      <c r="F238" s="101" t="s">
        <v>943</v>
      </c>
      <c r="G238" s="102" t="s">
        <v>944</v>
      </c>
      <c r="H238" s="102" t="s">
        <v>1502</v>
      </c>
      <c r="I238" s="104" t="s">
        <v>1482</v>
      </c>
      <c r="J238" s="104" t="s">
        <v>1489</v>
      </c>
      <c r="K238" s="87">
        <v>1</v>
      </c>
      <c r="L238" s="91">
        <v>43862</v>
      </c>
      <c r="M238" s="91">
        <v>43920</v>
      </c>
      <c r="N238" s="92">
        <f t="shared" si="91"/>
        <v>8.2857142857142865</v>
      </c>
      <c r="O238" s="88" t="s">
        <v>2110</v>
      </c>
      <c r="P238" s="88">
        <v>1</v>
      </c>
      <c r="Q238" s="88"/>
      <c r="R238" s="175">
        <f t="shared" si="90"/>
        <v>-1464</v>
      </c>
      <c r="S238" s="93">
        <f t="shared" si="81"/>
        <v>100</v>
      </c>
      <c r="T238" s="154">
        <f t="shared" si="82"/>
        <v>8.2857142857142865</v>
      </c>
      <c r="U238" s="154">
        <f t="shared" si="83"/>
        <v>8.2857142857142865</v>
      </c>
      <c r="V238" s="154">
        <f t="shared" si="84"/>
        <v>8.2857142857142865</v>
      </c>
      <c r="W238" s="87"/>
      <c r="X238" s="155" t="str">
        <f t="shared" si="85"/>
        <v>CUMPLIDA</v>
      </c>
      <c r="Y238" s="155" t="str">
        <f t="shared" si="86"/>
        <v>CUMPLIDO</v>
      </c>
      <c r="Z238" s="95" t="s">
        <v>969</v>
      </c>
      <c r="AA238" s="156" t="str">
        <f t="shared" si="92"/>
        <v>H49AF17</v>
      </c>
      <c r="AB238" s="156">
        <f t="shared" ref="AB238:AB269" si="105">IF(A238&lt;&gt;"",1,AB237+1)</f>
        <v>1</v>
      </c>
      <c r="AC238" s="156" t="str">
        <f t="shared" si="93"/>
        <v>H49AF17 - 1</v>
      </c>
      <c r="AD238" s="153">
        <f t="shared" si="87"/>
        <v>5</v>
      </c>
      <c r="AE238" s="197">
        <f t="shared" si="88"/>
        <v>5</v>
      </c>
      <c r="AF238" s="153" t="str">
        <f t="shared" si="78"/>
        <v>H49AF17.</v>
      </c>
      <c r="AG238" s="153" t="str">
        <f t="shared" si="89"/>
        <v>H49AF17</v>
      </c>
      <c r="AH238" s="66"/>
      <c r="AI238" s="67"/>
      <c r="AJ238" s="16"/>
      <c r="AK238" s="17"/>
      <c r="AL238" s="17"/>
      <c r="AM238" s="17"/>
      <c r="AN238" s="17"/>
      <c r="AO238" s="17"/>
      <c r="AP238" s="17"/>
    </row>
    <row r="239" spans="1:42" s="31" customFormat="1" ht="350.1" customHeight="1" x14ac:dyDescent="0.2">
      <c r="A239" s="172">
        <f>IF(ISBLANK(D239),"",COUNTA($D$2:D239))</f>
        <v>188</v>
      </c>
      <c r="B239" s="148">
        <f t="shared" si="80"/>
        <v>238</v>
      </c>
      <c r="C239" s="87"/>
      <c r="D239" s="87" t="s">
        <v>835</v>
      </c>
      <c r="E239" s="117" t="s">
        <v>18</v>
      </c>
      <c r="F239" s="101" t="s">
        <v>945</v>
      </c>
      <c r="G239" s="102" t="s">
        <v>946</v>
      </c>
      <c r="H239" s="101" t="s">
        <v>947</v>
      </c>
      <c r="I239" s="101" t="s">
        <v>948</v>
      </c>
      <c r="J239" s="87" t="s">
        <v>949</v>
      </c>
      <c r="K239" s="87">
        <v>1</v>
      </c>
      <c r="L239" s="91">
        <v>43313</v>
      </c>
      <c r="M239" s="91">
        <v>43555</v>
      </c>
      <c r="N239" s="92">
        <f t="shared" si="91"/>
        <v>34.571428571428569</v>
      </c>
      <c r="O239" s="88" t="s">
        <v>2110</v>
      </c>
      <c r="P239" s="90">
        <v>1</v>
      </c>
      <c r="Q239" s="190">
        <v>44130</v>
      </c>
      <c r="R239" s="175">
        <f t="shared" si="90"/>
        <v>19.166666666666668</v>
      </c>
      <c r="S239" s="93">
        <f t="shared" si="81"/>
        <v>100</v>
      </c>
      <c r="T239" s="154">
        <f t="shared" si="82"/>
        <v>34.571428571428569</v>
      </c>
      <c r="U239" s="154">
        <f t="shared" si="83"/>
        <v>34.571428571428569</v>
      </c>
      <c r="V239" s="154">
        <f t="shared" si="84"/>
        <v>34.571428571428569</v>
      </c>
      <c r="W239" s="87"/>
      <c r="X239" s="155" t="str">
        <f t="shared" si="85"/>
        <v>CUMPLIDA</v>
      </c>
      <c r="Y239" s="155" t="str">
        <f t="shared" si="86"/>
        <v>CUMPLIDO</v>
      </c>
      <c r="Z239" s="95" t="s">
        <v>969</v>
      </c>
      <c r="AA239" s="156" t="str">
        <f t="shared" si="92"/>
        <v>H51AF17</v>
      </c>
      <c r="AB239" s="156">
        <f t="shared" si="105"/>
        <v>1</v>
      </c>
      <c r="AC239" s="156" t="str">
        <f t="shared" si="93"/>
        <v>H51AF17 - 1</v>
      </c>
      <c r="AD239" s="153">
        <f t="shared" si="87"/>
        <v>5</v>
      </c>
      <c r="AE239" s="197">
        <f t="shared" si="88"/>
        <v>5</v>
      </c>
      <c r="AF239" s="153" t="str">
        <f t="shared" si="78"/>
        <v>H51AF17.</v>
      </c>
      <c r="AG239" s="153" t="str">
        <f t="shared" si="89"/>
        <v>H51AF17</v>
      </c>
      <c r="AH239" s="66"/>
      <c r="AI239" s="67"/>
      <c r="AJ239" s="16"/>
      <c r="AK239" s="17"/>
      <c r="AL239" s="17"/>
      <c r="AM239" s="17"/>
      <c r="AN239" s="17"/>
      <c r="AO239" s="17"/>
      <c r="AP239" s="17"/>
    </row>
    <row r="240" spans="1:42" s="31" customFormat="1" ht="350.1" customHeight="1" x14ac:dyDescent="0.2">
      <c r="A240" s="172">
        <f>IF(ISBLANK(D240),"",COUNTA($D$2:D240))</f>
        <v>189</v>
      </c>
      <c r="B240" s="148">
        <f t="shared" si="80"/>
        <v>239</v>
      </c>
      <c r="C240" s="87"/>
      <c r="D240" s="87" t="s">
        <v>836</v>
      </c>
      <c r="E240" s="117" t="s">
        <v>18</v>
      </c>
      <c r="F240" s="101" t="s">
        <v>950</v>
      </c>
      <c r="G240" s="102" t="s">
        <v>951</v>
      </c>
      <c r="H240" s="102" t="s">
        <v>952</v>
      </c>
      <c r="I240" s="102" t="s">
        <v>948</v>
      </c>
      <c r="J240" s="104" t="s">
        <v>949</v>
      </c>
      <c r="K240" s="87">
        <v>1</v>
      </c>
      <c r="L240" s="91">
        <v>43313</v>
      </c>
      <c r="M240" s="91">
        <v>43555</v>
      </c>
      <c r="N240" s="92">
        <f t="shared" si="91"/>
        <v>34.571428571428569</v>
      </c>
      <c r="O240" s="88" t="s">
        <v>2110</v>
      </c>
      <c r="P240" s="90">
        <v>1</v>
      </c>
      <c r="Q240" s="190">
        <v>44130</v>
      </c>
      <c r="R240" s="175">
        <f t="shared" si="90"/>
        <v>19.166666666666668</v>
      </c>
      <c r="S240" s="93">
        <f t="shared" si="81"/>
        <v>100</v>
      </c>
      <c r="T240" s="154">
        <f t="shared" si="82"/>
        <v>34.571428571428569</v>
      </c>
      <c r="U240" s="154">
        <f t="shared" si="83"/>
        <v>34.571428571428569</v>
      </c>
      <c r="V240" s="154">
        <f t="shared" si="84"/>
        <v>34.571428571428569</v>
      </c>
      <c r="W240" s="87"/>
      <c r="X240" s="155" t="str">
        <f t="shared" si="85"/>
        <v>CUMPLIDA</v>
      </c>
      <c r="Y240" s="155" t="str">
        <f t="shared" si="86"/>
        <v>CUMPLIDO</v>
      </c>
      <c r="Z240" s="95" t="s">
        <v>969</v>
      </c>
      <c r="AA240" s="156" t="str">
        <f t="shared" si="92"/>
        <v>H52AF17</v>
      </c>
      <c r="AB240" s="156">
        <f t="shared" si="105"/>
        <v>1</v>
      </c>
      <c r="AC240" s="156" t="str">
        <f t="shared" si="93"/>
        <v>H52AF17 - 1</v>
      </c>
      <c r="AD240" s="153">
        <f t="shared" si="87"/>
        <v>5</v>
      </c>
      <c r="AE240" s="197">
        <f t="shared" si="88"/>
        <v>5</v>
      </c>
      <c r="AF240" s="153" t="str">
        <f t="shared" si="78"/>
        <v>H52AF17.</v>
      </c>
      <c r="AG240" s="153" t="str">
        <f t="shared" si="89"/>
        <v>H52AF17</v>
      </c>
      <c r="AH240" s="66"/>
      <c r="AI240" s="67"/>
      <c r="AJ240" s="16"/>
      <c r="AK240" s="17"/>
      <c r="AL240" s="17"/>
      <c r="AM240" s="17"/>
      <c r="AN240" s="17"/>
      <c r="AO240" s="17"/>
      <c r="AP240" s="17"/>
    </row>
    <row r="241" spans="1:42" s="31" customFormat="1" ht="350.1" customHeight="1" x14ac:dyDescent="0.2">
      <c r="A241" s="172">
        <f>IF(ISBLANK(D241),"",COUNTA($D$2:D241))</f>
        <v>190</v>
      </c>
      <c r="B241" s="148">
        <f t="shared" si="80"/>
        <v>240</v>
      </c>
      <c r="C241" s="87"/>
      <c r="D241" s="87" t="s">
        <v>835</v>
      </c>
      <c r="E241" s="117" t="s">
        <v>157</v>
      </c>
      <c r="F241" s="101" t="s">
        <v>953</v>
      </c>
      <c r="G241" s="102" t="s">
        <v>954</v>
      </c>
      <c r="H241" s="102" t="s">
        <v>1488</v>
      </c>
      <c r="I241" s="102" t="s">
        <v>1481</v>
      </c>
      <c r="J241" s="104" t="s">
        <v>1436</v>
      </c>
      <c r="K241" s="87">
        <v>1</v>
      </c>
      <c r="L241" s="91">
        <v>43862</v>
      </c>
      <c r="M241" s="91">
        <v>43979</v>
      </c>
      <c r="N241" s="92">
        <f t="shared" si="91"/>
        <v>16.714285714285715</v>
      </c>
      <c r="O241" s="90" t="s">
        <v>2117</v>
      </c>
      <c r="P241" s="90">
        <v>0</v>
      </c>
      <c r="Q241" s="88"/>
      <c r="R241" s="175">
        <f t="shared" si="90"/>
        <v>-1465.9666666666667</v>
      </c>
      <c r="S241" s="93">
        <f t="shared" si="81"/>
        <v>0</v>
      </c>
      <c r="T241" s="154">
        <f t="shared" si="82"/>
        <v>0</v>
      </c>
      <c r="U241" s="154">
        <f t="shared" si="83"/>
        <v>0</v>
      </c>
      <c r="V241" s="154">
        <f t="shared" si="84"/>
        <v>16.714285714285715</v>
      </c>
      <c r="W241" s="87"/>
      <c r="X241" s="155" t="str">
        <f t="shared" si="85"/>
        <v>VENCIDA</v>
      </c>
      <c r="Y241" s="155" t="str">
        <f t="shared" si="86"/>
        <v>VENCIDO</v>
      </c>
      <c r="Z241" s="95" t="s">
        <v>969</v>
      </c>
      <c r="AA241" s="156" t="str">
        <f t="shared" si="92"/>
        <v>H53AF17</v>
      </c>
      <c r="AB241" s="156">
        <f t="shared" si="105"/>
        <v>1</v>
      </c>
      <c r="AC241" s="156" t="str">
        <f t="shared" si="93"/>
        <v>H53AF17 - 1</v>
      </c>
      <c r="AD241" s="153">
        <f t="shared" si="87"/>
        <v>1</v>
      </c>
      <c r="AE241" s="197">
        <f t="shared" si="88"/>
        <v>1</v>
      </c>
      <c r="AF241" s="153" t="str">
        <f t="shared" si="78"/>
        <v>H53AF17.</v>
      </c>
      <c r="AG241" s="153" t="str">
        <f t="shared" si="89"/>
        <v>H53AF17</v>
      </c>
      <c r="AH241" s="66"/>
      <c r="AI241" s="67"/>
      <c r="AJ241" s="16"/>
      <c r="AK241" s="17"/>
      <c r="AL241" s="17"/>
      <c r="AM241" s="17"/>
      <c r="AN241" s="17"/>
      <c r="AO241" s="17"/>
      <c r="AP241" s="17"/>
    </row>
    <row r="242" spans="1:42" s="31" customFormat="1" ht="350.1" customHeight="1" x14ac:dyDescent="0.2">
      <c r="A242" s="172">
        <f>IF(ISBLANK(D242),"",COUNTA($D$2:D242))</f>
        <v>191</v>
      </c>
      <c r="B242" s="148">
        <f t="shared" si="80"/>
        <v>241</v>
      </c>
      <c r="C242" s="87"/>
      <c r="D242" s="87" t="s">
        <v>835</v>
      </c>
      <c r="E242" s="117" t="s">
        <v>157</v>
      </c>
      <c r="F242" s="101" t="s">
        <v>955</v>
      </c>
      <c r="G242" s="102" t="s">
        <v>956</v>
      </c>
      <c r="H242" s="102" t="s">
        <v>1488</v>
      </c>
      <c r="I242" s="102" t="s">
        <v>1435</v>
      </c>
      <c r="J242" s="104" t="s">
        <v>1436</v>
      </c>
      <c r="K242" s="87">
        <v>1</v>
      </c>
      <c r="L242" s="91">
        <v>43862</v>
      </c>
      <c r="M242" s="91">
        <v>43979</v>
      </c>
      <c r="N242" s="92">
        <f t="shared" si="91"/>
        <v>16.714285714285715</v>
      </c>
      <c r="O242" s="90" t="s">
        <v>2117</v>
      </c>
      <c r="P242" s="90">
        <v>0</v>
      </c>
      <c r="Q242" s="88"/>
      <c r="R242" s="175">
        <f t="shared" si="90"/>
        <v>-1465.9666666666667</v>
      </c>
      <c r="S242" s="93">
        <f t="shared" si="81"/>
        <v>0</v>
      </c>
      <c r="T242" s="154">
        <f t="shared" si="82"/>
        <v>0</v>
      </c>
      <c r="U242" s="154">
        <f t="shared" si="83"/>
        <v>0</v>
      </c>
      <c r="V242" s="154">
        <f t="shared" si="84"/>
        <v>16.714285714285715</v>
      </c>
      <c r="W242" s="87"/>
      <c r="X242" s="155" t="str">
        <f t="shared" si="85"/>
        <v>VENCIDA</v>
      </c>
      <c r="Y242" s="155" t="str">
        <f t="shared" si="86"/>
        <v>VENCIDO</v>
      </c>
      <c r="Z242" s="95" t="s">
        <v>969</v>
      </c>
      <c r="AA242" s="156" t="str">
        <f t="shared" si="92"/>
        <v>H54AF17</v>
      </c>
      <c r="AB242" s="156">
        <f t="shared" si="105"/>
        <v>1</v>
      </c>
      <c r="AC242" s="156" t="str">
        <f t="shared" si="93"/>
        <v>H54AF17 - 1</v>
      </c>
      <c r="AD242" s="153">
        <f t="shared" si="87"/>
        <v>1</v>
      </c>
      <c r="AE242" s="197">
        <f t="shared" si="88"/>
        <v>1</v>
      </c>
      <c r="AF242" s="153" t="str">
        <f t="shared" si="78"/>
        <v>H54AF17.</v>
      </c>
      <c r="AG242" s="153" t="str">
        <f t="shared" si="89"/>
        <v>H54AF17</v>
      </c>
      <c r="AH242" s="66"/>
      <c r="AI242" s="67"/>
      <c r="AJ242" s="16"/>
      <c r="AK242" s="17"/>
      <c r="AL242" s="17"/>
      <c r="AM242" s="17"/>
      <c r="AN242" s="17"/>
      <c r="AO242" s="17"/>
      <c r="AP242" s="17"/>
    </row>
    <row r="243" spans="1:42" s="31" customFormat="1" ht="350.1" customHeight="1" x14ac:dyDescent="0.2">
      <c r="A243" s="172">
        <f>IF(ISBLANK(D243),"",COUNTA($D$2:D243))</f>
        <v>192</v>
      </c>
      <c r="B243" s="148">
        <f t="shared" si="80"/>
        <v>242</v>
      </c>
      <c r="C243" s="87"/>
      <c r="D243" s="87" t="s">
        <v>965</v>
      </c>
      <c r="E243" s="117" t="s">
        <v>173</v>
      </c>
      <c r="F243" s="101" t="s">
        <v>1007</v>
      </c>
      <c r="G243" s="102" t="s">
        <v>957</v>
      </c>
      <c r="H243" s="102" t="s">
        <v>1480</v>
      </c>
      <c r="I243" s="102" t="s">
        <v>1481</v>
      </c>
      <c r="J243" s="104" t="s">
        <v>1436</v>
      </c>
      <c r="K243" s="105">
        <v>1</v>
      </c>
      <c r="L243" s="91">
        <v>43862</v>
      </c>
      <c r="M243" s="91">
        <v>43979</v>
      </c>
      <c r="N243" s="92">
        <f t="shared" si="91"/>
        <v>16.714285714285715</v>
      </c>
      <c r="O243" s="90" t="s">
        <v>2148</v>
      </c>
      <c r="P243" s="90">
        <v>0</v>
      </c>
      <c r="Q243" s="88"/>
      <c r="R243" s="175">
        <f t="shared" si="90"/>
        <v>-1465.9666666666667</v>
      </c>
      <c r="S243" s="93">
        <f t="shared" si="81"/>
        <v>0</v>
      </c>
      <c r="T243" s="154">
        <f t="shared" si="82"/>
        <v>0</v>
      </c>
      <c r="U243" s="154">
        <f t="shared" si="83"/>
        <v>0</v>
      </c>
      <c r="V243" s="154">
        <f t="shared" si="84"/>
        <v>16.714285714285715</v>
      </c>
      <c r="W243" s="87"/>
      <c r="X243" s="155" t="str">
        <f t="shared" si="85"/>
        <v>VENCIDA</v>
      </c>
      <c r="Y243" s="155" t="str">
        <f t="shared" si="86"/>
        <v>VENCIDO</v>
      </c>
      <c r="Z243" s="95" t="s">
        <v>969</v>
      </c>
      <c r="AA243" s="156" t="str">
        <f t="shared" si="92"/>
        <v>H56AF17</v>
      </c>
      <c r="AB243" s="156">
        <f t="shared" si="105"/>
        <v>1</v>
      </c>
      <c r="AC243" s="156" t="str">
        <f t="shared" si="93"/>
        <v>H56AF17 - 1</v>
      </c>
      <c r="AD243" s="153">
        <f t="shared" si="87"/>
        <v>1</v>
      </c>
      <c r="AE243" s="197">
        <f t="shared" si="88"/>
        <v>1</v>
      </c>
      <c r="AF243" s="153" t="str">
        <f t="shared" si="78"/>
        <v>H56AF17.</v>
      </c>
      <c r="AG243" s="153" t="str">
        <f t="shared" si="89"/>
        <v>H56AF17</v>
      </c>
      <c r="AH243" s="66"/>
      <c r="AI243" s="67"/>
      <c r="AJ243" s="16"/>
      <c r="AK243" s="17"/>
      <c r="AL243" s="17"/>
      <c r="AM243" s="17"/>
      <c r="AN243" s="17"/>
      <c r="AO243" s="17"/>
      <c r="AP243" s="17"/>
    </row>
    <row r="244" spans="1:42" s="31" customFormat="1" ht="350.1" customHeight="1" x14ac:dyDescent="0.2">
      <c r="A244" s="172">
        <f>IF(ISBLANK(D244),"",COUNTA($D$2:D244))</f>
        <v>193</v>
      </c>
      <c r="B244" s="148">
        <f t="shared" si="80"/>
        <v>243</v>
      </c>
      <c r="C244" s="87"/>
      <c r="D244" s="87" t="s">
        <v>965</v>
      </c>
      <c r="E244" s="117" t="s">
        <v>173</v>
      </c>
      <c r="F244" s="101" t="s">
        <v>958</v>
      </c>
      <c r="G244" s="102" t="s">
        <v>959</v>
      </c>
      <c r="H244" s="102" t="s">
        <v>1480</v>
      </c>
      <c r="I244" s="102" t="s">
        <v>1481</v>
      </c>
      <c r="J244" s="104" t="s">
        <v>1436</v>
      </c>
      <c r="K244" s="105">
        <v>1</v>
      </c>
      <c r="L244" s="91">
        <v>43862</v>
      </c>
      <c r="M244" s="91">
        <v>43979</v>
      </c>
      <c r="N244" s="92">
        <f t="shared" si="91"/>
        <v>16.714285714285715</v>
      </c>
      <c r="O244" s="90" t="s">
        <v>2148</v>
      </c>
      <c r="P244" s="90">
        <v>0</v>
      </c>
      <c r="Q244" s="88"/>
      <c r="R244" s="175">
        <f t="shared" si="90"/>
        <v>-1465.9666666666667</v>
      </c>
      <c r="S244" s="93">
        <f t="shared" si="81"/>
        <v>0</v>
      </c>
      <c r="T244" s="154">
        <f t="shared" si="82"/>
        <v>0</v>
      </c>
      <c r="U244" s="154">
        <f t="shared" si="83"/>
        <v>0</v>
      </c>
      <c r="V244" s="154">
        <f t="shared" si="84"/>
        <v>16.714285714285715</v>
      </c>
      <c r="W244" s="87"/>
      <c r="X244" s="155" t="str">
        <f t="shared" si="85"/>
        <v>VENCIDA</v>
      </c>
      <c r="Y244" s="155" t="str">
        <f t="shared" si="86"/>
        <v>VENCIDO</v>
      </c>
      <c r="Z244" s="95" t="s">
        <v>969</v>
      </c>
      <c r="AA244" s="156" t="str">
        <f t="shared" si="92"/>
        <v>H57AF17</v>
      </c>
      <c r="AB244" s="156">
        <f t="shared" si="105"/>
        <v>1</v>
      </c>
      <c r="AC244" s="156" t="str">
        <f t="shared" si="93"/>
        <v>H57AF17 - 1</v>
      </c>
      <c r="AD244" s="153">
        <f t="shared" si="87"/>
        <v>1</v>
      </c>
      <c r="AE244" s="197">
        <f t="shared" si="88"/>
        <v>1</v>
      </c>
      <c r="AF244" s="153" t="str">
        <f t="shared" si="78"/>
        <v>H57AF17.</v>
      </c>
      <c r="AG244" s="153" t="str">
        <f t="shared" si="89"/>
        <v>H57AF17</v>
      </c>
      <c r="AH244" s="66"/>
      <c r="AI244" s="67"/>
      <c r="AJ244" s="16"/>
      <c r="AK244" s="17"/>
      <c r="AL244" s="17"/>
      <c r="AM244" s="17"/>
      <c r="AN244" s="17"/>
      <c r="AO244" s="17"/>
      <c r="AP244" s="17"/>
    </row>
    <row r="245" spans="1:42" s="31" customFormat="1" ht="350.1" customHeight="1" x14ac:dyDescent="0.2">
      <c r="A245" s="172">
        <f>IF(ISBLANK(D245),"",COUNTA($D$2:D245))</f>
        <v>194</v>
      </c>
      <c r="B245" s="148">
        <f t="shared" si="80"/>
        <v>244</v>
      </c>
      <c r="C245" s="87"/>
      <c r="D245" s="87" t="s">
        <v>966</v>
      </c>
      <c r="E245" s="117" t="s">
        <v>18</v>
      </c>
      <c r="F245" s="101" t="s">
        <v>960</v>
      </c>
      <c r="G245" s="102" t="s">
        <v>961</v>
      </c>
      <c r="H245" s="102" t="s">
        <v>962</v>
      </c>
      <c r="I245" s="102" t="s">
        <v>963</v>
      </c>
      <c r="J245" s="104" t="s">
        <v>21</v>
      </c>
      <c r="K245" s="87">
        <v>4</v>
      </c>
      <c r="L245" s="91">
        <v>43313</v>
      </c>
      <c r="M245" s="91">
        <v>43677</v>
      </c>
      <c r="N245" s="92">
        <f t="shared" si="91"/>
        <v>52</v>
      </c>
      <c r="O245" s="90" t="s">
        <v>2106</v>
      </c>
      <c r="P245" s="90">
        <v>4</v>
      </c>
      <c r="Q245" s="189">
        <v>44189</v>
      </c>
      <c r="R245" s="175">
        <f t="shared" si="90"/>
        <v>17.066666666666666</v>
      </c>
      <c r="S245" s="93">
        <f t="shared" si="81"/>
        <v>100</v>
      </c>
      <c r="T245" s="154">
        <f t="shared" si="82"/>
        <v>52</v>
      </c>
      <c r="U245" s="154">
        <f t="shared" si="83"/>
        <v>52</v>
      </c>
      <c r="V245" s="154">
        <f t="shared" si="84"/>
        <v>52</v>
      </c>
      <c r="W245" s="87"/>
      <c r="X245" s="155" t="str">
        <f t="shared" si="85"/>
        <v>CUMPLIDA</v>
      </c>
      <c r="Y245" s="155" t="str">
        <f t="shared" si="86"/>
        <v>CUMPLIDO</v>
      </c>
      <c r="Z245" s="95" t="s">
        <v>969</v>
      </c>
      <c r="AA245" s="156" t="str">
        <f t="shared" si="92"/>
        <v>H58AF17</v>
      </c>
      <c r="AB245" s="156">
        <f t="shared" si="105"/>
        <v>1</v>
      </c>
      <c r="AC245" s="156" t="str">
        <f t="shared" si="93"/>
        <v>H58AF17 - 1</v>
      </c>
      <c r="AD245" s="153">
        <f t="shared" si="87"/>
        <v>5</v>
      </c>
      <c r="AE245" s="197">
        <f t="shared" si="88"/>
        <v>5</v>
      </c>
      <c r="AF245" s="153" t="str">
        <f t="shared" si="78"/>
        <v>H58AF17.</v>
      </c>
      <c r="AG245" s="153" t="str">
        <f t="shared" si="89"/>
        <v>H58AF17</v>
      </c>
      <c r="AH245" s="66"/>
      <c r="AI245" s="67"/>
      <c r="AJ245" s="16"/>
      <c r="AK245" s="17"/>
      <c r="AL245" s="17"/>
      <c r="AM245" s="17"/>
      <c r="AN245" s="17"/>
      <c r="AO245" s="17"/>
      <c r="AP245" s="17"/>
    </row>
    <row r="246" spans="1:42" s="12" customFormat="1" ht="350.1" customHeight="1" x14ac:dyDescent="0.2">
      <c r="A246" s="172">
        <f>IF(ISBLANK(D246),"",COUNTA($D$2:D246))</f>
        <v>195</v>
      </c>
      <c r="B246" s="148">
        <f t="shared" si="80"/>
        <v>245</v>
      </c>
      <c r="C246" s="87"/>
      <c r="D246" s="87" t="s">
        <v>835</v>
      </c>
      <c r="E246" s="90" t="s">
        <v>93</v>
      </c>
      <c r="F246" s="89" t="s">
        <v>847</v>
      </c>
      <c r="G246" s="89" t="s">
        <v>832</v>
      </c>
      <c r="H246" s="89" t="s">
        <v>1419</v>
      </c>
      <c r="I246" s="89" t="s">
        <v>1420</v>
      </c>
      <c r="J246" s="90" t="s">
        <v>1490</v>
      </c>
      <c r="K246" s="90">
        <v>4</v>
      </c>
      <c r="L246" s="91">
        <v>43859</v>
      </c>
      <c r="M246" s="91">
        <v>44224</v>
      </c>
      <c r="N246" s="92">
        <f t="shared" ref="N246:N250" si="106">(+M246-L246)/7</f>
        <v>52.142857142857146</v>
      </c>
      <c r="O246" s="90" t="s">
        <v>841</v>
      </c>
      <c r="P246" s="90">
        <v>4</v>
      </c>
      <c r="Q246" s="190">
        <v>44558</v>
      </c>
      <c r="R246" s="175">
        <f t="shared" si="90"/>
        <v>11.133333333333333</v>
      </c>
      <c r="S246" s="93">
        <f t="shared" si="81"/>
        <v>100</v>
      </c>
      <c r="T246" s="154">
        <f t="shared" si="82"/>
        <v>52.142857142857146</v>
      </c>
      <c r="U246" s="154">
        <f t="shared" si="83"/>
        <v>52.142857142857146</v>
      </c>
      <c r="V246" s="154">
        <f t="shared" si="84"/>
        <v>52.142857142857146</v>
      </c>
      <c r="W246" s="87" t="s">
        <v>1887</v>
      </c>
      <c r="X246" s="155" t="str">
        <f t="shared" si="85"/>
        <v>CUMPLIDA</v>
      </c>
      <c r="Y246" s="155" t="str">
        <f t="shared" si="86"/>
        <v>CUMPLIDO</v>
      </c>
      <c r="Z246" s="95" t="s">
        <v>831</v>
      </c>
      <c r="AA246" s="156" t="str">
        <f t="shared" si="92"/>
        <v>H1AC17</v>
      </c>
      <c r="AB246" s="156">
        <f t="shared" si="105"/>
        <v>1</v>
      </c>
      <c r="AC246" s="156" t="str">
        <f t="shared" si="93"/>
        <v>H1AC17 - 1</v>
      </c>
      <c r="AD246" s="153">
        <f t="shared" si="87"/>
        <v>5</v>
      </c>
      <c r="AE246" s="197">
        <f t="shared" si="88"/>
        <v>5</v>
      </c>
      <c r="AF246" s="153" t="str">
        <f t="shared" si="78"/>
        <v>H1AC17.</v>
      </c>
      <c r="AG246" s="153" t="str">
        <f t="shared" si="89"/>
        <v>H1AC17</v>
      </c>
      <c r="AH246" s="66"/>
      <c r="AI246" s="67"/>
      <c r="AJ246" s="16"/>
      <c r="AK246" s="17"/>
      <c r="AL246" s="17"/>
      <c r="AM246" s="17"/>
      <c r="AN246" s="17"/>
      <c r="AO246" s="17"/>
      <c r="AP246" s="17"/>
    </row>
    <row r="247" spans="1:42" s="12" customFormat="1" ht="350.1" customHeight="1" x14ac:dyDescent="0.2">
      <c r="A247" s="172">
        <f>IF(ISBLANK(D247),"",COUNTA($D$2:D247))</f>
        <v>196</v>
      </c>
      <c r="B247" s="148">
        <f t="shared" si="80"/>
        <v>246</v>
      </c>
      <c r="C247" s="87"/>
      <c r="D247" s="87" t="s">
        <v>835</v>
      </c>
      <c r="E247" s="90" t="s">
        <v>93</v>
      </c>
      <c r="F247" s="89" t="s">
        <v>833</v>
      </c>
      <c r="G247" s="89" t="s">
        <v>834</v>
      </c>
      <c r="H247" s="89" t="s">
        <v>848</v>
      </c>
      <c r="I247" s="89" t="s">
        <v>849</v>
      </c>
      <c r="J247" s="90" t="s">
        <v>21</v>
      </c>
      <c r="K247" s="90">
        <v>4</v>
      </c>
      <c r="L247" s="91">
        <v>43122</v>
      </c>
      <c r="M247" s="91">
        <v>43485</v>
      </c>
      <c r="N247" s="92">
        <f t="shared" si="106"/>
        <v>51.857142857142854</v>
      </c>
      <c r="O247" s="90" t="s">
        <v>355</v>
      </c>
      <c r="P247" s="90">
        <v>4</v>
      </c>
      <c r="Q247" s="90"/>
      <c r="R247" s="175">
        <f t="shared" si="90"/>
        <v>-1449.5</v>
      </c>
      <c r="S247" s="93">
        <f t="shared" si="81"/>
        <v>100</v>
      </c>
      <c r="T247" s="154">
        <f t="shared" si="82"/>
        <v>51.857142857142854</v>
      </c>
      <c r="U247" s="154">
        <f t="shared" si="83"/>
        <v>51.857142857142854</v>
      </c>
      <c r="V247" s="154">
        <f t="shared" si="84"/>
        <v>51.857142857142854</v>
      </c>
      <c r="W247" s="87"/>
      <c r="X247" s="155" t="str">
        <f t="shared" si="85"/>
        <v>CUMPLIDA</v>
      </c>
      <c r="Y247" s="155" t="str">
        <f t="shared" si="86"/>
        <v>CUMPLIDO</v>
      </c>
      <c r="Z247" s="95" t="s">
        <v>831</v>
      </c>
      <c r="AA247" s="156" t="str">
        <f t="shared" si="92"/>
        <v>H2AC17</v>
      </c>
      <c r="AB247" s="156">
        <f t="shared" si="105"/>
        <v>1</v>
      </c>
      <c r="AC247" s="156" t="str">
        <f t="shared" si="93"/>
        <v>H2AC17 - 1</v>
      </c>
      <c r="AD247" s="153">
        <f t="shared" si="87"/>
        <v>5</v>
      </c>
      <c r="AE247" s="197">
        <f t="shared" si="88"/>
        <v>5</v>
      </c>
      <c r="AF247" s="153" t="str">
        <f t="shared" si="78"/>
        <v>H2AC17.</v>
      </c>
      <c r="AG247" s="153" t="str">
        <f t="shared" si="89"/>
        <v>H2AC17</v>
      </c>
      <c r="AH247" s="66"/>
      <c r="AI247" s="67"/>
      <c r="AJ247" s="16"/>
      <c r="AK247" s="17"/>
      <c r="AL247" s="17"/>
      <c r="AM247" s="17"/>
      <c r="AN247" s="17"/>
      <c r="AO247" s="17"/>
      <c r="AP247" s="17"/>
    </row>
    <row r="248" spans="1:42" s="12" customFormat="1" ht="350.1" customHeight="1" x14ac:dyDescent="0.2">
      <c r="A248" s="172">
        <f>IF(ISBLANK(D248),"",COUNTA($D$2:D248))</f>
        <v>197</v>
      </c>
      <c r="B248" s="148">
        <f t="shared" si="80"/>
        <v>247</v>
      </c>
      <c r="C248" s="87"/>
      <c r="D248" s="87" t="s">
        <v>836</v>
      </c>
      <c r="E248" s="90" t="s">
        <v>842</v>
      </c>
      <c r="F248" s="89" t="s">
        <v>846</v>
      </c>
      <c r="G248" s="89" t="s">
        <v>845</v>
      </c>
      <c r="H248" s="89" t="s">
        <v>851</v>
      </c>
      <c r="I248" s="89" t="s">
        <v>854</v>
      </c>
      <c r="J248" s="90" t="s">
        <v>850</v>
      </c>
      <c r="K248" s="90">
        <v>2</v>
      </c>
      <c r="L248" s="91">
        <v>43160</v>
      </c>
      <c r="M248" s="91">
        <v>43525</v>
      </c>
      <c r="N248" s="92">
        <f t="shared" si="106"/>
        <v>52.142857142857146</v>
      </c>
      <c r="O248" s="90" t="s">
        <v>355</v>
      </c>
      <c r="P248" s="90">
        <v>1.6</v>
      </c>
      <c r="Q248" s="90"/>
      <c r="R248" s="175">
        <f t="shared" si="90"/>
        <v>-1450.8333333333333</v>
      </c>
      <c r="S248" s="93">
        <f t="shared" si="81"/>
        <v>80</v>
      </c>
      <c r="T248" s="154">
        <f t="shared" si="82"/>
        <v>41.714285714285715</v>
      </c>
      <c r="U248" s="154">
        <f t="shared" si="83"/>
        <v>41.714285714285715</v>
      </c>
      <c r="V248" s="154">
        <f t="shared" si="84"/>
        <v>52.142857142857146</v>
      </c>
      <c r="W248" s="87"/>
      <c r="X248" s="155" t="str">
        <f t="shared" si="85"/>
        <v>VENCIDA</v>
      </c>
      <c r="Y248" s="155" t="str">
        <f t="shared" si="86"/>
        <v>VENCIDO</v>
      </c>
      <c r="Z248" s="95" t="s">
        <v>831</v>
      </c>
      <c r="AA248" s="156" t="str">
        <f t="shared" ref="AA248:AA302" si="107">AG248</f>
        <v>H5AC17</v>
      </c>
      <c r="AB248" s="156">
        <f t="shared" si="105"/>
        <v>1</v>
      </c>
      <c r="AC248" s="156" t="str">
        <f t="shared" si="93"/>
        <v>H5AC17 - 1</v>
      </c>
      <c r="AD248" s="153">
        <f t="shared" si="87"/>
        <v>1</v>
      </c>
      <c r="AE248" s="197">
        <f t="shared" si="88"/>
        <v>1</v>
      </c>
      <c r="AF248" s="153" t="str">
        <f t="shared" si="78"/>
        <v>H5AC17.</v>
      </c>
      <c r="AG248" s="153" t="str">
        <f t="shared" si="89"/>
        <v>H5AC17</v>
      </c>
      <c r="AH248" s="66"/>
      <c r="AI248" s="67"/>
      <c r="AJ248" s="16"/>
      <c r="AK248" s="17"/>
      <c r="AL248" s="17"/>
      <c r="AM248" s="17"/>
      <c r="AN248" s="17"/>
      <c r="AO248" s="17"/>
      <c r="AP248" s="17"/>
    </row>
    <row r="249" spans="1:42" s="12" customFormat="1" ht="350.1" customHeight="1" x14ac:dyDescent="0.2">
      <c r="A249" s="172">
        <f>IF(ISBLANK(D249),"",COUNTA($D$2:D249))</f>
        <v>198</v>
      </c>
      <c r="B249" s="148">
        <f t="shared" si="80"/>
        <v>248</v>
      </c>
      <c r="C249" s="87"/>
      <c r="D249" s="87" t="s">
        <v>837</v>
      </c>
      <c r="E249" s="90" t="s">
        <v>173</v>
      </c>
      <c r="F249" s="89" t="s">
        <v>838</v>
      </c>
      <c r="G249" s="89" t="s">
        <v>839</v>
      </c>
      <c r="H249" s="89" t="s">
        <v>869</v>
      </c>
      <c r="I249" s="89" t="s">
        <v>852</v>
      </c>
      <c r="J249" s="90" t="s">
        <v>853</v>
      </c>
      <c r="K249" s="90">
        <v>12</v>
      </c>
      <c r="L249" s="91">
        <v>43115</v>
      </c>
      <c r="M249" s="91">
        <v>43465</v>
      </c>
      <c r="N249" s="92">
        <f t="shared" si="106"/>
        <v>50</v>
      </c>
      <c r="O249" s="90" t="s">
        <v>414</v>
      </c>
      <c r="P249" s="90">
        <v>12</v>
      </c>
      <c r="Q249" s="90"/>
      <c r="R249" s="175">
        <f t="shared" si="90"/>
        <v>-1448.8333333333333</v>
      </c>
      <c r="S249" s="93">
        <f t="shared" si="81"/>
        <v>100</v>
      </c>
      <c r="T249" s="154">
        <f t="shared" si="82"/>
        <v>50</v>
      </c>
      <c r="U249" s="154">
        <f t="shared" si="83"/>
        <v>50</v>
      </c>
      <c r="V249" s="154">
        <f t="shared" si="84"/>
        <v>50</v>
      </c>
      <c r="W249" s="87"/>
      <c r="X249" s="155" t="str">
        <f t="shared" si="85"/>
        <v>CUMPLIDA</v>
      </c>
      <c r="Y249" s="155" t="str">
        <f t="shared" si="86"/>
        <v>CUMPLIDO</v>
      </c>
      <c r="Z249" s="95" t="s">
        <v>831</v>
      </c>
      <c r="AA249" s="156" t="str">
        <f t="shared" si="107"/>
        <v>H8AC17</v>
      </c>
      <c r="AB249" s="156">
        <f t="shared" si="105"/>
        <v>1</v>
      </c>
      <c r="AC249" s="156" t="str">
        <f t="shared" si="93"/>
        <v>H8AC17 - 1</v>
      </c>
      <c r="AD249" s="153">
        <f t="shared" si="87"/>
        <v>5</v>
      </c>
      <c r="AE249" s="197">
        <f t="shared" si="88"/>
        <v>5</v>
      </c>
      <c r="AF249" s="153" t="str">
        <f t="shared" si="78"/>
        <v>H8AC17.</v>
      </c>
      <c r="AG249" s="153" t="str">
        <f t="shared" si="89"/>
        <v>H8AC17</v>
      </c>
      <c r="AH249" s="66"/>
      <c r="AI249" s="67"/>
      <c r="AJ249" s="16"/>
      <c r="AK249" s="17"/>
      <c r="AL249" s="17"/>
      <c r="AM249" s="17"/>
      <c r="AN249" s="17"/>
      <c r="AO249" s="17"/>
      <c r="AP249" s="17"/>
    </row>
    <row r="250" spans="1:42" s="2" customFormat="1" ht="350.1" customHeight="1" x14ac:dyDescent="0.2">
      <c r="A250" s="172">
        <f>IF(ISBLANK(D250),"",COUNTA($D$2:D250))</f>
        <v>199</v>
      </c>
      <c r="B250" s="148">
        <f t="shared" si="80"/>
        <v>249</v>
      </c>
      <c r="C250" s="87"/>
      <c r="D250" s="104" t="s">
        <v>996</v>
      </c>
      <c r="E250" s="117">
        <v>1401003</v>
      </c>
      <c r="F250" s="101" t="s">
        <v>1511</v>
      </c>
      <c r="G250" s="102" t="s">
        <v>202</v>
      </c>
      <c r="H250" s="102" t="s">
        <v>1491</v>
      </c>
      <c r="I250" s="101" t="s">
        <v>1435</v>
      </c>
      <c r="J250" s="87" t="s">
        <v>1436</v>
      </c>
      <c r="K250" s="87">
        <v>1</v>
      </c>
      <c r="L250" s="91">
        <v>43858</v>
      </c>
      <c r="M250" s="103">
        <v>44165</v>
      </c>
      <c r="N250" s="92">
        <f t="shared" si="106"/>
        <v>43.857142857142854</v>
      </c>
      <c r="O250" s="87" t="s">
        <v>2105</v>
      </c>
      <c r="P250" s="90">
        <v>0</v>
      </c>
      <c r="Q250" s="87"/>
      <c r="R250" s="175">
        <f t="shared" si="90"/>
        <v>-1472.1666666666667</v>
      </c>
      <c r="S250" s="93">
        <f t="shared" si="81"/>
        <v>0</v>
      </c>
      <c r="T250" s="154">
        <f t="shared" si="82"/>
        <v>0</v>
      </c>
      <c r="U250" s="154">
        <f t="shared" si="83"/>
        <v>0</v>
      </c>
      <c r="V250" s="154">
        <f t="shared" si="84"/>
        <v>43.857142857142854</v>
      </c>
      <c r="W250" s="87"/>
      <c r="X250" s="155" t="str">
        <f t="shared" si="85"/>
        <v>VENCIDA</v>
      </c>
      <c r="Y250" s="155" t="str">
        <f t="shared" si="86"/>
        <v>VENCIDO</v>
      </c>
      <c r="Z250" s="95" t="s">
        <v>261</v>
      </c>
      <c r="AA250" s="156" t="str">
        <f t="shared" si="107"/>
        <v>H1R16</v>
      </c>
      <c r="AB250" s="156">
        <f t="shared" si="105"/>
        <v>1</v>
      </c>
      <c r="AC250" s="156" t="str">
        <f t="shared" ref="AC250:AC305" si="108">CONCATENATE(AA250," - ",AB250)</f>
        <v>H1R16 - 1</v>
      </c>
      <c r="AD250" s="153">
        <f t="shared" si="87"/>
        <v>1</v>
      </c>
      <c r="AE250" s="197">
        <f t="shared" si="88"/>
        <v>1</v>
      </c>
      <c r="AF250" s="153" t="str">
        <f t="shared" si="78"/>
        <v>H1R16.</v>
      </c>
      <c r="AG250" s="153" t="str">
        <f t="shared" si="89"/>
        <v>H1R16</v>
      </c>
      <c r="AH250" s="68"/>
      <c r="AI250" s="68"/>
      <c r="AJ250" s="15"/>
      <c r="AK250" s="15"/>
      <c r="AL250" s="15"/>
      <c r="AM250" s="15"/>
      <c r="AN250" s="15"/>
      <c r="AO250" s="15"/>
      <c r="AP250" s="15"/>
    </row>
    <row r="251" spans="1:42" s="2" customFormat="1" ht="350.1" customHeight="1" x14ac:dyDescent="0.2">
      <c r="A251" s="172" t="str">
        <f>IF(ISBLANK(D251),"",COUNTA($D$2:D251))</f>
        <v/>
      </c>
      <c r="B251" s="148">
        <f t="shared" si="80"/>
        <v>250</v>
      </c>
      <c r="C251" s="87"/>
      <c r="D251" s="104"/>
      <c r="E251" s="117">
        <v>1401003</v>
      </c>
      <c r="F251" s="101" t="s">
        <v>1512</v>
      </c>
      <c r="G251" s="102" t="s">
        <v>202</v>
      </c>
      <c r="H251" s="102" t="s">
        <v>575</v>
      </c>
      <c r="I251" s="104" t="s">
        <v>288</v>
      </c>
      <c r="J251" s="87" t="s">
        <v>366</v>
      </c>
      <c r="K251" s="87">
        <v>3</v>
      </c>
      <c r="L251" s="91">
        <v>43040</v>
      </c>
      <c r="M251" s="103">
        <v>43403</v>
      </c>
      <c r="N251" s="92">
        <f t="shared" ref="N251:N253" si="109">(+M251-L251)/7</f>
        <v>51.857142857142854</v>
      </c>
      <c r="O251" s="90" t="s">
        <v>2106</v>
      </c>
      <c r="P251" s="90">
        <v>3</v>
      </c>
      <c r="Q251" s="87"/>
      <c r="R251" s="175">
        <f t="shared" si="90"/>
        <v>-1446.7666666666667</v>
      </c>
      <c r="S251" s="93">
        <f t="shared" si="81"/>
        <v>100</v>
      </c>
      <c r="T251" s="154">
        <f t="shared" si="82"/>
        <v>51.857142857142854</v>
      </c>
      <c r="U251" s="154">
        <f t="shared" si="83"/>
        <v>51.857142857142854</v>
      </c>
      <c r="V251" s="154">
        <f t="shared" si="84"/>
        <v>51.857142857142854</v>
      </c>
      <c r="W251" s="87"/>
      <c r="X251" s="155" t="str">
        <f t="shared" si="85"/>
        <v>CUMPLIDA</v>
      </c>
      <c r="Y251" s="155" t="str">
        <f t="shared" si="86"/>
        <v/>
      </c>
      <c r="Z251" s="95" t="s">
        <v>261</v>
      </c>
      <c r="AA251" s="156" t="str">
        <f t="shared" si="107"/>
        <v>H1R16</v>
      </c>
      <c r="AB251" s="156">
        <f t="shared" si="105"/>
        <v>2</v>
      </c>
      <c r="AC251" s="156" t="str">
        <f t="shared" si="108"/>
        <v>H1R16 - 2</v>
      </c>
      <c r="AD251" s="153">
        <f t="shared" si="87"/>
        <v>5</v>
      </c>
      <c r="AE251" s="197">
        <f t="shared" si="88"/>
        <v>5</v>
      </c>
      <c r="AF251" s="153" t="str">
        <f t="shared" si="78"/>
        <v>H1R16.</v>
      </c>
      <c r="AG251" s="153" t="str">
        <f t="shared" si="89"/>
        <v>H1R16</v>
      </c>
      <c r="AH251" s="68"/>
      <c r="AI251" s="68"/>
      <c r="AJ251" s="15"/>
      <c r="AK251" s="15"/>
      <c r="AL251" s="15"/>
      <c r="AM251" s="15"/>
      <c r="AN251" s="15"/>
      <c r="AO251" s="15"/>
      <c r="AP251" s="15"/>
    </row>
    <row r="252" spans="1:42" s="2" customFormat="1" ht="350.1" customHeight="1" x14ac:dyDescent="0.2">
      <c r="A252" s="172">
        <f>IF(ISBLANK(D252),"",COUNTA($D$2:D252))</f>
        <v>200</v>
      </c>
      <c r="B252" s="148">
        <f t="shared" si="80"/>
        <v>251</v>
      </c>
      <c r="C252" s="87"/>
      <c r="D252" s="104" t="s">
        <v>998</v>
      </c>
      <c r="E252" s="117">
        <v>1401003</v>
      </c>
      <c r="F252" s="101" t="s">
        <v>808</v>
      </c>
      <c r="G252" s="102" t="s">
        <v>203</v>
      </c>
      <c r="H252" s="108" t="s">
        <v>562</v>
      </c>
      <c r="I252" s="108" t="s">
        <v>559</v>
      </c>
      <c r="J252" s="109" t="s">
        <v>560</v>
      </c>
      <c r="K252" s="110">
        <v>1</v>
      </c>
      <c r="L252" s="103">
        <v>43040</v>
      </c>
      <c r="M252" s="103">
        <v>43159</v>
      </c>
      <c r="N252" s="92">
        <f t="shared" si="109"/>
        <v>17</v>
      </c>
      <c r="O252" s="88" t="s">
        <v>2110</v>
      </c>
      <c r="P252" s="90">
        <v>1</v>
      </c>
      <c r="Q252" s="87"/>
      <c r="R252" s="175">
        <f t="shared" si="90"/>
        <v>-1438.6333333333334</v>
      </c>
      <c r="S252" s="93">
        <f t="shared" si="81"/>
        <v>100</v>
      </c>
      <c r="T252" s="154">
        <f t="shared" si="82"/>
        <v>17</v>
      </c>
      <c r="U252" s="154">
        <f t="shared" si="83"/>
        <v>17</v>
      </c>
      <c r="V252" s="154">
        <f t="shared" si="84"/>
        <v>17</v>
      </c>
      <c r="W252" s="87"/>
      <c r="X252" s="155" t="str">
        <f t="shared" si="85"/>
        <v>CUMPLIDA</v>
      </c>
      <c r="Y252" s="155" t="str">
        <f t="shared" si="86"/>
        <v>CUMPLIDO</v>
      </c>
      <c r="Z252" s="95" t="s">
        <v>261</v>
      </c>
      <c r="AA252" s="156" t="str">
        <f t="shared" si="107"/>
        <v>H7R16</v>
      </c>
      <c r="AB252" s="156">
        <f t="shared" si="105"/>
        <v>1</v>
      </c>
      <c r="AC252" s="156" t="str">
        <f t="shared" si="108"/>
        <v>H7R16 - 1</v>
      </c>
      <c r="AD252" s="153">
        <f t="shared" si="87"/>
        <v>5</v>
      </c>
      <c r="AE252" s="197">
        <f t="shared" si="88"/>
        <v>5</v>
      </c>
      <c r="AF252" s="153" t="str">
        <f t="shared" si="78"/>
        <v>H7R16.</v>
      </c>
      <c r="AG252" s="153" t="str">
        <f t="shared" si="89"/>
        <v>H7R16</v>
      </c>
      <c r="AH252" s="68"/>
      <c r="AI252" s="68"/>
      <c r="AJ252" s="15"/>
      <c r="AK252" s="15"/>
      <c r="AL252" s="15"/>
      <c r="AM252" s="15"/>
      <c r="AN252" s="15"/>
      <c r="AO252" s="15"/>
      <c r="AP252" s="15"/>
    </row>
    <row r="253" spans="1:42" s="2" customFormat="1" ht="350.1" customHeight="1" x14ac:dyDescent="0.2">
      <c r="A253" s="172">
        <f>IF(ISBLANK(D253),"",COUNTA($D$2:D253))</f>
        <v>201</v>
      </c>
      <c r="B253" s="148">
        <f t="shared" si="80"/>
        <v>252</v>
      </c>
      <c r="C253" s="87"/>
      <c r="D253" s="104" t="s">
        <v>998</v>
      </c>
      <c r="E253" s="117">
        <v>1401013</v>
      </c>
      <c r="F253" s="101" t="s">
        <v>204</v>
      </c>
      <c r="G253" s="102" t="s">
        <v>205</v>
      </c>
      <c r="H253" s="108" t="s">
        <v>784</v>
      </c>
      <c r="I253" s="108" t="s">
        <v>563</v>
      </c>
      <c r="J253" s="109" t="s">
        <v>561</v>
      </c>
      <c r="K253" s="110">
        <v>1</v>
      </c>
      <c r="L253" s="103">
        <v>43040</v>
      </c>
      <c r="M253" s="103">
        <v>43099</v>
      </c>
      <c r="N253" s="92">
        <f t="shared" si="109"/>
        <v>8.4285714285714288</v>
      </c>
      <c r="O253" s="88" t="s">
        <v>2110</v>
      </c>
      <c r="P253" s="90">
        <v>1</v>
      </c>
      <c r="Q253" s="87"/>
      <c r="R253" s="175">
        <f t="shared" si="90"/>
        <v>-1436.6333333333334</v>
      </c>
      <c r="S253" s="93">
        <f t="shared" si="81"/>
        <v>100</v>
      </c>
      <c r="T253" s="154">
        <f t="shared" si="82"/>
        <v>8.4285714285714288</v>
      </c>
      <c r="U253" s="154">
        <f t="shared" si="83"/>
        <v>8.4285714285714288</v>
      </c>
      <c r="V253" s="154">
        <f t="shared" si="84"/>
        <v>8.4285714285714288</v>
      </c>
      <c r="W253" s="87"/>
      <c r="X253" s="155" t="str">
        <f t="shared" si="85"/>
        <v>CUMPLIDA</v>
      </c>
      <c r="Y253" s="155" t="str">
        <f t="shared" si="86"/>
        <v>CUMPLIDO</v>
      </c>
      <c r="Z253" s="95" t="s">
        <v>261</v>
      </c>
      <c r="AA253" s="156" t="str">
        <f t="shared" si="107"/>
        <v>H8R16</v>
      </c>
      <c r="AB253" s="156">
        <f t="shared" si="105"/>
        <v>1</v>
      </c>
      <c r="AC253" s="156" t="str">
        <f t="shared" si="108"/>
        <v>H8R16 - 1</v>
      </c>
      <c r="AD253" s="153">
        <f t="shared" si="87"/>
        <v>5</v>
      </c>
      <c r="AE253" s="197">
        <f t="shared" si="88"/>
        <v>5</v>
      </c>
      <c r="AF253" s="153" t="str">
        <f t="shared" si="78"/>
        <v>H8R16.</v>
      </c>
      <c r="AG253" s="153" t="str">
        <f t="shared" si="89"/>
        <v>H8R16</v>
      </c>
      <c r="AH253" s="68"/>
      <c r="AI253" s="68"/>
      <c r="AJ253" s="15"/>
      <c r="AK253" s="15"/>
      <c r="AL253" s="15"/>
      <c r="AM253" s="15"/>
      <c r="AN253" s="15"/>
      <c r="AO253" s="15"/>
      <c r="AP253" s="15"/>
    </row>
    <row r="254" spans="1:42" s="2" customFormat="1" ht="350.1" customHeight="1" x14ac:dyDescent="0.2">
      <c r="A254" s="172">
        <f>IF(ISBLANK(D254),"",COUNTA($D$2:D254))</f>
        <v>202</v>
      </c>
      <c r="B254" s="148">
        <f t="shared" si="80"/>
        <v>253</v>
      </c>
      <c r="C254" s="87"/>
      <c r="D254" s="104" t="s">
        <v>998</v>
      </c>
      <c r="E254" s="117">
        <v>1403001</v>
      </c>
      <c r="F254" s="101" t="s">
        <v>806</v>
      </c>
      <c r="G254" s="102" t="s">
        <v>206</v>
      </c>
      <c r="H254" s="111" t="s">
        <v>322</v>
      </c>
      <c r="I254" s="111" t="s">
        <v>323</v>
      </c>
      <c r="J254" s="110" t="s">
        <v>9</v>
      </c>
      <c r="K254" s="110">
        <v>1</v>
      </c>
      <c r="L254" s="103">
        <v>43040</v>
      </c>
      <c r="M254" s="103">
        <v>43130</v>
      </c>
      <c r="N254" s="92">
        <f t="shared" ref="N254:N280" si="110">(+M254-L254)/7</f>
        <v>12.857142857142858</v>
      </c>
      <c r="O254" s="90" t="s">
        <v>2148</v>
      </c>
      <c r="P254" s="90">
        <v>1</v>
      </c>
      <c r="Q254" s="87"/>
      <c r="R254" s="175">
        <f t="shared" si="90"/>
        <v>-1437.6666666666667</v>
      </c>
      <c r="S254" s="93">
        <f t="shared" si="81"/>
        <v>100</v>
      </c>
      <c r="T254" s="154">
        <f t="shared" si="82"/>
        <v>12.857142857142858</v>
      </c>
      <c r="U254" s="154">
        <f t="shared" si="83"/>
        <v>12.857142857142858</v>
      </c>
      <c r="V254" s="154">
        <f t="shared" si="84"/>
        <v>12.857142857142858</v>
      </c>
      <c r="W254" s="87"/>
      <c r="X254" s="155" t="str">
        <f t="shared" si="85"/>
        <v>CUMPLIDA</v>
      </c>
      <c r="Y254" s="155" t="str">
        <f t="shared" si="86"/>
        <v>CUMPLIDO</v>
      </c>
      <c r="Z254" s="95" t="s">
        <v>261</v>
      </c>
      <c r="AA254" s="156" t="str">
        <f t="shared" si="107"/>
        <v>H9R16</v>
      </c>
      <c r="AB254" s="156">
        <f t="shared" si="105"/>
        <v>1</v>
      </c>
      <c r="AC254" s="156" t="str">
        <f t="shared" si="108"/>
        <v>H9R16 - 1</v>
      </c>
      <c r="AD254" s="153">
        <f t="shared" si="87"/>
        <v>5</v>
      </c>
      <c r="AE254" s="197">
        <f t="shared" si="88"/>
        <v>5</v>
      </c>
      <c r="AF254" s="153" t="str">
        <f t="shared" si="78"/>
        <v>H9R16.</v>
      </c>
      <c r="AG254" s="153" t="str">
        <f t="shared" si="89"/>
        <v>H9R16</v>
      </c>
      <c r="AH254" s="68"/>
      <c r="AI254" s="68"/>
      <c r="AJ254" s="15"/>
      <c r="AK254" s="15"/>
      <c r="AL254" s="15"/>
      <c r="AM254" s="15"/>
      <c r="AN254" s="15"/>
      <c r="AO254" s="15"/>
      <c r="AP254" s="15"/>
    </row>
    <row r="255" spans="1:42" s="2" customFormat="1" ht="350.1" customHeight="1" x14ac:dyDescent="0.2">
      <c r="A255" s="172">
        <f>IF(ISBLANK(D255),"",COUNTA($D$2:D255))</f>
        <v>203</v>
      </c>
      <c r="B255" s="148">
        <f t="shared" si="80"/>
        <v>254</v>
      </c>
      <c r="C255" s="87"/>
      <c r="D255" s="104" t="s">
        <v>836</v>
      </c>
      <c r="E255" s="117">
        <v>1405003</v>
      </c>
      <c r="F255" s="101" t="s">
        <v>325</v>
      </c>
      <c r="G255" s="102" t="s">
        <v>207</v>
      </c>
      <c r="H255" s="111" t="s">
        <v>761</v>
      </c>
      <c r="I255" s="111" t="s">
        <v>326</v>
      </c>
      <c r="J255" s="110" t="s">
        <v>328</v>
      </c>
      <c r="K255" s="110">
        <v>2</v>
      </c>
      <c r="L255" s="103">
        <v>43040</v>
      </c>
      <c r="M255" s="103">
        <v>43099</v>
      </c>
      <c r="N255" s="92">
        <f t="shared" si="110"/>
        <v>8.4285714285714288</v>
      </c>
      <c r="O255" s="90" t="s">
        <v>2148</v>
      </c>
      <c r="P255" s="90">
        <v>2</v>
      </c>
      <c r="Q255" s="87"/>
      <c r="R255" s="175">
        <f t="shared" si="90"/>
        <v>-1436.6333333333334</v>
      </c>
      <c r="S255" s="93">
        <f t="shared" si="81"/>
        <v>100</v>
      </c>
      <c r="T255" s="154">
        <f t="shared" si="82"/>
        <v>8.4285714285714288</v>
      </c>
      <c r="U255" s="154">
        <f t="shared" si="83"/>
        <v>8.4285714285714288</v>
      </c>
      <c r="V255" s="154">
        <f t="shared" si="84"/>
        <v>8.4285714285714288</v>
      </c>
      <c r="W255" s="87"/>
      <c r="X255" s="155" t="str">
        <f t="shared" si="85"/>
        <v>CUMPLIDA</v>
      </c>
      <c r="Y255" s="155" t="str">
        <f t="shared" si="86"/>
        <v>CUMPLIDO</v>
      </c>
      <c r="Z255" s="95" t="s">
        <v>261</v>
      </c>
      <c r="AA255" s="156" t="str">
        <f t="shared" si="107"/>
        <v>H10R16</v>
      </c>
      <c r="AB255" s="156">
        <f t="shared" si="105"/>
        <v>1</v>
      </c>
      <c r="AC255" s="156" t="str">
        <f t="shared" si="108"/>
        <v>H10R16 - 1</v>
      </c>
      <c r="AD255" s="153">
        <f t="shared" si="87"/>
        <v>5</v>
      </c>
      <c r="AE255" s="197">
        <f t="shared" si="88"/>
        <v>5</v>
      </c>
      <c r="AF255" s="153" t="str">
        <f t="shared" ref="AF255:AF318" si="111">IF(A255&lt;&gt;"",MID(F255,1,FIND(" ",F255,1)-1),AF254)</f>
        <v>H10R16.</v>
      </c>
      <c r="AG255" s="153" t="str">
        <f t="shared" si="89"/>
        <v>H10R16</v>
      </c>
      <c r="AH255" s="68"/>
      <c r="AI255" s="68"/>
      <c r="AJ255" s="15"/>
      <c r="AK255" s="15"/>
      <c r="AL255" s="15"/>
      <c r="AM255" s="15"/>
      <c r="AN255" s="15"/>
      <c r="AO255" s="15"/>
      <c r="AP255" s="15"/>
    </row>
    <row r="256" spans="1:42" s="2" customFormat="1" ht="350.1" customHeight="1" x14ac:dyDescent="0.2">
      <c r="A256" s="172" t="str">
        <f>IF(ISBLANK(D256),"",COUNTA($D$2:D256))</f>
        <v/>
      </c>
      <c r="B256" s="148">
        <f t="shared" si="80"/>
        <v>255</v>
      </c>
      <c r="C256" s="87"/>
      <c r="D256" s="104"/>
      <c r="E256" s="117">
        <v>1405003</v>
      </c>
      <c r="F256" s="101" t="s">
        <v>324</v>
      </c>
      <c r="G256" s="102" t="s">
        <v>207</v>
      </c>
      <c r="H256" s="111" t="s">
        <v>762</v>
      </c>
      <c r="I256" s="111" t="s">
        <v>327</v>
      </c>
      <c r="J256" s="110" t="s">
        <v>329</v>
      </c>
      <c r="K256" s="110">
        <v>2</v>
      </c>
      <c r="L256" s="103">
        <v>43040</v>
      </c>
      <c r="M256" s="103">
        <v>43403</v>
      </c>
      <c r="N256" s="92">
        <f t="shared" si="110"/>
        <v>51.857142857142854</v>
      </c>
      <c r="O256" s="90" t="s">
        <v>2148</v>
      </c>
      <c r="P256" s="90">
        <v>2</v>
      </c>
      <c r="Q256" s="87"/>
      <c r="R256" s="175">
        <f t="shared" si="90"/>
        <v>-1446.7666666666667</v>
      </c>
      <c r="S256" s="93">
        <f t="shared" si="81"/>
        <v>100</v>
      </c>
      <c r="T256" s="154">
        <f t="shared" si="82"/>
        <v>51.857142857142854</v>
      </c>
      <c r="U256" s="154">
        <f t="shared" si="83"/>
        <v>51.857142857142854</v>
      </c>
      <c r="V256" s="154">
        <f t="shared" si="84"/>
        <v>51.857142857142854</v>
      </c>
      <c r="W256" s="87"/>
      <c r="X256" s="155" t="str">
        <f t="shared" si="85"/>
        <v>CUMPLIDA</v>
      </c>
      <c r="Y256" s="155" t="str">
        <f t="shared" si="86"/>
        <v/>
      </c>
      <c r="Z256" s="95" t="s">
        <v>261</v>
      </c>
      <c r="AA256" s="156" t="str">
        <f t="shared" si="107"/>
        <v>H10R16</v>
      </c>
      <c r="AB256" s="156">
        <f t="shared" si="105"/>
        <v>2</v>
      </c>
      <c r="AC256" s="156" t="str">
        <f t="shared" si="108"/>
        <v>H10R16 - 2</v>
      </c>
      <c r="AD256" s="153">
        <f t="shared" si="87"/>
        <v>5</v>
      </c>
      <c r="AE256" s="197">
        <f t="shared" si="88"/>
        <v>5</v>
      </c>
      <c r="AF256" s="153" t="str">
        <f t="shared" si="111"/>
        <v>H10R16.</v>
      </c>
      <c r="AG256" s="153" t="str">
        <f t="shared" si="89"/>
        <v>H10R16</v>
      </c>
      <c r="AH256" s="68"/>
      <c r="AI256" s="68"/>
      <c r="AJ256" s="15"/>
      <c r="AK256" s="15"/>
      <c r="AL256" s="15"/>
      <c r="AM256" s="15"/>
      <c r="AN256" s="15"/>
      <c r="AO256" s="15"/>
      <c r="AP256" s="15"/>
    </row>
    <row r="257" spans="1:42" s="2" customFormat="1" ht="350.1" customHeight="1" x14ac:dyDescent="0.2">
      <c r="A257" s="172">
        <f>IF(ISBLANK(D257),"",COUNTA($D$2:D257))</f>
        <v>204</v>
      </c>
      <c r="B257" s="148">
        <f t="shared" si="80"/>
        <v>256</v>
      </c>
      <c r="C257" s="87"/>
      <c r="D257" s="104" t="s">
        <v>836</v>
      </c>
      <c r="E257" s="117">
        <v>1401001</v>
      </c>
      <c r="F257" s="101" t="s">
        <v>208</v>
      </c>
      <c r="G257" s="102" t="s">
        <v>209</v>
      </c>
      <c r="H257" s="111" t="s">
        <v>330</v>
      </c>
      <c r="I257" s="111" t="s">
        <v>331</v>
      </c>
      <c r="J257" s="110" t="s">
        <v>807</v>
      </c>
      <c r="K257" s="110">
        <v>1</v>
      </c>
      <c r="L257" s="103">
        <v>43040</v>
      </c>
      <c r="M257" s="103">
        <v>43099</v>
      </c>
      <c r="N257" s="92">
        <f t="shared" si="110"/>
        <v>8.4285714285714288</v>
      </c>
      <c r="O257" s="90" t="s">
        <v>2148</v>
      </c>
      <c r="P257" s="90">
        <v>1</v>
      </c>
      <c r="Q257" s="87"/>
      <c r="R257" s="175">
        <f t="shared" si="90"/>
        <v>-1436.6333333333334</v>
      </c>
      <c r="S257" s="93">
        <f t="shared" si="81"/>
        <v>100</v>
      </c>
      <c r="T257" s="154">
        <f t="shared" si="82"/>
        <v>8.4285714285714288</v>
      </c>
      <c r="U257" s="154">
        <f t="shared" si="83"/>
        <v>8.4285714285714288</v>
      </c>
      <c r="V257" s="154">
        <f t="shared" si="84"/>
        <v>8.4285714285714288</v>
      </c>
      <c r="W257" s="87"/>
      <c r="X257" s="155" t="str">
        <f t="shared" si="85"/>
        <v>CUMPLIDA</v>
      </c>
      <c r="Y257" s="155" t="str">
        <f t="shared" si="86"/>
        <v>CUMPLIDO</v>
      </c>
      <c r="Z257" s="95" t="s">
        <v>261</v>
      </c>
      <c r="AA257" s="156" t="str">
        <f t="shared" si="107"/>
        <v>H11R16</v>
      </c>
      <c r="AB257" s="156">
        <f t="shared" si="105"/>
        <v>1</v>
      </c>
      <c r="AC257" s="156" t="str">
        <f t="shared" si="108"/>
        <v>H11R16 - 1</v>
      </c>
      <c r="AD257" s="153">
        <f t="shared" si="87"/>
        <v>5</v>
      </c>
      <c r="AE257" s="197">
        <f t="shared" si="88"/>
        <v>5</v>
      </c>
      <c r="AF257" s="153" t="str">
        <f t="shared" si="111"/>
        <v>H11R16.</v>
      </c>
      <c r="AG257" s="153" t="str">
        <f t="shared" si="89"/>
        <v>H11R16</v>
      </c>
      <c r="AH257" s="68"/>
      <c r="AI257" s="68"/>
      <c r="AJ257" s="15"/>
      <c r="AK257" s="15"/>
      <c r="AL257" s="15"/>
      <c r="AM257" s="15"/>
      <c r="AN257" s="15"/>
      <c r="AO257" s="15"/>
      <c r="AP257" s="15"/>
    </row>
    <row r="258" spans="1:42" s="2" customFormat="1" ht="350.1" customHeight="1" x14ac:dyDescent="0.2">
      <c r="A258" s="172">
        <f>IF(ISBLANK(D258),"",COUNTA($D$2:D258))</f>
        <v>205</v>
      </c>
      <c r="B258" s="148">
        <f t="shared" ref="B258:B321" si="112">ROW()-1</f>
        <v>257</v>
      </c>
      <c r="C258" s="87"/>
      <c r="D258" s="104" t="s">
        <v>1612</v>
      </c>
      <c r="E258" s="117">
        <v>1404005</v>
      </c>
      <c r="F258" s="101" t="s">
        <v>210</v>
      </c>
      <c r="G258" s="102" t="s">
        <v>211</v>
      </c>
      <c r="H258" s="102" t="s">
        <v>556</v>
      </c>
      <c r="I258" s="102" t="s">
        <v>557</v>
      </c>
      <c r="J258" s="104" t="s">
        <v>558</v>
      </c>
      <c r="K258" s="87">
        <v>1</v>
      </c>
      <c r="L258" s="91">
        <v>43040</v>
      </c>
      <c r="M258" s="91">
        <v>43099</v>
      </c>
      <c r="N258" s="92">
        <f t="shared" si="110"/>
        <v>8.4285714285714288</v>
      </c>
      <c r="O258" s="87" t="s">
        <v>2111</v>
      </c>
      <c r="P258" s="90">
        <v>0.2</v>
      </c>
      <c r="Q258" s="87"/>
      <c r="R258" s="175">
        <f t="shared" si="90"/>
        <v>-1436.6333333333334</v>
      </c>
      <c r="S258" s="93">
        <f t="shared" ref="S258:S321" si="113">IF(P258/K258&gt;1,100,+P258/K258*100)</f>
        <v>20</v>
      </c>
      <c r="T258" s="154">
        <f t="shared" ref="T258:T321" si="114">+N258*S258/100</f>
        <v>1.6857142857142859</v>
      </c>
      <c r="U258" s="154">
        <f t="shared" ref="U258:U321" si="115">IF(M258&lt;=$AI$1,T258,0)</f>
        <v>1.6857142857142859</v>
      </c>
      <c r="V258" s="154">
        <f t="shared" ref="V258:V321" si="116">IF($AI$1&gt;=M258,N258,0)</f>
        <v>8.4285714285714288</v>
      </c>
      <c r="W258" s="87"/>
      <c r="X258" s="155" t="str">
        <f t="shared" ref="X258:X321" si="117">IF(S258=100,"CUMPLIDA",IF(M258-$AI$1&lt;0,"VENCIDA",IF(M258-$AI$1&lt;=30,"PRÓXIMA A VENCER",IF(S258&gt;0,"CON AVANCE","EN TERMINO"))))</f>
        <v>VENCIDA</v>
      </c>
      <c r="Y258" s="155" t="str">
        <f t="shared" ref="Y258:Y321" si="118">IF(A258&lt;&gt;"",IF(AE258=1,"VENCIDO",IF(AE258=2,"PRÓXIMO A VENCER",IF(AE258=3,"EN TERMINO",IF(AE258=4,"CON AVANCE",IF(AE258=5,"CUMPLIDO",))))),"")</f>
        <v>VENCIDO</v>
      </c>
      <c r="Z258" s="95" t="s">
        <v>261</v>
      </c>
      <c r="AA258" s="156" t="str">
        <f t="shared" si="107"/>
        <v>H13R16</v>
      </c>
      <c r="AB258" s="156">
        <f t="shared" si="105"/>
        <v>1</v>
      </c>
      <c r="AC258" s="156" t="str">
        <f t="shared" si="108"/>
        <v>H13R16 - 1</v>
      </c>
      <c r="AD258" s="153">
        <f t="shared" ref="AD258:AD321" si="119">IF(X258="VENCIDA",1,IF(X258="PRÓXIMA A VENCER",2,IF(X258="EN TERMINO",3,IF(X258="CON AVANCE",4,IF(X258="CUMPLIDA",5,)))))</f>
        <v>1</v>
      </c>
      <c r="AE258" s="197">
        <f t="shared" ref="AE258:AE321" si="120">IF(AB259=AB258+1,MIN(AD258,AE259),AD258)</f>
        <v>1</v>
      </c>
      <c r="AF258" s="153" t="str">
        <f t="shared" si="111"/>
        <v>H13R16.</v>
      </c>
      <c r="AG258" s="153" t="str">
        <f t="shared" ref="AG258:AG321" si="121">IFERROR(MID(AF258,1,FIND(".",AF258,1)-1),AF258)</f>
        <v>H13R16</v>
      </c>
      <c r="AH258" s="68"/>
      <c r="AI258" s="68"/>
      <c r="AJ258" s="15"/>
      <c r="AK258" s="15"/>
      <c r="AL258" s="15"/>
      <c r="AM258" s="15"/>
      <c r="AN258" s="15"/>
      <c r="AO258" s="15"/>
      <c r="AP258" s="15"/>
    </row>
    <row r="259" spans="1:42" s="2" customFormat="1" ht="350.1" customHeight="1" x14ac:dyDescent="0.2">
      <c r="A259" s="172">
        <f>IF(ISBLANK(D259),"",COUNTA($D$2:D259))</f>
        <v>206</v>
      </c>
      <c r="B259" s="148">
        <f t="shared" si="112"/>
        <v>258</v>
      </c>
      <c r="C259" s="87"/>
      <c r="D259" s="104" t="s">
        <v>996</v>
      </c>
      <c r="E259" s="117">
        <v>1405004</v>
      </c>
      <c r="F259" s="101" t="s">
        <v>809</v>
      </c>
      <c r="G259" s="102" t="s">
        <v>212</v>
      </c>
      <c r="H259" s="102" t="s">
        <v>417</v>
      </c>
      <c r="I259" s="102" t="s">
        <v>415</v>
      </c>
      <c r="J259" s="104" t="s">
        <v>416</v>
      </c>
      <c r="K259" s="87">
        <v>2</v>
      </c>
      <c r="L259" s="91">
        <v>43040</v>
      </c>
      <c r="M259" s="91">
        <v>43403</v>
      </c>
      <c r="N259" s="92">
        <f t="shared" si="110"/>
        <v>51.857142857142854</v>
      </c>
      <c r="O259" s="87" t="s">
        <v>2107</v>
      </c>
      <c r="P259" s="90">
        <v>2</v>
      </c>
      <c r="Q259" s="87"/>
      <c r="R259" s="175">
        <f t="shared" si="90"/>
        <v>-1446.7666666666667</v>
      </c>
      <c r="S259" s="93">
        <f t="shared" si="113"/>
        <v>100</v>
      </c>
      <c r="T259" s="154">
        <f t="shared" si="114"/>
        <v>51.857142857142854</v>
      </c>
      <c r="U259" s="154">
        <f t="shared" si="115"/>
        <v>51.857142857142854</v>
      </c>
      <c r="V259" s="154">
        <f t="shared" si="116"/>
        <v>51.857142857142854</v>
      </c>
      <c r="W259" s="87"/>
      <c r="X259" s="155" t="str">
        <f t="shared" si="117"/>
        <v>CUMPLIDA</v>
      </c>
      <c r="Y259" s="155" t="str">
        <f t="shared" si="118"/>
        <v>CUMPLIDO</v>
      </c>
      <c r="Z259" s="95" t="s">
        <v>261</v>
      </c>
      <c r="AA259" s="156" t="str">
        <f t="shared" si="107"/>
        <v>H22R16</v>
      </c>
      <c r="AB259" s="156">
        <f t="shared" si="105"/>
        <v>1</v>
      </c>
      <c r="AC259" s="156" t="str">
        <f t="shared" si="108"/>
        <v>H22R16 - 1</v>
      </c>
      <c r="AD259" s="153">
        <f t="shared" si="119"/>
        <v>5</v>
      </c>
      <c r="AE259" s="197">
        <f t="shared" si="120"/>
        <v>5</v>
      </c>
      <c r="AF259" s="153" t="str">
        <f t="shared" si="111"/>
        <v>H22R16.</v>
      </c>
      <c r="AG259" s="153" t="str">
        <f t="shared" si="121"/>
        <v>H22R16</v>
      </c>
      <c r="AH259" s="68"/>
      <c r="AI259" s="68"/>
      <c r="AJ259" s="15"/>
      <c r="AK259" s="15"/>
      <c r="AL259" s="15"/>
      <c r="AM259" s="15"/>
      <c r="AN259" s="15"/>
      <c r="AO259" s="15"/>
      <c r="AP259" s="15"/>
    </row>
    <row r="260" spans="1:42" s="2" customFormat="1" ht="350.1" customHeight="1" x14ac:dyDescent="0.2">
      <c r="A260" s="172" t="str">
        <f>IF(ISBLANK(D260),"",COUNTA($D$2:D260))</f>
        <v/>
      </c>
      <c r="B260" s="148">
        <f t="shared" si="112"/>
        <v>259</v>
      </c>
      <c r="C260" s="87"/>
      <c r="D260" s="104"/>
      <c r="E260" s="117">
        <v>1405004</v>
      </c>
      <c r="F260" s="101" t="s">
        <v>2023</v>
      </c>
      <c r="G260" s="102" t="s">
        <v>212</v>
      </c>
      <c r="H260" s="102" t="s">
        <v>729</v>
      </c>
      <c r="I260" s="102" t="s">
        <v>418</v>
      </c>
      <c r="J260" s="104" t="s">
        <v>419</v>
      </c>
      <c r="K260" s="87">
        <v>1</v>
      </c>
      <c r="L260" s="91">
        <v>43040</v>
      </c>
      <c r="M260" s="91">
        <v>43250</v>
      </c>
      <c r="N260" s="92">
        <f t="shared" si="110"/>
        <v>30</v>
      </c>
      <c r="O260" s="87" t="s">
        <v>2107</v>
      </c>
      <c r="P260" s="90">
        <v>1</v>
      </c>
      <c r="Q260" s="87"/>
      <c r="R260" s="175">
        <f t="shared" ref="R260:R323" si="122">(Q260-M260)/30</f>
        <v>-1441.6666666666667</v>
      </c>
      <c r="S260" s="93">
        <f t="shared" si="113"/>
        <v>100</v>
      </c>
      <c r="T260" s="154">
        <f t="shared" si="114"/>
        <v>30</v>
      </c>
      <c r="U260" s="154">
        <f t="shared" si="115"/>
        <v>30</v>
      </c>
      <c r="V260" s="154">
        <f t="shared" si="116"/>
        <v>30</v>
      </c>
      <c r="W260" s="87"/>
      <c r="X260" s="155" t="str">
        <f t="shared" si="117"/>
        <v>CUMPLIDA</v>
      </c>
      <c r="Y260" s="155" t="str">
        <f t="shared" si="118"/>
        <v/>
      </c>
      <c r="Z260" s="95" t="s">
        <v>261</v>
      </c>
      <c r="AA260" s="156" t="str">
        <f t="shared" si="107"/>
        <v>H22R16</v>
      </c>
      <c r="AB260" s="156">
        <f t="shared" si="105"/>
        <v>2</v>
      </c>
      <c r="AC260" s="156" t="str">
        <f t="shared" si="108"/>
        <v>H22R16 - 2</v>
      </c>
      <c r="AD260" s="153">
        <f t="shared" si="119"/>
        <v>5</v>
      </c>
      <c r="AE260" s="197">
        <f t="shared" si="120"/>
        <v>5</v>
      </c>
      <c r="AF260" s="153" t="str">
        <f t="shared" si="111"/>
        <v>H22R16.</v>
      </c>
      <c r="AG260" s="153" t="str">
        <f t="shared" si="121"/>
        <v>H22R16</v>
      </c>
      <c r="AH260" s="68"/>
      <c r="AI260" s="68"/>
      <c r="AJ260" s="15"/>
      <c r="AK260" s="15"/>
      <c r="AL260" s="15"/>
      <c r="AM260" s="15"/>
      <c r="AN260" s="15"/>
      <c r="AO260" s="15"/>
      <c r="AP260" s="15"/>
    </row>
    <row r="261" spans="1:42" s="2" customFormat="1" ht="350.1" customHeight="1" x14ac:dyDescent="0.2">
      <c r="A261" s="172">
        <f>IF(ISBLANK(D261),"",COUNTA($D$2:D261))</f>
        <v>207</v>
      </c>
      <c r="B261" s="148">
        <f t="shared" si="112"/>
        <v>260</v>
      </c>
      <c r="C261" s="87"/>
      <c r="D261" s="104" t="s">
        <v>996</v>
      </c>
      <c r="E261" s="117">
        <v>1404001</v>
      </c>
      <c r="F261" s="101" t="s">
        <v>810</v>
      </c>
      <c r="G261" s="102" t="s">
        <v>213</v>
      </c>
      <c r="H261" s="101" t="s">
        <v>531</v>
      </c>
      <c r="I261" s="101" t="s">
        <v>527</v>
      </c>
      <c r="J261" s="87" t="s">
        <v>386</v>
      </c>
      <c r="K261" s="87">
        <v>2</v>
      </c>
      <c r="L261" s="91">
        <v>43040</v>
      </c>
      <c r="M261" s="91">
        <v>43388</v>
      </c>
      <c r="N261" s="92">
        <f t="shared" si="110"/>
        <v>49.714285714285715</v>
      </c>
      <c r="O261" s="87" t="s">
        <v>526</v>
      </c>
      <c r="P261" s="90">
        <v>2</v>
      </c>
      <c r="Q261" s="87"/>
      <c r="R261" s="175">
        <f t="shared" si="122"/>
        <v>-1446.2666666666667</v>
      </c>
      <c r="S261" s="93">
        <f t="shared" si="113"/>
        <v>100</v>
      </c>
      <c r="T261" s="154">
        <f t="shared" si="114"/>
        <v>49.714285714285715</v>
      </c>
      <c r="U261" s="154">
        <f t="shared" si="115"/>
        <v>49.714285714285715</v>
      </c>
      <c r="V261" s="154">
        <f t="shared" si="116"/>
        <v>49.714285714285715</v>
      </c>
      <c r="W261" s="87"/>
      <c r="X261" s="155" t="str">
        <f t="shared" si="117"/>
        <v>CUMPLIDA</v>
      </c>
      <c r="Y261" s="155" t="str">
        <f t="shared" si="118"/>
        <v>CUMPLIDO</v>
      </c>
      <c r="Z261" s="95" t="s">
        <v>261</v>
      </c>
      <c r="AA261" s="156" t="str">
        <f t="shared" si="107"/>
        <v>H27R16</v>
      </c>
      <c r="AB261" s="156">
        <f t="shared" si="105"/>
        <v>1</v>
      </c>
      <c r="AC261" s="156" t="str">
        <f t="shared" si="108"/>
        <v>H27R16 - 1</v>
      </c>
      <c r="AD261" s="153">
        <f t="shared" si="119"/>
        <v>5</v>
      </c>
      <c r="AE261" s="197">
        <f t="shared" si="120"/>
        <v>5</v>
      </c>
      <c r="AF261" s="153" t="str">
        <f t="shared" si="111"/>
        <v>H27R16.</v>
      </c>
      <c r="AG261" s="153" t="str">
        <f t="shared" si="121"/>
        <v>H27R16</v>
      </c>
      <c r="AH261" s="68"/>
      <c r="AI261" s="68"/>
      <c r="AJ261" s="15"/>
      <c r="AK261" s="15"/>
      <c r="AL261" s="15"/>
      <c r="AM261" s="15"/>
      <c r="AN261" s="15"/>
      <c r="AO261" s="15"/>
      <c r="AP261" s="15"/>
    </row>
    <row r="262" spans="1:42" s="2" customFormat="1" ht="350.1" customHeight="1" x14ac:dyDescent="0.2">
      <c r="A262" s="172">
        <f>IF(ISBLANK(D262),"",COUNTA($D$2:D262))</f>
        <v>208</v>
      </c>
      <c r="B262" s="148">
        <f t="shared" si="112"/>
        <v>261</v>
      </c>
      <c r="C262" s="87"/>
      <c r="D262" s="104" t="s">
        <v>996</v>
      </c>
      <c r="E262" s="117">
        <v>1401006</v>
      </c>
      <c r="F262" s="101" t="s">
        <v>214</v>
      </c>
      <c r="G262" s="102" t="s">
        <v>215</v>
      </c>
      <c r="H262" s="102" t="s">
        <v>528</v>
      </c>
      <c r="I262" s="102" t="s">
        <v>529</v>
      </c>
      <c r="J262" s="104" t="s">
        <v>9</v>
      </c>
      <c r="K262" s="87">
        <v>1</v>
      </c>
      <c r="L262" s="91">
        <v>43040</v>
      </c>
      <c r="M262" s="91">
        <v>43099</v>
      </c>
      <c r="N262" s="92">
        <f t="shared" si="110"/>
        <v>8.4285714285714288</v>
      </c>
      <c r="O262" s="87" t="s">
        <v>526</v>
      </c>
      <c r="P262" s="90">
        <v>1</v>
      </c>
      <c r="Q262" s="87"/>
      <c r="R262" s="175">
        <f t="shared" si="122"/>
        <v>-1436.6333333333334</v>
      </c>
      <c r="S262" s="93">
        <f t="shared" si="113"/>
        <v>100</v>
      </c>
      <c r="T262" s="154">
        <f t="shared" si="114"/>
        <v>8.4285714285714288</v>
      </c>
      <c r="U262" s="154">
        <f t="shared" si="115"/>
        <v>8.4285714285714288</v>
      </c>
      <c r="V262" s="154">
        <f t="shared" si="116"/>
        <v>8.4285714285714288</v>
      </c>
      <c r="W262" s="87"/>
      <c r="X262" s="155" t="str">
        <f t="shared" si="117"/>
        <v>CUMPLIDA</v>
      </c>
      <c r="Y262" s="155" t="str">
        <f t="shared" si="118"/>
        <v>CUMPLIDO</v>
      </c>
      <c r="Z262" s="95" t="s">
        <v>261</v>
      </c>
      <c r="AA262" s="156" t="str">
        <f t="shared" si="107"/>
        <v>H29R16</v>
      </c>
      <c r="AB262" s="156">
        <f t="shared" si="105"/>
        <v>1</v>
      </c>
      <c r="AC262" s="156" t="str">
        <f t="shared" si="108"/>
        <v>H29R16 - 1</v>
      </c>
      <c r="AD262" s="153">
        <f t="shared" si="119"/>
        <v>5</v>
      </c>
      <c r="AE262" s="197">
        <f t="shared" si="120"/>
        <v>5</v>
      </c>
      <c r="AF262" s="153" t="str">
        <f t="shared" si="111"/>
        <v>H29R16.</v>
      </c>
      <c r="AG262" s="153" t="str">
        <f t="shared" si="121"/>
        <v>H29R16</v>
      </c>
      <c r="AH262" s="68"/>
      <c r="AI262" s="68"/>
      <c r="AJ262" s="15"/>
      <c r="AK262" s="15"/>
      <c r="AL262" s="15"/>
      <c r="AM262" s="15"/>
      <c r="AN262" s="15"/>
      <c r="AO262" s="15"/>
      <c r="AP262" s="15"/>
    </row>
    <row r="263" spans="1:42" s="2" customFormat="1" ht="350.1" customHeight="1" x14ac:dyDescent="0.2">
      <c r="A263" s="172">
        <f>IF(ISBLANK(D263),"",COUNTA($D$2:D263))</f>
        <v>209</v>
      </c>
      <c r="B263" s="148">
        <f t="shared" si="112"/>
        <v>262</v>
      </c>
      <c r="C263" s="87"/>
      <c r="D263" s="104" t="s">
        <v>996</v>
      </c>
      <c r="E263" s="117">
        <v>1405004</v>
      </c>
      <c r="F263" s="101" t="s">
        <v>216</v>
      </c>
      <c r="G263" s="102" t="s">
        <v>217</v>
      </c>
      <c r="H263" s="102" t="s">
        <v>656</v>
      </c>
      <c r="I263" s="102" t="s">
        <v>657</v>
      </c>
      <c r="J263" s="104" t="s">
        <v>21</v>
      </c>
      <c r="K263" s="87">
        <v>3</v>
      </c>
      <c r="L263" s="91">
        <v>43040</v>
      </c>
      <c r="M263" s="91">
        <v>43342</v>
      </c>
      <c r="N263" s="92">
        <f t="shared" si="110"/>
        <v>43.142857142857146</v>
      </c>
      <c r="O263" s="90" t="s">
        <v>2112</v>
      </c>
      <c r="P263" s="90">
        <v>0</v>
      </c>
      <c r="Q263" s="87"/>
      <c r="R263" s="175">
        <f t="shared" si="122"/>
        <v>-1444.7333333333333</v>
      </c>
      <c r="S263" s="93">
        <f t="shared" si="113"/>
        <v>0</v>
      </c>
      <c r="T263" s="154">
        <f t="shared" si="114"/>
        <v>0</v>
      </c>
      <c r="U263" s="154">
        <f t="shared" si="115"/>
        <v>0</v>
      </c>
      <c r="V263" s="154">
        <f t="shared" si="116"/>
        <v>43.142857142857146</v>
      </c>
      <c r="W263" s="87"/>
      <c r="X263" s="155" t="str">
        <f t="shared" si="117"/>
        <v>VENCIDA</v>
      </c>
      <c r="Y263" s="155" t="str">
        <f t="shared" si="118"/>
        <v>VENCIDO</v>
      </c>
      <c r="Z263" s="95" t="s">
        <v>261</v>
      </c>
      <c r="AA263" s="156" t="str">
        <f t="shared" si="107"/>
        <v>H32R16</v>
      </c>
      <c r="AB263" s="156">
        <f t="shared" si="105"/>
        <v>1</v>
      </c>
      <c r="AC263" s="156" t="str">
        <f t="shared" si="108"/>
        <v>H32R16 - 1</v>
      </c>
      <c r="AD263" s="153">
        <f t="shared" si="119"/>
        <v>1</v>
      </c>
      <c r="AE263" s="197">
        <f t="shared" si="120"/>
        <v>1</v>
      </c>
      <c r="AF263" s="153" t="str">
        <f t="shared" si="111"/>
        <v>H32R16.</v>
      </c>
      <c r="AG263" s="153" t="str">
        <f t="shared" si="121"/>
        <v>H32R16</v>
      </c>
      <c r="AH263" s="68"/>
      <c r="AI263" s="68"/>
      <c r="AJ263" s="15"/>
      <c r="AK263" s="15"/>
      <c r="AL263" s="15"/>
      <c r="AM263" s="15"/>
      <c r="AN263" s="15"/>
      <c r="AO263" s="15"/>
      <c r="AP263" s="15"/>
    </row>
    <row r="264" spans="1:42" s="2" customFormat="1" ht="350.1" customHeight="1" x14ac:dyDescent="0.2">
      <c r="A264" s="172">
        <f>IF(ISBLANK(D264),"",COUNTA($D$2:D264))</f>
        <v>210</v>
      </c>
      <c r="B264" s="148">
        <f t="shared" si="112"/>
        <v>263</v>
      </c>
      <c r="C264" s="87"/>
      <c r="D264" s="104" t="s">
        <v>996</v>
      </c>
      <c r="E264" s="117">
        <v>1404004</v>
      </c>
      <c r="F264" s="101" t="s">
        <v>218</v>
      </c>
      <c r="G264" s="102" t="s">
        <v>219</v>
      </c>
      <c r="H264" s="102" t="s">
        <v>658</v>
      </c>
      <c r="I264" s="102" t="s">
        <v>659</v>
      </c>
      <c r="J264" s="104" t="s">
        <v>660</v>
      </c>
      <c r="K264" s="87">
        <v>2</v>
      </c>
      <c r="L264" s="91">
        <v>43040</v>
      </c>
      <c r="M264" s="91">
        <v>43403</v>
      </c>
      <c r="N264" s="92">
        <f t="shared" si="110"/>
        <v>51.857142857142854</v>
      </c>
      <c r="O264" s="90" t="s">
        <v>2112</v>
      </c>
      <c r="P264" s="90">
        <v>0</v>
      </c>
      <c r="Q264" s="87"/>
      <c r="R264" s="175">
        <f t="shared" si="122"/>
        <v>-1446.7666666666667</v>
      </c>
      <c r="S264" s="93">
        <f t="shared" si="113"/>
        <v>0</v>
      </c>
      <c r="T264" s="154">
        <f t="shared" si="114"/>
        <v>0</v>
      </c>
      <c r="U264" s="154">
        <f t="shared" si="115"/>
        <v>0</v>
      </c>
      <c r="V264" s="154">
        <f t="shared" si="116"/>
        <v>51.857142857142854</v>
      </c>
      <c r="W264" s="87"/>
      <c r="X264" s="155" t="str">
        <f t="shared" si="117"/>
        <v>VENCIDA</v>
      </c>
      <c r="Y264" s="155" t="str">
        <f t="shared" si="118"/>
        <v>VENCIDO</v>
      </c>
      <c r="Z264" s="95" t="s">
        <v>261</v>
      </c>
      <c r="AA264" s="156" t="str">
        <f t="shared" si="107"/>
        <v>H33R16</v>
      </c>
      <c r="AB264" s="156">
        <f t="shared" si="105"/>
        <v>1</v>
      </c>
      <c r="AC264" s="156" t="str">
        <f t="shared" si="108"/>
        <v>H33R16 - 1</v>
      </c>
      <c r="AD264" s="153">
        <f t="shared" si="119"/>
        <v>1</v>
      </c>
      <c r="AE264" s="197">
        <f t="shared" si="120"/>
        <v>1</v>
      </c>
      <c r="AF264" s="153" t="str">
        <f t="shared" si="111"/>
        <v>H33R16.</v>
      </c>
      <c r="AG264" s="153" t="str">
        <f t="shared" si="121"/>
        <v>H33R16</v>
      </c>
      <c r="AH264" s="68"/>
      <c r="AI264" s="68"/>
      <c r="AJ264" s="15"/>
      <c r="AK264" s="15"/>
      <c r="AL264" s="15"/>
      <c r="AM264" s="15"/>
      <c r="AN264" s="15"/>
      <c r="AO264" s="15"/>
      <c r="AP264" s="15"/>
    </row>
    <row r="265" spans="1:42" s="2" customFormat="1" ht="350.1" customHeight="1" x14ac:dyDescent="0.2">
      <c r="A265" s="172">
        <f>IF(ISBLANK(D265),"",COUNTA($D$2:D265))</f>
        <v>211</v>
      </c>
      <c r="B265" s="148">
        <f t="shared" si="112"/>
        <v>264</v>
      </c>
      <c r="C265" s="87"/>
      <c r="D265" s="104" t="s">
        <v>996</v>
      </c>
      <c r="E265" s="117">
        <v>1404004</v>
      </c>
      <c r="F265" s="101" t="s">
        <v>220</v>
      </c>
      <c r="G265" s="102" t="s">
        <v>221</v>
      </c>
      <c r="H265" s="102" t="s">
        <v>290</v>
      </c>
      <c r="I265" s="102" t="s">
        <v>291</v>
      </c>
      <c r="J265" s="104" t="s">
        <v>21</v>
      </c>
      <c r="K265" s="105">
        <v>4</v>
      </c>
      <c r="L265" s="91">
        <v>43040</v>
      </c>
      <c r="M265" s="91">
        <v>43403</v>
      </c>
      <c r="N265" s="92">
        <f t="shared" si="110"/>
        <v>51.857142857142854</v>
      </c>
      <c r="O265" s="87" t="s">
        <v>2105</v>
      </c>
      <c r="P265" s="90">
        <v>2.8</v>
      </c>
      <c r="Q265" s="87"/>
      <c r="R265" s="175">
        <f t="shared" si="122"/>
        <v>-1446.7666666666667</v>
      </c>
      <c r="S265" s="93">
        <f t="shared" si="113"/>
        <v>70</v>
      </c>
      <c r="T265" s="154">
        <f t="shared" si="114"/>
        <v>36.299999999999997</v>
      </c>
      <c r="U265" s="154">
        <f t="shared" si="115"/>
        <v>36.299999999999997</v>
      </c>
      <c r="V265" s="154">
        <f t="shared" si="116"/>
        <v>51.857142857142854</v>
      </c>
      <c r="W265" s="87"/>
      <c r="X265" s="155" t="str">
        <f t="shared" si="117"/>
        <v>VENCIDA</v>
      </c>
      <c r="Y265" s="155" t="str">
        <f t="shared" si="118"/>
        <v>VENCIDO</v>
      </c>
      <c r="Z265" s="95" t="s">
        <v>261</v>
      </c>
      <c r="AA265" s="156" t="str">
        <f t="shared" si="107"/>
        <v>H35R16</v>
      </c>
      <c r="AB265" s="156">
        <f t="shared" si="105"/>
        <v>1</v>
      </c>
      <c r="AC265" s="156" t="str">
        <f t="shared" si="108"/>
        <v>H35R16 - 1</v>
      </c>
      <c r="AD265" s="153">
        <f t="shared" si="119"/>
        <v>1</v>
      </c>
      <c r="AE265" s="197">
        <f t="shared" si="120"/>
        <v>1</v>
      </c>
      <c r="AF265" s="153" t="str">
        <f t="shared" si="111"/>
        <v>H35R16.</v>
      </c>
      <c r="AG265" s="153" t="str">
        <f t="shared" si="121"/>
        <v>H35R16</v>
      </c>
      <c r="AH265" s="68"/>
      <c r="AI265" s="68"/>
      <c r="AJ265" s="15"/>
      <c r="AK265" s="15"/>
      <c r="AL265" s="15"/>
      <c r="AM265" s="15"/>
      <c r="AN265" s="15"/>
      <c r="AO265" s="15"/>
      <c r="AP265" s="15"/>
    </row>
    <row r="266" spans="1:42" s="2" customFormat="1" ht="350.1" customHeight="1" x14ac:dyDescent="0.2">
      <c r="A266" s="172">
        <f>IF(ISBLANK(D266),"",COUNTA($D$2:D266))</f>
        <v>212</v>
      </c>
      <c r="B266" s="148">
        <f t="shared" si="112"/>
        <v>265</v>
      </c>
      <c r="C266" s="87"/>
      <c r="D266" s="104" t="s">
        <v>996</v>
      </c>
      <c r="E266" s="117">
        <v>1405004</v>
      </c>
      <c r="F266" s="101" t="s">
        <v>422</v>
      </c>
      <c r="G266" s="102" t="s">
        <v>755</v>
      </c>
      <c r="H266" s="102" t="s">
        <v>756</v>
      </c>
      <c r="I266" s="102" t="s">
        <v>420</v>
      </c>
      <c r="J266" s="104" t="s">
        <v>421</v>
      </c>
      <c r="K266" s="87">
        <v>3</v>
      </c>
      <c r="L266" s="91">
        <v>43040</v>
      </c>
      <c r="M266" s="91">
        <v>43403</v>
      </c>
      <c r="N266" s="92">
        <f t="shared" si="110"/>
        <v>51.857142857142854</v>
      </c>
      <c r="O266" s="87" t="s">
        <v>2107</v>
      </c>
      <c r="P266" s="90">
        <v>3</v>
      </c>
      <c r="Q266" s="87"/>
      <c r="R266" s="175">
        <f t="shared" si="122"/>
        <v>-1446.7666666666667</v>
      </c>
      <c r="S266" s="93">
        <f t="shared" si="113"/>
        <v>100</v>
      </c>
      <c r="T266" s="154">
        <f t="shared" si="114"/>
        <v>51.857142857142854</v>
      </c>
      <c r="U266" s="154">
        <f t="shared" si="115"/>
        <v>51.857142857142854</v>
      </c>
      <c r="V266" s="154">
        <f t="shared" si="116"/>
        <v>51.857142857142854</v>
      </c>
      <c r="W266" s="87"/>
      <c r="X266" s="155" t="str">
        <f t="shared" si="117"/>
        <v>CUMPLIDA</v>
      </c>
      <c r="Y266" s="155" t="str">
        <f t="shared" si="118"/>
        <v>CUMPLIDO</v>
      </c>
      <c r="Z266" s="95" t="s">
        <v>261</v>
      </c>
      <c r="AA266" s="156" t="str">
        <f t="shared" si="107"/>
        <v>H36R16</v>
      </c>
      <c r="AB266" s="156">
        <f t="shared" si="105"/>
        <v>1</v>
      </c>
      <c r="AC266" s="156" t="str">
        <f t="shared" si="108"/>
        <v>H36R16 - 1</v>
      </c>
      <c r="AD266" s="153">
        <f t="shared" si="119"/>
        <v>5</v>
      </c>
      <c r="AE266" s="197">
        <f t="shared" si="120"/>
        <v>5</v>
      </c>
      <c r="AF266" s="153" t="str">
        <f t="shared" si="111"/>
        <v>H36R16.</v>
      </c>
      <c r="AG266" s="153" t="str">
        <f t="shared" si="121"/>
        <v>H36R16</v>
      </c>
      <c r="AH266" s="68"/>
      <c r="AI266" s="68"/>
      <c r="AJ266" s="15"/>
      <c r="AK266" s="15"/>
      <c r="AL266" s="15"/>
      <c r="AM266" s="15"/>
      <c r="AN266" s="15"/>
      <c r="AO266" s="15"/>
      <c r="AP266" s="15"/>
    </row>
    <row r="267" spans="1:42" s="2" customFormat="1" ht="350.1" customHeight="1" x14ac:dyDescent="0.2">
      <c r="A267" s="172" t="str">
        <f>IF(ISBLANK(D267),"",COUNTA($D$2:D267))</f>
        <v/>
      </c>
      <c r="B267" s="148">
        <f t="shared" si="112"/>
        <v>266</v>
      </c>
      <c r="C267" s="87"/>
      <c r="D267" s="104"/>
      <c r="E267" s="117">
        <v>1405004</v>
      </c>
      <c r="F267" s="101" t="s">
        <v>423</v>
      </c>
      <c r="G267" s="102" t="s">
        <v>755</v>
      </c>
      <c r="H267" s="102" t="s">
        <v>424</v>
      </c>
      <c r="I267" s="102" t="s">
        <v>425</v>
      </c>
      <c r="J267" s="104" t="s">
        <v>426</v>
      </c>
      <c r="K267" s="87">
        <v>2</v>
      </c>
      <c r="L267" s="91">
        <v>43040</v>
      </c>
      <c r="M267" s="91">
        <v>43342</v>
      </c>
      <c r="N267" s="92">
        <f t="shared" si="110"/>
        <v>43.142857142857146</v>
      </c>
      <c r="O267" s="87" t="s">
        <v>2107</v>
      </c>
      <c r="P267" s="90">
        <v>2</v>
      </c>
      <c r="Q267" s="191">
        <v>44383</v>
      </c>
      <c r="R267" s="175">
        <f t="shared" si="122"/>
        <v>34.700000000000003</v>
      </c>
      <c r="S267" s="93">
        <f t="shared" si="113"/>
        <v>100</v>
      </c>
      <c r="T267" s="154">
        <f t="shared" si="114"/>
        <v>43.142857142857146</v>
      </c>
      <c r="U267" s="154">
        <f t="shared" si="115"/>
        <v>43.142857142857146</v>
      </c>
      <c r="V267" s="154">
        <f t="shared" si="116"/>
        <v>43.142857142857146</v>
      </c>
      <c r="W267" s="87"/>
      <c r="X267" s="155" t="str">
        <f t="shared" si="117"/>
        <v>CUMPLIDA</v>
      </c>
      <c r="Y267" s="155" t="str">
        <f t="shared" si="118"/>
        <v/>
      </c>
      <c r="Z267" s="95" t="s">
        <v>261</v>
      </c>
      <c r="AA267" s="156" t="str">
        <f t="shared" si="107"/>
        <v>H36R16</v>
      </c>
      <c r="AB267" s="156">
        <f t="shared" si="105"/>
        <v>2</v>
      </c>
      <c r="AC267" s="156" t="str">
        <f t="shared" si="108"/>
        <v>H36R16 - 2</v>
      </c>
      <c r="AD267" s="153">
        <f t="shared" si="119"/>
        <v>5</v>
      </c>
      <c r="AE267" s="197">
        <f t="shared" si="120"/>
        <v>5</v>
      </c>
      <c r="AF267" s="153" t="str">
        <f t="shared" si="111"/>
        <v>H36R16.</v>
      </c>
      <c r="AG267" s="153" t="str">
        <f t="shared" si="121"/>
        <v>H36R16</v>
      </c>
      <c r="AH267" s="68"/>
      <c r="AI267" s="68"/>
      <c r="AJ267" s="15"/>
      <c r="AK267" s="15"/>
      <c r="AL267" s="15"/>
      <c r="AM267" s="15"/>
      <c r="AN267" s="15"/>
      <c r="AO267" s="15"/>
      <c r="AP267" s="15"/>
    </row>
    <row r="268" spans="1:42" s="2" customFormat="1" ht="350.1" customHeight="1" x14ac:dyDescent="0.2">
      <c r="A268" s="172">
        <f>IF(ISBLANK(D268),"",COUNTA($D$2:D268))</f>
        <v>213</v>
      </c>
      <c r="B268" s="148">
        <f t="shared" si="112"/>
        <v>267</v>
      </c>
      <c r="C268" s="87"/>
      <c r="D268" s="104" t="s">
        <v>836</v>
      </c>
      <c r="E268" s="117">
        <v>1405004</v>
      </c>
      <c r="F268" s="101" t="s">
        <v>222</v>
      </c>
      <c r="G268" s="102" t="s">
        <v>223</v>
      </c>
      <c r="H268" s="102" t="s">
        <v>785</v>
      </c>
      <c r="I268" s="102" t="s">
        <v>786</v>
      </c>
      <c r="J268" s="87" t="s">
        <v>564</v>
      </c>
      <c r="K268" s="87">
        <v>2</v>
      </c>
      <c r="L268" s="91">
        <v>43040</v>
      </c>
      <c r="M268" s="91">
        <v>43281</v>
      </c>
      <c r="N268" s="92">
        <f t="shared" si="110"/>
        <v>34.428571428571431</v>
      </c>
      <c r="O268" s="88" t="s">
        <v>2110</v>
      </c>
      <c r="P268" s="90">
        <v>2</v>
      </c>
      <c r="Q268" s="87"/>
      <c r="R268" s="175">
        <f t="shared" si="122"/>
        <v>-1442.7</v>
      </c>
      <c r="S268" s="93">
        <f t="shared" si="113"/>
        <v>100</v>
      </c>
      <c r="T268" s="154">
        <f t="shared" si="114"/>
        <v>34.428571428571431</v>
      </c>
      <c r="U268" s="154">
        <f t="shared" si="115"/>
        <v>34.428571428571431</v>
      </c>
      <c r="V268" s="154">
        <f t="shared" si="116"/>
        <v>34.428571428571431</v>
      </c>
      <c r="W268" s="87"/>
      <c r="X268" s="155" t="str">
        <f t="shared" si="117"/>
        <v>CUMPLIDA</v>
      </c>
      <c r="Y268" s="155" t="str">
        <f t="shared" si="118"/>
        <v>CUMPLIDO</v>
      </c>
      <c r="Z268" s="95" t="s">
        <v>261</v>
      </c>
      <c r="AA268" s="156" t="str">
        <f t="shared" si="107"/>
        <v>H37R16</v>
      </c>
      <c r="AB268" s="156">
        <f t="shared" si="105"/>
        <v>1</v>
      </c>
      <c r="AC268" s="156" t="str">
        <f t="shared" si="108"/>
        <v>H37R16 - 1</v>
      </c>
      <c r="AD268" s="153">
        <f t="shared" si="119"/>
        <v>5</v>
      </c>
      <c r="AE268" s="197">
        <f t="shared" si="120"/>
        <v>5</v>
      </c>
      <c r="AF268" s="153" t="str">
        <f t="shared" si="111"/>
        <v>H37R16.</v>
      </c>
      <c r="AG268" s="153" t="str">
        <f t="shared" si="121"/>
        <v>H37R16</v>
      </c>
      <c r="AH268" s="68"/>
      <c r="AI268" s="68"/>
      <c r="AJ268" s="15"/>
      <c r="AK268" s="15"/>
      <c r="AL268" s="15"/>
      <c r="AM268" s="15"/>
      <c r="AN268" s="15"/>
      <c r="AO268" s="15"/>
      <c r="AP268" s="15"/>
    </row>
    <row r="269" spans="1:42" s="2" customFormat="1" ht="350.1" customHeight="1" x14ac:dyDescent="0.2">
      <c r="A269" s="172">
        <f>IF(ISBLANK(D269),"",COUNTA($D$2:D269))</f>
        <v>214</v>
      </c>
      <c r="B269" s="148">
        <f t="shared" si="112"/>
        <v>268</v>
      </c>
      <c r="C269" s="87"/>
      <c r="D269" s="104" t="s">
        <v>998</v>
      </c>
      <c r="E269" s="117">
        <v>1405004</v>
      </c>
      <c r="F269" s="101" t="s">
        <v>430</v>
      </c>
      <c r="G269" s="102" t="s">
        <v>224</v>
      </c>
      <c r="H269" s="102" t="s">
        <v>427</v>
      </c>
      <c r="I269" s="102" t="s">
        <v>428</v>
      </c>
      <c r="J269" s="104" t="s">
        <v>429</v>
      </c>
      <c r="K269" s="87">
        <v>1</v>
      </c>
      <c r="L269" s="91">
        <v>43040</v>
      </c>
      <c r="M269" s="91">
        <v>43099</v>
      </c>
      <c r="N269" s="92">
        <f t="shared" si="110"/>
        <v>8.4285714285714288</v>
      </c>
      <c r="O269" s="87" t="s">
        <v>2107</v>
      </c>
      <c r="P269" s="90">
        <v>1</v>
      </c>
      <c r="Q269" s="87"/>
      <c r="R269" s="175">
        <f t="shared" si="122"/>
        <v>-1436.6333333333334</v>
      </c>
      <c r="S269" s="93">
        <f t="shared" si="113"/>
        <v>100</v>
      </c>
      <c r="T269" s="154">
        <f t="shared" si="114"/>
        <v>8.4285714285714288</v>
      </c>
      <c r="U269" s="154">
        <f t="shared" si="115"/>
        <v>8.4285714285714288</v>
      </c>
      <c r="V269" s="154">
        <f t="shared" si="116"/>
        <v>8.4285714285714288</v>
      </c>
      <c r="W269" s="87"/>
      <c r="X269" s="155" t="str">
        <f t="shared" si="117"/>
        <v>CUMPLIDA</v>
      </c>
      <c r="Y269" s="155" t="str">
        <f t="shared" si="118"/>
        <v>CUMPLIDO</v>
      </c>
      <c r="Z269" s="95" t="s">
        <v>261</v>
      </c>
      <c r="AA269" s="156" t="str">
        <f t="shared" si="107"/>
        <v>H39R16</v>
      </c>
      <c r="AB269" s="156">
        <f t="shared" si="105"/>
        <v>1</v>
      </c>
      <c r="AC269" s="156" t="str">
        <f t="shared" si="108"/>
        <v>H39R16 - 1</v>
      </c>
      <c r="AD269" s="153">
        <f t="shared" si="119"/>
        <v>5</v>
      </c>
      <c r="AE269" s="197">
        <f t="shared" si="120"/>
        <v>5</v>
      </c>
      <c r="AF269" s="153" t="str">
        <f t="shared" si="111"/>
        <v>H39R16.</v>
      </c>
      <c r="AG269" s="153" t="str">
        <f t="shared" si="121"/>
        <v>H39R16</v>
      </c>
      <c r="AH269" s="68"/>
      <c r="AI269" s="68"/>
      <c r="AJ269" s="15"/>
      <c r="AK269" s="15"/>
      <c r="AL269" s="15"/>
      <c r="AM269" s="15"/>
      <c r="AN269" s="15"/>
      <c r="AO269" s="15"/>
      <c r="AP269" s="15"/>
    </row>
    <row r="270" spans="1:42" s="2" customFormat="1" ht="350.1" customHeight="1" x14ac:dyDescent="0.2">
      <c r="A270" s="172">
        <f>IF(ISBLANK(D270),"",COUNTA($D$2:D270))</f>
        <v>215</v>
      </c>
      <c r="B270" s="148">
        <f t="shared" si="112"/>
        <v>269</v>
      </c>
      <c r="C270" s="87"/>
      <c r="D270" s="104" t="s">
        <v>836</v>
      </c>
      <c r="E270" s="117">
        <v>1405004</v>
      </c>
      <c r="F270" s="101" t="s">
        <v>225</v>
      </c>
      <c r="G270" s="102" t="s">
        <v>226</v>
      </c>
      <c r="H270" s="102" t="s">
        <v>292</v>
      </c>
      <c r="I270" s="102" t="s">
        <v>293</v>
      </c>
      <c r="J270" s="104" t="s">
        <v>79</v>
      </c>
      <c r="K270" s="87">
        <v>1</v>
      </c>
      <c r="L270" s="91">
        <v>43040</v>
      </c>
      <c r="M270" s="91">
        <v>43099</v>
      </c>
      <c r="N270" s="92">
        <f t="shared" si="110"/>
        <v>8.4285714285714288</v>
      </c>
      <c r="O270" s="90" t="s">
        <v>2106</v>
      </c>
      <c r="P270" s="90">
        <v>1</v>
      </c>
      <c r="Q270" s="87"/>
      <c r="R270" s="175">
        <f t="shared" si="122"/>
        <v>-1436.6333333333334</v>
      </c>
      <c r="S270" s="93">
        <f t="shared" si="113"/>
        <v>100</v>
      </c>
      <c r="T270" s="154">
        <f t="shared" si="114"/>
        <v>8.4285714285714288</v>
      </c>
      <c r="U270" s="154">
        <f t="shared" si="115"/>
        <v>8.4285714285714288</v>
      </c>
      <c r="V270" s="154">
        <f t="shared" si="116"/>
        <v>8.4285714285714288</v>
      </c>
      <c r="W270" s="87"/>
      <c r="X270" s="155" t="str">
        <f t="shared" si="117"/>
        <v>CUMPLIDA</v>
      </c>
      <c r="Y270" s="155" t="str">
        <f t="shared" si="118"/>
        <v>CUMPLIDO</v>
      </c>
      <c r="Z270" s="95" t="s">
        <v>261</v>
      </c>
      <c r="AA270" s="156" t="str">
        <f t="shared" si="107"/>
        <v>H41R16</v>
      </c>
      <c r="AB270" s="156">
        <f t="shared" ref="AB270:AB293" si="123">IF(A270&lt;&gt;"",1,AB269+1)</f>
        <v>1</v>
      </c>
      <c r="AC270" s="156" t="str">
        <f t="shared" si="108"/>
        <v>H41R16 - 1</v>
      </c>
      <c r="AD270" s="153">
        <f t="shared" si="119"/>
        <v>5</v>
      </c>
      <c r="AE270" s="197">
        <f t="shared" si="120"/>
        <v>5</v>
      </c>
      <c r="AF270" s="153" t="str">
        <f t="shared" si="111"/>
        <v>H41R16.</v>
      </c>
      <c r="AG270" s="153" t="str">
        <f t="shared" si="121"/>
        <v>H41R16</v>
      </c>
      <c r="AH270" s="68"/>
      <c r="AI270" s="68"/>
      <c r="AJ270" s="15"/>
      <c r="AK270" s="15"/>
      <c r="AL270" s="15"/>
      <c r="AM270" s="15"/>
      <c r="AN270" s="15"/>
      <c r="AO270" s="15"/>
      <c r="AP270" s="15"/>
    </row>
    <row r="271" spans="1:42" s="2" customFormat="1" ht="350.1" customHeight="1" x14ac:dyDescent="0.2">
      <c r="A271" s="172">
        <f>IF(ISBLANK(D271),"",COUNTA($D$2:D271))</f>
        <v>216</v>
      </c>
      <c r="B271" s="148">
        <f t="shared" si="112"/>
        <v>270</v>
      </c>
      <c r="C271" s="87"/>
      <c r="D271" s="104" t="s">
        <v>996</v>
      </c>
      <c r="E271" s="117">
        <v>1405004</v>
      </c>
      <c r="F271" s="101" t="s">
        <v>976</v>
      </c>
      <c r="G271" s="102" t="s">
        <v>227</v>
      </c>
      <c r="H271" s="102" t="s">
        <v>294</v>
      </c>
      <c r="I271" s="102" t="s">
        <v>295</v>
      </c>
      <c r="J271" s="104" t="s">
        <v>296</v>
      </c>
      <c r="K271" s="87">
        <v>1</v>
      </c>
      <c r="L271" s="91">
        <v>43040</v>
      </c>
      <c r="M271" s="91">
        <v>43099</v>
      </c>
      <c r="N271" s="92">
        <f>(+M271-L271)/7</f>
        <v>8.4285714285714288</v>
      </c>
      <c r="O271" s="90" t="s">
        <v>2106</v>
      </c>
      <c r="P271" s="90">
        <v>1</v>
      </c>
      <c r="Q271" s="87"/>
      <c r="R271" s="175">
        <f t="shared" si="122"/>
        <v>-1436.6333333333334</v>
      </c>
      <c r="S271" s="93">
        <f t="shared" si="113"/>
        <v>100</v>
      </c>
      <c r="T271" s="154">
        <f t="shared" si="114"/>
        <v>8.4285714285714288</v>
      </c>
      <c r="U271" s="154">
        <f t="shared" si="115"/>
        <v>8.4285714285714288</v>
      </c>
      <c r="V271" s="154">
        <f t="shared" si="116"/>
        <v>8.4285714285714288</v>
      </c>
      <c r="W271" s="87"/>
      <c r="X271" s="155" t="str">
        <f t="shared" si="117"/>
        <v>CUMPLIDA</v>
      </c>
      <c r="Y271" s="155" t="str">
        <f t="shared" si="118"/>
        <v>CUMPLIDO</v>
      </c>
      <c r="Z271" s="95" t="s">
        <v>261</v>
      </c>
      <c r="AA271" s="156" t="str">
        <f t="shared" si="107"/>
        <v>H44R16</v>
      </c>
      <c r="AB271" s="156">
        <f t="shared" si="123"/>
        <v>1</v>
      </c>
      <c r="AC271" s="156" t="str">
        <f t="shared" si="108"/>
        <v>H44R16 - 1</v>
      </c>
      <c r="AD271" s="153">
        <f t="shared" si="119"/>
        <v>5</v>
      </c>
      <c r="AE271" s="197">
        <f t="shared" si="120"/>
        <v>5</v>
      </c>
      <c r="AF271" s="153" t="str">
        <f t="shared" si="111"/>
        <v>H44R16.</v>
      </c>
      <c r="AG271" s="153" t="str">
        <f t="shared" si="121"/>
        <v>H44R16</v>
      </c>
      <c r="AH271" s="68"/>
      <c r="AI271" s="68"/>
      <c r="AJ271" s="15"/>
      <c r="AK271" s="15"/>
      <c r="AL271" s="15"/>
      <c r="AM271" s="15"/>
      <c r="AN271" s="15"/>
      <c r="AO271" s="15"/>
      <c r="AP271" s="15"/>
    </row>
    <row r="272" spans="1:42" s="2" customFormat="1" ht="350.1" customHeight="1" x14ac:dyDescent="0.2">
      <c r="A272" s="172">
        <f>IF(ISBLANK(D272),"",COUNTA($D$2:D272))</f>
        <v>217</v>
      </c>
      <c r="B272" s="148">
        <f t="shared" si="112"/>
        <v>271</v>
      </c>
      <c r="C272" s="87"/>
      <c r="D272" s="104" t="s">
        <v>996</v>
      </c>
      <c r="E272" s="117">
        <v>1405004</v>
      </c>
      <c r="F272" s="101" t="s">
        <v>228</v>
      </c>
      <c r="G272" s="102" t="s">
        <v>229</v>
      </c>
      <c r="H272" s="102" t="s">
        <v>297</v>
      </c>
      <c r="I272" s="102" t="s">
        <v>298</v>
      </c>
      <c r="J272" s="104" t="s">
        <v>296</v>
      </c>
      <c r="K272" s="87">
        <v>1</v>
      </c>
      <c r="L272" s="113">
        <v>43040</v>
      </c>
      <c r="M272" s="91">
        <v>43099</v>
      </c>
      <c r="N272" s="92">
        <f t="shared" si="110"/>
        <v>8.4285714285714288</v>
      </c>
      <c r="O272" s="90" t="s">
        <v>2106</v>
      </c>
      <c r="P272" s="90">
        <v>1</v>
      </c>
      <c r="Q272" s="87"/>
      <c r="R272" s="175">
        <f t="shared" si="122"/>
        <v>-1436.6333333333334</v>
      </c>
      <c r="S272" s="93">
        <f t="shared" si="113"/>
        <v>100</v>
      </c>
      <c r="T272" s="154">
        <f t="shared" si="114"/>
        <v>8.4285714285714288</v>
      </c>
      <c r="U272" s="154">
        <f t="shared" si="115"/>
        <v>8.4285714285714288</v>
      </c>
      <c r="V272" s="154">
        <f t="shared" si="116"/>
        <v>8.4285714285714288</v>
      </c>
      <c r="W272" s="87"/>
      <c r="X272" s="155" t="str">
        <f t="shared" si="117"/>
        <v>CUMPLIDA</v>
      </c>
      <c r="Y272" s="155" t="str">
        <f t="shared" si="118"/>
        <v>CUMPLIDO</v>
      </c>
      <c r="Z272" s="95" t="s">
        <v>261</v>
      </c>
      <c r="AA272" s="156" t="str">
        <f t="shared" si="107"/>
        <v>H54R16</v>
      </c>
      <c r="AB272" s="156">
        <f t="shared" si="123"/>
        <v>1</v>
      </c>
      <c r="AC272" s="156" t="str">
        <f t="shared" si="108"/>
        <v>H54R16 - 1</v>
      </c>
      <c r="AD272" s="153">
        <f t="shared" si="119"/>
        <v>5</v>
      </c>
      <c r="AE272" s="197">
        <f t="shared" si="120"/>
        <v>5</v>
      </c>
      <c r="AF272" s="153" t="str">
        <f t="shared" si="111"/>
        <v>H54R16.</v>
      </c>
      <c r="AG272" s="153" t="str">
        <f t="shared" si="121"/>
        <v>H54R16</v>
      </c>
      <c r="AH272" s="68"/>
      <c r="AI272" s="68"/>
      <c r="AJ272" s="15"/>
      <c r="AK272" s="15"/>
      <c r="AL272" s="15"/>
      <c r="AM272" s="15"/>
      <c r="AN272" s="15"/>
      <c r="AO272" s="15"/>
      <c r="AP272" s="15"/>
    </row>
    <row r="273" spans="1:42" s="2" customFormat="1" ht="350.1" customHeight="1" x14ac:dyDescent="0.2">
      <c r="A273" s="172">
        <f>IF(ISBLANK(D273),"",COUNTA($D$2:D273))</f>
        <v>218</v>
      </c>
      <c r="B273" s="148">
        <f t="shared" si="112"/>
        <v>272</v>
      </c>
      <c r="C273" s="87"/>
      <c r="D273" s="104" t="s">
        <v>836</v>
      </c>
      <c r="E273" s="117">
        <v>1405004</v>
      </c>
      <c r="F273" s="101" t="s">
        <v>431</v>
      </c>
      <c r="G273" s="102" t="s">
        <v>230</v>
      </c>
      <c r="H273" s="102" t="s">
        <v>1621</v>
      </c>
      <c r="I273" s="102" t="s">
        <v>1623</v>
      </c>
      <c r="J273" s="104" t="s">
        <v>1622</v>
      </c>
      <c r="K273" s="87">
        <v>2</v>
      </c>
      <c r="L273" s="91">
        <v>44044</v>
      </c>
      <c r="M273" s="91">
        <v>44255</v>
      </c>
      <c r="N273" s="92">
        <f t="shared" si="110"/>
        <v>30.142857142857142</v>
      </c>
      <c r="O273" s="87" t="s">
        <v>2107</v>
      </c>
      <c r="P273" s="90">
        <v>2</v>
      </c>
      <c r="Q273" s="191">
        <v>44186</v>
      </c>
      <c r="R273" s="175">
        <f t="shared" si="122"/>
        <v>-2.2999999999999998</v>
      </c>
      <c r="S273" s="93">
        <f t="shared" si="113"/>
        <v>100</v>
      </c>
      <c r="T273" s="154">
        <f t="shared" si="114"/>
        <v>30.142857142857142</v>
      </c>
      <c r="U273" s="154">
        <f t="shared" si="115"/>
        <v>30.142857142857142</v>
      </c>
      <c r="V273" s="154">
        <f t="shared" si="116"/>
        <v>30.142857142857142</v>
      </c>
      <c r="W273" s="87"/>
      <c r="X273" s="155" t="str">
        <f t="shared" si="117"/>
        <v>CUMPLIDA</v>
      </c>
      <c r="Y273" s="155" t="str">
        <f t="shared" si="118"/>
        <v>CUMPLIDO</v>
      </c>
      <c r="Z273" s="95" t="s">
        <v>261</v>
      </c>
      <c r="AA273" s="156" t="str">
        <f t="shared" si="107"/>
        <v>H55R16</v>
      </c>
      <c r="AB273" s="156">
        <f t="shared" si="123"/>
        <v>1</v>
      </c>
      <c r="AC273" s="156" t="str">
        <f t="shared" si="108"/>
        <v>H55R16 - 1</v>
      </c>
      <c r="AD273" s="153">
        <f t="shared" si="119"/>
        <v>5</v>
      </c>
      <c r="AE273" s="197">
        <f t="shared" si="120"/>
        <v>5</v>
      </c>
      <c r="AF273" s="153" t="str">
        <f t="shared" si="111"/>
        <v>H55R16.</v>
      </c>
      <c r="AG273" s="153" t="str">
        <f t="shared" si="121"/>
        <v>H55R16</v>
      </c>
      <c r="AH273" s="68"/>
      <c r="AI273" s="68"/>
      <c r="AJ273" s="15"/>
      <c r="AK273" s="15"/>
      <c r="AL273" s="15"/>
      <c r="AM273" s="15"/>
      <c r="AN273" s="15"/>
      <c r="AO273" s="15"/>
      <c r="AP273" s="15"/>
    </row>
    <row r="274" spans="1:42" s="2" customFormat="1" ht="350.1" customHeight="1" x14ac:dyDescent="0.2">
      <c r="A274" s="172">
        <f>IF(ISBLANK(D274),"",COUNTA($D$2:D274))</f>
        <v>219</v>
      </c>
      <c r="B274" s="148">
        <f t="shared" si="112"/>
        <v>273</v>
      </c>
      <c r="C274" s="87"/>
      <c r="D274" s="104" t="s">
        <v>1573</v>
      </c>
      <c r="E274" s="117">
        <v>1405004</v>
      </c>
      <c r="F274" s="101" t="s">
        <v>977</v>
      </c>
      <c r="G274" s="102" t="s">
        <v>231</v>
      </c>
      <c r="H274" s="102" t="s">
        <v>299</v>
      </c>
      <c r="I274" s="102" t="s">
        <v>300</v>
      </c>
      <c r="J274" s="104" t="s">
        <v>309</v>
      </c>
      <c r="K274" s="87">
        <v>1</v>
      </c>
      <c r="L274" s="91">
        <v>43040</v>
      </c>
      <c r="M274" s="91">
        <v>43099</v>
      </c>
      <c r="N274" s="92">
        <f t="shared" si="110"/>
        <v>8.4285714285714288</v>
      </c>
      <c r="O274" s="90" t="s">
        <v>2106</v>
      </c>
      <c r="P274" s="90">
        <v>1</v>
      </c>
      <c r="Q274" s="87"/>
      <c r="R274" s="175">
        <f t="shared" si="122"/>
        <v>-1436.6333333333334</v>
      </c>
      <c r="S274" s="93">
        <f t="shared" si="113"/>
        <v>100</v>
      </c>
      <c r="T274" s="154">
        <f t="shared" si="114"/>
        <v>8.4285714285714288</v>
      </c>
      <c r="U274" s="154">
        <f t="shared" si="115"/>
        <v>8.4285714285714288</v>
      </c>
      <c r="V274" s="154">
        <f t="shared" si="116"/>
        <v>8.4285714285714288</v>
      </c>
      <c r="W274" s="87"/>
      <c r="X274" s="155" t="str">
        <f t="shared" si="117"/>
        <v>CUMPLIDA</v>
      </c>
      <c r="Y274" s="155" t="str">
        <f t="shared" si="118"/>
        <v>CUMPLIDO</v>
      </c>
      <c r="Z274" s="95" t="s">
        <v>261</v>
      </c>
      <c r="AA274" s="156" t="str">
        <f t="shared" si="107"/>
        <v>H56R16</v>
      </c>
      <c r="AB274" s="156">
        <f t="shared" si="123"/>
        <v>1</v>
      </c>
      <c r="AC274" s="156" t="str">
        <f t="shared" si="108"/>
        <v>H56R16 - 1</v>
      </c>
      <c r="AD274" s="153">
        <f t="shared" si="119"/>
        <v>5</v>
      </c>
      <c r="AE274" s="197">
        <f t="shared" si="120"/>
        <v>5</v>
      </c>
      <c r="AF274" s="153" t="str">
        <f t="shared" si="111"/>
        <v>H56R16.</v>
      </c>
      <c r="AG274" s="153" t="str">
        <f t="shared" si="121"/>
        <v>H56R16</v>
      </c>
      <c r="AH274" s="68"/>
      <c r="AI274" s="68"/>
      <c r="AJ274" s="15"/>
      <c r="AK274" s="15"/>
      <c r="AL274" s="15"/>
      <c r="AM274" s="15"/>
      <c r="AN274" s="15"/>
      <c r="AO274" s="15"/>
      <c r="AP274" s="15"/>
    </row>
    <row r="275" spans="1:42" s="2" customFormat="1" ht="350.1" customHeight="1" x14ac:dyDescent="0.2">
      <c r="A275" s="172">
        <f>IF(ISBLANK(D275),"",COUNTA($D$2:D275))</f>
        <v>220</v>
      </c>
      <c r="B275" s="148">
        <f t="shared" si="112"/>
        <v>274</v>
      </c>
      <c r="C275" s="87"/>
      <c r="D275" s="104" t="s">
        <v>999</v>
      </c>
      <c r="E275" s="117">
        <v>10405004</v>
      </c>
      <c r="F275" s="101" t="s">
        <v>432</v>
      </c>
      <c r="G275" s="102" t="s">
        <v>232</v>
      </c>
      <c r="H275" s="102" t="s">
        <v>1624</v>
      </c>
      <c r="I275" s="102" t="s">
        <v>1625</v>
      </c>
      <c r="J275" s="104" t="s">
        <v>1626</v>
      </c>
      <c r="K275" s="87">
        <v>2</v>
      </c>
      <c r="L275" s="91">
        <v>44044</v>
      </c>
      <c r="M275" s="91">
        <v>44255</v>
      </c>
      <c r="N275" s="92">
        <f t="shared" si="110"/>
        <v>30.142857142857142</v>
      </c>
      <c r="O275" s="87" t="s">
        <v>2107</v>
      </c>
      <c r="P275" s="90">
        <v>2</v>
      </c>
      <c r="Q275" s="191">
        <v>44186</v>
      </c>
      <c r="R275" s="175">
        <f t="shared" si="122"/>
        <v>-2.2999999999999998</v>
      </c>
      <c r="S275" s="93">
        <f t="shared" si="113"/>
        <v>100</v>
      </c>
      <c r="T275" s="154">
        <f t="shared" si="114"/>
        <v>30.142857142857142</v>
      </c>
      <c r="U275" s="154">
        <f t="shared" si="115"/>
        <v>30.142857142857142</v>
      </c>
      <c r="V275" s="154">
        <f t="shared" si="116"/>
        <v>30.142857142857142</v>
      </c>
      <c r="W275" s="87"/>
      <c r="X275" s="155" t="str">
        <f t="shared" si="117"/>
        <v>CUMPLIDA</v>
      </c>
      <c r="Y275" s="155" t="str">
        <f t="shared" si="118"/>
        <v>CUMPLIDO</v>
      </c>
      <c r="Z275" s="95" t="s">
        <v>261</v>
      </c>
      <c r="AA275" s="156" t="str">
        <f t="shared" si="107"/>
        <v>H57R16</v>
      </c>
      <c r="AB275" s="156">
        <f t="shared" si="123"/>
        <v>1</v>
      </c>
      <c r="AC275" s="156" t="str">
        <f t="shared" si="108"/>
        <v>H57R16 - 1</v>
      </c>
      <c r="AD275" s="153">
        <f t="shared" si="119"/>
        <v>5</v>
      </c>
      <c r="AE275" s="197">
        <f t="shared" si="120"/>
        <v>5</v>
      </c>
      <c r="AF275" s="153" t="str">
        <f t="shared" si="111"/>
        <v>H57R16.</v>
      </c>
      <c r="AG275" s="153" t="str">
        <f t="shared" si="121"/>
        <v>H57R16</v>
      </c>
      <c r="AH275" s="68"/>
      <c r="AI275" s="68"/>
      <c r="AJ275" s="15"/>
      <c r="AK275" s="15"/>
      <c r="AL275" s="15"/>
      <c r="AM275" s="15"/>
      <c r="AN275" s="15"/>
      <c r="AO275" s="15"/>
      <c r="AP275" s="15"/>
    </row>
    <row r="276" spans="1:42" s="2" customFormat="1" ht="350.1" customHeight="1" x14ac:dyDescent="0.2">
      <c r="A276" s="172">
        <f>IF(ISBLANK(D276),"",COUNTA($D$2:D276))</f>
        <v>221</v>
      </c>
      <c r="B276" s="148">
        <f t="shared" si="112"/>
        <v>275</v>
      </c>
      <c r="C276" s="87"/>
      <c r="D276" s="104" t="s">
        <v>836</v>
      </c>
      <c r="E276" s="117">
        <v>1405004</v>
      </c>
      <c r="F276" s="101" t="s">
        <v>565</v>
      </c>
      <c r="G276" s="102" t="s">
        <v>566</v>
      </c>
      <c r="H276" s="102" t="s">
        <v>1488</v>
      </c>
      <c r="I276" s="102" t="s">
        <v>1481</v>
      </c>
      <c r="J276" s="104" t="s">
        <v>1436</v>
      </c>
      <c r="K276" s="87">
        <v>1</v>
      </c>
      <c r="L276" s="91">
        <v>43862</v>
      </c>
      <c r="M276" s="91">
        <v>43979</v>
      </c>
      <c r="N276" s="92">
        <f t="shared" si="110"/>
        <v>16.714285714285715</v>
      </c>
      <c r="O276" s="87" t="s">
        <v>2117</v>
      </c>
      <c r="P276" s="90">
        <v>0</v>
      </c>
      <c r="Q276" s="87"/>
      <c r="R276" s="175">
        <f t="shared" si="122"/>
        <v>-1465.9666666666667</v>
      </c>
      <c r="S276" s="93">
        <f t="shared" si="113"/>
        <v>0</v>
      </c>
      <c r="T276" s="154">
        <f t="shared" si="114"/>
        <v>0</v>
      </c>
      <c r="U276" s="154">
        <f t="shared" si="115"/>
        <v>0</v>
      </c>
      <c r="V276" s="154">
        <f t="shared" si="116"/>
        <v>16.714285714285715</v>
      </c>
      <c r="W276" s="87"/>
      <c r="X276" s="155" t="str">
        <f t="shared" si="117"/>
        <v>VENCIDA</v>
      </c>
      <c r="Y276" s="155" t="str">
        <f t="shared" si="118"/>
        <v>VENCIDO</v>
      </c>
      <c r="Z276" s="95" t="s">
        <v>261</v>
      </c>
      <c r="AA276" s="156" t="str">
        <f t="shared" si="107"/>
        <v>H58R16</v>
      </c>
      <c r="AB276" s="156">
        <f t="shared" si="123"/>
        <v>1</v>
      </c>
      <c r="AC276" s="156" t="str">
        <f t="shared" si="108"/>
        <v>H58R16 - 1</v>
      </c>
      <c r="AD276" s="153">
        <f t="shared" si="119"/>
        <v>1</v>
      </c>
      <c r="AE276" s="197">
        <f t="shared" si="120"/>
        <v>1</v>
      </c>
      <c r="AF276" s="153" t="str">
        <f t="shared" si="111"/>
        <v>H58R16.</v>
      </c>
      <c r="AG276" s="153" t="str">
        <f t="shared" si="121"/>
        <v>H58R16</v>
      </c>
      <c r="AH276" s="68"/>
      <c r="AI276" s="68"/>
      <c r="AJ276" s="15"/>
      <c r="AK276" s="15"/>
      <c r="AL276" s="15"/>
      <c r="AM276" s="15"/>
      <c r="AN276" s="15"/>
      <c r="AO276" s="15"/>
      <c r="AP276" s="15"/>
    </row>
    <row r="277" spans="1:42" s="2" customFormat="1" ht="350.1" customHeight="1" x14ac:dyDescent="0.2">
      <c r="A277" s="172">
        <f>IF(ISBLANK(D277),"",COUNTA($D$2:D277))</f>
        <v>222</v>
      </c>
      <c r="B277" s="148">
        <f t="shared" si="112"/>
        <v>276</v>
      </c>
      <c r="C277" s="87"/>
      <c r="D277" s="104" t="s">
        <v>836</v>
      </c>
      <c r="E277" s="117">
        <v>1103002</v>
      </c>
      <c r="F277" s="101" t="s">
        <v>302</v>
      </c>
      <c r="G277" s="102" t="s">
        <v>763</v>
      </c>
      <c r="H277" s="102" t="s">
        <v>321</v>
      </c>
      <c r="I277" s="102" t="s">
        <v>301</v>
      </c>
      <c r="J277" s="104" t="s">
        <v>159</v>
      </c>
      <c r="K277" s="87">
        <v>3</v>
      </c>
      <c r="L277" s="91">
        <v>43040</v>
      </c>
      <c r="M277" s="91">
        <v>43403</v>
      </c>
      <c r="N277" s="92">
        <f t="shared" si="110"/>
        <v>51.857142857142854</v>
      </c>
      <c r="O277" s="90" t="s">
        <v>2106</v>
      </c>
      <c r="P277" s="90">
        <v>0.9</v>
      </c>
      <c r="Q277" s="87"/>
      <c r="R277" s="175">
        <f t="shared" si="122"/>
        <v>-1446.7666666666667</v>
      </c>
      <c r="S277" s="93">
        <f t="shared" si="113"/>
        <v>30</v>
      </c>
      <c r="T277" s="154">
        <f t="shared" si="114"/>
        <v>15.557142857142855</v>
      </c>
      <c r="U277" s="154">
        <f t="shared" si="115"/>
        <v>15.557142857142855</v>
      </c>
      <c r="V277" s="154">
        <f t="shared" si="116"/>
        <v>51.857142857142854</v>
      </c>
      <c r="W277" s="87"/>
      <c r="X277" s="155" t="str">
        <f t="shared" si="117"/>
        <v>VENCIDA</v>
      </c>
      <c r="Y277" s="155" t="str">
        <f t="shared" si="118"/>
        <v>VENCIDO</v>
      </c>
      <c r="Z277" s="95" t="s">
        <v>261</v>
      </c>
      <c r="AA277" s="156" t="str">
        <f t="shared" si="107"/>
        <v>H59R16</v>
      </c>
      <c r="AB277" s="156">
        <f t="shared" si="123"/>
        <v>1</v>
      </c>
      <c r="AC277" s="156" t="str">
        <f t="shared" si="108"/>
        <v>H59R16 - 1</v>
      </c>
      <c r="AD277" s="153">
        <f t="shared" si="119"/>
        <v>1</v>
      </c>
      <c r="AE277" s="197">
        <f t="shared" si="120"/>
        <v>1</v>
      </c>
      <c r="AF277" s="153" t="str">
        <f t="shared" si="111"/>
        <v>H59R16.</v>
      </c>
      <c r="AG277" s="153" t="str">
        <f t="shared" si="121"/>
        <v>H59R16</v>
      </c>
      <c r="AH277" s="68"/>
      <c r="AI277" s="68"/>
      <c r="AJ277" s="15"/>
      <c r="AK277" s="15"/>
      <c r="AL277" s="15"/>
      <c r="AM277" s="15"/>
      <c r="AN277" s="15"/>
      <c r="AO277" s="15"/>
      <c r="AP277" s="15"/>
    </row>
    <row r="278" spans="1:42" s="2" customFormat="1" ht="350.1" customHeight="1" x14ac:dyDescent="0.2">
      <c r="A278" s="172">
        <f>IF(ISBLANK(D278),"",COUNTA($D$2:D278))</f>
        <v>223</v>
      </c>
      <c r="B278" s="148">
        <f t="shared" si="112"/>
        <v>277</v>
      </c>
      <c r="C278" s="87"/>
      <c r="D278" s="104" t="s">
        <v>836</v>
      </c>
      <c r="E278" s="117">
        <v>1405004</v>
      </c>
      <c r="F278" s="101" t="s">
        <v>307</v>
      </c>
      <c r="G278" s="102" t="s">
        <v>233</v>
      </c>
      <c r="H278" s="102" t="s">
        <v>303</v>
      </c>
      <c r="I278" s="102" t="s">
        <v>304</v>
      </c>
      <c r="J278" s="104" t="s">
        <v>9</v>
      </c>
      <c r="K278" s="87">
        <v>1</v>
      </c>
      <c r="L278" s="91">
        <v>43040</v>
      </c>
      <c r="M278" s="91">
        <v>43159</v>
      </c>
      <c r="N278" s="92">
        <f t="shared" si="110"/>
        <v>17</v>
      </c>
      <c r="O278" s="90" t="s">
        <v>2106</v>
      </c>
      <c r="P278" s="90">
        <v>1</v>
      </c>
      <c r="Q278" s="87"/>
      <c r="R278" s="175">
        <f t="shared" si="122"/>
        <v>-1438.6333333333334</v>
      </c>
      <c r="S278" s="93">
        <f t="shared" si="113"/>
        <v>100</v>
      </c>
      <c r="T278" s="154">
        <f t="shared" si="114"/>
        <v>17</v>
      </c>
      <c r="U278" s="154">
        <f t="shared" si="115"/>
        <v>17</v>
      </c>
      <c r="V278" s="154">
        <f t="shared" si="116"/>
        <v>17</v>
      </c>
      <c r="W278" s="87"/>
      <c r="X278" s="155" t="str">
        <f t="shared" si="117"/>
        <v>CUMPLIDA</v>
      </c>
      <c r="Y278" s="155" t="str">
        <f t="shared" si="118"/>
        <v>CUMPLIDO</v>
      </c>
      <c r="Z278" s="95" t="s">
        <v>261</v>
      </c>
      <c r="AA278" s="156" t="str">
        <f t="shared" si="107"/>
        <v>H61R16</v>
      </c>
      <c r="AB278" s="156">
        <f t="shared" si="123"/>
        <v>1</v>
      </c>
      <c r="AC278" s="156" t="str">
        <f t="shared" si="108"/>
        <v>H61R16 - 1</v>
      </c>
      <c r="AD278" s="153">
        <f t="shared" si="119"/>
        <v>5</v>
      </c>
      <c r="AE278" s="197">
        <f t="shared" si="120"/>
        <v>5</v>
      </c>
      <c r="AF278" s="153" t="str">
        <f t="shared" si="111"/>
        <v>H61R16.</v>
      </c>
      <c r="AG278" s="153" t="str">
        <f t="shared" si="121"/>
        <v>H61R16</v>
      </c>
      <c r="AH278" s="68"/>
      <c r="AI278" s="68"/>
      <c r="AJ278" s="15"/>
      <c r="AK278" s="15"/>
      <c r="AL278" s="15"/>
      <c r="AM278" s="15"/>
      <c r="AN278" s="15"/>
      <c r="AO278" s="15"/>
      <c r="AP278" s="15"/>
    </row>
    <row r="279" spans="1:42" s="2" customFormat="1" ht="350.1" customHeight="1" x14ac:dyDescent="0.2">
      <c r="A279" s="172">
        <f>IF(ISBLANK(D279),"",COUNTA($D$2:D279))</f>
        <v>224</v>
      </c>
      <c r="B279" s="148">
        <f t="shared" si="112"/>
        <v>278</v>
      </c>
      <c r="C279" s="87"/>
      <c r="D279" s="104" t="s">
        <v>837</v>
      </c>
      <c r="E279" s="117">
        <v>1103002</v>
      </c>
      <c r="F279" s="101" t="s">
        <v>234</v>
      </c>
      <c r="G279" s="102" t="s">
        <v>235</v>
      </c>
      <c r="H279" s="101" t="s">
        <v>305</v>
      </c>
      <c r="I279" s="101" t="s">
        <v>306</v>
      </c>
      <c r="J279" s="87" t="s">
        <v>308</v>
      </c>
      <c r="K279" s="87">
        <v>1</v>
      </c>
      <c r="L279" s="91">
        <v>43160</v>
      </c>
      <c r="M279" s="91">
        <v>43189</v>
      </c>
      <c r="N279" s="92">
        <f t="shared" si="110"/>
        <v>4.1428571428571432</v>
      </c>
      <c r="O279" s="90" t="s">
        <v>2106</v>
      </c>
      <c r="P279" s="90">
        <v>1</v>
      </c>
      <c r="Q279" s="87"/>
      <c r="R279" s="175">
        <f t="shared" si="122"/>
        <v>-1439.6333333333334</v>
      </c>
      <c r="S279" s="93">
        <f t="shared" si="113"/>
        <v>100</v>
      </c>
      <c r="T279" s="154">
        <f t="shared" si="114"/>
        <v>4.1428571428571432</v>
      </c>
      <c r="U279" s="154">
        <f t="shared" si="115"/>
        <v>4.1428571428571432</v>
      </c>
      <c r="V279" s="154">
        <f t="shared" si="116"/>
        <v>4.1428571428571432</v>
      </c>
      <c r="W279" s="87"/>
      <c r="X279" s="155" t="str">
        <f t="shared" si="117"/>
        <v>CUMPLIDA</v>
      </c>
      <c r="Y279" s="155" t="str">
        <f t="shared" si="118"/>
        <v>CUMPLIDO</v>
      </c>
      <c r="Z279" s="95" t="s">
        <v>261</v>
      </c>
      <c r="AA279" s="156" t="str">
        <f t="shared" si="107"/>
        <v>H62R16</v>
      </c>
      <c r="AB279" s="156">
        <f t="shared" si="123"/>
        <v>1</v>
      </c>
      <c r="AC279" s="156" t="str">
        <f t="shared" si="108"/>
        <v>H62R16 - 1</v>
      </c>
      <c r="AD279" s="153">
        <f t="shared" si="119"/>
        <v>5</v>
      </c>
      <c r="AE279" s="197">
        <f t="shared" si="120"/>
        <v>5</v>
      </c>
      <c r="AF279" s="153" t="str">
        <f t="shared" si="111"/>
        <v>H62R16.</v>
      </c>
      <c r="AG279" s="153" t="str">
        <f t="shared" si="121"/>
        <v>H62R16</v>
      </c>
      <c r="AH279" s="68"/>
      <c r="AI279" s="68"/>
      <c r="AJ279" s="15"/>
      <c r="AK279" s="15"/>
      <c r="AL279" s="15"/>
      <c r="AM279" s="15"/>
      <c r="AN279" s="15"/>
      <c r="AO279" s="15"/>
      <c r="AP279" s="15"/>
    </row>
    <row r="280" spans="1:42" s="2" customFormat="1" ht="350.1" customHeight="1" x14ac:dyDescent="0.2">
      <c r="A280" s="172">
        <f>IF(ISBLANK(D280),"",COUNTA($D$2:D280))</f>
        <v>225</v>
      </c>
      <c r="B280" s="148">
        <f t="shared" si="112"/>
        <v>279</v>
      </c>
      <c r="C280" s="87"/>
      <c r="D280" s="104" t="s">
        <v>836</v>
      </c>
      <c r="E280" s="117">
        <v>1405004</v>
      </c>
      <c r="F280" s="101" t="s">
        <v>236</v>
      </c>
      <c r="G280" s="102" t="s">
        <v>237</v>
      </c>
      <c r="H280" s="102" t="s">
        <v>433</v>
      </c>
      <c r="I280" s="102" t="s">
        <v>434</v>
      </c>
      <c r="J280" s="104" t="s">
        <v>435</v>
      </c>
      <c r="K280" s="87">
        <v>2</v>
      </c>
      <c r="L280" s="91">
        <v>43040</v>
      </c>
      <c r="M280" s="91">
        <v>43250</v>
      </c>
      <c r="N280" s="92">
        <f t="shared" si="110"/>
        <v>30</v>
      </c>
      <c r="O280" s="87" t="s">
        <v>2107</v>
      </c>
      <c r="P280" s="90">
        <v>0</v>
      </c>
      <c r="Q280" s="87"/>
      <c r="R280" s="175">
        <f t="shared" si="122"/>
        <v>-1441.6666666666667</v>
      </c>
      <c r="S280" s="93">
        <f t="shared" si="113"/>
        <v>0</v>
      </c>
      <c r="T280" s="154">
        <f t="shared" si="114"/>
        <v>0</v>
      </c>
      <c r="U280" s="154">
        <f t="shared" si="115"/>
        <v>0</v>
      </c>
      <c r="V280" s="154">
        <f t="shared" si="116"/>
        <v>30</v>
      </c>
      <c r="W280" s="87"/>
      <c r="X280" s="155" t="str">
        <f t="shared" si="117"/>
        <v>VENCIDA</v>
      </c>
      <c r="Y280" s="155" t="str">
        <f t="shared" si="118"/>
        <v>VENCIDO</v>
      </c>
      <c r="Z280" s="95" t="s">
        <v>261</v>
      </c>
      <c r="AA280" s="156" t="str">
        <f t="shared" si="107"/>
        <v>H63R16</v>
      </c>
      <c r="AB280" s="156">
        <f t="shared" si="123"/>
        <v>1</v>
      </c>
      <c r="AC280" s="156" t="str">
        <f t="shared" si="108"/>
        <v>H63R16 - 1</v>
      </c>
      <c r="AD280" s="153">
        <f t="shared" si="119"/>
        <v>1</v>
      </c>
      <c r="AE280" s="197">
        <f t="shared" si="120"/>
        <v>1</v>
      </c>
      <c r="AF280" s="153" t="str">
        <f t="shared" si="111"/>
        <v>H63R16.</v>
      </c>
      <c r="AG280" s="153" t="str">
        <f t="shared" si="121"/>
        <v>H63R16</v>
      </c>
      <c r="AH280" s="68"/>
      <c r="AI280" s="68"/>
      <c r="AJ280" s="15"/>
      <c r="AK280" s="15"/>
      <c r="AL280" s="15"/>
      <c r="AM280" s="15"/>
      <c r="AN280" s="15"/>
      <c r="AO280" s="15"/>
      <c r="AP280" s="15"/>
    </row>
    <row r="281" spans="1:42" s="2" customFormat="1" ht="350.1" customHeight="1" x14ac:dyDescent="0.2">
      <c r="A281" s="172">
        <f>IF(ISBLANK(D281),"",COUNTA($D$2:D281))</f>
        <v>226</v>
      </c>
      <c r="B281" s="148">
        <f t="shared" si="112"/>
        <v>280</v>
      </c>
      <c r="C281" s="87"/>
      <c r="D281" s="104" t="s">
        <v>996</v>
      </c>
      <c r="E281" s="117">
        <v>1401003</v>
      </c>
      <c r="F281" s="101" t="s">
        <v>238</v>
      </c>
      <c r="G281" s="102" t="s">
        <v>239</v>
      </c>
      <c r="H281" s="102" t="s">
        <v>567</v>
      </c>
      <c r="I281" s="102" t="s">
        <v>568</v>
      </c>
      <c r="J281" s="104" t="s">
        <v>569</v>
      </c>
      <c r="K281" s="87">
        <v>1</v>
      </c>
      <c r="L281" s="91">
        <v>43040</v>
      </c>
      <c r="M281" s="91">
        <v>43159</v>
      </c>
      <c r="N281" s="92">
        <f t="shared" ref="N281:N291" si="124">(+M281-L281)/7</f>
        <v>17</v>
      </c>
      <c r="O281" s="88" t="s">
        <v>2110</v>
      </c>
      <c r="P281" s="90">
        <v>1</v>
      </c>
      <c r="Q281" s="87"/>
      <c r="R281" s="175">
        <f t="shared" si="122"/>
        <v>-1438.6333333333334</v>
      </c>
      <c r="S281" s="93">
        <f t="shared" si="113"/>
        <v>100</v>
      </c>
      <c r="T281" s="154">
        <f t="shared" si="114"/>
        <v>17</v>
      </c>
      <c r="U281" s="154">
        <f t="shared" si="115"/>
        <v>17</v>
      </c>
      <c r="V281" s="154">
        <f t="shared" si="116"/>
        <v>17</v>
      </c>
      <c r="W281" s="87"/>
      <c r="X281" s="155" t="str">
        <f t="shared" si="117"/>
        <v>CUMPLIDA</v>
      </c>
      <c r="Y281" s="155" t="str">
        <f t="shared" si="118"/>
        <v>CUMPLIDO</v>
      </c>
      <c r="Z281" s="95" t="s">
        <v>261</v>
      </c>
      <c r="AA281" s="156" t="str">
        <f t="shared" si="107"/>
        <v>H68R16</v>
      </c>
      <c r="AB281" s="156">
        <f t="shared" si="123"/>
        <v>1</v>
      </c>
      <c r="AC281" s="156" t="str">
        <f t="shared" si="108"/>
        <v>H68R16 - 1</v>
      </c>
      <c r="AD281" s="153">
        <f t="shared" si="119"/>
        <v>5</v>
      </c>
      <c r="AE281" s="197">
        <f t="shared" si="120"/>
        <v>5</v>
      </c>
      <c r="AF281" s="153" t="str">
        <f t="shared" si="111"/>
        <v>H68R16.</v>
      </c>
      <c r="AG281" s="153" t="str">
        <f t="shared" si="121"/>
        <v>H68R16</v>
      </c>
      <c r="AH281" s="68"/>
      <c r="AI281" s="68"/>
      <c r="AJ281" s="15"/>
      <c r="AK281" s="15"/>
      <c r="AL281" s="15"/>
      <c r="AM281" s="15"/>
      <c r="AN281" s="15"/>
      <c r="AO281" s="15"/>
      <c r="AP281" s="15"/>
    </row>
    <row r="282" spans="1:42" s="2" customFormat="1" ht="350.1" customHeight="1" x14ac:dyDescent="0.2">
      <c r="A282" s="172">
        <f>IF(ISBLANK(D282),"",COUNTA($D$2:D282))</f>
        <v>227</v>
      </c>
      <c r="B282" s="148">
        <f t="shared" si="112"/>
        <v>281</v>
      </c>
      <c r="C282" s="87"/>
      <c r="D282" s="104" t="s">
        <v>996</v>
      </c>
      <c r="E282" s="117">
        <v>1405004</v>
      </c>
      <c r="F282" s="101" t="s">
        <v>240</v>
      </c>
      <c r="G282" s="102" t="s">
        <v>241</v>
      </c>
      <c r="H282" s="102" t="s">
        <v>787</v>
      </c>
      <c r="I282" s="102" t="s">
        <v>570</v>
      </c>
      <c r="J282" s="104" t="s">
        <v>788</v>
      </c>
      <c r="K282" s="87">
        <v>1</v>
      </c>
      <c r="L282" s="91">
        <v>43040</v>
      </c>
      <c r="M282" s="91">
        <v>43099</v>
      </c>
      <c r="N282" s="92">
        <f t="shared" si="124"/>
        <v>8.4285714285714288</v>
      </c>
      <c r="O282" s="88" t="s">
        <v>2110</v>
      </c>
      <c r="P282" s="90">
        <v>1</v>
      </c>
      <c r="Q282" s="87"/>
      <c r="R282" s="175">
        <f t="shared" si="122"/>
        <v>-1436.6333333333334</v>
      </c>
      <c r="S282" s="93">
        <f t="shared" si="113"/>
        <v>100</v>
      </c>
      <c r="T282" s="154">
        <f t="shared" si="114"/>
        <v>8.4285714285714288</v>
      </c>
      <c r="U282" s="154">
        <f t="shared" si="115"/>
        <v>8.4285714285714288</v>
      </c>
      <c r="V282" s="154">
        <f t="shared" si="116"/>
        <v>8.4285714285714288</v>
      </c>
      <c r="W282" s="87"/>
      <c r="X282" s="155" t="str">
        <f t="shared" si="117"/>
        <v>CUMPLIDA</v>
      </c>
      <c r="Y282" s="155" t="str">
        <f t="shared" si="118"/>
        <v>CUMPLIDO</v>
      </c>
      <c r="Z282" s="95" t="s">
        <v>261</v>
      </c>
      <c r="AA282" s="156" t="str">
        <f t="shared" si="107"/>
        <v>H70R16</v>
      </c>
      <c r="AB282" s="156">
        <f t="shared" si="123"/>
        <v>1</v>
      </c>
      <c r="AC282" s="156" t="str">
        <f t="shared" si="108"/>
        <v>H70R16 - 1</v>
      </c>
      <c r="AD282" s="153">
        <f t="shared" si="119"/>
        <v>5</v>
      </c>
      <c r="AE282" s="197">
        <f t="shared" si="120"/>
        <v>5</v>
      </c>
      <c r="AF282" s="153" t="str">
        <f t="shared" si="111"/>
        <v>H70R16.</v>
      </c>
      <c r="AG282" s="153" t="str">
        <f t="shared" si="121"/>
        <v>H70R16</v>
      </c>
      <c r="AH282" s="68"/>
      <c r="AI282" s="68"/>
      <c r="AJ282" s="15"/>
      <c r="AK282" s="15"/>
      <c r="AL282" s="15"/>
      <c r="AM282" s="15"/>
      <c r="AN282" s="15"/>
      <c r="AO282" s="15"/>
      <c r="AP282" s="15"/>
    </row>
    <row r="283" spans="1:42" s="2" customFormat="1" ht="350.1" customHeight="1" x14ac:dyDescent="0.2">
      <c r="A283" s="172">
        <f>IF(ISBLANK(D283),"",COUNTA($D$2:D283))</f>
        <v>228</v>
      </c>
      <c r="B283" s="148">
        <f t="shared" si="112"/>
        <v>282</v>
      </c>
      <c r="C283" s="87"/>
      <c r="D283" s="104" t="s">
        <v>836</v>
      </c>
      <c r="E283" s="117">
        <v>1101002</v>
      </c>
      <c r="F283" s="101" t="s">
        <v>345</v>
      </c>
      <c r="G283" s="102" t="s">
        <v>344</v>
      </c>
      <c r="H283" s="102" t="s">
        <v>757</v>
      </c>
      <c r="I283" s="102" t="s">
        <v>347</v>
      </c>
      <c r="J283" s="104" t="s">
        <v>789</v>
      </c>
      <c r="K283" s="87">
        <v>1</v>
      </c>
      <c r="L283" s="91">
        <v>43040</v>
      </c>
      <c r="M283" s="91">
        <v>43084</v>
      </c>
      <c r="N283" s="92">
        <f t="shared" si="124"/>
        <v>6.2857142857142856</v>
      </c>
      <c r="O283" s="87" t="s">
        <v>346</v>
      </c>
      <c r="P283" s="90">
        <v>1</v>
      </c>
      <c r="Q283" s="87"/>
      <c r="R283" s="175">
        <f t="shared" si="122"/>
        <v>-1436.1333333333334</v>
      </c>
      <c r="S283" s="93">
        <f t="shared" si="113"/>
        <v>100</v>
      </c>
      <c r="T283" s="154">
        <f t="shared" si="114"/>
        <v>6.2857142857142856</v>
      </c>
      <c r="U283" s="154">
        <f t="shared" si="115"/>
        <v>6.2857142857142856</v>
      </c>
      <c r="V283" s="154">
        <f t="shared" si="116"/>
        <v>6.2857142857142856</v>
      </c>
      <c r="W283" s="87"/>
      <c r="X283" s="155" t="str">
        <f t="shared" si="117"/>
        <v>CUMPLIDA</v>
      </c>
      <c r="Y283" s="155" t="str">
        <f t="shared" si="118"/>
        <v>CUMPLIDO</v>
      </c>
      <c r="Z283" s="95" t="s">
        <v>261</v>
      </c>
      <c r="AA283" s="156" t="str">
        <f t="shared" si="107"/>
        <v>H71R16</v>
      </c>
      <c r="AB283" s="156">
        <f t="shared" si="123"/>
        <v>1</v>
      </c>
      <c r="AC283" s="156" t="str">
        <f t="shared" si="108"/>
        <v>H71R16 - 1</v>
      </c>
      <c r="AD283" s="153">
        <f t="shared" si="119"/>
        <v>5</v>
      </c>
      <c r="AE283" s="197">
        <f t="shared" si="120"/>
        <v>5</v>
      </c>
      <c r="AF283" s="153" t="str">
        <f t="shared" si="111"/>
        <v>H71R16.</v>
      </c>
      <c r="AG283" s="153" t="str">
        <f t="shared" si="121"/>
        <v>H71R16</v>
      </c>
      <c r="AH283" s="68"/>
      <c r="AI283" s="68"/>
      <c r="AJ283" s="15"/>
      <c r="AK283" s="15"/>
      <c r="AL283" s="15"/>
      <c r="AM283" s="15"/>
      <c r="AN283" s="15"/>
      <c r="AO283" s="15"/>
      <c r="AP283" s="15"/>
    </row>
    <row r="284" spans="1:42" s="2" customFormat="1" ht="350.1" customHeight="1" x14ac:dyDescent="0.2">
      <c r="A284" s="172" t="str">
        <f>IF(ISBLANK(D284),"",COUNTA($D$2:D284))</f>
        <v/>
      </c>
      <c r="B284" s="148">
        <f t="shared" si="112"/>
        <v>283</v>
      </c>
      <c r="C284" s="87"/>
      <c r="D284" s="104"/>
      <c r="E284" s="117">
        <v>1101002</v>
      </c>
      <c r="F284" s="101" t="s">
        <v>2024</v>
      </c>
      <c r="G284" s="102" t="s">
        <v>344</v>
      </c>
      <c r="H284" s="102" t="s">
        <v>758</v>
      </c>
      <c r="I284" s="102" t="s">
        <v>348</v>
      </c>
      <c r="J284" s="104" t="s">
        <v>349</v>
      </c>
      <c r="K284" s="87">
        <v>1</v>
      </c>
      <c r="L284" s="91">
        <v>43282</v>
      </c>
      <c r="M284" s="91">
        <v>43373</v>
      </c>
      <c r="N284" s="92">
        <f t="shared" si="124"/>
        <v>13</v>
      </c>
      <c r="O284" s="87" t="s">
        <v>346</v>
      </c>
      <c r="P284" s="90">
        <v>1</v>
      </c>
      <c r="Q284" s="87"/>
      <c r="R284" s="175">
        <f t="shared" si="122"/>
        <v>-1445.7666666666667</v>
      </c>
      <c r="S284" s="93">
        <f t="shared" si="113"/>
        <v>100</v>
      </c>
      <c r="T284" s="154">
        <f t="shared" si="114"/>
        <v>13</v>
      </c>
      <c r="U284" s="154">
        <f t="shared" si="115"/>
        <v>13</v>
      </c>
      <c r="V284" s="154">
        <f t="shared" si="116"/>
        <v>13</v>
      </c>
      <c r="W284" s="87"/>
      <c r="X284" s="155" t="str">
        <f t="shared" si="117"/>
        <v>CUMPLIDA</v>
      </c>
      <c r="Y284" s="155" t="str">
        <f t="shared" si="118"/>
        <v/>
      </c>
      <c r="Z284" s="95" t="s">
        <v>261</v>
      </c>
      <c r="AA284" s="156" t="str">
        <f t="shared" si="107"/>
        <v>H71R16</v>
      </c>
      <c r="AB284" s="156">
        <f t="shared" si="123"/>
        <v>2</v>
      </c>
      <c r="AC284" s="156" t="str">
        <f t="shared" si="108"/>
        <v>H71R16 - 2</v>
      </c>
      <c r="AD284" s="153">
        <f t="shared" si="119"/>
        <v>5</v>
      </c>
      <c r="AE284" s="197">
        <f t="shared" si="120"/>
        <v>5</v>
      </c>
      <c r="AF284" s="153" t="str">
        <f t="shared" si="111"/>
        <v>H71R16.</v>
      </c>
      <c r="AG284" s="153" t="str">
        <f t="shared" si="121"/>
        <v>H71R16</v>
      </c>
      <c r="AH284" s="68"/>
      <c r="AI284" s="68"/>
      <c r="AJ284" s="15"/>
      <c r="AK284" s="15"/>
      <c r="AL284" s="15"/>
      <c r="AM284" s="15"/>
      <c r="AN284" s="15"/>
      <c r="AO284" s="15"/>
      <c r="AP284" s="15"/>
    </row>
    <row r="285" spans="1:42" s="2" customFormat="1" ht="350.1" customHeight="1" x14ac:dyDescent="0.2">
      <c r="A285" s="172">
        <f>IF(ISBLANK(D285),"",COUNTA($D$2:D285))</f>
        <v>229</v>
      </c>
      <c r="B285" s="148">
        <f t="shared" si="112"/>
        <v>284</v>
      </c>
      <c r="C285" s="87"/>
      <c r="D285" s="104" t="s">
        <v>836</v>
      </c>
      <c r="E285" s="117">
        <v>1101002</v>
      </c>
      <c r="F285" s="101" t="s">
        <v>790</v>
      </c>
      <c r="G285" s="102" t="s">
        <v>242</v>
      </c>
      <c r="H285" s="102" t="s">
        <v>350</v>
      </c>
      <c r="I285" s="102" t="s">
        <v>351</v>
      </c>
      <c r="J285" s="104" t="s">
        <v>352</v>
      </c>
      <c r="K285" s="87">
        <v>1</v>
      </c>
      <c r="L285" s="91">
        <v>43132</v>
      </c>
      <c r="M285" s="91">
        <v>43189</v>
      </c>
      <c r="N285" s="92">
        <f t="shared" si="124"/>
        <v>8.1428571428571423</v>
      </c>
      <c r="O285" s="87" t="s">
        <v>346</v>
      </c>
      <c r="P285" s="90">
        <v>1</v>
      </c>
      <c r="Q285" s="87"/>
      <c r="R285" s="175">
        <f t="shared" si="122"/>
        <v>-1439.6333333333334</v>
      </c>
      <c r="S285" s="93">
        <f t="shared" si="113"/>
        <v>100</v>
      </c>
      <c r="T285" s="154">
        <f t="shared" si="114"/>
        <v>8.1428571428571423</v>
      </c>
      <c r="U285" s="154">
        <f t="shared" si="115"/>
        <v>8.1428571428571423</v>
      </c>
      <c r="V285" s="154">
        <f t="shared" si="116"/>
        <v>8.1428571428571423</v>
      </c>
      <c r="W285" s="87"/>
      <c r="X285" s="155" t="str">
        <f t="shared" si="117"/>
        <v>CUMPLIDA</v>
      </c>
      <c r="Y285" s="155" t="str">
        <f t="shared" si="118"/>
        <v>CUMPLIDO</v>
      </c>
      <c r="Z285" s="95" t="s">
        <v>261</v>
      </c>
      <c r="AA285" s="156" t="str">
        <f t="shared" si="107"/>
        <v>H72R16</v>
      </c>
      <c r="AB285" s="156">
        <f t="shared" si="123"/>
        <v>1</v>
      </c>
      <c r="AC285" s="156" t="str">
        <f t="shared" si="108"/>
        <v>H72R16 - 1</v>
      </c>
      <c r="AD285" s="153">
        <f t="shared" si="119"/>
        <v>5</v>
      </c>
      <c r="AE285" s="197">
        <f t="shared" si="120"/>
        <v>5</v>
      </c>
      <c r="AF285" s="153" t="str">
        <f t="shared" si="111"/>
        <v>H72R16.</v>
      </c>
      <c r="AG285" s="153" t="str">
        <f t="shared" si="121"/>
        <v>H72R16</v>
      </c>
      <c r="AH285" s="68"/>
      <c r="AI285" s="68"/>
      <c r="AJ285" s="15"/>
      <c r="AK285" s="15"/>
      <c r="AL285" s="15"/>
      <c r="AM285" s="15"/>
      <c r="AN285" s="15"/>
      <c r="AO285" s="15"/>
      <c r="AP285" s="15"/>
    </row>
    <row r="286" spans="1:42" s="2" customFormat="1" ht="350.1" customHeight="1" x14ac:dyDescent="0.2">
      <c r="A286" s="172">
        <f>IF(ISBLANK(D286),"",COUNTA($D$2:D286))</f>
        <v>230</v>
      </c>
      <c r="B286" s="148">
        <f t="shared" si="112"/>
        <v>285</v>
      </c>
      <c r="C286" s="87"/>
      <c r="D286" s="104" t="s">
        <v>1610</v>
      </c>
      <c r="E286" s="117">
        <v>1401005</v>
      </c>
      <c r="F286" s="101" t="s">
        <v>812</v>
      </c>
      <c r="G286" s="102" t="s">
        <v>243</v>
      </c>
      <c r="H286" s="101" t="s">
        <v>811</v>
      </c>
      <c r="I286" s="101" t="s">
        <v>813</v>
      </c>
      <c r="J286" s="87" t="s">
        <v>814</v>
      </c>
      <c r="K286" s="87">
        <v>1</v>
      </c>
      <c r="L286" s="91">
        <v>43101</v>
      </c>
      <c r="M286" s="91">
        <v>43403</v>
      </c>
      <c r="N286" s="92">
        <f t="shared" si="124"/>
        <v>43.142857142857146</v>
      </c>
      <c r="O286" s="87" t="s">
        <v>414</v>
      </c>
      <c r="P286" s="90">
        <v>1</v>
      </c>
      <c r="Q286" s="87"/>
      <c r="R286" s="175">
        <f t="shared" si="122"/>
        <v>-1446.7666666666667</v>
      </c>
      <c r="S286" s="93">
        <f t="shared" si="113"/>
        <v>100</v>
      </c>
      <c r="T286" s="154">
        <f t="shared" si="114"/>
        <v>43.142857142857146</v>
      </c>
      <c r="U286" s="154">
        <f t="shared" si="115"/>
        <v>43.142857142857146</v>
      </c>
      <c r="V286" s="154">
        <f t="shared" si="116"/>
        <v>43.142857142857146</v>
      </c>
      <c r="W286" s="87"/>
      <c r="X286" s="155" t="str">
        <f t="shared" si="117"/>
        <v>CUMPLIDA</v>
      </c>
      <c r="Y286" s="155" t="str">
        <f t="shared" si="118"/>
        <v>CUMPLIDO</v>
      </c>
      <c r="Z286" s="95" t="s">
        <v>261</v>
      </c>
      <c r="AA286" s="156" t="str">
        <f t="shared" si="107"/>
        <v>H77R16</v>
      </c>
      <c r="AB286" s="156">
        <f t="shared" si="123"/>
        <v>1</v>
      </c>
      <c r="AC286" s="156" t="str">
        <f t="shared" si="108"/>
        <v>H77R16 - 1</v>
      </c>
      <c r="AD286" s="153">
        <f t="shared" si="119"/>
        <v>5</v>
      </c>
      <c r="AE286" s="197">
        <f t="shared" si="120"/>
        <v>5</v>
      </c>
      <c r="AF286" s="153" t="str">
        <f t="shared" si="111"/>
        <v>H77R16.</v>
      </c>
      <c r="AG286" s="153" t="str">
        <f t="shared" si="121"/>
        <v>H77R16</v>
      </c>
      <c r="AH286" s="68"/>
      <c r="AI286" s="68"/>
      <c r="AJ286" s="15"/>
      <c r="AK286" s="15"/>
      <c r="AL286" s="15"/>
      <c r="AM286" s="15"/>
      <c r="AN286" s="15"/>
      <c r="AO286" s="15"/>
      <c r="AP286" s="15"/>
    </row>
    <row r="287" spans="1:42" s="2" customFormat="1" ht="350.1" customHeight="1" x14ac:dyDescent="0.2">
      <c r="A287" s="172">
        <f>IF(ISBLANK(D287),"",COUNTA($D$2:D287))</f>
        <v>231</v>
      </c>
      <c r="B287" s="148">
        <f t="shared" si="112"/>
        <v>286</v>
      </c>
      <c r="C287" s="87"/>
      <c r="D287" s="104" t="s">
        <v>1610</v>
      </c>
      <c r="E287" s="117">
        <v>1405004</v>
      </c>
      <c r="F287" s="101" t="s">
        <v>816</v>
      </c>
      <c r="G287" s="102" t="s">
        <v>244</v>
      </c>
      <c r="H287" s="102" t="s">
        <v>815</v>
      </c>
      <c r="I287" s="102" t="s">
        <v>817</v>
      </c>
      <c r="J287" s="87" t="s">
        <v>818</v>
      </c>
      <c r="K287" s="87">
        <v>2</v>
      </c>
      <c r="L287" s="91">
        <v>43101</v>
      </c>
      <c r="M287" s="91">
        <v>43403</v>
      </c>
      <c r="N287" s="92">
        <f t="shared" si="124"/>
        <v>43.142857142857146</v>
      </c>
      <c r="O287" s="87" t="s">
        <v>414</v>
      </c>
      <c r="P287" s="90">
        <v>2</v>
      </c>
      <c r="Q287" s="87"/>
      <c r="R287" s="175">
        <f t="shared" si="122"/>
        <v>-1446.7666666666667</v>
      </c>
      <c r="S287" s="93">
        <f t="shared" si="113"/>
        <v>100</v>
      </c>
      <c r="T287" s="154">
        <f t="shared" si="114"/>
        <v>43.142857142857146</v>
      </c>
      <c r="U287" s="154">
        <f t="shared" si="115"/>
        <v>43.142857142857146</v>
      </c>
      <c r="V287" s="154">
        <f t="shared" si="116"/>
        <v>43.142857142857146</v>
      </c>
      <c r="W287" s="87"/>
      <c r="X287" s="155" t="str">
        <f t="shared" si="117"/>
        <v>CUMPLIDA</v>
      </c>
      <c r="Y287" s="155" t="str">
        <f t="shared" si="118"/>
        <v>CUMPLIDO</v>
      </c>
      <c r="Z287" s="95" t="s">
        <v>261</v>
      </c>
      <c r="AA287" s="156" t="str">
        <f t="shared" si="107"/>
        <v>H78R16</v>
      </c>
      <c r="AB287" s="156">
        <f t="shared" si="123"/>
        <v>1</v>
      </c>
      <c r="AC287" s="156" t="str">
        <f t="shared" si="108"/>
        <v>H78R16 - 1</v>
      </c>
      <c r="AD287" s="153">
        <f t="shared" si="119"/>
        <v>5</v>
      </c>
      <c r="AE287" s="197">
        <f t="shared" si="120"/>
        <v>5</v>
      </c>
      <c r="AF287" s="153" t="str">
        <f t="shared" si="111"/>
        <v>H78R16.</v>
      </c>
      <c r="AG287" s="153" t="str">
        <f t="shared" si="121"/>
        <v>H78R16</v>
      </c>
      <c r="AH287" s="68"/>
      <c r="AI287" s="68"/>
      <c r="AJ287" s="15"/>
      <c r="AK287" s="15"/>
      <c r="AL287" s="15"/>
      <c r="AM287" s="15"/>
      <c r="AN287" s="15"/>
      <c r="AO287" s="15"/>
      <c r="AP287" s="15"/>
    </row>
    <row r="288" spans="1:42" s="2" customFormat="1" ht="350.1" customHeight="1" x14ac:dyDescent="0.2">
      <c r="A288" s="172">
        <f>IF(ISBLANK(D288),"",COUNTA($D$2:D288))</f>
        <v>232</v>
      </c>
      <c r="B288" s="148">
        <f t="shared" si="112"/>
        <v>287</v>
      </c>
      <c r="C288" s="87"/>
      <c r="D288" s="104" t="s">
        <v>1000</v>
      </c>
      <c r="E288" s="117">
        <v>1402006</v>
      </c>
      <c r="F288" s="101" t="s">
        <v>723</v>
      </c>
      <c r="G288" s="102" t="s">
        <v>724</v>
      </c>
      <c r="H288" s="102" t="s">
        <v>819</v>
      </c>
      <c r="I288" s="102" t="s">
        <v>820</v>
      </c>
      <c r="J288" s="104" t="s">
        <v>821</v>
      </c>
      <c r="K288" s="87">
        <v>1</v>
      </c>
      <c r="L288" s="91">
        <v>43101</v>
      </c>
      <c r="M288" s="91">
        <v>43403</v>
      </c>
      <c r="N288" s="92">
        <f t="shared" si="124"/>
        <v>43.142857142857146</v>
      </c>
      <c r="O288" s="87" t="s">
        <v>414</v>
      </c>
      <c r="P288" s="90">
        <v>1</v>
      </c>
      <c r="Q288" s="87"/>
      <c r="R288" s="175">
        <f t="shared" si="122"/>
        <v>-1446.7666666666667</v>
      </c>
      <c r="S288" s="93">
        <f t="shared" si="113"/>
        <v>100</v>
      </c>
      <c r="T288" s="154">
        <f t="shared" si="114"/>
        <v>43.142857142857146</v>
      </c>
      <c r="U288" s="154">
        <f t="shared" si="115"/>
        <v>43.142857142857146</v>
      </c>
      <c r="V288" s="154">
        <f t="shared" si="116"/>
        <v>43.142857142857146</v>
      </c>
      <c r="W288" s="87"/>
      <c r="X288" s="155" t="str">
        <f t="shared" si="117"/>
        <v>CUMPLIDA</v>
      </c>
      <c r="Y288" s="155" t="str">
        <f t="shared" si="118"/>
        <v>CUMPLIDO</v>
      </c>
      <c r="Z288" s="95" t="s">
        <v>261</v>
      </c>
      <c r="AA288" s="156" t="str">
        <f t="shared" si="107"/>
        <v>H79R16</v>
      </c>
      <c r="AB288" s="156">
        <f t="shared" si="123"/>
        <v>1</v>
      </c>
      <c r="AC288" s="156" t="str">
        <f t="shared" si="108"/>
        <v>H79R16 - 1</v>
      </c>
      <c r="AD288" s="153">
        <f t="shared" si="119"/>
        <v>5</v>
      </c>
      <c r="AE288" s="197">
        <f t="shared" si="120"/>
        <v>5</v>
      </c>
      <c r="AF288" s="153" t="str">
        <f t="shared" si="111"/>
        <v>H79R16.</v>
      </c>
      <c r="AG288" s="153" t="str">
        <f t="shared" si="121"/>
        <v>H79R16</v>
      </c>
      <c r="AH288" s="68"/>
      <c r="AI288" s="68"/>
      <c r="AJ288" s="15"/>
      <c r="AK288" s="15"/>
      <c r="AL288" s="15"/>
      <c r="AM288" s="15"/>
      <c r="AN288" s="15"/>
      <c r="AO288" s="15"/>
      <c r="AP288" s="15"/>
    </row>
    <row r="289" spans="1:42" s="2" customFormat="1" ht="350.1" customHeight="1" x14ac:dyDescent="0.2">
      <c r="A289" s="172">
        <f>IF(ISBLANK(D289),"",COUNTA($D$2:D289))</f>
        <v>233</v>
      </c>
      <c r="B289" s="148">
        <f t="shared" si="112"/>
        <v>288</v>
      </c>
      <c r="C289" s="87"/>
      <c r="D289" s="104" t="s">
        <v>1001</v>
      </c>
      <c r="E289" s="117">
        <v>1802001</v>
      </c>
      <c r="F289" s="101" t="s">
        <v>1207</v>
      </c>
      <c r="G289" s="102" t="s">
        <v>1175</v>
      </c>
      <c r="H289" s="102" t="s">
        <v>360</v>
      </c>
      <c r="I289" s="102" t="s">
        <v>356</v>
      </c>
      <c r="J289" s="104" t="s">
        <v>359</v>
      </c>
      <c r="K289" s="87">
        <v>3</v>
      </c>
      <c r="L289" s="91">
        <v>43040</v>
      </c>
      <c r="M289" s="91">
        <v>43099</v>
      </c>
      <c r="N289" s="92">
        <f t="shared" si="124"/>
        <v>8.4285714285714288</v>
      </c>
      <c r="O289" s="87" t="s">
        <v>355</v>
      </c>
      <c r="P289" s="90">
        <v>3</v>
      </c>
      <c r="Q289" s="87"/>
      <c r="R289" s="175">
        <f t="shared" si="122"/>
        <v>-1436.6333333333334</v>
      </c>
      <c r="S289" s="93">
        <f t="shared" si="113"/>
        <v>100</v>
      </c>
      <c r="T289" s="154">
        <f t="shared" si="114"/>
        <v>8.4285714285714288</v>
      </c>
      <c r="U289" s="154">
        <f t="shared" si="115"/>
        <v>8.4285714285714288</v>
      </c>
      <c r="V289" s="154">
        <f t="shared" si="116"/>
        <v>8.4285714285714288</v>
      </c>
      <c r="W289" s="87"/>
      <c r="X289" s="155" t="str">
        <f t="shared" si="117"/>
        <v>CUMPLIDA</v>
      </c>
      <c r="Y289" s="155" t="str">
        <f t="shared" si="118"/>
        <v>CUMPLIDO</v>
      </c>
      <c r="Z289" s="95" t="s">
        <v>261</v>
      </c>
      <c r="AA289" s="156" t="str">
        <f t="shared" si="107"/>
        <v>H80R16</v>
      </c>
      <c r="AB289" s="156">
        <f t="shared" si="123"/>
        <v>1</v>
      </c>
      <c r="AC289" s="156" t="str">
        <f t="shared" si="108"/>
        <v>H80R16 - 1</v>
      </c>
      <c r="AD289" s="153">
        <f t="shared" si="119"/>
        <v>5</v>
      </c>
      <c r="AE289" s="197">
        <f t="shared" si="120"/>
        <v>5</v>
      </c>
      <c r="AF289" s="153" t="str">
        <f t="shared" si="111"/>
        <v>H80R16.</v>
      </c>
      <c r="AG289" s="153" t="str">
        <f t="shared" si="121"/>
        <v>H80R16</v>
      </c>
      <c r="AH289" s="68"/>
      <c r="AI289" s="68"/>
      <c r="AJ289" s="15"/>
      <c r="AK289" s="15"/>
      <c r="AL289" s="15"/>
      <c r="AM289" s="15"/>
      <c r="AN289" s="15"/>
      <c r="AO289" s="15"/>
      <c r="AP289" s="15"/>
    </row>
    <row r="290" spans="1:42" s="2" customFormat="1" ht="350.1" customHeight="1" x14ac:dyDescent="0.2">
      <c r="A290" s="172">
        <f>IF(ISBLANK(D290),"",COUNTA($D$2:D290))</f>
        <v>234</v>
      </c>
      <c r="B290" s="148">
        <f t="shared" si="112"/>
        <v>289</v>
      </c>
      <c r="C290" s="87"/>
      <c r="D290" s="104" t="s">
        <v>836</v>
      </c>
      <c r="E290" s="117">
        <v>1404002</v>
      </c>
      <c r="F290" s="101" t="s">
        <v>1208</v>
      </c>
      <c r="G290" s="102" t="s">
        <v>245</v>
      </c>
      <c r="H290" s="102" t="s">
        <v>357</v>
      </c>
      <c r="I290" s="102" t="s">
        <v>358</v>
      </c>
      <c r="J290" s="104" t="s">
        <v>8</v>
      </c>
      <c r="K290" s="87">
        <v>1</v>
      </c>
      <c r="L290" s="91">
        <v>43040</v>
      </c>
      <c r="M290" s="91">
        <v>43099</v>
      </c>
      <c r="N290" s="92">
        <f t="shared" si="124"/>
        <v>8.4285714285714288</v>
      </c>
      <c r="O290" s="87" t="s">
        <v>355</v>
      </c>
      <c r="P290" s="90">
        <v>1</v>
      </c>
      <c r="Q290" s="87"/>
      <c r="R290" s="175">
        <f t="shared" si="122"/>
        <v>-1436.6333333333334</v>
      </c>
      <c r="S290" s="93">
        <f t="shared" si="113"/>
        <v>100</v>
      </c>
      <c r="T290" s="154">
        <f t="shared" si="114"/>
        <v>8.4285714285714288</v>
      </c>
      <c r="U290" s="154">
        <f t="shared" si="115"/>
        <v>8.4285714285714288</v>
      </c>
      <c r="V290" s="154">
        <f t="shared" si="116"/>
        <v>8.4285714285714288</v>
      </c>
      <c r="W290" s="87"/>
      <c r="X290" s="155" t="str">
        <f t="shared" si="117"/>
        <v>CUMPLIDA</v>
      </c>
      <c r="Y290" s="155" t="str">
        <f t="shared" si="118"/>
        <v>CUMPLIDO</v>
      </c>
      <c r="Z290" s="95" t="s">
        <v>261</v>
      </c>
      <c r="AA290" s="156" t="str">
        <f t="shared" si="107"/>
        <v>H81R16</v>
      </c>
      <c r="AB290" s="156">
        <f t="shared" si="123"/>
        <v>1</v>
      </c>
      <c r="AC290" s="156" t="str">
        <f t="shared" si="108"/>
        <v>H81R16 - 1</v>
      </c>
      <c r="AD290" s="153">
        <f t="shared" si="119"/>
        <v>5</v>
      </c>
      <c r="AE290" s="197">
        <f t="shared" si="120"/>
        <v>5</v>
      </c>
      <c r="AF290" s="153" t="str">
        <f t="shared" si="111"/>
        <v>H81R16.</v>
      </c>
      <c r="AG290" s="153" t="str">
        <f t="shared" si="121"/>
        <v>H81R16</v>
      </c>
      <c r="AH290" s="68"/>
      <c r="AI290" s="68"/>
      <c r="AJ290" s="15"/>
      <c r="AK290" s="15"/>
      <c r="AL290" s="15"/>
      <c r="AM290" s="15"/>
      <c r="AN290" s="15"/>
      <c r="AO290" s="15"/>
      <c r="AP290" s="15"/>
    </row>
    <row r="291" spans="1:42" s="2" customFormat="1" ht="350.1" customHeight="1" x14ac:dyDescent="0.2">
      <c r="A291" s="172">
        <f>IF(ISBLANK(D291),"",COUNTA($D$2:D291))</f>
        <v>235</v>
      </c>
      <c r="B291" s="148">
        <f t="shared" si="112"/>
        <v>290</v>
      </c>
      <c r="C291" s="87"/>
      <c r="D291" s="104" t="s">
        <v>2026</v>
      </c>
      <c r="E291" s="117">
        <v>1404002</v>
      </c>
      <c r="F291" s="101" t="s">
        <v>840</v>
      </c>
      <c r="G291" s="102" t="s">
        <v>246</v>
      </c>
      <c r="H291" s="102" t="s">
        <v>819</v>
      </c>
      <c r="I291" s="102" t="s">
        <v>820</v>
      </c>
      <c r="J291" s="104" t="s">
        <v>821</v>
      </c>
      <c r="K291" s="87">
        <v>1</v>
      </c>
      <c r="L291" s="91">
        <v>43101</v>
      </c>
      <c r="M291" s="91">
        <v>43403</v>
      </c>
      <c r="N291" s="92">
        <f t="shared" si="124"/>
        <v>43.142857142857146</v>
      </c>
      <c r="O291" s="87" t="s">
        <v>414</v>
      </c>
      <c r="P291" s="90">
        <v>1</v>
      </c>
      <c r="Q291" s="87"/>
      <c r="R291" s="175">
        <f t="shared" si="122"/>
        <v>-1446.7666666666667</v>
      </c>
      <c r="S291" s="93">
        <f t="shared" si="113"/>
        <v>100</v>
      </c>
      <c r="T291" s="154">
        <f t="shared" si="114"/>
        <v>43.142857142857146</v>
      </c>
      <c r="U291" s="154">
        <f t="shared" si="115"/>
        <v>43.142857142857146</v>
      </c>
      <c r="V291" s="154">
        <f t="shared" si="116"/>
        <v>43.142857142857146</v>
      </c>
      <c r="W291" s="87"/>
      <c r="X291" s="155" t="str">
        <f t="shared" si="117"/>
        <v>CUMPLIDA</v>
      </c>
      <c r="Y291" s="155" t="str">
        <f t="shared" si="118"/>
        <v>CUMPLIDO</v>
      </c>
      <c r="Z291" s="95" t="s">
        <v>261</v>
      </c>
      <c r="AA291" s="156" t="str">
        <f t="shared" si="107"/>
        <v>H82R16</v>
      </c>
      <c r="AB291" s="156">
        <f t="shared" si="123"/>
        <v>1</v>
      </c>
      <c r="AC291" s="156" t="str">
        <f t="shared" si="108"/>
        <v>H82R16 - 1</v>
      </c>
      <c r="AD291" s="153">
        <f t="shared" si="119"/>
        <v>5</v>
      </c>
      <c r="AE291" s="197">
        <f t="shared" si="120"/>
        <v>5</v>
      </c>
      <c r="AF291" s="153" t="str">
        <f t="shared" si="111"/>
        <v>H82R16</v>
      </c>
      <c r="AG291" s="153" t="str">
        <f t="shared" si="121"/>
        <v>H82R16</v>
      </c>
      <c r="AH291" s="68"/>
      <c r="AI291" s="68"/>
      <c r="AJ291" s="15"/>
      <c r="AK291" s="15"/>
      <c r="AL291" s="15"/>
      <c r="AM291" s="15"/>
      <c r="AN291" s="15"/>
      <c r="AO291" s="15"/>
      <c r="AP291" s="15"/>
    </row>
    <row r="292" spans="1:42" s="2" customFormat="1" ht="350.1" customHeight="1" x14ac:dyDescent="0.2">
      <c r="A292" s="172">
        <f>IF(ISBLANK(D292),"",COUNTA($D$2:D292))</f>
        <v>236</v>
      </c>
      <c r="B292" s="148">
        <f t="shared" si="112"/>
        <v>291</v>
      </c>
      <c r="C292" s="87"/>
      <c r="D292" s="104" t="s">
        <v>1612</v>
      </c>
      <c r="E292" s="117">
        <v>1401001</v>
      </c>
      <c r="F292" s="101" t="s">
        <v>2025</v>
      </c>
      <c r="G292" s="102" t="s">
        <v>725</v>
      </c>
      <c r="H292" s="101" t="s">
        <v>824</v>
      </c>
      <c r="I292" s="102" t="s">
        <v>823</v>
      </c>
      <c r="J292" s="104" t="s">
        <v>826</v>
      </c>
      <c r="K292" s="87">
        <v>1</v>
      </c>
      <c r="L292" s="91">
        <v>43101</v>
      </c>
      <c r="M292" s="91">
        <v>43403</v>
      </c>
      <c r="N292" s="92">
        <f t="shared" ref="N292:N316" si="125">(+M292-L292)/7</f>
        <v>43.142857142857146</v>
      </c>
      <c r="O292" s="87" t="s">
        <v>414</v>
      </c>
      <c r="P292" s="90">
        <v>1</v>
      </c>
      <c r="Q292" s="87"/>
      <c r="R292" s="175">
        <f t="shared" si="122"/>
        <v>-1446.7666666666667</v>
      </c>
      <c r="S292" s="93">
        <f t="shared" si="113"/>
        <v>100</v>
      </c>
      <c r="T292" s="154">
        <f t="shared" si="114"/>
        <v>43.142857142857146</v>
      </c>
      <c r="U292" s="154">
        <f t="shared" si="115"/>
        <v>43.142857142857146</v>
      </c>
      <c r="V292" s="154">
        <f t="shared" si="116"/>
        <v>43.142857142857146</v>
      </c>
      <c r="W292" s="87"/>
      <c r="X292" s="155" t="str">
        <f t="shared" si="117"/>
        <v>CUMPLIDA</v>
      </c>
      <c r="Y292" s="155" t="str">
        <f t="shared" si="118"/>
        <v>CUMPLIDO</v>
      </c>
      <c r="Z292" s="95" t="s">
        <v>261</v>
      </c>
      <c r="AA292" s="156" t="str">
        <f t="shared" si="107"/>
        <v>H84R16</v>
      </c>
      <c r="AB292" s="156">
        <f t="shared" si="123"/>
        <v>1</v>
      </c>
      <c r="AC292" s="156" t="str">
        <f t="shared" si="108"/>
        <v>H84R16 - 1</v>
      </c>
      <c r="AD292" s="153">
        <f t="shared" si="119"/>
        <v>5</v>
      </c>
      <c r="AE292" s="197">
        <f t="shared" si="120"/>
        <v>5</v>
      </c>
      <c r="AF292" s="153" t="str">
        <f t="shared" si="111"/>
        <v>H84R16.</v>
      </c>
      <c r="AG292" s="153" t="str">
        <f t="shared" si="121"/>
        <v>H84R16</v>
      </c>
      <c r="AH292" s="68"/>
      <c r="AI292" s="68"/>
      <c r="AJ292" s="15"/>
      <c r="AK292" s="15"/>
      <c r="AL292" s="15"/>
      <c r="AM292" s="15"/>
      <c r="AN292" s="15"/>
      <c r="AO292" s="15"/>
      <c r="AP292" s="15"/>
    </row>
    <row r="293" spans="1:42" s="2" customFormat="1" ht="350.1" customHeight="1" x14ac:dyDescent="0.2">
      <c r="A293" s="172">
        <f>IF(ISBLANK(D293),"",COUNTA($D$2:D293))</f>
        <v>237</v>
      </c>
      <c r="B293" s="148">
        <f t="shared" si="112"/>
        <v>292</v>
      </c>
      <c r="C293" s="87"/>
      <c r="D293" s="104" t="s">
        <v>837</v>
      </c>
      <c r="E293" s="117">
        <v>1401001</v>
      </c>
      <c r="F293" s="101" t="s">
        <v>822</v>
      </c>
      <c r="G293" s="102" t="s">
        <v>247</v>
      </c>
      <c r="H293" s="102" t="s">
        <v>825</v>
      </c>
      <c r="I293" s="102" t="s">
        <v>823</v>
      </c>
      <c r="J293" s="104" t="s">
        <v>826</v>
      </c>
      <c r="K293" s="87">
        <v>1</v>
      </c>
      <c r="L293" s="91">
        <v>43101</v>
      </c>
      <c r="M293" s="91">
        <v>43403</v>
      </c>
      <c r="N293" s="92">
        <f t="shared" si="125"/>
        <v>43.142857142857146</v>
      </c>
      <c r="O293" s="87" t="s">
        <v>414</v>
      </c>
      <c r="P293" s="90">
        <v>1</v>
      </c>
      <c r="Q293" s="87"/>
      <c r="R293" s="175">
        <f t="shared" si="122"/>
        <v>-1446.7666666666667</v>
      </c>
      <c r="S293" s="93">
        <f t="shared" si="113"/>
        <v>100</v>
      </c>
      <c r="T293" s="154">
        <f t="shared" si="114"/>
        <v>43.142857142857146</v>
      </c>
      <c r="U293" s="154">
        <f t="shared" si="115"/>
        <v>43.142857142857146</v>
      </c>
      <c r="V293" s="154">
        <f t="shared" si="116"/>
        <v>43.142857142857146</v>
      </c>
      <c r="W293" s="87"/>
      <c r="X293" s="155" t="str">
        <f t="shared" si="117"/>
        <v>CUMPLIDA</v>
      </c>
      <c r="Y293" s="155" t="str">
        <f t="shared" si="118"/>
        <v>CUMPLIDO</v>
      </c>
      <c r="Z293" s="95" t="s">
        <v>261</v>
      </c>
      <c r="AA293" s="156" t="str">
        <f t="shared" si="107"/>
        <v>H85R16</v>
      </c>
      <c r="AB293" s="156">
        <f t="shared" si="123"/>
        <v>1</v>
      </c>
      <c r="AC293" s="156" t="str">
        <f t="shared" si="108"/>
        <v>H85R16 - 1</v>
      </c>
      <c r="AD293" s="153">
        <f t="shared" si="119"/>
        <v>5</v>
      </c>
      <c r="AE293" s="197">
        <f t="shared" si="120"/>
        <v>5</v>
      </c>
      <c r="AF293" s="153" t="str">
        <f t="shared" si="111"/>
        <v>H85R16.</v>
      </c>
      <c r="AG293" s="153" t="str">
        <f t="shared" si="121"/>
        <v>H85R16</v>
      </c>
      <c r="AH293" s="68"/>
      <c r="AI293" s="68"/>
      <c r="AJ293" s="15"/>
      <c r="AK293" s="15"/>
      <c r="AL293" s="15"/>
      <c r="AM293" s="15"/>
      <c r="AN293" s="15"/>
      <c r="AO293" s="15"/>
      <c r="AP293" s="15"/>
    </row>
    <row r="294" spans="1:42" s="2" customFormat="1" ht="350.1" customHeight="1" x14ac:dyDescent="0.2">
      <c r="A294" s="172">
        <f>IF(ISBLANK(D294),"",COUNTA($D$2:D294))</f>
        <v>238</v>
      </c>
      <c r="B294" s="148">
        <f t="shared" si="112"/>
        <v>293</v>
      </c>
      <c r="C294" s="87"/>
      <c r="D294" s="104" t="s">
        <v>836</v>
      </c>
      <c r="E294" s="117">
        <v>1301001</v>
      </c>
      <c r="F294" s="101" t="s">
        <v>1722</v>
      </c>
      <c r="G294" s="102" t="s">
        <v>730</v>
      </c>
      <c r="H294" s="214" t="s">
        <v>1176</v>
      </c>
      <c r="I294" s="102" t="s">
        <v>339</v>
      </c>
      <c r="J294" s="102" t="s">
        <v>338</v>
      </c>
      <c r="K294" s="87">
        <v>16</v>
      </c>
      <c r="L294" s="91">
        <v>43040</v>
      </c>
      <c r="M294" s="91">
        <v>43403</v>
      </c>
      <c r="N294" s="92">
        <f t="shared" si="125"/>
        <v>51.857142857142854</v>
      </c>
      <c r="O294" s="90" t="s">
        <v>2108</v>
      </c>
      <c r="P294" s="87">
        <v>16</v>
      </c>
      <c r="Q294" s="191">
        <v>44434</v>
      </c>
      <c r="R294" s="175">
        <f t="shared" si="122"/>
        <v>34.366666666666667</v>
      </c>
      <c r="S294" s="93">
        <f t="shared" si="113"/>
        <v>100</v>
      </c>
      <c r="T294" s="154">
        <f t="shared" si="114"/>
        <v>51.857142857142854</v>
      </c>
      <c r="U294" s="154">
        <f t="shared" si="115"/>
        <v>51.857142857142854</v>
      </c>
      <c r="V294" s="154">
        <f t="shared" si="116"/>
        <v>51.857142857142854</v>
      </c>
      <c r="W294" s="87"/>
      <c r="X294" s="155" t="str">
        <f t="shared" si="117"/>
        <v>CUMPLIDA</v>
      </c>
      <c r="Y294" s="155" t="str">
        <f t="shared" si="118"/>
        <v>CUMPLIDO</v>
      </c>
      <c r="Z294" s="95" t="s">
        <v>261</v>
      </c>
      <c r="AA294" s="156" t="str">
        <f t="shared" si="107"/>
        <v>H87R16</v>
      </c>
      <c r="AB294" s="156">
        <f>IF(A294&lt;&gt;"",1,#REF!+1)</f>
        <v>1</v>
      </c>
      <c r="AC294" s="156" t="str">
        <f t="shared" si="108"/>
        <v>H87R16 - 1</v>
      </c>
      <c r="AD294" s="153">
        <f t="shared" si="119"/>
        <v>5</v>
      </c>
      <c r="AE294" s="197">
        <f t="shared" si="120"/>
        <v>5</v>
      </c>
      <c r="AF294" s="153" t="str">
        <f t="shared" si="111"/>
        <v>H87R16.</v>
      </c>
      <c r="AG294" s="153" t="str">
        <f t="shared" si="121"/>
        <v>H87R16</v>
      </c>
      <c r="AH294" s="68"/>
      <c r="AI294" s="68"/>
      <c r="AJ294" s="15"/>
      <c r="AK294" s="15"/>
      <c r="AL294" s="15"/>
      <c r="AM294" s="15"/>
      <c r="AN294" s="15"/>
      <c r="AO294" s="15"/>
      <c r="AP294" s="15"/>
    </row>
    <row r="295" spans="1:42" s="2" customFormat="1" ht="350.1" customHeight="1" x14ac:dyDescent="0.2">
      <c r="A295" s="172">
        <f>IF(ISBLANK(D295),"",COUNTA($D$2:D295))</f>
        <v>239</v>
      </c>
      <c r="B295" s="148">
        <f t="shared" si="112"/>
        <v>294</v>
      </c>
      <c r="C295" s="87"/>
      <c r="D295" s="104" t="s">
        <v>837</v>
      </c>
      <c r="E295" s="117">
        <v>1301001</v>
      </c>
      <c r="F295" s="101" t="s">
        <v>979</v>
      </c>
      <c r="G295" s="102" t="s">
        <v>248</v>
      </c>
      <c r="H295" s="102" t="s">
        <v>2045</v>
      </c>
      <c r="I295" s="102" t="s">
        <v>2046</v>
      </c>
      <c r="J295" s="104" t="s">
        <v>2047</v>
      </c>
      <c r="K295" s="87">
        <v>2</v>
      </c>
      <c r="L295" s="91">
        <v>44407</v>
      </c>
      <c r="M295" s="91">
        <v>44742</v>
      </c>
      <c r="N295" s="92">
        <f t="shared" si="125"/>
        <v>47.857142857142854</v>
      </c>
      <c r="O295" s="90" t="s">
        <v>2108</v>
      </c>
      <c r="P295" s="90">
        <v>0</v>
      </c>
      <c r="Q295" s="87"/>
      <c r="R295" s="175">
        <f t="shared" si="122"/>
        <v>-1491.4</v>
      </c>
      <c r="S295" s="93">
        <f t="shared" si="113"/>
        <v>0</v>
      </c>
      <c r="T295" s="154">
        <f t="shared" si="114"/>
        <v>0</v>
      </c>
      <c r="U295" s="154">
        <f t="shared" si="115"/>
        <v>0</v>
      </c>
      <c r="V295" s="154">
        <f t="shared" si="116"/>
        <v>0</v>
      </c>
      <c r="W295" s="87"/>
      <c r="X295" s="155" t="str">
        <f t="shared" si="117"/>
        <v>EN TERMINO</v>
      </c>
      <c r="Y295" s="155" t="str">
        <f t="shared" si="118"/>
        <v>EN TERMINO</v>
      </c>
      <c r="Z295" s="95" t="s">
        <v>261</v>
      </c>
      <c r="AA295" s="156" t="str">
        <f t="shared" si="107"/>
        <v>H88R16</v>
      </c>
      <c r="AB295" s="156">
        <f>IF(A295&lt;&gt;"",1,AB294+1)</f>
        <v>1</v>
      </c>
      <c r="AC295" s="156" t="str">
        <f t="shared" si="108"/>
        <v>H88R16 - 1</v>
      </c>
      <c r="AD295" s="153">
        <f t="shared" si="119"/>
        <v>3</v>
      </c>
      <c r="AE295" s="197">
        <f t="shared" si="120"/>
        <v>3</v>
      </c>
      <c r="AF295" s="153" t="str">
        <f t="shared" si="111"/>
        <v>H88R16</v>
      </c>
      <c r="AG295" s="153" t="str">
        <f t="shared" si="121"/>
        <v>H88R16</v>
      </c>
      <c r="AH295" s="68"/>
      <c r="AI295" s="68"/>
      <c r="AJ295" s="15"/>
      <c r="AK295" s="15"/>
      <c r="AL295" s="15"/>
      <c r="AM295" s="15"/>
      <c r="AN295" s="15"/>
      <c r="AO295" s="15"/>
      <c r="AP295" s="15"/>
    </row>
    <row r="296" spans="1:42" s="2" customFormat="1" ht="350.1" customHeight="1" x14ac:dyDescent="0.2">
      <c r="A296" s="172">
        <f>IF(ISBLANK(D296),"",COUNTA($D$2:D296))</f>
        <v>240</v>
      </c>
      <c r="B296" s="148">
        <f t="shared" si="112"/>
        <v>295</v>
      </c>
      <c r="C296" s="87"/>
      <c r="D296" s="104" t="s">
        <v>836</v>
      </c>
      <c r="E296" s="117">
        <v>1301001</v>
      </c>
      <c r="F296" s="101" t="s">
        <v>978</v>
      </c>
      <c r="G296" s="102" t="s">
        <v>249</v>
      </c>
      <c r="H296" s="102" t="s">
        <v>340</v>
      </c>
      <c r="I296" s="102" t="s">
        <v>341</v>
      </c>
      <c r="J296" s="104" t="s">
        <v>49</v>
      </c>
      <c r="K296" s="87">
        <v>4</v>
      </c>
      <c r="L296" s="91">
        <v>43040</v>
      </c>
      <c r="M296" s="91">
        <v>43403</v>
      </c>
      <c r="N296" s="92">
        <f t="shared" si="125"/>
        <v>51.857142857142854</v>
      </c>
      <c r="O296" s="90" t="s">
        <v>2108</v>
      </c>
      <c r="P296" s="90">
        <v>0</v>
      </c>
      <c r="Q296" s="87"/>
      <c r="R296" s="175">
        <f t="shared" si="122"/>
        <v>-1446.7666666666667</v>
      </c>
      <c r="S296" s="93">
        <f t="shared" si="113"/>
        <v>0</v>
      </c>
      <c r="T296" s="154">
        <f t="shared" si="114"/>
        <v>0</v>
      </c>
      <c r="U296" s="154">
        <f t="shared" si="115"/>
        <v>0</v>
      </c>
      <c r="V296" s="154">
        <f t="shared" si="116"/>
        <v>51.857142857142854</v>
      </c>
      <c r="W296" s="87"/>
      <c r="X296" s="155" t="str">
        <f t="shared" si="117"/>
        <v>VENCIDA</v>
      </c>
      <c r="Y296" s="155" t="str">
        <f t="shared" si="118"/>
        <v>VENCIDO</v>
      </c>
      <c r="Z296" s="95" t="s">
        <v>261</v>
      </c>
      <c r="AA296" s="156" t="str">
        <f t="shared" si="107"/>
        <v>H89R16</v>
      </c>
      <c r="AB296" s="156">
        <f>IF(A296&lt;&gt;"",1,AB295+1)</f>
        <v>1</v>
      </c>
      <c r="AC296" s="156" t="str">
        <f t="shared" si="108"/>
        <v>H89R16 - 1</v>
      </c>
      <c r="AD296" s="153">
        <f t="shared" si="119"/>
        <v>1</v>
      </c>
      <c r="AE296" s="197">
        <f t="shared" si="120"/>
        <v>1</v>
      </c>
      <c r="AF296" s="153" t="str">
        <f t="shared" si="111"/>
        <v>H89R16.</v>
      </c>
      <c r="AG296" s="153" t="str">
        <f t="shared" si="121"/>
        <v>H89R16</v>
      </c>
      <c r="AH296" s="68"/>
      <c r="AI296" s="68"/>
      <c r="AJ296" s="15"/>
      <c r="AK296" s="15"/>
      <c r="AL296" s="15"/>
      <c r="AM296" s="15"/>
      <c r="AN296" s="15"/>
      <c r="AO296" s="15"/>
      <c r="AP296" s="15"/>
    </row>
    <row r="297" spans="1:42" s="2" customFormat="1" ht="350.1" customHeight="1" x14ac:dyDescent="0.2">
      <c r="A297" s="172">
        <f>IF(ISBLANK(D297),"",COUNTA($D$2:D297))</f>
        <v>241</v>
      </c>
      <c r="B297" s="148">
        <f t="shared" si="112"/>
        <v>296</v>
      </c>
      <c r="C297" s="87"/>
      <c r="D297" s="104" t="s">
        <v>836</v>
      </c>
      <c r="E297" s="117">
        <v>1301001</v>
      </c>
      <c r="F297" s="101" t="s">
        <v>991</v>
      </c>
      <c r="G297" s="102" t="s">
        <v>250</v>
      </c>
      <c r="H297" s="102" t="s">
        <v>2048</v>
      </c>
      <c r="I297" s="102" t="s">
        <v>2049</v>
      </c>
      <c r="J297" s="104" t="s">
        <v>1965</v>
      </c>
      <c r="K297" s="87">
        <v>1</v>
      </c>
      <c r="L297" s="91">
        <v>44407</v>
      </c>
      <c r="M297" s="91">
        <v>44561</v>
      </c>
      <c r="N297" s="92">
        <f t="shared" si="125"/>
        <v>22</v>
      </c>
      <c r="O297" s="90" t="s">
        <v>2108</v>
      </c>
      <c r="P297" s="90">
        <v>0</v>
      </c>
      <c r="Q297" s="87"/>
      <c r="R297" s="175">
        <f t="shared" si="122"/>
        <v>-1485.3666666666666</v>
      </c>
      <c r="S297" s="93">
        <f t="shared" si="113"/>
        <v>0</v>
      </c>
      <c r="T297" s="154">
        <f t="shared" si="114"/>
        <v>0</v>
      </c>
      <c r="U297" s="154">
        <f t="shared" si="115"/>
        <v>0</v>
      </c>
      <c r="V297" s="154">
        <f t="shared" si="116"/>
        <v>22</v>
      </c>
      <c r="W297" s="87"/>
      <c r="X297" s="155" t="str">
        <f t="shared" si="117"/>
        <v>VENCIDA</v>
      </c>
      <c r="Y297" s="155" t="str">
        <f t="shared" si="118"/>
        <v>VENCIDO</v>
      </c>
      <c r="Z297" s="95" t="s">
        <v>261</v>
      </c>
      <c r="AA297" s="156" t="str">
        <f t="shared" si="107"/>
        <v>H90R16</v>
      </c>
      <c r="AB297" s="156">
        <f>IF(A297&lt;&gt;"",1,AB296+1)</f>
        <v>1</v>
      </c>
      <c r="AC297" s="156" t="str">
        <f t="shared" si="108"/>
        <v>H90R16 - 1</v>
      </c>
      <c r="AD297" s="153">
        <f t="shared" si="119"/>
        <v>1</v>
      </c>
      <c r="AE297" s="197">
        <f t="shared" si="120"/>
        <v>1</v>
      </c>
      <c r="AF297" s="153" t="str">
        <f t="shared" si="111"/>
        <v>H90R16.</v>
      </c>
      <c r="AG297" s="153" t="str">
        <f t="shared" si="121"/>
        <v>H90R16</v>
      </c>
      <c r="AH297" s="68"/>
      <c r="AI297" s="68"/>
      <c r="AJ297" s="15"/>
      <c r="AK297" s="15"/>
      <c r="AL297" s="15"/>
      <c r="AM297" s="15"/>
      <c r="AN297" s="15"/>
      <c r="AO297" s="15"/>
      <c r="AP297" s="15"/>
    </row>
    <row r="298" spans="1:42" s="2" customFormat="1" ht="350.1" customHeight="1" x14ac:dyDescent="0.2">
      <c r="A298" s="172">
        <f>IF(ISBLANK(D298),"",COUNTA($D$2:D298))</f>
        <v>242</v>
      </c>
      <c r="B298" s="148">
        <f t="shared" si="112"/>
        <v>297</v>
      </c>
      <c r="C298" s="87"/>
      <c r="D298" s="104" t="s">
        <v>836</v>
      </c>
      <c r="E298" s="117">
        <v>1301001</v>
      </c>
      <c r="F298" s="101" t="s">
        <v>2050</v>
      </c>
      <c r="G298" s="102" t="s">
        <v>251</v>
      </c>
      <c r="H298" s="102" t="s">
        <v>2043</v>
      </c>
      <c r="I298" s="102" t="s">
        <v>2051</v>
      </c>
      <c r="J298" s="104" t="s">
        <v>1965</v>
      </c>
      <c r="K298" s="87">
        <v>1</v>
      </c>
      <c r="L298" s="91">
        <v>44407</v>
      </c>
      <c r="M298" s="91">
        <v>44561</v>
      </c>
      <c r="N298" s="92">
        <f t="shared" si="125"/>
        <v>22</v>
      </c>
      <c r="O298" s="90" t="s">
        <v>2108</v>
      </c>
      <c r="P298" s="90">
        <v>0</v>
      </c>
      <c r="Q298" s="87"/>
      <c r="R298" s="175">
        <f t="shared" si="122"/>
        <v>-1485.3666666666666</v>
      </c>
      <c r="S298" s="93">
        <f t="shared" si="113"/>
        <v>0</v>
      </c>
      <c r="T298" s="154">
        <f t="shared" si="114"/>
        <v>0</v>
      </c>
      <c r="U298" s="154">
        <f t="shared" si="115"/>
        <v>0</v>
      </c>
      <c r="V298" s="154">
        <f t="shared" si="116"/>
        <v>22</v>
      </c>
      <c r="W298" s="87"/>
      <c r="X298" s="155" t="str">
        <f t="shared" si="117"/>
        <v>VENCIDA</v>
      </c>
      <c r="Y298" s="155" t="str">
        <f t="shared" si="118"/>
        <v>VENCIDO</v>
      </c>
      <c r="Z298" s="95" t="s">
        <v>261</v>
      </c>
      <c r="AA298" s="156" t="str">
        <f t="shared" si="107"/>
        <v>H91R16</v>
      </c>
      <c r="AB298" s="156">
        <f>IF(A298&lt;&gt;"",1,AB297+1)</f>
        <v>1</v>
      </c>
      <c r="AC298" s="156" t="str">
        <f t="shared" si="108"/>
        <v>H91R16 - 1</v>
      </c>
      <c r="AD298" s="153">
        <f t="shared" si="119"/>
        <v>1</v>
      </c>
      <c r="AE298" s="197">
        <f t="shared" si="120"/>
        <v>1</v>
      </c>
      <c r="AF298" s="153" t="str">
        <f t="shared" si="111"/>
        <v>H91R16.</v>
      </c>
      <c r="AG298" s="153" t="str">
        <f t="shared" si="121"/>
        <v>H91R16</v>
      </c>
      <c r="AH298" s="68"/>
      <c r="AI298" s="68"/>
      <c r="AJ298" s="15"/>
      <c r="AK298" s="15"/>
      <c r="AL298" s="15"/>
      <c r="AM298" s="15"/>
      <c r="AN298" s="15"/>
      <c r="AO298" s="15"/>
      <c r="AP298" s="15"/>
    </row>
    <row r="299" spans="1:42" s="2" customFormat="1" ht="350.1" customHeight="1" x14ac:dyDescent="0.2">
      <c r="A299" s="172">
        <f>IF(ISBLANK(D299),"",COUNTA($D$2:D299))</f>
        <v>243</v>
      </c>
      <c r="B299" s="148">
        <f t="shared" si="112"/>
        <v>298</v>
      </c>
      <c r="C299" s="87"/>
      <c r="D299" s="104" t="s">
        <v>836</v>
      </c>
      <c r="E299" s="117">
        <v>1301001</v>
      </c>
      <c r="F299" s="101" t="s">
        <v>764</v>
      </c>
      <c r="G299" s="102" t="s">
        <v>252</v>
      </c>
      <c r="H299" s="102" t="s">
        <v>2052</v>
      </c>
      <c r="I299" s="102" t="s">
        <v>2053</v>
      </c>
      <c r="J299" s="104" t="s">
        <v>1965</v>
      </c>
      <c r="K299" s="87">
        <v>1</v>
      </c>
      <c r="L299" s="91">
        <v>44407</v>
      </c>
      <c r="M299" s="91">
        <v>44561</v>
      </c>
      <c r="N299" s="92">
        <f t="shared" si="125"/>
        <v>22</v>
      </c>
      <c r="O299" s="90" t="s">
        <v>2108</v>
      </c>
      <c r="P299" s="90">
        <v>0</v>
      </c>
      <c r="Q299" s="87"/>
      <c r="R299" s="175">
        <f t="shared" si="122"/>
        <v>-1485.3666666666666</v>
      </c>
      <c r="S299" s="93">
        <f t="shared" si="113"/>
        <v>0</v>
      </c>
      <c r="T299" s="154">
        <f t="shared" si="114"/>
        <v>0</v>
      </c>
      <c r="U299" s="154">
        <f t="shared" si="115"/>
        <v>0</v>
      </c>
      <c r="V299" s="154">
        <f t="shared" si="116"/>
        <v>22</v>
      </c>
      <c r="W299" s="87"/>
      <c r="X299" s="155" t="str">
        <f t="shared" si="117"/>
        <v>VENCIDA</v>
      </c>
      <c r="Y299" s="155" t="str">
        <f t="shared" si="118"/>
        <v>VENCIDO</v>
      </c>
      <c r="Z299" s="95" t="s">
        <v>261</v>
      </c>
      <c r="AA299" s="156" t="str">
        <f t="shared" si="107"/>
        <v>H95R16</v>
      </c>
      <c r="AB299" s="156">
        <f>IF(A299&lt;&gt;"",1,AB298+1)</f>
        <v>1</v>
      </c>
      <c r="AC299" s="156" t="str">
        <f t="shared" si="108"/>
        <v>H95R16 - 1</v>
      </c>
      <c r="AD299" s="153">
        <f t="shared" si="119"/>
        <v>1</v>
      </c>
      <c r="AE299" s="197">
        <f t="shared" si="120"/>
        <v>1</v>
      </c>
      <c r="AF299" s="153" t="str">
        <f t="shared" si="111"/>
        <v>H95R16.</v>
      </c>
      <c r="AG299" s="153" t="str">
        <f t="shared" si="121"/>
        <v>H95R16</v>
      </c>
      <c r="AH299" s="68"/>
      <c r="AI299" s="68"/>
      <c r="AJ299" s="15"/>
      <c r="AK299" s="15"/>
      <c r="AL299" s="15"/>
      <c r="AM299" s="15"/>
      <c r="AN299" s="15"/>
      <c r="AO299" s="15"/>
      <c r="AP299" s="15"/>
    </row>
    <row r="300" spans="1:42" s="2" customFormat="1" ht="350.1" customHeight="1" x14ac:dyDescent="0.2">
      <c r="A300" s="172">
        <f>IF(ISBLANK(D300),"",COUNTA($D$2:D300))</f>
        <v>244</v>
      </c>
      <c r="B300" s="148">
        <f t="shared" si="112"/>
        <v>299</v>
      </c>
      <c r="C300" s="87"/>
      <c r="D300" s="104" t="s">
        <v>837</v>
      </c>
      <c r="E300" s="117">
        <v>1801003</v>
      </c>
      <c r="F300" s="101" t="s">
        <v>436</v>
      </c>
      <c r="G300" s="102" t="s">
        <v>439</v>
      </c>
      <c r="H300" s="102" t="s">
        <v>1423</v>
      </c>
      <c r="I300" s="102" t="s">
        <v>1421</v>
      </c>
      <c r="J300" s="104" t="s">
        <v>1422</v>
      </c>
      <c r="K300" s="87">
        <v>1</v>
      </c>
      <c r="L300" s="91">
        <v>43859</v>
      </c>
      <c r="M300" s="91">
        <v>43921</v>
      </c>
      <c r="N300" s="92">
        <f t="shared" si="125"/>
        <v>8.8571428571428577</v>
      </c>
      <c r="O300" s="87" t="s">
        <v>384</v>
      </c>
      <c r="P300" s="90">
        <v>1</v>
      </c>
      <c r="Q300" s="87"/>
      <c r="R300" s="175">
        <f t="shared" si="122"/>
        <v>-1464.0333333333333</v>
      </c>
      <c r="S300" s="93">
        <f t="shared" si="113"/>
        <v>100</v>
      </c>
      <c r="T300" s="154">
        <f t="shared" si="114"/>
        <v>8.8571428571428577</v>
      </c>
      <c r="U300" s="154">
        <f t="shared" si="115"/>
        <v>8.8571428571428577</v>
      </c>
      <c r="V300" s="154">
        <f t="shared" si="116"/>
        <v>8.8571428571428577</v>
      </c>
      <c r="W300" s="87" t="s">
        <v>1887</v>
      </c>
      <c r="X300" s="155" t="str">
        <f t="shared" si="117"/>
        <v>CUMPLIDA</v>
      </c>
      <c r="Y300" s="155" t="str">
        <f t="shared" si="118"/>
        <v>VENCIDO</v>
      </c>
      <c r="Z300" s="95" t="s">
        <v>261</v>
      </c>
      <c r="AA300" s="156" t="str">
        <f t="shared" si="107"/>
        <v>H101R16</v>
      </c>
      <c r="AB300" s="156">
        <f>IF(A300&lt;&gt;"",1,#REF!+1)</f>
        <v>1</v>
      </c>
      <c r="AC300" s="156" t="str">
        <f t="shared" si="108"/>
        <v>H101R16 - 1</v>
      </c>
      <c r="AD300" s="153">
        <f t="shared" si="119"/>
        <v>5</v>
      </c>
      <c r="AE300" s="197">
        <f t="shared" si="120"/>
        <v>1</v>
      </c>
      <c r="AF300" s="153" t="str">
        <f t="shared" si="111"/>
        <v>H101R16.</v>
      </c>
      <c r="AG300" s="153" t="str">
        <f t="shared" si="121"/>
        <v>H101R16</v>
      </c>
      <c r="AH300" s="68"/>
      <c r="AI300" s="68"/>
      <c r="AJ300" s="15"/>
      <c r="AK300" s="15"/>
      <c r="AL300" s="15"/>
      <c r="AM300" s="15"/>
      <c r="AN300" s="15"/>
      <c r="AO300" s="15"/>
      <c r="AP300" s="15"/>
    </row>
    <row r="301" spans="1:42" s="2" customFormat="1" ht="350.1" customHeight="1" x14ac:dyDescent="0.2">
      <c r="A301" s="172" t="str">
        <f>IF(ISBLANK(D301),"",COUNTA($D$2:D301))</f>
        <v/>
      </c>
      <c r="B301" s="148">
        <f t="shared" si="112"/>
        <v>300</v>
      </c>
      <c r="C301" s="87"/>
      <c r="D301" s="104"/>
      <c r="E301" s="117">
        <v>1801003</v>
      </c>
      <c r="F301" s="101" t="s">
        <v>437</v>
      </c>
      <c r="G301" s="102" t="s">
        <v>439</v>
      </c>
      <c r="H301" s="102" t="s">
        <v>662</v>
      </c>
      <c r="I301" s="102" t="s">
        <v>1177</v>
      </c>
      <c r="J301" s="104" t="s">
        <v>438</v>
      </c>
      <c r="K301" s="87">
        <v>3</v>
      </c>
      <c r="L301" s="91">
        <v>43050</v>
      </c>
      <c r="M301" s="91">
        <v>43342</v>
      </c>
      <c r="N301" s="92">
        <f t="shared" si="125"/>
        <v>41.714285714285715</v>
      </c>
      <c r="O301" s="87" t="s">
        <v>2107</v>
      </c>
      <c r="P301" s="90">
        <v>0.75</v>
      </c>
      <c r="Q301" s="87"/>
      <c r="R301" s="175">
        <f t="shared" si="122"/>
        <v>-1444.7333333333333</v>
      </c>
      <c r="S301" s="93">
        <f t="shared" si="113"/>
        <v>25</v>
      </c>
      <c r="T301" s="154">
        <f t="shared" si="114"/>
        <v>10.428571428571429</v>
      </c>
      <c r="U301" s="154">
        <f t="shared" si="115"/>
        <v>10.428571428571429</v>
      </c>
      <c r="V301" s="154">
        <f t="shared" si="116"/>
        <v>41.714285714285715</v>
      </c>
      <c r="W301" s="87" t="s">
        <v>1887</v>
      </c>
      <c r="X301" s="155" t="str">
        <f t="shared" si="117"/>
        <v>VENCIDA</v>
      </c>
      <c r="Y301" s="155" t="str">
        <f t="shared" si="118"/>
        <v/>
      </c>
      <c r="Z301" s="95" t="s">
        <v>261</v>
      </c>
      <c r="AA301" s="156" t="str">
        <f t="shared" si="107"/>
        <v>H101R16</v>
      </c>
      <c r="AB301" s="156">
        <f>IF(A301&lt;&gt;"",1,AB300+1)</f>
        <v>2</v>
      </c>
      <c r="AC301" s="156" t="str">
        <f t="shared" si="108"/>
        <v>H101R16 - 2</v>
      </c>
      <c r="AD301" s="153">
        <f t="shared" si="119"/>
        <v>1</v>
      </c>
      <c r="AE301" s="197">
        <f t="shared" si="120"/>
        <v>1</v>
      </c>
      <c r="AF301" s="153" t="str">
        <f t="shared" si="111"/>
        <v>H101R16.</v>
      </c>
      <c r="AG301" s="153" t="str">
        <f t="shared" si="121"/>
        <v>H101R16</v>
      </c>
      <c r="AH301" s="68"/>
      <c r="AI301" s="68"/>
      <c r="AJ301" s="15"/>
      <c r="AK301" s="15"/>
      <c r="AL301" s="15"/>
      <c r="AM301" s="15"/>
      <c r="AN301" s="15"/>
      <c r="AO301" s="15"/>
      <c r="AP301" s="15"/>
    </row>
    <row r="302" spans="1:42" s="2" customFormat="1" ht="350.1" customHeight="1" x14ac:dyDescent="0.2">
      <c r="A302" s="172" t="str">
        <f>IF(ISBLANK(D302),"",COUNTA($D$2:D302))</f>
        <v/>
      </c>
      <c r="B302" s="148">
        <f t="shared" si="112"/>
        <v>301</v>
      </c>
      <c r="C302" s="87"/>
      <c r="D302" s="104"/>
      <c r="E302" s="117">
        <v>1801003</v>
      </c>
      <c r="F302" s="101" t="s">
        <v>661</v>
      </c>
      <c r="G302" s="102" t="s">
        <v>439</v>
      </c>
      <c r="H302" s="102" t="s">
        <v>664</v>
      </c>
      <c r="I302" s="102" t="s">
        <v>663</v>
      </c>
      <c r="J302" s="104" t="s">
        <v>438</v>
      </c>
      <c r="K302" s="87">
        <v>3</v>
      </c>
      <c r="L302" s="91">
        <v>43050</v>
      </c>
      <c r="M302" s="91">
        <v>43342</v>
      </c>
      <c r="N302" s="92">
        <f t="shared" si="125"/>
        <v>41.714285714285715</v>
      </c>
      <c r="O302" s="90" t="s">
        <v>2112</v>
      </c>
      <c r="P302" s="90">
        <v>0</v>
      </c>
      <c r="Q302" s="87"/>
      <c r="R302" s="175">
        <f t="shared" si="122"/>
        <v>-1444.7333333333333</v>
      </c>
      <c r="S302" s="93">
        <f t="shared" si="113"/>
        <v>0</v>
      </c>
      <c r="T302" s="154">
        <f t="shared" si="114"/>
        <v>0</v>
      </c>
      <c r="U302" s="154">
        <f t="shared" si="115"/>
        <v>0</v>
      </c>
      <c r="V302" s="154">
        <f t="shared" si="116"/>
        <v>41.714285714285715</v>
      </c>
      <c r="W302" s="87" t="s">
        <v>1887</v>
      </c>
      <c r="X302" s="155" t="str">
        <f t="shared" si="117"/>
        <v>VENCIDA</v>
      </c>
      <c r="Y302" s="155" t="str">
        <f t="shared" si="118"/>
        <v/>
      </c>
      <c r="Z302" s="95" t="s">
        <v>261</v>
      </c>
      <c r="AA302" s="156" t="str">
        <f t="shared" si="107"/>
        <v>H101R16</v>
      </c>
      <c r="AB302" s="156">
        <f>IF(A302&lt;&gt;"",1,AB301+1)</f>
        <v>3</v>
      </c>
      <c r="AC302" s="156" t="str">
        <f t="shared" si="108"/>
        <v>H101R16 - 3</v>
      </c>
      <c r="AD302" s="153">
        <f t="shared" si="119"/>
        <v>1</v>
      </c>
      <c r="AE302" s="197">
        <f t="shared" si="120"/>
        <v>1</v>
      </c>
      <c r="AF302" s="153" t="str">
        <f t="shared" si="111"/>
        <v>H101R16.</v>
      </c>
      <c r="AG302" s="153" t="str">
        <f t="shared" si="121"/>
        <v>H101R16</v>
      </c>
      <c r="AH302" s="68"/>
      <c r="AI302" s="68"/>
      <c r="AJ302" s="15"/>
      <c r="AK302" s="15"/>
      <c r="AL302" s="15"/>
      <c r="AM302" s="15"/>
      <c r="AN302" s="15"/>
      <c r="AO302" s="15"/>
      <c r="AP302" s="15"/>
    </row>
    <row r="303" spans="1:42" s="2" customFormat="1" ht="350.1" customHeight="1" x14ac:dyDescent="0.2">
      <c r="A303" s="172">
        <f>IF(ISBLANK(D303),"",COUNTA($D$2:D303))</f>
        <v>245</v>
      </c>
      <c r="B303" s="148">
        <f t="shared" si="112"/>
        <v>302</v>
      </c>
      <c r="C303" s="87"/>
      <c r="D303" s="104" t="s">
        <v>836</v>
      </c>
      <c r="E303" s="117">
        <v>1801003</v>
      </c>
      <c r="F303" s="101" t="s">
        <v>573</v>
      </c>
      <c r="G303" s="102" t="s">
        <v>394</v>
      </c>
      <c r="H303" s="102" t="s">
        <v>572</v>
      </c>
      <c r="I303" s="102" t="s">
        <v>387</v>
      </c>
      <c r="J303" s="104" t="s">
        <v>366</v>
      </c>
      <c r="K303" s="87">
        <v>3</v>
      </c>
      <c r="L303" s="91">
        <v>43040</v>
      </c>
      <c r="M303" s="91">
        <v>43403</v>
      </c>
      <c r="N303" s="92">
        <f t="shared" si="125"/>
        <v>51.857142857142854</v>
      </c>
      <c r="O303" s="87" t="s">
        <v>2132</v>
      </c>
      <c r="P303" s="90">
        <v>3</v>
      </c>
      <c r="Q303" s="87"/>
      <c r="R303" s="175">
        <f t="shared" si="122"/>
        <v>-1446.7666666666667</v>
      </c>
      <c r="S303" s="93">
        <f t="shared" si="113"/>
        <v>100</v>
      </c>
      <c r="T303" s="154">
        <f t="shared" si="114"/>
        <v>51.857142857142854</v>
      </c>
      <c r="U303" s="154">
        <f t="shared" si="115"/>
        <v>51.857142857142854</v>
      </c>
      <c r="V303" s="154">
        <f t="shared" si="116"/>
        <v>51.857142857142854</v>
      </c>
      <c r="W303" s="87" t="s">
        <v>1887</v>
      </c>
      <c r="X303" s="155" t="str">
        <f t="shared" si="117"/>
        <v>CUMPLIDA</v>
      </c>
      <c r="Y303" s="155" t="str">
        <f t="shared" si="118"/>
        <v>CUMPLIDO</v>
      </c>
      <c r="Z303" s="95" t="s">
        <v>261</v>
      </c>
      <c r="AA303" s="156" t="str">
        <f t="shared" ref="AA303:AA353" si="126">AG303</f>
        <v>H105R16</v>
      </c>
      <c r="AB303" s="156">
        <f>IF(A303&lt;&gt;"",1,#REF!+1)</f>
        <v>1</v>
      </c>
      <c r="AC303" s="156" t="str">
        <f t="shared" si="108"/>
        <v>H105R16 - 1</v>
      </c>
      <c r="AD303" s="153">
        <f t="shared" si="119"/>
        <v>5</v>
      </c>
      <c r="AE303" s="197">
        <f t="shared" si="120"/>
        <v>5</v>
      </c>
      <c r="AF303" s="153" t="str">
        <f t="shared" si="111"/>
        <v>H105R16.</v>
      </c>
      <c r="AG303" s="153" t="str">
        <f t="shared" si="121"/>
        <v>H105R16</v>
      </c>
      <c r="AH303" s="68"/>
      <c r="AI303" s="68"/>
      <c r="AJ303" s="15"/>
      <c r="AK303" s="15"/>
      <c r="AL303" s="15"/>
      <c r="AM303" s="15"/>
      <c r="AN303" s="15"/>
      <c r="AO303" s="15"/>
      <c r="AP303" s="15"/>
    </row>
    <row r="304" spans="1:42" s="2" customFormat="1" ht="350.1" customHeight="1" x14ac:dyDescent="0.2">
      <c r="A304" s="172" t="str">
        <f>IF(ISBLANK(D304),"",COUNTA($D$2:D304))</f>
        <v/>
      </c>
      <c r="B304" s="148">
        <f t="shared" si="112"/>
        <v>303</v>
      </c>
      <c r="C304" s="87"/>
      <c r="D304" s="104"/>
      <c r="E304" s="117">
        <v>1801003</v>
      </c>
      <c r="F304" s="101" t="s">
        <v>574</v>
      </c>
      <c r="G304" s="102" t="s">
        <v>394</v>
      </c>
      <c r="H304" s="102" t="s">
        <v>1178</v>
      </c>
      <c r="I304" s="102" t="s">
        <v>791</v>
      </c>
      <c r="J304" s="104" t="s">
        <v>571</v>
      </c>
      <c r="K304" s="87">
        <v>3</v>
      </c>
      <c r="L304" s="91">
        <v>43040</v>
      </c>
      <c r="M304" s="91">
        <v>43342</v>
      </c>
      <c r="N304" s="92">
        <v>43.142857142857146</v>
      </c>
      <c r="O304" s="88" t="s">
        <v>2110</v>
      </c>
      <c r="P304" s="90">
        <v>3</v>
      </c>
      <c r="Q304" s="87"/>
      <c r="R304" s="175">
        <f t="shared" si="122"/>
        <v>-1444.7333333333333</v>
      </c>
      <c r="S304" s="93">
        <f t="shared" si="113"/>
        <v>100</v>
      </c>
      <c r="T304" s="154">
        <f t="shared" si="114"/>
        <v>43.142857142857146</v>
      </c>
      <c r="U304" s="154">
        <f t="shared" si="115"/>
        <v>43.142857142857146</v>
      </c>
      <c r="V304" s="154">
        <f t="shared" si="116"/>
        <v>43.142857142857146</v>
      </c>
      <c r="W304" s="87"/>
      <c r="X304" s="155" t="str">
        <f t="shared" si="117"/>
        <v>CUMPLIDA</v>
      </c>
      <c r="Y304" s="155" t="str">
        <f t="shared" si="118"/>
        <v/>
      </c>
      <c r="Z304" s="95" t="s">
        <v>261</v>
      </c>
      <c r="AA304" s="156" t="str">
        <f t="shared" si="126"/>
        <v>H105R16</v>
      </c>
      <c r="AB304" s="156">
        <f>IF(A304&lt;&gt;"",1,AB303+1)</f>
        <v>2</v>
      </c>
      <c r="AC304" s="156" t="str">
        <f t="shared" si="108"/>
        <v>H105R16 - 2</v>
      </c>
      <c r="AD304" s="153">
        <f t="shared" si="119"/>
        <v>5</v>
      </c>
      <c r="AE304" s="197">
        <f t="shared" si="120"/>
        <v>5</v>
      </c>
      <c r="AF304" s="153" t="str">
        <f t="shared" si="111"/>
        <v>H105R16.</v>
      </c>
      <c r="AG304" s="153" t="str">
        <f t="shared" si="121"/>
        <v>H105R16</v>
      </c>
      <c r="AH304" s="68"/>
      <c r="AI304" s="68"/>
      <c r="AJ304" s="15"/>
      <c r="AK304" s="15"/>
      <c r="AL304" s="15"/>
      <c r="AM304" s="15"/>
      <c r="AN304" s="15"/>
      <c r="AO304" s="15"/>
      <c r="AP304" s="15"/>
    </row>
    <row r="305" spans="1:42" s="2" customFormat="1" ht="350.1" customHeight="1" x14ac:dyDescent="0.2">
      <c r="A305" s="172">
        <f>IF(ISBLANK(D305),"",COUNTA($D$2:D305))</f>
        <v>246</v>
      </c>
      <c r="B305" s="148">
        <f t="shared" si="112"/>
        <v>304</v>
      </c>
      <c r="C305" s="87"/>
      <c r="D305" s="104" t="s">
        <v>836</v>
      </c>
      <c r="E305" s="117">
        <v>1801003</v>
      </c>
      <c r="F305" s="101" t="s">
        <v>392</v>
      </c>
      <c r="G305" s="102" t="s">
        <v>393</v>
      </c>
      <c r="H305" s="102" t="s">
        <v>388</v>
      </c>
      <c r="I305" s="102" t="s">
        <v>389</v>
      </c>
      <c r="J305" s="104" t="s">
        <v>390</v>
      </c>
      <c r="K305" s="87">
        <v>1</v>
      </c>
      <c r="L305" s="91">
        <v>43101</v>
      </c>
      <c r="M305" s="91">
        <v>43189</v>
      </c>
      <c r="N305" s="92">
        <f t="shared" si="125"/>
        <v>12.571428571428571</v>
      </c>
      <c r="O305" s="87" t="s">
        <v>384</v>
      </c>
      <c r="P305" s="90">
        <v>1</v>
      </c>
      <c r="Q305" s="87"/>
      <c r="R305" s="175">
        <f t="shared" si="122"/>
        <v>-1439.6333333333334</v>
      </c>
      <c r="S305" s="93">
        <f t="shared" si="113"/>
        <v>100</v>
      </c>
      <c r="T305" s="154">
        <f t="shared" si="114"/>
        <v>12.571428571428571</v>
      </c>
      <c r="U305" s="154">
        <f t="shared" si="115"/>
        <v>12.571428571428571</v>
      </c>
      <c r="V305" s="154">
        <f t="shared" si="116"/>
        <v>12.571428571428571</v>
      </c>
      <c r="W305" s="87" t="s">
        <v>1887</v>
      </c>
      <c r="X305" s="155" t="str">
        <f t="shared" si="117"/>
        <v>CUMPLIDA</v>
      </c>
      <c r="Y305" s="155" t="str">
        <f t="shared" si="118"/>
        <v>CUMPLIDO</v>
      </c>
      <c r="Z305" s="95" t="s">
        <v>261</v>
      </c>
      <c r="AA305" s="156" t="str">
        <f t="shared" si="126"/>
        <v>H106R16</v>
      </c>
      <c r="AB305" s="156">
        <f>IF(A305&lt;&gt;"",1,AB304+1)</f>
        <v>1</v>
      </c>
      <c r="AC305" s="156" t="str">
        <f t="shared" si="108"/>
        <v>H106R16 - 1</v>
      </c>
      <c r="AD305" s="153">
        <f t="shared" si="119"/>
        <v>5</v>
      </c>
      <c r="AE305" s="197">
        <f t="shared" si="120"/>
        <v>5</v>
      </c>
      <c r="AF305" s="153" t="str">
        <f t="shared" si="111"/>
        <v>H106R16.</v>
      </c>
      <c r="AG305" s="153" t="str">
        <f t="shared" si="121"/>
        <v>H106R16</v>
      </c>
      <c r="AH305" s="68"/>
      <c r="AI305" s="68"/>
      <c r="AJ305" s="15"/>
      <c r="AK305" s="15"/>
      <c r="AL305" s="15"/>
      <c r="AM305" s="15"/>
      <c r="AN305" s="15"/>
      <c r="AO305" s="15"/>
      <c r="AP305" s="15"/>
    </row>
    <row r="306" spans="1:42" s="2" customFormat="1" ht="350.1" customHeight="1" x14ac:dyDescent="0.2">
      <c r="A306" s="172">
        <f>IF(ISBLANK(D306),"",COUNTA($D$2:D306))</f>
        <v>247</v>
      </c>
      <c r="B306" s="148">
        <f t="shared" si="112"/>
        <v>305</v>
      </c>
      <c r="C306" s="87"/>
      <c r="D306" s="104" t="s">
        <v>836</v>
      </c>
      <c r="E306" s="117">
        <v>1802002</v>
      </c>
      <c r="F306" s="101" t="s">
        <v>856</v>
      </c>
      <c r="G306" s="102" t="s">
        <v>253</v>
      </c>
      <c r="H306" s="102" t="s">
        <v>828</v>
      </c>
      <c r="I306" s="102" t="s">
        <v>827</v>
      </c>
      <c r="J306" s="104" t="s">
        <v>9</v>
      </c>
      <c r="K306" s="87">
        <v>1</v>
      </c>
      <c r="L306" s="91">
        <v>43040</v>
      </c>
      <c r="M306" s="91">
        <v>43099</v>
      </c>
      <c r="N306" s="92">
        <f t="shared" ref="N306:N307" si="127">(+M306-L306)/7</f>
        <v>8.4285714285714288</v>
      </c>
      <c r="O306" s="87" t="s">
        <v>384</v>
      </c>
      <c r="P306" s="90">
        <v>0.99</v>
      </c>
      <c r="Q306" s="87"/>
      <c r="R306" s="175">
        <f t="shared" si="122"/>
        <v>-1436.6333333333334</v>
      </c>
      <c r="S306" s="93">
        <f t="shared" si="113"/>
        <v>99</v>
      </c>
      <c r="T306" s="154">
        <f t="shared" si="114"/>
        <v>8.3442857142857143</v>
      </c>
      <c r="U306" s="154">
        <f t="shared" si="115"/>
        <v>8.3442857142857143</v>
      </c>
      <c r="V306" s="154">
        <f t="shared" si="116"/>
        <v>8.4285714285714288</v>
      </c>
      <c r="W306" s="87" t="s">
        <v>1887</v>
      </c>
      <c r="X306" s="155" t="str">
        <f t="shared" si="117"/>
        <v>VENCIDA</v>
      </c>
      <c r="Y306" s="155" t="str">
        <f t="shared" si="118"/>
        <v>VENCIDO</v>
      </c>
      <c r="Z306" s="95" t="s">
        <v>261</v>
      </c>
      <c r="AA306" s="156" t="str">
        <f t="shared" si="126"/>
        <v>H116R16</v>
      </c>
      <c r="AB306" s="156">
        <f>IF(A306&lt;&gt;"",1,#REF!+1)</f>
        <v>1</v>
      </c>
      <c r="AC306" s="156" t="str">
        <f t="shared" ref="AC306:AC359" si="128">CONCATENATE(AA306," - ",AB306)</f>
        <v>H116R16 - 1</v>
      </c>
      <c r="AD306" s="153">
        <f t="shared" si="119"/>
        <v>1</v>
      </c>
      <c r="AE306" s="197">
        <f t="shared" si="120"/>
        <v>1</v>
      </c>
      <c r="AF306" s="153" t="str">
        <f t="shared" si="111"/>
        <v>H116R16.</v>
      </c>
      <c r="AG306" s="153" t="str">
        <f t="shared" si="121"/>
        <v>H116R16</v>
      </c>
      <c r="AH306" s="68"/>
      <c r="AI306" s="68"/>
      <c r="AJ306" s="15"/>
      <c r="AK306" s="15"/>
      <c r="AL306" s="15"/>
      <c r="AM306" s="15"/>
      <c r="AN306" s="15"/>
      <c r="AO306" s="15"/>
      <c r="AP306" s="15"/>
    </row>
    <row r="307" spans="1:42" s="2" customFormat="1" ht="350.1" customHeight="1" x14ac:dyDescent="0.2">
      <c r="A307" s="172">
        <f>IF(ISBLANK(D307),"",COUNTA($D$2:D307))</f>
        <v>248</v>
      </c>
      <c r="B307" s="148">
        <f t="shared" si="112"/>
        <v>306</v>
      </c>
      <c r="C307" s="87"/>
      <c r="D307" s="104" t="s">
        <v>836</v>
      </c>
      <c r="E307" s="117">
        <v>1406100</v>
      </c>
      <c r="F307" s="101" t="s">
        <v>855</v>
      </c>
      <c r="G307" s="102" t="s">
        <v>254</v>
      </c>
      <c r="H307" s="102" t="s">
        <v>532</v>
      </c>
      <c r="I307" s="102" t="s">
        <v>533</v>
      </c>
      <c r="J307" s="104" t="s">
        <v>9</v>
      </c>
      <c r="K307" s="87">
        <v>1</v>
      </c>
      <c r="L307" s="91">
        <v>43040</v>
      </c>
      <c r="M307" s="91">
        <v>43221</v>
      </c>
      <c r="N307" s="92">
        <f t="shared" si="127"/>
        <v>25.857142857142858</v>
      </c>
      <c r="O307" s="87" t="s">
        <v>526</v>
      </c>
      <c r="P307" s="90">
        <v>1</v>
      </c>
      <c r="Q307" s="87"/>
      <c r="R307" s="175">
        <f t="shared" si="122"/>
        <v>-1440.7</v>
      </c>
      <c r="S307" s="93">
        <f t="shared" si="113"/>
        <v>100</v>
      </c>
      <c r="T307" s="154">
        <f t="shared" si="114"/>
        <v>25.857142857142858</v>
      </c>
      <c r="U307" s="154">
        <f t="shared" si="115"/>
        <v>25.857142857142858</v>
      </c>
      <c r="V307" s="154">
        <f t="shared" si="116"/>
        <v>25.857142857142858</v>
      </c>
      <c r="W307" s="87"/>
      <c r="X307" s="155" t="str">
        <f t="shared" si="117"/>
        <v>CUMPLIDA</v>
      </c>
      <c r="Y307" s="155" t="str">
        <f t="shared" si="118"/>
        <v>CUMPLIDO</v>
      </c>
      <c r="Z307" s="95" t="s">
        <v>261</v>
      </c>
      <c r="AA307" s="156" t="str">
        <f t="shared" si="126"/>
        <v>H117R16</v>
      </c>
      <c r="AB307" s="156">
        <f t="shared" ref="AB307:AB312" si="129">IF(A307&lt;&gt;"",1,AB306+1)</f>
        <v>1</v>
      </c>
      <c r="AC307" s="156" t="str">
        <f t="shared" si="128"/>
        <v>H117R16 - 1</v>
      </c>
      <c r="AD307" s="153">
        <f t="shared" si="119"/>
        <v>5</v>
      </c>
      <c r="AE307" s="197">
        <f t="shared" si="120"/>
        <v>5</v>
      </c>
      <c r="AF307" s="153" t="str">
        <f t="shared" si="111"/>
        <v>H117R16.</v>
      </c>
      <c r="AG307" s="153" t="str">
        <f t="shared" si="121"/>
        <v>H117R16</v>
      </c>
      <c r="AH307" s="68"/>
      <c r="AI307" s="68"/>
      <c r="AJ307" s="15"/>
      <c r="AK307" s="15"/>
      <c r="AL307" s="15"/>
      <c r="AM307" s="15"/>
      <c r="AN307" s="15"/>
      <c r="AO307" s="15"/>
      <c r="AP307" s="15"/>
    </row>
    <row r="308" spans="1:42" s="2" customFormat="1" ht="350.1" customHeight="1" x14ac:dyDescent="0.2">
      <c r="A308" s="172">
        <f>IF(ISBLANK(D308),"",COUNTA($D$2:D308))</f>
        <v>249</v>
      </c>
      <c r="B308" s="148">
        <f t="shared" si="112"/>
        <v>307</v>
      </c>
      <c r="C308" s="87"/>
      <c r="D308" s="104" t="s">
        <v>836</v>
      </c>
      <c r="E308" s="117">
        <v>1406100</v>
      </c>
      <c r="F308" s="101" t="s">
        <v>857</v>
      </c>
      <c r="G308" s="102" t="s">
        <v>255</v>
      </c>
      <c r="H308" s="102" t="s">
        <v>534</v>
      </c>
      <c r="I308" s="102" t="s">
        <v>535</v>
      </c>
      <c r="J308" s="104" t="s">
        <v>9</v>
      </c>
      <c r="K308" s="87">
        <v>1</v>
      </c>
      <c r="L308" s="91">
        <v>43040</v>
      </c>
      <c r="M308" s="91">
        <v>43250</v>
      </c>
      <c r="N308" s="92">
        <f t="shared" si="125"/>
        <v>30</v>
      </c>
      <c r="O308" s="87" t="s">
        <v>526</v>
      </c>
      <c r="P308" s="90">
        <v>1</v>
      </c>
      <c r="Q308" s="87"/>
      <c r="R308" s="175">
        <f t="shared" si="122"/>
        <v>-1441.6666666666667</v>
      </c>
      <c r="S308" s="93">
        <f t="shared" si="113"/>
        <v>100</v>
      </c>
      <c r="T308" s="154">
        <f t="shared" si="114"/>
        <v>30</v>
      </c>
      <c r="U308" s="154">
        <f t="shared" si="115"/>
        <v>30</v>
      </c>
      <c r="V308" s="154">
        <f t="shared" si="116"/>
        <v>30</v>
      </c>
      <c r="W308" s="87"/>
      <c r="X308" s="155" t="str">
        <f t="shared" si="117"/>
        <v>CUMPLIDA</v>
      </c>
      <c r="Y308" s="155" t="str">
        <f t="shared" si="118"/>
        <v>CUMPLIDO</v>
      </c>
      <c r="Z308" s="95" t="s">
        <v>261</v>
      </c>
      <c r="AA308" s="156" t="str">
        <f t="shared" si="126"/>
        <v>H119R16</v>
      </c>
      <c r="AB308" s="156">
        <f t="shared" si="129"/>
        <v>1</v>
      </c>
      <c r="AC308" s="156" t="str">
        <f t="shared" si="128"/>
        <v>H119R16 - 1</v>
      </c>
      <c r="AD308" s="153">
        <f t="shared" si="119"/>
        <v>5</v>
      </c>
      <c r="AE308" s="197">
        <f t="shared" si="120"/>
        <v>5</v>
      </c>
      <c r="AF308" s="153" t="str">
        <f t="shared" si="111"/>
        <v>H119R16.</v>
      </c>
      <c r="AG308" s="153" t="str">
        <f t="shared" si="121"/>
        <v>H119R16</v>
      </c>
      <c r="AH308" s="68"/>
      <c r="AI308" s="68"/>
      <c r="AJ308" s="15"/>
      <c r="AK308" s="15"/>
      <c r="AL308" s="15"/>
      <c r="AM308" s="15"/>
      <c r="AN308" s="15"/>
      <c r="AO308" s="15"/>
      <c r="AP308" s="15"/>
    </row>
    <row r="309" spans="1:42" s="2" customFormat="1" ht="350.1" customHeight="1" x14ac:dyDescent="0.2">
      <c r="A309" s="172">
        <f>IF(ISBLANK(D309),"",COUNTA($D$2:D309))</f>
        <v>250</v>
      </c>
      <c r="B309" s="148">
        <f t="shared" si="112"/>
        <v>308</v>
      </c>
      <c r="C309" s="87"/>
      <c r="D309" s="104" t="s">
        <v>836</v>
      </c>
      <c r="E309" s="117">
        <v>1101001</v>
      </c>
      <c r="F309" s="101" t="s">
        <v>858</v>
      </c>
      <c r="G309" s="102" t="s">
        <v>256</v>
      </c>
      <c r="H309" s="102" t="s">
        <v>536</v>
      </c>
      <c r="I309" s="101" t="s">
        <v>537</v>
      </c>
      <c r="J309" s="87" t="s">
        <v>538</v>
      </c>
      <c r="K309" s="87">
        <v>2</v>
      </c>
      <c r="L309" s="91">
        <v>43040</v>
      </c>
      <c r="M309" s="91">
        <v>43250</v>
      </c>
      <c r="N309" s="92">
        <f t="shared" si="125"/>
        <v>30</v>
      </c>
      <c r="O309" s="87" t="s">
        <v>526</v>
      </c>
      <c r="P309" s="90">
        <v>2</v>
      </c>
      <c r="Q309" s="87"/>
      <c r="R309" s="175">
        <f t="shared" si="122"/>
        <v>-1441.6666666666667</v>
      </c>
      <c r="S309" s="93">
        <f t="shared" si="113"/>
        <v>100</v>
      </c>
      <c r="T309" s="154">
        <f t="shared" si="114"/>
        <v>30</v>
      </c>
      <c r="U309" s="154">
        <f t="shared" si="115"/>
        <v>30</v>
      </c>
      <c r="V309" s="154">
        <f t="shared" si="116"/>
        <v>30</v>
      </c>
      <c r="W309" s="87"/>
      <c r="X309" s="155" t="str">
        <f t="shared" si="117"/>
        <v>CUMPLIDA</v>
      </c>
      <c r="Y309" s="155" t="str">
        <f t="shared" si="118"/>
        <v>CUMPLIDO</v>
      </c>
      <c r="Z309" s="95" t="s">
        <v>261</v>
      </c>
      <c r="AA309" s="156" t="str">
        <f t="shared" si="126"/>
        <v>H121R16</v>
      </c>
      <c r="AB309" s="156">
        <f t="shared" si="129"/>
        <v>1</v>
      </c>
      <c r="AC309" s="156" t="str">
        <f t="shared" si="128"/>
        <v>H121R16 - 1</v>
      </c>
      <c r="AD309" s="153">
        <f t="shared" si="119"/>
        <v>5</v>
      </c>
      <c r="AE309" s="197">
        <f t="shared" si="120"/>
        <v>5</v>
      </c>
      <c r="AF309" s="153" t="str">
        <f t="shared" si="111"/>
        <v>H121R16.</v>
      </c>
      <c r="AG309" s="153" t="str">
        <f t="shared" si="121"/>
        <v>H121R16</v>
      </c>
      <c r="AH309" s="68"/>
      <c r="AI309" s="68"/>
      <c r="AJ309" s="15"/>
      <c r="AK309" s="15"/>
      <c r="AL309" s="15"/>
      <c r="AM309" s="15"/>
      <c r="AN309" s="15"/>
      <c r="AO309" s="15"/>
      <c r="AP309" s="15"/>
    </row>
    <row r="310" spans="1:42" s="2" customFormat="1" ht="350.1" customHeight="1" x14ac:dyDescent="0.2">
      <c r="A310" s="172">
        <f>IF(ISBLANK(D310),"",COUNTA($D$2:D310))</f>
        <v>251</v>
      </c>
      <c r="B310" s="148">
        <f t="shared" si="112"/>
        <v>309</v>
      </c>
      <c r="C310" s="87"/>
      <c r="D310" s="104" t="s">
        <v>837</v>
      </c>
      <c r="E310" s="117">
        <v>1604001</v>
      </c>
      <c r="F310" s="101" t="s">
        <v>905</v>
      </c>
      <c r="G310" s="102" t="s">
        <v>906</v>
      </c>
      <c r="H310" s="102" t="s">
        <v>539</v>
      </c>
      <c r="I310" s="101" t="s">
        <v>542</v>
      </c>
      <c r="J310" s="87" t="s">
        <v>9</v>
      </c>
      <c r="K310" s="87">
        <v>1</v>
      </c>
      <c r="L310" s="91">
        <v>43040</v>
      </c>
      <c r="M310" s="91">
        <v>43099</v>
      </c>
      <c r="N310" s="92">
        <f t="shared" si="125"/>
        <v>8.4285714285714288</v>
      </c>
      <c r="O310" s="87" t="s">
        <v>526</v>
      </c>
      <c r="P310" s="90">
        <v>1</v>
      </c>
      <c r="Q310" s="87"/>
      <c r="R310" s="175">
        <f t="shared" si="122"/>
        <v>-1436.6333333333334</v>
      </c>
      <c r="S310" s="93">
        <f t="shared" si="113"/>
        <v>100</v>
      </c>
      <c r="T310" s="154">
        <f t="shared" si="114"/>
        <v>8.4285714285714288</v>
      </c>
      <c r="U310" s="154">
        <f t="shared" si="115"/>
        <v>8.4285714285714288</v>
      </c>
      <c r="V310" s="154">
        <f t="shared" si="116"/>
        <v>8.4285714285714288</v>
      </c>
      <c r="W310" s="87"/>
      <c r="X310" s="155" t="str">
        <f t="shared" si="117"/>
        <v>CUMPLIDA</v>
      </c>
      <c r="Y310" s="155" t="str">
        <f t="shared" si="118"/>
        <v>CUMPLIDO</v>
      </c>
      <c r="Z310" s="95" t="s">
        <v>261</v>
      </c>
      <c r="AA310" s="156" t="str">
        <f t="shared" si="126"/>
        <v>H122R16</v>
      </c>
      <c r="AB310" s="156">
        <f t="shared" si="129"/>
        <v>1</v>
      </c>
      <c r="AC310" s="156" t="str">
        <f t="shared" si="128"/>
        <v>H122R16 - 1</v>
      </c>
      <c r="AD310" s="153">
        <f t="shared" si="119"/>
        <v>5</v>
      </c>
      <c r="AE310" s="197">
        <f t="shared" si="120"/>
        <v>5</v>
      </c>
      <c r="AF310" s="153" t="str">
        <f t="shared" si="111"/>
        <v>H122R16.</v>
      </c>
      <c r="AG310" s="153" t="str">
        <f t="shared" si="121"/>
        <v>H122R16</v>
      </c>
      <c r="AH310" s="68"/>
      <c r="AI310" s="68"/>
      <c r="AJ310" s="15"/>
      <c r="AK310" s="15"/>
      <c r="AL310" s="15"/>
      <c r="AM310" s="15"/>
      <c r="AN310" s="15"/>
      <c r="AO310" s="15"/>
      <c r="AP310" s="15"/>
    </row>
    <row r="311" spans="1:42" s="2" customFormat="1" ht="350.1" customHeight="1" x14ac:dyDescent="0.2">
      <c r="A311" s="172">
        <f>IF(ISBLANK(D311),"",COUNTA($D$2:D311))</f>
        <v>252</v>
      </c>
      <c r="B311" s="148">
        <f t="shared" si="112"/>
        <v>310</v>
      </c>
      <c r="C311" s="87"/>
      <c r="D311" s="104" t="s">
        <v>837</v>
      </c>
      <c r="E311" s="117">
        <v>1405004</v>
      </c>
      <c r="F311" s="101" t="s">
        <v>859</v>
      </c>
      <c r="G311" s="102" t="s">
        <v>257</v>
      </c>
      <c r="H311" s="102" t="s">
        <v>540</v>
      </c>
      <c r="I311" s="101" t="s">
        <v>541</v>
      </c>
      <c r="J311" s="87" t="s">
        <v>21</v>
      </c>
      <c r="K311" s="87">
        <v>3</v>
      </c>
      <c r="L311" s="91">
        <v>43040</v>
      </c>
      <c r="M311" s="91">
        <v>43342</v>
      </c>
      <c r="N311" s="92">
        <f t="shared" si="125"/>
        <v>43.142857142857146</v>
      </c>
      <c r="O311" s="87" t="s">
        <v>526</v>
      </c>
      <c r="P311" s="90">
        <v>3</v>
      </c>
      <c r="Q311" s="87"/>
      <c r="R311" s="175">
        <f t="shared" si="122"/>
        <v>-1444.7333333333333</v>
      </c>
      <c r="S311" s="93">
        <f t="shared" si="113"/>
        <v>100</v>
      </c>
      <c r="T311" s="154">
        <f t="shared" si="114"/>
        <v>43.142857142857146</v>
      </c>
      <c r="U311" s="154">
        <f t="shared" si="115"/>
        <v>43.142857142857146</v>
      </c>
      <c r="V311" s="154">
        <f t="shared" si="116"/>
        <v>43.142857142857146</v>
      </c>
      <c r="W311" s="87"/>
      <c r="X311" s="155" t="str">
        <f t="shared" si="117"/>
        <v>CUMPLIDA</v>
      </c>
      <c r="Y311" s="155" t="str">
        <f t="shared" si="118"/>
        <v>CUMPLIDO</v>
      </c>
      <c r="Z311" s="95" t="s">
        <v>261</v>
      </c>
      <c r="AA311" s="156" t="str">
        <f t="shared" si="126"/>
        <v>H123R16</v>
      </c>
      <c r="AB311" s="156">
        <f t="shared" si="129"/>
        <v>1</v>
      </c>
      <c r="AC311" s="156" t="str">
        <f t="shared" si="128"/>
        <v>H123R16 - 1</v>
      </c>
      <c r="AD311" s="153">
        <f t="shared" si="119"/>
        <v>5</v>
      </c>
      <c r="AE311" s="197">
        <f t="shared" si="120"/>
        <v>5</v>
      </c>
      <c r="AF311" s="153" t="str">
        <f t="shared" si="111"/>
        <v>H123R16.</v>
      </c>
      <c r="AG311" s="153" t="str">
        <f t="shared" si="121"/>
        <v>H123R16</v>
      </c>
      <c r="AH311" s="68"/>
      <c r="AI311" s="68"/>
      <c r="AJ311" s="15"/>
      <c r="AK311" s="15"/>
      <c r="AL311" s="15"/>
      <c r="AM311" s="15"/>
      <c r="AN311" s="15"/>
      <c r="AO311" s="15"/>
      <c r="AP311" s="15"/>
    </row>
    <row r="312" spans="1:42" s="2" customFormat="1" ht="350.1" customHeight="1" x14ac:dyDescent="0.2">
      <c r="A312" s="172">
        <f>IF(ISBLANK(D312),"",COUNTA($D$2:D312))</f>
        <v>253</v>
      </c>
      <c r="B312" s="148">
        <f t="shared" si="112"/>
        <v>311</v>
      </c>
      <c r="C312" s="87"/>
      <c r="D312" s="104" t="s">
        <v>836</v>
      </c>
      <c r="E312" s="117">
        <v>1405004</v>
      </c>
      <c r="F312" s="101" t="s">
        <v>546</v>
      </c>
      <c r="G312" s="102" t="s">
        <v>258</v>
      </c>
      <c r="H312" s="102" t="s">
        <v>543</v>
      </c>
      <c r="I312" s="101" t="s">
        <v>544</v>
      </c>
      <c r="J312" s="87" t="s">
        <v>545</v>
      </c>
      <c r="K312" s="87">
        <v>10</v>
      </c>
      <c r="L312" s="91">
        <v>43040</v>
      </c>
      <c r="M312" s="91">
        <v>43388</v>
      </c>
      <c r="N312" s="92">
        <f t="shared" si="125"/>
        <v>49.714285714285715</v>
      </c>
      <c r="O312" s="87" t="s">
        <v>526</v>
      </c>
      <c r="P312" s="90">
        <v>10</v>
      </c>
      <c r="Q312" s="87"/>
      <c r="R312" s="175">
        <f t="shared" si="122"/>
        <v>-1446.2666666666667</v>
      </c>
      <c r="S312" s="93">
        <f t="shared" si="113"/>
        <v>100</v>
      </c>
      <c r="T312" s="154">
        <f t="shared" si="114"/>
        <v>49.714285714285715</v>
      </c>
      <c r="U312" s="154">
        <f t="shared" si="115"/>
        <v>49.714285714285715</v>
      </c>
      <c r="V312" s="154">
        <f t="shared" si="116"/>
        <v>49.714285714285715</v>
      </c>
      <c r="W312" s="87"/>
      <c r="X312" s="155" t="str">
        <f t="shared" si="117"/>
        <v>CUMPLIDA</v>
      </c>
      <c r="Y312" s="155" t="str">
        <f t="shared" si="118"/>
        <v>CUMPLIDO</v>
      </c>
      <c r="Z312" s="95" t="s">
        <v>261</v>
      </c>
      <c r="AA312" s="156" t="str">
        <f t="shared" si="126"/>
        <v>H124R16</v>
      </c>
      <c r="AB312" s="156">
        <f t="shared" si="129"/>
        <v>1</v>
      </c>
      <c r="AC312" s="156" t="str">
        <f t="shared" si="128"/>
        <v>H124R16 - 1</v>
      </c>
      <c r="AD312" s="153">
        <f t="shared" si="119"/>
        <v>5</v>
      </c>
      <c r="AE312" s="197">
        <f t="shared" si="120"/>
        <v>5</v>
      </c>
      <c r="AF312" s="153" t="str">
        <f t="shared" si="111"/>
        <v>H124R16.Utilización</v>
      </c>
      <c r="AG312" s="153" t="str">
        <f t="shared" si="121"/>
        <v>H124R16</v>
      </c>
      <c r="AH312" s="68"/>
      <c r="AI312" s="68"/>
      <c r="AJ312" s="15"/>
      <c r="AK312" s="15"/>
      <c r="AL312" s="15"/>
      <c r="AM312" s="15"/>
      <c r="AN312" s="15"/>
      <c r="AO312" s="15"/>
      <c r="AP312" s="15"/>
    </row>
    <row r="313" spans="1:42" s="2" customFormat="1" ht="350.1" customHeight="1" x14ac:dyDescent="0.2">
      <c r="A313" s="172">
        <f>IF(ISBLANK(D313),"",COUNTA($D$2:D313))</f>
        <v>254</v>
      </c>
      <c r="B313" s="148">
        <f t="shared" si="112"/>
        <v>312</v>
      </c>
      <c r="C313" s="87"/>
      <c r="D313" s="104" t="s">
        <v>836</v>
      </c>
      <c r="E313" s="104">
        <v>1103002</v>
      </c>
      <c r="F313" s="102" t="s">
        <v>151</v>
      </c>
      <c r="G313" s="102" t="s">
        <v>152</v>
      </c>
      <c r="H313" s="102" t="s">
        <v>1488</v>
      </c>
      <c r="I313" s="102" t="s">
        <v>1481</v>
      </c>
      <c r="J313" s="104" t="s">
        <v>1436</v>
      </c>
      <c r="K313" s="87">
        <v>1</v>
      </c>
      <c r="L313" s="91">
        <v>43862</v>
      </c>
      <c r="M313" s="91">
        <v>43979</v>
      </c>
      <c r="N313" s="92">
        <f t="shared" si="125"/>
        <v>16.714285714285715</v>
      </c>
      <c r="O313" s="87" t="s">
        <v>2117</v>
      </c>
      <c r="P313" s="90">
        <v>0</v>
      </c>
      <c r="Q313" s="87"/>
      <c r="R313" s="175">
        <f t="shared" si="122"/>
        <v>-1465.9666666666667</v>
      </c>
      <c r="S313" s="93">
        <f t="shared" si="113"/>
        <v>0</v>
      </c>
      <c r="T313" s="154">
        <f t="shared" si="114"/>
        <v>0</v>
      </c>
      <c r="U313" s="154">
        <f t="shared" si="115"/>
        <v>0</v>
      </c>
      <c r="V313" s="154">
        <f t="shared" si="116"/>
        <v>16.714285714285715</v>
      </c>
      <c r="W313" s="87"/>
      <c r="X313" s="155" t="str">
        <f t="shared" si="117"/>
        <v>VENCIDA</v>
      </c>
      <c r="Y313" s="155" t="str">
        <f t="shared" si="118"/>
        <v>VENCIDO</v>
      </c>
      <c r="Z313" s="95" t="s">
        <v>169</v>
      </c>
      <c r="AA313" s="156" t="str">
        <f t="shared" si="126"/>
        <v>H1D16</v>
      </c>
      <c r="AB313" s="156">
        <f>IF(A313&lt;&gt;"",1,#REF!+1)</f>
        <v>1</v>
      </c>
      <c r="AC313" s="156" t="str">
        <f t="shared" si="128"/>
        <v>H1D16 - 1</v>
      </c>
      <c r="AD313" s="153">
        <f t="shared" si="119"/>
        <v>1</v>
      </c>
      <c r="AE313" s="197">
        <f t="shared" si="120"/>
        <v>1</v>
      </c>
      <c r="AF313" s="153" t="str">
        <f t="shared" si="111"/>
        <v>H1D16.</v>
      </c>
      <c r="AG313" s="153" t="str">
        <f t="shared" si="121"/>
        <v>H1D16</v>
      </c>
      <c r="AH313" s="68"/>
      <c r="AI313" s="68"/>
      <c r="AJ313" s="15"/>
      <c r="AK313" s="15"/>
      <c r="AL313" s="15"/>
      <c r="AM313" s="15"/>
      <c r="AN313" s="15"/>
      <c r="AO313" s="15"/>
      <c r="AP313" s="15"/>
    </row>
    <row r="314" spans="1:42" s="2" customFormat="1" ht="350.1" customHeight="1" x14ac:dyDescent="0.2">
      <c r="A314" s="172">
        <f>IF(ISBLANK(D314),"",COUNTA($D$2:D314))</f>
        <v>255</v>
      </c>
      <c r="B314" s="148">
        <f t="shared" si="112"/>
        <v>313</v>
      </c>
      <c r="C314" s="87"/>
      <c r="D314" s="104" t="s">
        <v>996</v>
      </c>
      <c r="E314" s="104">
        <v>1103002</v>
      </c>
      <c r="F314" s="102" t="s">
        <v>992</v>
      </c>
      <c r="G314" s="102" t="s">
        <v>644</v>
      </c>
      <c r="H314" s="102" t="s">
        <v>993</v>
      </c>
      <c r="I314" s="102" t="s">
        <v>643</v>
      </c>
      <c r="J314" s="104" t="s">
        <v>400</v>
      </c>
      <c r="K314" s="87">
        <v>1</v>
      </c>
      <c r="L314" s="91">
        <v>43040</v>
      </c>
      <c r="M314" s="91">
        <v>43099</v>
      </c>
      <c r="N314" s="92">
        <f t="shared" si="125"/>
        <v>8.4285714285714288</v>
      </c>
      <c r="O314" s="88" t="s">
        <v>2110</v>
      </c>
      <c r="P314" s="90">
        <v>1</v>
      </c>
      <c r="Q314" s="87"/>
      <c r="R314" s="175">
        <f t="shared" si="122"/>
        <v>-1436.6333333333334</v>
      </c>
      <c r="S314" s="93">
        <f t="shared" si="113"/>
        <v>100</v>
      </c>
      <c r="T314" s="154">
        <f t="shared" si="114"/>
        <v>8.4285714285714288</v>
      </c>
      <c r="U314" s="154">
        <f t="shared" si="115"/>
        <v>8.4285714285714288</v>
      </c>
      <c r="V314" s="154">
        <f t="shared" si="116"/>
        <v>8.4285714285714288</v>
      </c>
      <c r="W314" s="87"/>
      <c r="X314" s="155" t="str">
        <f t="shared" si="117"/>
        <v>CUMPLIDA</v>
      </c>
      <c r="Y314" s="155" t="str">
        <f t="shared" si="118"/>
        <v>CUMPLIDO</v>
      </c>
      <c r="Z314" s="95" t="s">
        <v>169</v>
      </c>
      <c r="AA314" s="156" t="str">
        <f t="shared" si="126"/>
        <v>H2D16</v>
      </c>
      <c r="AB314" s="156">
        <f t="shared" ref="AB314:AB319" si="130">IF(A314&lt;&gt;"",1,AB313+1)</f>
        <v>1</v>
      </c>
      <c r="AC314" s="156" t="str">
        <f t="shared" si="128"/>
        <v>H2D16 - 1</v>
      </c>
      <c r="AD314" s="153">
        <f t="shared" si="119"/>
        <v>5</v>
      </c>
      <c r="AE314" s="197">
        <f t="shared" si="120"/>
        <v>5</v>
      </c>
      <c r="AF314" s="153" t="str">
        <f t="shared" si="111"/>
        <v>H2D16.</v>
      </c>
      <c r="AG314" s="153" t="str">
        <f t="shared" si="121"/>
        <v>H2D16</v>
      </c>
      <c r="AH314" s="68"/>
      <c r="AI314" s="68"/>
      <c r="AJ314" s="15"/>
      <c r="AK314" s="15"/>
      <c r="AL314" s="15"/>
      <c r="AM314" s="15"/>
      <c r="AN314" s="15"/>
      <c r="AO314" s="15"/>
      <c r="AP314" s="15"/>
    </row>
    <row r="315" spans="1:42" s="2" customFormat="1" ht="350.1" customHeight="1" x14ac:dyDescent="0.2">
      <c r="A315" s="172" t="str">
        <f>IF(ISBLANK(D315),"",COUNTA($D$2:D315))</f>
        <v/>
      </c>
      <c r="B315" s="148">
        <f t="shared" si="112"/>
        <v>314</v>
      </c>
      <c r="C315" s="87"/>
      <c r="D315" s="104"/>
      <c r="E315" s="104">
        <v>1103002</v>
      </c>
      <c r="F315" s="102" t="s">
        <v>994</v>
      </c>
      <c r="G315" s="102" t="s">
        <v>153</v>
      </c>
      <c r="H315" s="101" t="s">
        <v>995</v>
      </c>
      <c r="I315" s="101" t="s">
        <v>382</v>
      </c>
      <c r="J315" s="87" t="s">
        <v>383</v>
      </c>
      <c r="K315" s="87">
        <v>1</v>
      </c>
      <c r="L315" s="91">
        <v>43040</v>
      </c>
      <c r="M315" s="91">
        <v>43099</v>
      </c>
      <c r="N315" s="92">
        <f t="shared" si="125"/>
        <v>8.4285714285714288</v>
      </c>
      <c r="O315" s="87" t="s">
        <v>2113</v>
      </c>
      <c r="P315" s="90">
        <v>1</v>
      </c>
      <c r="Q315" s="87"/>
      <c r="R315" s="175">
        <f t="shared" si="122"/>
        <v>-1436.6333333333334</v>
      </c>
      <c r="S315" s="93">
        <f t="shared" si="113"/>
        <v>100</v>
      </c>
      <c r="T315" s="154">
        <f t="shared" si="114"/>
        <v>8.4285714285714288</v>
      </c>
      <c r="U315" s="154">
        <f t="shared" si="115"/>
        <v>8.4285714285714288</v>
      </c>
      <c r="V315" s="154">
        <f t="shared" si="116"/>
        <v>8.4285714285714288</v>
      </c>
      <c r="W315" s="87"/>
      <c r="X315" s="155" t="str">
        <f t="shared" si="117"/>
        <v>CUMPLIDA</v>
      </c>
      <c r="Y315" s="155" t="str">
        <f t="shared" si="118"/>
        <v/>
      </c>
      <c r="Z315" s="95" t="s">
        <v>169</v>
      </c>
      <c r="AA315" s="156" t="str">
        <f t="shared" si="126"/>
        <v>H2D16</v>
      </c>
      <c r="AB315" s="156">
        <f t="shared" si="130"/>
        <v>2</v>
      </c>
      <c r="AC315" s="156" t="str">
        <f t="shared" si="128"/>
        <v>H2D16 - 2</v>
      </c>
      <c r="AD315" s="153">
        <f t="shared" si="119"/>
        <v>5</v>
      </c>
      <c r="AE315" s="197">
        <f t="shared" si="120"/>
        <v>5</v>
      </c>
      <c r="AF315" s="153" t="str">
        <f t="shared" si="111"/>
        <v>H2D16.</v>
      </c>
      <c r="AG315" s="153" t="str">
        <f t="shared" si="121"/>
        <v>H2D16</v>
      </c>
      <c r="AH315" s="68"/>
      <c r="AI315" s="68"/>
      <c r="AJ315" s="15"/>
      <c r="AK315" s="15"/>
      <c r="AL315" s="15"/>
      <c r="AM315" s="15"/>
      <c r="AN315" s="15"/>
      <c r="AO315" s="15"/>
      <c r="AP315" s="15"/>
    </row>
    <row r="316" spans="1:42" s="2" customFormat="1" ht="350.1" customHeight="1" x14ac:dyDescent="0.2">
      <c r="A316" s="172">
        <f>IF(ISBLANK(D316),"",COUNTA($D$2:D316))</f>
        <v>256</v>
      </c>
      <c r="B316" s="148">
        <f t="shared" si="112"/>
        <v>315</v>
      </c>
      <c r="C316" s="87"/>
      <c r="D316" s="104" t="s">
        <v>996</v>
      </c>
      <c r="E316" s="104">
        <v>1103002</v>
      </c>
      <c r="F316" s="102" t="s">
        <v>645</v>
      </c>
      <c r="G316" s="102" t="s">
        <v>152</v>
      </c>
      <c r="H316" s="102" t="s">
        <v>1488</v>
      </c>
      <c r="I316" s="102" t="s">
        <v>1435</v>
      </c>
      <c r="J316" s="104" t="s">
        <v>1436</v>
      </c>
      <c r="K316" s="87">
        <v>1</v>
      </c>
      <c r="L316" s="91">
        <v>43862</v>
      </c>
      <c r="M316" s="91">
        <v>43979</v>
      </c>
      <c r="N316" s="92">
        <f t="shared" si="125"/>
        <v>16.714285714285715</v>
      </c>
      <c r="O316" s="87" t="s">
        <v>2117</v>
      </c>
      <c r="P316" s="90">
        <v>0</v>
      </c>
      <c r="Q316" s="87"/>
      <c r="R316" s="175">
        <f t="shared" si="122"/>
        <v>-1465.9666666666667</v>
      </c>
      <c r="S316" s="93">
        <f t="shared" si="113"/>
        <v>0</v>
      </c>
      <c r="T316" s="154">
        <f t="shared" si="114"/>
        <v>0</v>
      </c>
      <c r="U316" s="154">
        <f t="shared" si="115"/>
        <v>0</v>
      </c>
      <c r="V316" s="154">
        <f t="shared" si="116"/>
        <v>16.714285714285715</v>
      </c>
      <c r="W316" s="87"/>
      <c r="X316" s="155" t="str">
        <f t="shared" si="117"/>
        <v>VENCIDA</v>
      </c>
      <c r="Y316" s="155" t="str">
        <f t="shared" si="118"/>
        <v>VENCIDO</v>
      </c>
      <c r="Z316" s="95" t="s">
        <v>169</v>
      </c>
      <c r="AA316" s="156" t="str">
        <f t="shared" si="126"/>
        <v>H3D16</v>
      </c>
      <c r="AB316" s="156">
        <f t="shared" si="130"/>
        <v>1</v>
      </c>
      <c r="AC316" s="156" t="str">
        <f t="shared" si="128"/>
        <v>H3D16 - 1</v>
      </c>
      <c r="AD316" s="153">
        <f t="shared" si="119"/>
        <v>1</v>
      </c>
      <c r="AE316" s="197">
        <f t="shared" si="120"/>
        <v>1</v>
      </c>
      <c r="AF316" s="153" t="str">
        <f t="shared" si="111"/>
        <v>H3D16.</v>
      </c>
      <c r="AG316" s="153" t="str">
        <f t="shared" si="121"/>
        <v>H3D16</v>
      </c>
      <c r="AH316" s="68"/>
      <c r="AI316" s="68"/>
      <c r="AJ316" s="15"/>
      <c r="AK316" s="15"/>
      <c r="AL316" s="15"/>
      <c r="AM316" s="15"/>
      <c r="AN316" s="15"/>
      <c r="AO316" s="15"/>
      <c r="AP316" s="15"/>
    </row>
    <row r="317" spans="1:42" s="2" customFormat="1" ht="350.1" customHeight="1" x14ac:dyDescent="0.2">
      <c r="A317" s="172">
        <f>IF(ISBLANK(D317),"",COUNTA($D$2:D317))</f>
        <v>257</v>
      </c>
      <c r="B317" s="148">
        <f t="shared" si="112"/>
        <v>316</v>
      </c>
      <c r="C317" s="87"/>
      <c r="D317" s="104" t="s">
        <v>996</v>
      </c>
      <c r="E317" s="104">
        <v>1103002</v>
      </c>
      <c r="F317" s="102" t="s">
        <v>267</v>
      </c>
      <c r="G317" s="102" t="s">
        <v>154</v>
      </c>
      <c r="H317" s="101" t="s">
        <v>650</v>
      </c>
      <c r="I317" s="101" t="s">
        <v>647</v>
      </c>
      <c r="J317" s="87" t="s">
        <v>8</v>
      </c>
      <c r="K317" s="87">
        <v>1</v>
      </c>
      <c r="L317" s="91">
        <v>43115</v>
      </c>
      <c r="M317" s="91">
        <v>43159</v>
      </c>
      <c r="N317" s="92">
        <f t="shared" ref="N317:N363" si="131">(+M317-L317)/7</f>
        <v>6.2857142857142856</v>
      </c>
      <c r="O317" s="88" t="s">
        <v>2110</v>
      </c>
      <c r="P317" s="90">
        <v>1</v>
      </c>
      <c r="Q317" s="87"/>
      <c r="R317" s="175">
        <f t="shared" si="122"/>
        <v>-1438.6333333333334</v>
      </c>
      <c r="S317" s="93">
        <f t="shared" si="113"/>
        <v>100</v>
      </c>
      <c r="T317" s="154">
        <f t="shared" si="114"/>
        <v>6.2857142857142856</v>
      </c>
      <c r="U317" s="154">
        <f t="shared" si="115"/>
        <v>6.2857142857142856</v>
      </c>
      <c r="V317" s="154">
        <f t="shared" si="116"/>
        <v>6.2857142857142856</v>
      </c>
      <c r="W317" s="87"/>
      <c r="X317" s="155" t="str">
        <f t="shared" si="117"/>
        <v>CUMPLIDA</v>
      </c>
      <c r="Y317" s="155" t="str">
        <f t="shared" si="118"/>
        <v>CUMPLIDO</v>
      </c>
      <c r="Z317" s="95" t="s">
        <v>169</v>
      </c>
      <c r="AA317" s="156" t="str">
        <f t="shared" si="126"/>
        <v>H4D16</v>
      </c>
      <c r="AB317" s="156">
        <f t="shared" si="130"/>
        <v>1</v>
      </c>
      <c r="AC317" s="156" t="str">
        <f t="shared" si="128"/>
        <v>H4D16 - 1</v>
      </c>
      <c r="AD317" s="153">
        <f t="shared" si="119"/>
        <v>5</v>
      </c>
      <c r="AE317" s="197">
        <f t="shared" si="120"/>
        <v>5</v>
      </c>
      <c r="AF317" s="153" t="str">
        <f t="shared" si="111"/>
        <v>H4D16.</v>
      </c>
      <c r="AG317" s="153" t="str">
        <f t="shared" si="121"/>
        <v>H4D16</v>
      </c>
      <c r="AH317" s="68"/>
      <c r="AI317" s="68"/>
      <c r="AJ317" s="15"/>
      <c r="AK317" s="15"/>
      <c r="AL317" s="15"/>
      <c r="AM317" s="15"/>
      <c r="AN317" s="15"/>
      <c r="AO317" s="15"/>
      <c r="AP317" s="15"/>
    </row>
    <row r="318" spans="1:42" s="2" customFormat="1" ht="350.1" customHeight="1" x14ac:dyDescent="0.2">
      <c r="A318" s="172">
        <f>IF(ISBLANK(D318),"",COUNTA($D$2:D318))</f>
        <v>258</v>
      </c>
      <c r="B318" s="148">
        <f t="shared" si="112"/>
        <v>317</v>
      </c>
      <c r="C318" s="87"/>
      <c r="D318" s="104" t="s">
        <v>996</v>
      </c>
      <c r="E318" s="104">
        <v>1702011</v>
      </c>
      <c r="F318" s="102" t="s">
        <v>860</v>
      </c>
      <c r="G318" s="102" t="s">
        <v>155</v>
      </c>
      <c r="H318" s="102" t="s">
        <v>649</v>
      </c>
      <c r="I318" s="102" t="s">
        <v>648</v>
      </c>
      <c r="J318" s="104" t="s">
        <v>646</v>
      </c>
      <c r="K318" s="87">
        <v>1</v>
      </c>
      <c r="L318" s="91">
        <v>43132</v>
      </c>
      <c r="M318" s="91">
        <v>43281</v>
      </c>
      <c r="N318" s="92">
        <f t="shared" si="131"/>
        <v>21.285714285714285</v>
      </c>
      <c r="O318" s="88" t="s">
        <v>2110</v>
      </c>
      <c r="P318" s="90">
        <v>1</v>
      </c>
      <c r="Q318" s="87"/>
      <c r="R318" s="175">
        <f t="shared" si="122"/>
        <v>-1442.7</v>
      </c>
      <c r="S318" s="93">
        <f t="shared" si="113"/>
        <v>100</v>
      </c>
      <c r="T318" s="154">
        <f t="shared" si="114"/>
        <v>21.285714285714285</v>
      </c>
      <c r="U318" s="154">
        <f t="shared" si="115"/>
        <v>21.285714285714285</v>
      </c>
      <c r="V318" s="154">
        <f t="shared" si="116"/>
        <v>21.285714285714285</v>
      </c>
      <c r="W318" s="87"/>
      <c r="X318" s="155" t="str">
        <f t="shared" si="117"/>
        <v>CUMPLIDA</v>
      </c>
      <c r="Y318" s="155" t="str">
        <f t="shared" si="118"/>
        <v>CUMPLIDO</v>
      </c>
      <c r="Z318" s="95" t="s">
        <v>169</v>
      </c>
      <c r="AA318" s="156" t="str">
        <f t="shared" si="126"/>
        <v>H5D16</v>
      </c>
      <c r="AB318" s="156">
        <f t="shared" si="130"/>
        <v>1</v>
      </c>
      <c r="AC318" s="156" t="str">
        <f t="shared" si="128"/>
        <v>H5D16 - 1</v>
      </c>
      <c r="AD318" s="153">
        <f t="shared" si="119"/>
        <v>5</v>
      </c>
      <c r="AE318" s="197">
        <f t="shared" si="120"/>
        <v>5</v>
      </c>
      <c r="AF318" s="153" t="str">
        <f t="shared" si="111"/>
        <v>H5D16.</v>
      </c>
      <c r="AG318" s="153" t="str">
        <f t="shared" si="121"/>
        <v>H5D16</v>
      </c>
      <c r="AH318" s="68"/>
      <c r="AI318" s="68"/>
      <c r="AJ318" s="15"/>
      <c r="AK318" s="15"/>
      <c r="AL318" s="15"/>
      <c r="AM318" s="15"/>
      <c r="AN318" s="15"/>
      <c r="AO318" s="15"/>
      <c r="AP318" s="15"/>
    </row>
    <row r="319" spans="1:42" s="2" customFormat="1" ht="350.1" customHeight="1" x14ac:dyDescent="0.2">
      <c r="A319" s="172">
        <f>IF(ISBLANK(D319),"",COUNTA($D$2:D319))</f>
        <v>259</v>
      </c>
      <c r="B319" s="148">
        <f t="shared" si="112"/>
        <v>318</v>
      </c>
      <c r="C319" s="87"/>
      <c r="D319" s="104" t="s">
        <v>996</v>
      </c>
      <c r="E319" s="104">
        <v>1201003</v>
      </c>
      <c r="F319" s="102" t="s">
        <v>861</v>
      </c>
      <c r="G319" s="102" t="s">
        <v>343</v>
      </c>
      <c r="H319" s="101" t="s">
        <v>2054</v>
      </c>
      <c r="I319" s="101" t="s">
        <v>2055</v>
      </c>
      <c r="J319" s="87" t="s">
        <v>1965</v>
      </c>
      <c r="K319" s="87">
        <v>1</v>
      </c>
      <c r="L319" s="91">
        <v>44407</v>
      </c>
      <c r="M319" s="91">
        <v>44499</v>
      </c>
      <c r="N319" s="92">
        <f t="shared" si="131"/>
        <v>13.142857142857142</v>
      </c>
      <c r="O319" s="90" t="s">
        <v>2108</v>
      </c>
      <c r="P319" s="90">
        <v>1</v>
      </c>
      <c r="Q319" s="191">
        <v>44453</v>
      </c>
      <c r="R319" s="175">
        <f t="shared" si="122"/>
        <v>-1.5333333333333334</v>
      </c>
      <c r="S319" s="93">
        <f t="shared" si="113"/>
        <v>100</v>
      </c>
      <c r="T319" s="154">
        <f t="shared" si="114"/>
        <v>13.142857142857142</v>
      </c>
      <c r="U319" s="154">
        <f t="shared" si="115"/>
        <v>13.142857142857142</v>
      </c>
      <c r="V319" s="154">
        <f t="shared" si="116"/>
        <v>13.142857142857142</v>
      </c>
      <c r="W319" s="87"/>
      <c r="X319" s="155" t="str">
        <f t="shared" si="117"/>
        <v>CUMPLIDA</v>
      </c>
      <c r="Y319" s="155" t="str">
        <f t="shared" si="118"/>
        <v>CUMPLIDO</v>
      </c>
      <c r="Z319" s="95" t="s">
        <v>169</v>
      </c>
      <c r="AA319" s="156" t="str">
        <f t="shared" si="126"/>
        <v>H6D16</v>
      </c>
      <c r="AB319" s="156">
        <f t="shared" si="130"/>
        <v>1</v>
      </c>
      <c r="AC319" s="156" t="str">
        <f t="shared" si="128"/>
        <v>H6D16 - 1</v>
      </c>
      <c r="AD319" s="153">
        <f t="shared" si="119"/>
        <v>5</v>
      </c>
      <c r="AE319" s="197">
        <f t="shared" si="120"/>
        <v>5</v>
      </c>
      <c r="AF319" s="153" t="str">
        <f t="shared" ref="AF319:AF382" si="132">IF(A319&lt;&gt;"",MID(F319,1,FIND(" ",F319,1)-1),AF318)</f>
        <v>H6D16.</v>
      </c>
      <c r="AG319" s="153" t="str">
        <f t="shared" si="121"/>
        <v>H6D16</v>
      </c>
      <c r="AH319" s="68"/>
      <c r="AI319" s="68"/>
      <c r="AJ319" s="15"/>
      <c r="AK319" s="15"/>
      <c r="AL319" s="15"/>
      <c r="AM319" s="15"/>
      <c r="AN319" s="15"/>
      <c r="AO319" s="15"/>
      <c r="AP319" s="15"/>
    </row>
    <row r="320" spans="1:42" s="2" customFormat="1" ht="350.1" customHeight="1" x14ac:dyDescent="0.2">
      <c r="A320" s="172">
        <f>IF(ISBLANK(D320),"",COUNTA($D$2:D320))</f>
        <v>260</v>
      </c>
      <c r="B320" s="148">
        <f t="shared" si="112"/>
        <v>319</v>
      </c>
      <c r="C320" s="87"/>
      <c r="D320" s="104" t="s">
        <v>836</v>
      </c>
      <c r="E320" s="104" t="s">
        <v>173</v>
      </c>
      <c r="F320" s="102" t="s">
        <v>268</v>
      </c>
      <c r="G320" s="102" t="s">
        <v>174</v>
      </c>
      <c r="H320" s="102" t="s">
        <v>707</v>
      </c>
      <c r="I320" s="102" t="s">
        <v>708</v>
      </c>
      <c r="J320" s="104" t="s">
        <v>706</v>
      </c>
      <c r="K320" s="87">
        <v>2</v>
      </c>
      <c r="L320" s="91">
        <v>43040</v>
      </c>
      <c r="M320" s="91">
        <v>43189</v>
      </c>
      <c r="N320" s="92">
        <f t="shared" si="131"/>
        <v>21.285714285714285</v>
      </c>
      <c r="O320" s="87" t="s">
        <v>2112</v>
      </c>
      <c r="P320" s="90">
        <v>0.66710000000000003</v>
      </c>
      <c r="Q320" s="87"/>
      <c r="R320" s="175">
        <f t="shared" si="122"/>
        <v>-1439.6333333333334</v>
      </c>
      <c r="S320" s="93">
        <f t="shared" si="113"/>
        <v>33.355000000000004</v>
      </c>
      <c r="T320" s="154">
        <f t="shared" si="114"/>
        <v>7.09985</v>
      </c>
      <c r="U320" s="154">
        <f t="shared" si="115"/>
        <v>7.09985</v>
      </c>
      <c r="V320" s="154">
        <f t="shared" si="116"/>
        <v>21.285714285714285</v>
      </c>
      <c r="W320" s="87" t="s">
        <v>1887</v>
      </c>
      <c r="X320" s="155" t="str">
        <f t="shared" si="117"/>
        <v>VENCIDA</v>
      </c>
      <c r="Y320" s="155" t="str">
        <f t="shared" si="118"/>
        <v>VENCIDO</v>
      </c>
      <c r="Z320" s="95" t="s">
        <v>195</v>
      </c>
      <c r="AA320" s="156" t="str">
        <f t="shared" si="126"/>
        <v>H5ECP</v>
      </c>
      <c r="AB320" s="156">
        <f>IF(A320&lt;&gt;"",1,#REF!+1)</f>
        <v>1</v>
      </c>
      <c r="AC320" s="156" t="str">
        <f t="shared" si="128"/>
        <v>H5ECP - 1</v>
      </c>
      <c r="AD320" s="153">
        <f t="shared" si="119"/>
        <v>1</v>
      </c>
      <c r="AE320" s="197">
        <f t="shared" si="120"/>
        <v>1</v>
      </c>
      <c r="AF320" s="153" t="str">
        <f t="shared" si="132"/>
        <v>H5ECP.</v>
      </c>
      <c r="AG320" s="153" t="str">
        <f t="shared" si="121"/>
        <v>H5ECP</v>
      </c>
      <c r="AH320" s="68"/>
      <c r="AI320" s="68"/>
      <c r="AJ320" s="15"/>
      <c r="AK320" s="15"/>
      <c r="AL320" s="15"/>
      <c r="AM320" s="15"/>
      <c r="AN320" s="15"/>
      <c r="AO320" s="15"/>
      <c r="AP320" s="15"/>
    </row>
    <row r="321" spans="1:42" s="2" customFormat="1" ht="350.1" customHeight="1" x14ac:dyDescent="0.2">
      <c r="A321" s="172">
        <f>IF(ISBLANK(D321),"",COUNTA($D$2:D321))</f>
        <v>261</v>
      </c>
      <c r="B321" s="148">
        <f t="shared" si="112"/>
        <v>320</v>
      </c>
      <c r="C321" s="87"/>
      <c r="D321" s="104" t="s">
        <v>836</v>
      </c>
      <c r="E321" s="104" t="s">
        <v>173</v>
      </c>
      <c r="F321" s="102" t="s">
        <v>765</v>
      </c>
      <c r="G321" s="102" t="s">
        <v>175</v>
      </c>
      <c r="H321" s="102" t="s">
        <v>709</v>
      </c>
      <c r="I321" s="102" t="s">
        <v>710</v>
      </c>
      <c r="J321" s="104" t="s">
        <v>706</v>
      </c>
      <c r="K321" s="87">
        <v>2</v>
      </c>
      <c r="L321" s="91">
        <v>43040</v>
      </c>
      <c r="M321" s="91">
        <v>43189</v>
      </c>
      <c r="N321" s="92">
        <f t="shared" si="131"/>
        <v>21.285714285714285</v>
      </c>
      <c r="O321" s="87" t="s">
        <v>2112</v>
      </c>
      <c r="P321" s="90">
        <v>0.85699999999999998</v>
      </c>
      <c r="Q321" s="87"/>
      <c r="R321" s="175">
        <f t="shared" si="122"/>
        <v>-1439.6333333333334</v>
      </c>
      <c r="S321" s="93">
        <f t="shared" si="113"/>
        <v>42.85</v>
      </c>
      <c r="T321" s="154">
        <f t="shared" si="114"/>
        <v>9.1209285714285713</v>
      </c>
      <c r="U321" s="154">
        <f t="shared" si="115"/>
        <v>9.1209285714285713</v>
      </c>
      <c r="V321" s="154">
        <f t="shared" si="116"/>
        <v>21.285714285714285</v>
      </c>
      <c r="W321" s="87"/>
      <c r="X321" s="155" t="str">
        <f t="shared" si="117"/>
        <v>VENCIDA</v>
      </c>
      <c r="Y321" s="155" t="str">
        <f t="shared" si="118"/>
        <v>VENCIDO</v>
      </c>
      <c r="Z321" s="95" t="s">
        <v>195</v>
      </c>
      <c r="AA321" s="156" t="str">
        <f t="shared" si="126"/>
        <v>H6ECP</v>
      </c>
      <c r="AB321" s="156">
        <f t="shared" ref="AB321:AB362" si="133">IF(A321&lt;&gt;"",1,AB320+1)</f>
        <v>1</v>
      </c>
      <c r="AC321" s="156" t="str">
        <f t="shared" si="128"/>
        <v>H6ECP - 1</v>
      </c>
      <c r="AD321" s="153">
        <f t="shared" si="119"/>
        <v>1</v>
      </c>
      <c r="AE321" s="197">
        <f t="shared" si="120"/>
        <v>1</v>
      </c>
      <c r="AF321" s="153" t="str">
        <f t="shared" si="132"/>
        <v>H6ECP.</v>
      </c>
      <c r="AG321" s="153" t="str">
        <f t="shared" si="121"/>
        <v>H6ECP</v>
      </c>
      <c r="AH321" s="68"/>
      <c r="AI321" s="68"/>
      <c r="AJ321" s="15"/>
      <c r="AK321" s="15"/>
      <c r="AL321" s="15"/>
      <c r="AM321" s="15"/>
      <c r="AN321" s="15"/>
      <c r="AO321" s="15"/>
      <c r="AP321" s="15"/>
    </row>
    <row r="322" spans="1:42" s="2" customFormat="1" ht="350.1" customHeight="1" x14ac:dyDescent="0.2">
      <c r="A322" s="172">
        <f>IF(ISBLANK(D322),"",COUNTA($D$2:D322))</f>
        <v>262</v>
      </c>
      <c r="B322" s="148">
        <f t="shared" ref="B322:B385" si="134">ROW()-1</f>
        <v>321</v>
      </c>
      <c r="C322" s="87"/>
      <c r="D322" s="104" t="s">
        <v>836</v>
      </c>
      <c r="E322" s="104" t="s">
        <v>26</v>
      </c>
      <c r="F322" s="102" t="s">
        <v>970</v>
      </c>
      <c r="G322" s="102" t="s">
        <v>176</v>
      </c>
      <c r="H322" s="102" t="s">
        <v>972</v>
      </c>
      <c r="I322" s="102" t="s">
        <v>711</v>
      </c>
      <c r="J322" s="104" t="s">
        <v>9</v>
      </c>
      <c r="K322" s="87">
        <v>1</v>
      </c>
      <c r="L322" s="91">
        <v>43040</v>
      </c>
      <c r="M322" s="91">
        <v>43099</v>
      </c>
      <c r="N322" s="92">
        <f t="shared" si="131"/>
        <v>8.4285714285714288</v>
      </c>
      <c r="O322" s="87" t="s">
        <v>2112</v>
      </c>
      <c r="P322" s="90">
        <v>1</v>
      </c>
      <c r="Q322" s="87"/>
      <c r="R322" s="175">
        <f t="shared" si="122"/>
        <v>-1436.6333333333334</v>
      </c>
      <c r="S322" s="93">
        <f t="shared" ref="S322:S385" si="135">IF(P322/K322&gt;1,100,+P322/K322*100)</f>
        <v>100</v>
      </c>
      <c r="T322" s="154">
        <f t="shared" ref="T322:T385" si="136">+N322*S322/100</f>
        <v>8.4285714285714288</v>
      </c>
      <c r="U322" s="154">
        <f t="shared" ref="U322:U385" si="137">IF(M322&lt;=$AI$1,T322,0)</f>
        <v>8.4285714285714288</v>
      </c>
      <c r="V322" s="154">
        <f t="shared" ref="V322:V385" si="138">IF($AI$1&gt;=M322,N322,0)</f>
        <v>8.4285714285714288</v>
      </c>
      <c r="W322" s="87"/>
      <c r="X322" s="155" t="str">
        <f t="shared" ref="X322:X385" si="139">IF(S322=100,"CUMPLIDA",IF(M322-$AI$1&lt;0,"VENCIDA",IF(M322-$AI$1&lt;=30,"PRÓXIMA A VENCER",IF(S322&gt;0,"CON AVANCE","EN TERMINO"))))</f>
        <v>CUMPLIDA</v>
      </c>
      <c r="Y322" s="155" t="str">
        <f t="shared" ref="Y322:Y385" si="140">IF(A322&lt;&gt;"",IF(AE322=1,"VENCIDO",IF(AE322=2,"PRÓXIMO A VENCER",IF(AE322=3,"EN TERMINO",IF(AE322=4,"CON AVANCE",IF(AE322=5,"CUMPLIDO",))))),"")</f>
        <v>VENCIDO</v>
      </c>
      <c r="Z322" s="95" t="s">
        <v>195</v>
      </c>
      <c r="AA322" s="156" t="str">
        <f t="shared" si="126"/>
        <v>H7ECP</v>
      </c>
      <c r="AB322" s="156">
        <f t="shared" si="133"/>
        <v>1</v>
      </c>
      <c r="AC322" s="156" t="str">
        <f t="shared" si="128"/>
        <v>H7ECP - 1</v>
      </c>
      <c r="AD322" s="153">
        <f t="shared" ref="AD322:AD385" si="141">IF(X322="VENCIDA",1,IF(X322="PRÓXIMA A VENCER",2,IF(X322="EN TERMINO",3,IF(X322="CON AVANCE",4,IF(X322="CUMPLIDA",5,)))))</f>
        <v>5</v>
      </c>
      <c r="AE322" s="197">
        <f t="shared" ref="AE322:AE385" si="142">IF(AB323=AB322+1,MIN(AD322,AE323),AD322)</f>
        <v>1</v>
      </c>
      <c r="AF322" s="153" t="str">
        <f t="shared" si="132"/>
        <v>H7ECP.</v>
      </c>
      <c r="AG322" s="153" t="str">
        <f t="shared" ref="AG322:AG385" si="143">IFERROR(MID(AF322,1,FIND(".",AF322,1)-1),AF322)</f>
        <v>H7ECP</v>
      </c>
      <c r="AH322" s="68"/>
      <c r="AI322" s="68"/>
      <c r="AJ322" s="15"/>
      <c r="AK322" s="15"/>
      <c r="AL322" s="15"/>
      <c r="AM322" s="15"/>
      <c r="AN322" s="15"/>
      <c r="AO322" s="15"/>
      <c r="AP322" s="15"/>
    </row>
    <row r="323" spans="1:42" s="2" customFormat="1" ht="350.1" customHeight="1" x14ac:dyDescent="0.2">
      <c r="A323" s="172" t="str">
        <f>IF(ISBLANK(D323),"",COUNTA($D$2:D323))</f>
        <v/>
      </c>
      <c r="B323" s="148">
        <f t="shared" si="134"/>
        <v>322</v>
      </c>
      <c r="C323" s="87"/>
      <c r="D323" s="104"/>
      <c r="E323" s="104" t="s">
        <v>26</v>
      </c>
      <c r="F323" s="102" t="s">
        <v>1027</v>
      </c>
      <c r="G323" s="102" t="s">
        <v>177</v>
      </c>
      <c r="H323" s="102" t="s">
        <v>971</v>
      </c>
      <c r="I323" s="102" t="s">
        <v>712</v>
      </c>
      <c r="J323" s="104" t="s">
        <v>8</v>
      </c>
      <c r="K323" s="87">
        <v>1</v>
      </c>
      <c r="L323" s="91">
        <v>43040</v>
      </c>
      <c r="M323" s="91">
        <v>43099</v>
      </c>
      <c r="N323" s="92">
        <f t="shared" si="131"/>
        <v>8.4285714285714288</v>
      </c>
      <c r="O323" s="87" t="s">
        <v>2112</v>
      </c>
      <c r="P323" s="90">
        <v>1</v>
      </c>
      <c r="Q323" s="87"/>
      <c r="R323" s="175">
        <f t="shared" si="122"/>
        <v>-1436.6333333333334</v>
      </c>
      <c r="S323" s="93">
        <f t="shared" si="135"/>
        <v>100</v>
      </c>
      <c r="T323" s="154">
        <f t="shared" si="136"/>
        <v>8.4285714285714288</v>
      </c>
      <c r="U323" s="154">
        <f t="shared" si="137"/>
        <v>8.4285714285714288</v>
      </c>
      <c r="V323" s="154">
        <f t="shared" si="138"/>
        <v>8.4285714285714288</v>
      </c>
      <c r="W323" s="87"/>
      <c r="X323" s="155" t="str">
        <f t="shared" si="139"/>
        <v>CUMPLIDA</v>
      </c>
      <c r="Y323" s="155" t="str">
        <f t="shared" si="140"/>
        <v/>
      </c>
      <c r="Z323" s="95" t="s">
        <v>195</v>
      </c>
      <c r="AA323" s="156" t="str">
        <f t="shared" si="126"/>
        <v>H7ECP</v>
      </c>
      <c r="AB323" s="156">
        <f t="shared" si="133"/>
        <v>2</v>
      </c>
      <c r="AC323" s="156" t="str">
        <f t="shared" si="128"/>
        <v>H7ECP - 2</v>
      </c>
      <c r="AD323" s="153">
        <f t="shared" si="141"/>
        <v>5</v>
      </c>
      <c r="AE323" s="197">
        <f t="shared" si="142"/>
        <v>1</v>
      </c>
      <c r="AF323" s="153" t="str">
        <f t="shared" si="132"/>
        <v>H7ECP.</v>
      </c>
      <c r="AG323" s="153" t="str">
        <f t="shared" si="143"/>
        <v>H7ECP</v>
      </c>
      <c r="AH323" s="68"/>
      <c r="AI323" s="68"/>
      <c r="AJ323" s="15"/>
      <c r="AK323" s="15"/>
      <c r="AL323" s="15"/>
      <c r="AM323" s="15"/>
      <c r="AN323" s="15"/>
      <c r="AO323" s="15"/>
      <c r="AP323" s="15"/>
    </row>
    <row r="324" spans="1:42" s="2" customFormat="1" ht="350.1" customHeight="1" x14ac:dyDescent="0.2">
      <c r="A324" s="172" t="str">
        <f>IF(ISBLANK(D324),"",COUNTA($D$2:D324))</f>
        <v/>
      </c>
      <c r="B324" s="148">
        <f t="shared" si="134"/>
        <v>323</v>
      </c>
      <c r="C324" s="87"/>
      <c r="D324" s="104"/>
      <c r="E324" s="104" t="s">
        <v>26</v>
      </c>
      <c r="F324" s="102" t="s">
        <v>2027</v>
      </c>
      <c r="G324" s="102" t="s">
        <v>177</v>
      </c>
      <c r="H324" s="102" t="s">
        <v>973</v>
      </c>
      <c r="I324" s="102" t="s">
        <v>713</v>
      </c>
      <c r="J324" s="104" t="s">
        <v>159</v>
      </c>
      <c r="K324" s="87">
        <v>2</v>
      </c>
      <c r="L324" s="91">
        <v>43040</v>
      </c>
      <c r="M324" s="91">
        <v>43189</v>
      </c>
      <c r="N324" s="92">
        <f t="shared" si="131"/>
        <v>21.285714285714285</v>
      </c>
      <c r="O324" s="87" t="s">
        <v>2112</v>
      </c>
      <c r="P324" s="90">
        <v>1</v>
      </c>
      <c r="Q324" s="87"/>
      <c r="R324" s="175">
        <f t="shared" ref="R324:R387" si="144">(Q324-M324)/30</f>
        <v>-1439.6333333333334</v>
      </c>
      <c r="S324" s="93">
        <f t="shared" si="135"/>
        <v>50</v>
      </c>
      <c r="T324" s="154">
        <f t="shared" si="136"/>
        <v>10.642857142857142</v>
      </c>
      <c r="U324" s="154">
        <f t="shared" si="137"/>
        <v>10.642857142857142</v>
      </c>
      <c r="V324" s="154">
        <f t="shared" si="138"/>
        <v>21.285714285714285</v>
      </c>
      <c r="W324" s="87"/>
      <c r="X324" s="155" t="str">
        <f t="shared" si="139"/>
        <v>VENCIDA</v>
      </c>
      <c r="Y324" s="155" t="str">
        <f t="shared" si="140"/>
        <v/>
      </c>
      <c r="Z324" s="95" t="s">
        <v>195</v>
      </c>
      <c r="AA324" s="156" t="str">
        <f t="shared" si="126"/>
        <v>H7ECP</v>
      </c>
      <c r="AB324" s="156">
        <f t="shared" si="133"/>
        <v>3</v>
      </c>
      <c r="AC324" s="156" t="str">
        <f t="shared" si="128"/>
        <v>H7ECP - 3</v>
      </c>
      <c r="AD324" s="153">
        <f t="shared" si="141"/>
        <v>1</v>
      </c>
      <c r="AE324" s="197">
        <f t="shared" si="142"/>
        <v>1</v>
      </c>
      <c r="AF324" s="153" t="str">
        <f t="shared" si="132"/>
        <v>H7ECP.</v>
      </c>
      <c r="AG324" s="153" t="str">
        <f t="shared" si="143"/>
        <v>H7ECP</v>
      </c>
      <c r="AH324" s="68"/>
      <c r="AI324" s="68"/>
      <c r="AJ324" s="15"/>
      <c r="AK324" s="15"/>
      <c r="AL324" s="15"/>
      <c r="AM324" s="15"/>
      <c r="AN324" s="15"/>
      <c r="AO324" s="15"/>
      <c r="AP324" s="15"/>
    </row>
    <row r="325" spans="1:42" s="2" customFormat="1" ht="350.1" customHeight="1" x14ac:dyDescent="0.2">
      <c r="A325" s="172">
        <f>IF(ISBLANK(D325),"",COUNTA($D$2:D325))</f>
        <v>263</v>
      </c>
      <c r="B325" s="148">
        <f t="shared" si="134"/>
        <v>324</v>
      </c>
      <c r="C325" s="87"/>
      <c r="D325" s="104" t="s">
        <v>836</v>
      </c>
      <c r="E325" s="104" t="s">
        <v>26</v>
      </c>
      <c r="F325" s="102" t="s">
        <v>766</v>
      </c>
      <c r="G325" s="102" t="s">
        <v>178</v>
      </c>
      <c r="H325" s="102" t="s">
        <v>714</v>
      </c>
      <c r="I325" s="102" t="s">
        <v>715</v>
      </c>
      <c r="J325" s="104" t="s">
        <v>9</v>
      </c>
      <c r="K325" s="87">
        <v>1</v>
      </c>
      <c r="L325" s="91">
        <v>43040</v>
      </c>
      <c r="M325" s="91">
        <v>43099</v>
      </c>
      <c r="N325" s="92">
        <f t="shared" si="131"/>
        <v>8.4285714285714288</v>
      </c>
      <c r="O325" s="87" t="s">
        <v>2112</v>
      </c>
      <c r="P325" s="90">
        <v>0</v>
      </c>
      <c r="Q325" s="87"/>
      <c r="R325" s="175">
        <f t="shared" si="144"/>
        <v>-1436.6333333333334</v>
      </c>
      <c r="S325" s="93">
        <f t="shared" si="135"/>
        <v>0</v>
      </c>
      <c r="T325" s="154">
        <f t="shared" si="136"/>
        <v>0</v>
      </c>
      <c r="U325" s="154">
        <f t="shared" si="137"/>
        <v>0</v>
      </c>
      <c r="V325" s="154">
        <f t="shared" si="138"/>
        <v>8.4285714285714288</v>
      </c>
      <c r="W325" s="87"/>
      <c r="X325" s="155" t="str">
        <f t="shared" si="139"/>
        <v>VENCIDA</v>
      </c>
      <c r="Y325" s="155" t="str">
        <f t="shared" si="140"/>
        <v>VENCIDO</v>
      </c>
      <c r="Z325" s="95" t="s">
        <v>195</v>
      </c>
      <c r="AA325" s="156" t="str">
        <f t="shared" si="126"/>
        <v>H8ECP</v>
      </c>
      <c r="AB325" s="156">
        <f t="shared" si="133"/>
        <v>1</v>
      </c>
      <c r="AC325" s="156" t="str">
        <f t="shared" si="128"/>
        <v>H8ECP - 1</v>
      </c>
      <c r="AD325" s="153">
        <f t="shared" si="141"/>
        <v>1</v>
      </c>
      <c r="AE325" s="197">
        <f t="shared" si="142"/>
        <v>1</v>
      </c>
      <c r="AF325" s="153" t="str">
        <f t="shared" si="132"/>
        <v>H8ECP.</v>
      </c>
      <c r="AG325" s="153" t="str">
        <f t="shared" si="143"/>
        <v>H8ECP</v>
      </c>
      <c r="AH325" s="68"/>
      <c r="AI325" s="68"/>
      <c r="AJ325" s="15"/>
      <c r="AK325" s="15"/>
      <c r="AL325" s="15"/>
      <c r="AM325" s="15"/>
      <c r="AN325" s="15"/>
      <c r="AO325" s="15"/>
      <c r="AP325" s="15"/>
    </row>
    <row r="326" spans="1:42" s="2" customFormat="1" ht="350.1" customHeight="1" x14ac:dyDescent="0.2">
      <c r="A326" s="172">
        <f>IF(ISBLANK(D326),"",COUNTA($D$2:D326))</f>
        <v>264</v>
      </c>
      <c r="B326" s="148">
        <f t="shared" si="134"/>
        <v>325</v>
      </c>
      <c r="C326" s="87"/>
      <c r="D326" s="104" t="s">
        <v>836</v>
      </c>
      <c r="E326" s="104" t="s">
        <v>18</v>
      </c>
      <c r="F326" s="102" t="s">
        <v>862</v>
      </c>
      <c r="G326" s="102" t="s">
        <v>179</v>
      </c>
      <c r="H326" s="102" t="s">
        <v>716</v>
      </c>
      <c r="I326" s="102" t="s">
        <v>717</v>
      </c>
      <c r="J326" s="104" t="s">
        <v>49</v>
      </c>
      <c r="K326" s="87">
        <v>3</v>
      </c>
      <c r="L326" s="91">
        <v>43040</v>
      </c>
      <c r="M326" s="91">
        <v>43342</v>
      </c>
      <c r="N326" s="92">
        <f t="shared" si="131"/>
        <v>43.142857142857146</v>
      </c>
      <c r="O326" s="87" t="s">
        <v>2112</v>
      </c>
      <c r="P326" s="90">
        <v>0</v>
      </c>
      <c r="Q326" s="87"/>
      <c r="R326" s="175">
        <f t="shared" si="144"/>
        <v>-1444.7333333333333</v>
      </c>
      <c r="S326" s="93">
        <f t="shared" si="135"/>
        <v>0</v>
      </c>
      <c r="T326" s="154">
        <f t="shared" si="136"/>
        <v>0</v>
      </c>
      <c r="U326" s="154">
        <f t="shared" si="137"/>
        <v>0</v>
      </c>
      <c r="V326" s="154">
        <f t="shared" si="138"/>
        <v>43.142857142857146</v>
      </c>
      <c r="W326" s="87"/>
      <c r="X326" s="155" t="str">
        <f t="shared" si="139"/>
        <v>VENCIDA</v>
      </c>
      <c r="Y326" s="155" t="str">
        <f t="shared" si="140"/>
        <v>VENCIDO</v>
      </c>
      <c r="Z326" s="95" t="s">
        <v>195</v>
      </c>
      <c r="AA326" s="156" t="str">
        <f t="shared" si="126"/>
        <v>H10ECP</v>
      </c>
      <c r="AB326" s="156">
        <f t="shared" si="133"/>
        <v>1</v>
      </c>
      <c r="AC326" s="156" t="str">
        <f t="shared" si="128"/>
        <v>H10ECP - 1</v>
      </c>
      <c r="AD326" s="153">
        <f t="shared" si="141"/>
        <v>1</v>
      </c>
      <c r="AE326" s="197">
        <f t="shared" si="142"/>
        <v>1</v>
      </c>
      <c r="AF326" s="153" t="str">
        <f t="shared" si="132"/>
        <v>H10ECP.</v>
      </c>
      <c r="AG326" s="153" t="str">
        <f t="shared" si="143"/>
        <v>H10ECP</v>
      </c>
      <c r="AH326" s="68"/>
      <c r="AI326" s="68"/>
      <c r="AJ326" s="15"/>
      <c r="AK326" s="15"/>
      <c r="AL326" s="15"/>
      <c r="AM326" s="15"/>
      <c r="AN326" s="15"/>
      <c r="AO326" s="15"/>
      <c r="AP326" s="15"/>
    </row>
    <row r="327" spans="1:42" s="2" customFormat="1" ht="350.1" customHeight="1" x14ac:dyDescent="0.2">
      <c r="A327" s="172">
        <f>IF(ISBLANK(D327),"",COUNTA($D$2:D327))</f>
        <v>265</v>
      </c>
      <c r="B327" s="148">
        <f t="shared" si="134"/>
        <v>326</v>
      </c>
      <c r="C327" s="87"/>
      <c r="D327" s="104" t="s">
        <v>1008</v>
      </c>
      <c r="E327" s="104" t="s">
        <v>18</v>
      </c>
      <c r="F327" s="102" t="s">
        <v>609</v>
      </c>
      <c r="G327" s="102" t="s">
        <v>180</v>
      </c>
      <c r="H327" s="102" t="s">
        <v>613</v>
      </c>
      <c r="I327" s="102" t="s">
        <v>611</v>
      </c>
      <c r="J327" s="104" t="s">
        <v>612</v>
      </c>
      <c r="K327" s="87">
        <v>2</v>
      </c>
      <c r="L327" s="91">
        <v>43040</v>
      </c>
      <c r="M327" s="91">
        <v>43099</v>
      </c>
      <c r="N327" s="92">
        <f t="shared" si="131"/>
        <v>8.4285714285714288</v>
      </c>
      <c r="O327" s="88" t="s">
        <v>2110</v>
      </c>
      <c r="P327" s="90">
        <v>2</v>
      </c>
      <c r="Q327" s="87"/>
      <c r="R327" s="175">
        <f t="shared" si="144"/>
        <v>-1436.6333333333334</v>
      </c>
      <c r="S327" s="93">
        <f t="shared" si="135"/>
        <v>100</v>
      </c>
      <c r="T327" s="154">
        <f t="shared" si="136"/>
        <v>8.4285714285714288</v>
      </c>
      <c r="U327" s="154">
        <f t="shared" si="137"/>
        <v>8.4285714285714288</v>
      </c>
      <c r="V327" s="154">
        <f t="shared" si="138"/>
        <v>8.4285714285714288</v>
      </c>
      <c r="W327" s="87"/>
      <c r="X327" s="155" t="str">
        <f t="shared" si="139"/>
        <v>CUMPLIDA</v>
      </c>
      <c r="Y327" s="155" t="str">
        <f t="shared" si="140"/>
        <v>CUMPLIDO</v>
      </c>
      <c r="Z327" s="95" t="s">
        <v>195</v>
      </c>
      <c r="AA327" s="156" t="str">
        <f t="shared" si="126"/>
        <v>H11ECP</v>
      </c>
      <c r="AB327" s="156">
        <f t="shared" si="133"/>
        <v>1</v>
      </c>
      <c r="AC327" s="156" t="str">
        <f t="shared" si="128"/>
        <v>H11ECP - 1</v>
      </c>
      <c r="AD327" s="153">
        <f t="shared" si="141"/>
        <v>5</v>
      </c>
      <c r="AE327" s="197">
        <f t="shared" si="142"/>
        <v>5</v>
      </c>
      <c r="AF327" s="153" t="str">
        <f t="shared" si="132"/>
        <v>H11ECP.</v>
      </c>
      <c r="AG327" s="153" t="str">
        <f t="shared" si="143"/>
        <v>H11ECP</v>
      </c>
      <c r="AH327" s="68"/>
      <c r="AI327" s="68"/>
      <c r="AJ327" s="15"/>
      <c r="AK327" s="15"/>
      <c r="AL327" s="15"/>
      <c r="AM327" s="15"/>
      <c r="AN327" s="15"/>
      <c r="AO327" s="15"/>
      <c r="AP327" s="15"/>
    </row>
    <row r="328" spans="1:42" s="2" customFormat="1" ht="350.1" customHeight="1" x14ac:dyDescent="0.2">
      <c r="A328" s="172" t="str">
        <f>IF(ISBLANK(D328),"",COUNTA($D$2:D328))</f>
        <v/>
      </c>
      <c r="B328" s="148">
        <f t="shared" si="134"/>
        <v>327</v>
      </c>
      <c r="C328" s="87"/>
      <c r="D328" s="104"/>
      <c r="E328" s="104" t="s">
        <v>18</v>
      </c>
      <c r="F328" s="102" t="s">
        <v>610</v>
      </c>
      <c r="G328" s="102" t="s">
        <v>180</v>
      </c>
      <c r="H328" s="101" t="s">
        <v>614</v>
      </c>
      <c r="I328" s="101" t="s">
        <v>287</v>
      </c>
      <c r="J328" s="87" t="s">
        <v>653</v>
      </c>
      <c r="K328" s="117">
        <v>2</v>
      </c>
      <c r="L328" s="107">
        <v>43040</v>
      </c>
      <c r="M328" s="107">
        <v>43099</v>
      </c>
      <c r="N328" s="92">
        <f t="shared" si="131"/>
        <v>8.4285714285714288</v>
      </c>
      <c r="O328" s="87" t="s">
        <v>2105</v>
      </c>
      <c r="P328" s="90">
        <v>2</v>
      </c>
      <c r="Q328" s="87"/>
      <c r="R328" s="175">
        <f t="shared" si="144"/>
        <v>-1436.6333333333334</v>
      </c>
      <c r="S328" s="93">
        <f t="shared" si="135"/>
        <v>100</v>
      </c>
      <c r="T328" s="154">
        <f t="shared" si="136"/>
        <v>8.4285714285714288</v>
      </c>
      <c r="U328" s="154">
        <f t="shared" si="137"/>
        <v>8.4285714285714288</v>
      </c>
      <c r="V328" s="154">
        <f t="shared" si="138"/>
        <v>8.4285714285714288</v>
      </c>
      <c r="W328" s="87"/>
      <c r="X328" s="155" t="str">
        <f t="shared" si="139"/>
        <v>CUMPLIDA</v>
      </c>
      <c r="Y328" s="155" t="str">
        <f t="shared" si="140"/>
        <v/>
      </c>
      <c r="Z328" s="95" t="s">
        <v>195</v>
      </c>
      <c r="AA328" s="156" t="str">
        <f t="shared" si="126"/>
        <v>H11ECP</v>
      </c>
      <c r="AB328" s="156">
        <f t="shared" si="133"/>
        <v>2</v>
      </c>
      <c r="AC328" s="156" t="str">
        <f t="shared" si="128"/>
        <v>H11ECP - 2</v>
      </c>
      <c r="AD328" s="153">
        <f t="shared" si="141"/>
        <v>5</v>
      </c>
      <c r="AE328" s="197">
        <f t="shared" si="142"/>
        <v>5</v>
      </c>
      <c r="AF328" s="153" t="str">
        <f t="shared" si="132"/>
        <v>H11ECP.</v>
      </c>
      <c r="AG328" s="153" t="str">
        <f t="shared" si="143"/>
        <v>H11ECP</v>
      </c>
      <c r="AH328" s="68"/>
      <c r="AI328" s="68"/>
      <c r="AJ328" s="15"/>
      <c r="AK328" s="15"/>
      <c r="AL328" s="15"/>
      <c r="AM328" s="15"/>
      <c r="AN328" s="15"/>
      <c r="AO328" s="15"/>
      <c r="AP328" s="15"/>
    </row>
    <row r="329" spans="1:42" s="2" customFormat="1" ht="350.1" customHeight="1" x14ac:dyDescent="0.2">
      <c r="A329" s="172">
        <f>IF(ISBLANK(D329),"",COUNTA($D$2:D329))</f>
        <v>266</v>
      </c>
      <c r="B329" s="148">
        <f t="shared" si="134"/>
        <v>328</v>
      </c>
      <c r="C329" s="87"/>
      <c r="D329" s="104" t="s">
        <v>1008</v>
      </c>
      <c r="E329" s="104" t="s">
        <v>26</v>
      </c>
      <c r="F329" s="102" t="s">
        <v>269</v>
      </c>
      <c r="G329" s="102" t="s">
        <v>181</v>
      </c>
      <c r="H329" s="102" t="s">
        <v>1488</v>
      </c>
      <c r="I329" s="102" t="s">
        <v>1435</v>
      </c>
      <c r="J329" s="104" t="s">
        <v>1436</v>
      </c>
      <c r="K329" s="87">
        <v>1</v>
      </c>
      <c r="L329" s="91">
        <v>43862</v>
      </c>
      <c r="M329" s="91">
        <v>43979</v>
      </c>
      <c r="N329" s="92">
        <f t="shared" si="131"/>
        <v>16.714285714285715</v>
      </c>
      <c r="O329" s="87" t="s">
        <v>2117</v>
      </c>
      <c r="P329" s="90">
        <v>0</v>
      </c>
      <c r="Q329" s="87"/>
      <c r="R329" s="175">
        <f t="shared" si="144"/>
        <v>-1465.9666666666667</v>
      </c>
      <c r="S329" s="93">
        <f t="shared" si="135"/>
        <v>0</v>
      </c>
      <c r="T329" s="154">
        <f t="shared" si="136"/>
        <v>0</v>
      </c>
      <c r="U329" s="154">
        <f t="shared" si="137"/>
        <v>0</v>
      </c>
      <c r="V329" s="154">
        <f t="shared" si="138"/>
        <v>16.714285714285715</v>
      </c>
      <c r="W329" s="87"/>
      <c r="X329" s="155" t="str">
        <f t="shared" si="139"/>
        <v>VENCIDA</v>
      </c>
      <c r="Y329" s="155" t="str">
        <f t="shared" si="140"/>
        <v>VENCIDO</v>
      </c>
      <c r="Z329" s="95" t="s">
        <v>195</v>
      </c>
      <c r="AA329" s="156" t="str">
        <f t="shared" si="126"/>
        <v>H12ECP</v>
      </c>
      <c r="AB329" s="156">
        <f t="shared" si="133"/>
        <v>1</v>
      </c>
      <c r="AC329" s="156" t="str">
        <f t="shared" si="128"/>
        <v>H12ECP - 1</v>
      </c>
      <c r="AD329" s="153">
        <f t="shared" si="141"/>
        <v>1</v>
      </c>
      <c r="AE329" s="197">
        <f t="shared" si="142"/>
        <v>1</v>
      </c>
      <c r="AF329" s="153" t="str">
        <f t="shared" si="132"/>
        <v>H12ECP.</v>
      </c>
      <c r="AG329" s="153" t="str">
        <f t="shared" si="143"/>
        <v>H12ECP</v>
      </c>
      <c r="AH329" s="68"/>
      <c r="AI329" s="68"/>
      <c r="AJ329" s="15"/>
      <c r="AK329" s="15"/>
      <c r="AL329" s="15"/>
      <c r="AM329" s="15"/>
      <c r="AN329" s="15"/>
      <c r="AO329" s="15"/>
      <c r="AP329" s="15"/>
    </row>
    <row r="330" spans="1:42" s="2" customFormat="1" ht="350.1" customHeight="1" x14ac:dyDescent="0.2">
      <c r="A330" s="172">
        <f>IF(ISBLANK(D330),"",COUNTA($D$2:D330))</f>
        <v>267</v>
      </c>
      <c r="B330" s="148">
        <f t="shared" si="134"/>
        <v>329</v>
      </c>
      <c r="C330" s="87"/>
      <c r="D330" s="104" t="s">
        <v>836</v>
      </c>
      <c r="E330" s="104" t="s">
        <v>30</v>
      </c>
      <c r="F330" s="102" t="s">
        <v>863</v>
      </c>
      <c r="G330" s="102" t="s">
        <v>182</v>
      </c>
      <c r="H330" s="101" t="s">
        <v>615</v>
      </c>
      <c r="I330" s="101" t="s">
        <v>616</v>
      </c>
      <c r="J330" s="87" t="s">
        <v>477</v>
      </c>
      <c r="K330" s="87">
        <v>1</v>
      </c>
      <c r="L330" s="91">
        <v>43115</v>
      </c>
      <c r="M330" s="91">
        <v>43159</v>
      </c>
      <c r="N330" s="92">
        <f t="shared" si="131"/>
        <v>6.2857142857142856</v>
      </c>
      <c r="O330" s="88" t="s">
        <v>2110</v>
      </c>
      <c r="P330" s="90">
        <v>1</v>
      </c>
      <c r="Q330" s="87"/>
      <c r="R330" s="175">
        <f t="shared" si="144"/>
        <v>-1438.6333333333334</v>
      </c>
      <c r="S330" s="93">
        <f t="shared" si="135"/>
        <v>100</v>
      </c>
      <c r="T330" s="154">
        <f t="shared" si="136"/>
        <v>6.2857142857142856</v>
      </c>
      <c r="U330" s="154">
        <f t="shared" si="137"/>
        <v>6.2857142857142856</v>
      </c>
      <c r="V330" s="154">
        <f t="shared" si="138"/>
        <v>6.2857142857142856</v>
      </c>
      <c r="W330" s="87"/>
      <c r="X330" s="155" t="str">
        <f t="shared" si="139"/>
        <v>CUMPLIDA</v>
      </c>
      <c r="Y330" s="155" t="str">
        <f t="shared" si="140"/>
        <v>CUMPLIDO</v>
      </c>
      <c r="Z330" s="95" t="s">
        <v>195</v>
      </c>
      <c r="AA330" s="156" t="str">
        <f t="shared" si="126"/>
        <v>H13ECP</v>
      </c>
      <c r="AB330" s="156">
        <f t="shared" si="133"/>
        <v>1</v>
      </c>
      <c r="AC330" s="156" t="str">
        <f t="shared" si="128"/>
        <v>H13ECP - 1</v>
      </c>
      <c r="AD330" s="153">
        <f t="shared" si="141"/>
        <v>5</v>
      </c>
      <c r="AE330" s="197">
        <f t="shared" si="142"/>
        <v>5</v>
      </c>
      <c r="AF330" s="153" t="str">
        <f t="shared" si="132"/>
        <v>H13ECP.</v>
      </c>
      <c r="AG330" s="153" t="str">
        <f t="shared" si="143"/>
        <v>H13ECP</v>
      </c>
      <c r="AH330" s="68"/>
      <c r="AI330" s="68"/>
      <c r="AJ330" s="15"/>
      <c r="AK330" s="15"/>
      <c r="AL330" s="15"/>
      <c r="AM330" s="15"/>
      <c r="AN330" s="15"/>
      <c r="AO330" s="15"/>
      <c r="AP330" s="15"/>
    </row>
    <row r="331" spans="1:42" s="2" customFormat="1" ht="350.1" customHeight="1" x14ac:dyDescent="0.2">
      <c r="A331" s="172">
        <f>IF(ISBLANK(D331),"",COUNTA($D$2:D331))</f>
        <v>268</v>
      </c>
      <c r="B331" s="148">
        <f t="shared" si="134"/>
        <v>330</v>
      </c>
      <c r="C331" s="87"/>
      <c r="D331" s="104" t="s">
        <v>996</v>
      </c>
      <c r="E331" s="104" t="s">
        <v>18</v>
      </c>
      <c r="F331" s="102" t="s">
        <v>517</v>
      </c>
      <c r="G331" s="102" t="s">
        <v>183</v>
      </c>
      <c r="H331" s="101" t="s">
        <v>518</v>
      </c>
      <c r="I331" s="101" t="s">
        <v>513</v>
      </c>
      <c r="J331" s="87" t="s">
        <v>514</v>
      </c>
      <c r="K331" s="87">
        <v>1</v>
      </c>
      <c r="L331" s="91">
        <v>43040</v>
      </c>
      <c r="M331" s="91">
        <v>43281</v>
      </c>
      <c r="N331" s="92">
        <f t="shared" si="131"/>
        <v>34.428571428571431</v>
      </c>
      <c r="O331" s="87" t="s">
        <v>2107</v>
      </c>
      <c r="P331" s="90">
        <v>1</v>
      </c>
      <c r="Q331" s="87"/>
      <c r="R331" s="175">
        <f t="shared" si="144"/>
        <v>-1442.7</v>
      </c>
      <c r="S331" s="93">
        <f t="shared" si="135"/>
        <v>100</v>
      </c>
      <c r="T331" s="154">
        <f t="shared" si="136"/>
        <v>34.428571428571431</v>
      </c>
      <c r="U331" s="154">
        <f t="shared" si="137"/>
        <v>34.428571428571431</v>
      </c>
      <c r="V331" s="154">
        <f t="shared" si="138"/>
        <v>34.428571428571431</v>
      </c>
      <c r="W331" s="87"/>
      <c r="X331" s="155" t="str">
        <f t="shared" si="139"/>
        <v>CUMPLIDA</v>
      </c>
      <c r="Y331" s="155" t="str">
        <f t="shared" si="140"/>
        <v>VENCIDO</v>
      </c>
      <c r="Z331" s="95" t="s">
        <v>195</v>
      </c>
      <c r="AA331" s="156" t="str">
        <f t="shared" si="126"/>
        <v>H15ECP</v>
      </c>
      <c r="AB331" s="156">
        <f t="shared" si="133"/>
        <v>1</v>
      </c>
      <c r="AC331" s="156" t="str">
        <f t="shared" si="128"/>
        <v>H15ECP - 1</v>
      </c>
      <c r="AD331" s="153">
        <f t="shared" si="141"/>
        <v>5</v>
      </c>
      <c r="AE331" s="197">
        <f t="shared" si="142"/>
        <v>1</v>
      </c>
      <c r="AF331" s="153" t="str">
        <f t="shared" si="132"/>
        <v>H15ECP.</v>
      </c>
      <c r="AG331" s="153" t="str">
        <f t="shared" si="143"/>
        <v>H15ECP</v>
      </c>
      <c r="AH331" s="68"/>
      <c r="AI331" s="68"/>
      <c r="AJ331" s="15"/>
      <c r="AK331" s="15"/>
      <c r="AL331" s="15"/>
      <c r="AM331" s="15"/>
      <c r="AN331" s="15"/>
      <c r="AO331" s="15"/>
      <c r="AP331" s="15"/>
    </row>
    <row r="332" spans="1:42" s="2" customFormat="1" ht="350.1" customHeight="1" x14ac:dyDescent="0.2">
      <c r="A332" s="172" t="str">
        <f>IF(ISBLANK(D332),"",COUNTA($D$2:D332))</f>
        <v/>
      </c>
      <c r="B332" s="148">
        <f t="shared" si="134"/>
        <v>331</v>
      </c>
      <c r="C332" s="87"/>
      <c r="D332" s="104"/>
      <c r="E332" s="104" t="s">
        <v>18</v>
      </c>
      <c r="F332" s="102" t="s">
        <v>792</v>
      </c>
      <c r="G332" s="102" t="s">
        <v>184</v>
      </c>
      <c r="H332" s="101" t="s">
        <v>519</v>
      </c>
      <c r="I332" s="101" t="s">
        <v>515</v>
      </c>
      <c r="J332" s="87" t="s">
        <v>9</v>
      </c>
      <c r="K332" s="87">
        <v>3</v>
      </c>
      <c r="L332" s="91">
        <v>43040</v>
      </c>
      <c r="M332" s="91">
        <v>43403</v>
      </c>
      <c r="N332" s="92">
        <f t="shared" si="131"/>
        <v>51.857142857142854</v>
      </c>
      <c r="O332" s="87" t="s">
        <v>2107</v>
      </c>
      <c r="P332" s="90">
        <v>3</v>
      </c>
      <c r="Q332" s="191">
        <v>44502</v>
      </c>
      <c r="R332" s="175">
        <f t="shared" si="144"/>
        <v>36.633333333333333</v>
      </c>
      <c r="S332" s="93">
        <f t="shared" si="135"/>
        <v>100</v>
      </c>
      <c r="T332" s="154">
        <f t="shared" si="136"/>
        <v>51.857142857142854</v>
      </c>
      <c r="U332" s="154">
        <f t="shared" si="137"/>
        <v>51.857142857142854</v>
      </c>
      <c r="V332" s="154">
        <f t="shared" si="138"/>
        <v>51.857142857142854</v>
      </c>
      <c r="W332" s="87"/>
      <c r="X332" s="155" t="str">
        <f t="shared" si="139"/>
        <v>CUMPLIDA</v>
      </c>
      <c r="Y332" s="155" t="str">
        <f t="shared" si="140"/>
        <v/>
      </c>
      <c r="Z332" s="95" t="s">
        <v>195</v>
      </c>
      <c r="AA332" s="156" t="str">
        <f t="shared" si="126"/>
        <v>H15ECP</v>
      </c>
      <c r="AB332" s="156">
        <f t="shared" si="133"/>
        <v>2</v>
      </c>
      <c r="AC332" s="156" t="str">
        <f t="shared" si="128"/>
        <v>H15ECP - 2</v>
      </c>
      <c r="AD332" s="153">
        <f t="shared" si="141"/>
        <v>5</v>
      </c>
      <c r="AE332" s="197">
        <f t="shared" si="142"/>
        <v>1</v>
      </c>
      <c r="AF332" s="153" t="str">
        <f t="shared" si="132"/>
        <v>H15ECP.</v>
      </c>
      <c r="AG332" s="153" t="str">
        <f t="shared" si="143"/>
        <v>H15ECP</v>
      </c>
      <c r="AH332" s="68"/>
      <c r="AI332" s="68"/>
      <c r="AJ332" s="15"/>
      <c r="AK332" s="15"/>
      <c r="AL332" s="15"/>
      <c r="AM332" s="15"/>
      <c r="AN332" s="15"/>
      <c r="AO332" s="15"/>
      <c r="AP332" s="15"/>
    </row>
    <row r="333" spans="1:42" s="2" customFormat="1" ht="350.1" customHeight="1" x14ac:dyDescent="0.2">
      <c r="A333" s="172" t="str">
        <f>IF(ISBLANK(D333),"",COUNTA($D$2:D333))</f>
        <v/>
      </c>
      <c r="B333" s="148">
        <f t="shared" si="134"/>
        <v>332</v>
      </c>
      <c r="C333" s="87"/>
      <c r="D333" s="104"/>
      <c r="E333" s="104" t="s">
        <v>18</v>
      </c>
      <c r="F333" s="102" t="s">
        <v>2084</v>
      </c>
      <c r="G333" s="102" t="s">
        <v>46</v>
      </c>
      <c r="H333" s="101" t="s">
        <v>520</v>
      </c>
      <c r="I333" s="215" t="s">
        <v>1905</v>
      </c>
      <c r="J333" s="87" t="s">
        <v>9</v>
      </c>
      <c r="K333" s="87">
        <v>2</v>
      </c>
      <c r="L333" s="91">
        <v>43040</v>
      </c>
      <c r="M333" s="91">
        <v>43403</v>
      </c>
      <c r="N333" s="92">
        <f t="shared" si="131"/>
        <v>51.857142857142854</v>
      </c>
      <c r="O333" s="87" t="s">
        <v>2107</v>
      </c>
      <c r="P333" s="90">
        <v>0</v>
      </c>
      <c r="Q333" s="87"/>
      <c r="R333" s="175">
        <f t="shared" si="144"/>
        <v>-1446.7666666666667</v>
      </c>
      <c r="S333" s="93">
        <f t="shared" si="135"/>
        <v>0</v>
      </c>
      <c r="T333" s="154">
        <f t="shared" si="136"/>
        <v>0</v>
      </c>
      <c r="U333" s="154">
        <f t="shared" si="137"/>
        <v>0</v>
      </c>
      <c r="V333" s="154">
        <f t="shared" si="138"/>
        <v>51.857142857142854</v>
      </c>
      <c r="W333" s="87"/>
      <c r="X333" s="155" t="str">
        <f t="shared" si="139"/>
        <v>VENCIDA</v>
      </c>
      <c r="Y333" s="155" t="str">
        <f t="shared" si="140"/>
        <v/>
      </c>
      <c r="Z333" s="95" t="s">
        <v>195</v>
      </c>
      <c r="AA333" s="156" t="str">
        <f t="shared" si="126"/>
        <v>H15ECP</v>
      </c>
      <c r="AB333" s="156">
        <f t="shared" si="133"/>
        <v>3</v>
      </c>
      <c r="AC333" s="156" t="str">
        <f t="shared" si="128"/>
        <v>H15ECP - 3</v>
      </c>
      <c r="AD333" s="153">
        <f t="shared" si="141"/>
        <v>1</v>
      </c>
      <c r="AE333" s="197">
        <f t="shared" si="142"/>
        <v>1</v>
      </c>
      <c r="AF333" s="153" t="str">
        <f t="shared" si="132"/>
        <v>H15ECP.</v>
      </c>
      <c r="AG333" s="153" t="str">
        <f t="shared" si="143"/>
        <v>H15ECP</v>
      </c>
      <c r="AH333" s="68"/>
      <c r="AI333" s="68"/>
      <c r="AJ333" s="15"/>
      <c r="AK333" s="15"/>
      <c r="AL333" s="15"/>
      <c r="AM333" s="15"/>
      <c r="AN333" s="15"/>
      <c r="AO333" s="15"/>
      <c r="AP333" s="15"/>
    </row>
    <row r="334" spans="1:42" s="2" customFormat="1" ht="350.1" customHeight="1" x14ac:dyDescent="0.2">
      <c r="A334" s="172" t="str">
        <f>IF(ISBLANK(D334),"",COUNTA($D$2:D334))</f>
        <v/>
      </c>
      <c r="B334" s="148">
        <f t="shared" si="134"/>
        <v>333</v>
      </c>
      <c r="C334" s="87"/>
      <c r="D334" s="104"/>
      <c r="E334" s="104" t="s">
        <v>18</v>
      </c>
      <c r="F334" s="102" t="s">
        <v>521</v>
      </c>
      <c r="G334" s="102" t="s">
        <v>200</v>
      </c>
      <c r="H334" s="102" t="s">
        <v>1179</v>
      </c>
      <c r="I334" s="102" t="s">
        <v>516</v>
      </c>
      <c r="J334" s="104" t="s">
        <v>9</v>
      </c>
      <c r="K334" s="87">
        <v>3</v>
      </c>
      <c r="L334" s="91">
        <v>43040</v>
      </c>
      <c r="M334" s="91">
        <v>43403</v>
      </c>
      <c r="N334" s="92">
        <f t="shared" si="131"/>
        <v>51.857142857142854</v>
      </c>
      <c r="O334" s="87" t="s">
        <v>2107</v>
      </c>
      <c r="P334" s="90">
        <v>3</v>
      </c>
      <c r="Q334" s="191">
        <v>44502</v>
      </c>
      <c r="R334" s="175">
        <f t="shared" si="144"/>
        <v>36.633333333333333</v>
      </c>
      <c r="S334" s="93">
        <f t="shared" si="135"/>
        <v>100</v>
      </c>
      <c r="T334" s="154">
        <f t="shared" si="136"/>
        <v>51.857142857142854</v>
      </c>
      <c r="U334" s="154">
        <f t="shared" si="137"/>
        <v>51.857142857142854</v>
      </c>
      <c r="V334" s="154">
        <f t="shared" si="138"/>
        <v>51.857142857142854</v>
      </c>
      <c r="W334" s="87"/>
      <c r="X334" s="155" t="str">
        <f t="shared" si="139"/>
        <v>CUMPLIDA</v>
      </c>
      <c r="Y334" s="155" t="str">
        <f t="shared" si="140"/>
        <v/>
      </c>
      <c r="Z334" s="95" t="s">
        <v>195</v>
      </c>
      <c r="AA334" s="156" t="str">
        <f t="shared" si="126"/>
        <v>H15ECP</v>
      </c>
      <c r="AB334" s="156">
        <f t="shared" si="133"/>
        <v>4</v>
      </c>
      <c r="AC334" s="156" t="str">
        <f t="shared" si="128"/>
        <v>H15ECP - 4</v>
      </c>
      <c r="AD334" s="153">
        <f t="shared" si="141"/>
        <v>5</v>
      </c>
      <c r="AE334" s="197">
        <f t="shared" si="142"/>
        <v>5</v>
      </c>
      <c r="AF334" s="153" t="str">
        <f t="shared" si="132"/>
        <v>H15ECP.</v>
      </c>
      <c r="AG334" s="153" t="str">
        <f t="shared" si="143"/>
        <v>H15ECP</v>
      </c>
      <c r="AH334" s="68"/>
      <c r="AI334" s="68"/>
      <c r="AJ334" s="15"/>
      <c r="AK334" s="15"/>
      <c r="AL334" s="15"/>
      <c r="AM334" s="15"/>
      <c r="AN334" s="15"/>
      <c r="AO334" s="15"/>
      <c r="AP334" s="15"/>
    </row>
    <row r="335" spans="1:42" s="2" customFormat="1" ht="350.1" customHeight="1" x14ac:dyDescent="0.2">
      <c r="A335" s="172">
        <f>IF(ISBLANK(D335),"",COUNTA($D$2:D335))</f>
        <v>269</v>
      </c>
      <c r="B335" s="148">
        <f t="shared" si="134"/>
        <v>334</v>
      </c>
      <c r="C335" s="87"/>
      <c r="D335" s="104" t="s">
        <v>1573</v>
      </c>
      <c r="E335" s="104" t="s">
        <v>18</v>
      </c>
      <c r="F335" s="102" t="s">
        <v>829</v>
      </c>
      <c r="G335" s="102" t="s">
        <v>185</v>
      </c>
      <c r="H335" s="102" t="s">
        <v>619</v>
      </c>
      <c r="I335" s="102" t="s">
        <v>623</v>
      </c>
      <c r="J335" s="104" t="s">
        <v>617</v>
      </c>
      <c r="K335" s="87">
        <v>1</v>
      </c>
      <c r="L335" s="91">
        <v>43040</v>
      </c>
      <c r="M335" s="91">
        <v>43069</v>
      </c>
      <c r="N335" s="92">
        <f t="shared" si="131"/>
        <v>4.1428571428571432</v>
      </c>
      <c r="O335" s="88" t="s">
        <v>2110</v>
      </c>
      <c r="P335" s="87">
        <v>1</v>
      </c>
      <c r="Q335" s="87"/>
      <c r="R335" s="175">
        <f t="shared" si="144"/>
        <v>-1435.6333333333334</v>
      </c>
      <c r="S335" s="93">
        <f t="shared" si="135"/>
        <v>100</v>
      </c>
      <c r="T335" s="154">
        <f t="shared" si="136"/>
        <v>4.1428571428571432</v>
      </c>
      <c r="U335" s="154">
        <f t="shared" si="137"/>
        <v>4.1428571428571432</v>
      </c>
      <c r="V335" s="154">
        <f t="shared" si="138"/>
        <v>4.1428571428571432</v>
      </c>
      <c r="W335" s="87"/>
      <c r="X335" s="155" t="str">
        <f t="shared" si="139"/>
        <v>CUMPLIDA</v>
      </c>
      <c r="Y335" s="155" t="str">
        <f t="shared" si="140"/>
        <v>CUMPLIDO</v>
      </c>
      <c r="Z335" s="95" t="s">
        <v>195</v>
      </c>
      <c r="AA335" s="156" t="str">
        <f t="shared" si="126"/>
        <v>H16ECP</v>
      </c>
      <c r="AB335" s="156">
        <f t="shared" si="133"/>
        <v>1</v>
      </c>
      <c r="AC335" s="156" t="str">
        <f t="shared" si="128"/>
        <v>H16ECP - 1</v>
      </c>
      <c r="AD335" s="153">
        <f t="shared" si="141"/>
        <v>5</v>
      </c>
      <c r="AE335" s="197">
        <f t="shared" si="142"/>
        <v>5</v>
      </c>
      <c r="AF335" s="153" t="str">
        <f t="shared" si="132"/>
        <v>H16ECP.</v>
      </c>
      <c r="AG335" s="153" t="str">
        <f t="shared" si="143"/>
        <v>H16ECP</v>
      </c>
      <c r="AH335" s="68"/>
      <c r="AI335" s="68"/>
      <c r="AJ335" s="15"/>
      <c r="AK335" s="15"/>
      <c r="AL335" s="15"/>
      <c r="AM335" s="15"/>
      <c r="AN335" s="15"/>
      <c r="AO335" s="15"/>
      <c r="AP335" s="15"/>
    </row>
    <row r="336" spans="1:42" s="2" customFormat="1" ht="350.1" customHeight="1" x14ac:dyDescent="0.2">
      <c r="A336" s="172" t="str">
        <f>IF(ISBLANK(D336),"",COUNTA($D$2:D336))</f>
        <v/>
      </c>
      <c r="B336" s="148">
        <f t="shared" si="134"/>
        <v>335</v>
      </c>
      <c r="C336" s="87"/>
      <c r="D336" s="104"/>
      <c r="E336" s="104" t="s">
        <v>18</v>
      </c>
      <c r="F336" s="102" t="s">
        <v>2028</v>
      </c>
      <c r="G336" s="102" t="s">
        <v>622</v>
      </c>
      <c r="H336" s="101" t="s">
        <v>620</v>
      </c>
      <c r="I336" s="101" t="s">
        <v>621</v>
      </c>
      <c r="J336" s="216" t="s">
        <v>618</v>
      </c>
      <c r="K336" s="87">
        <v>1</v>
      </c>
      <c r="L336" s="91">
        <v>43132</v>
      </c>
      <c r="M336" s="91">
        <v>43160</v>
      </c>
      <c r="N336" s="92">
        <f t="shared" si="131"/>
        <v>4</v>
      </c>
      <c r="O336" s="88" t="s">
        <v>2110</v>
      </c>
      <c r="P336" s="90">
        <v>1</v>
      </c>
      <c r="Q336" s="87"/>
      <c r="R336" s="175">
        <f t="shared" si="144"/>
        <v>-1438.6666666666667</v>
      </c>
      <c r="S336" s="93">
        <f t="shared" si="135"/>
        <v>100</v>
      </c>
      <c r="T336" s="154">
        <f t="shared" si="136"/>
        <v>4</v>
      </c>
      <c r="U336" s="154">
        <f t="shared" si="137"/>
        <v>4</v>
      </c>
      <c r="V336" s="154">
        <f t="shared" si="138"/>
        <v>4</v>
      </c>
      <c r="W336" s="87"/>
      <c r="X336" s="155" t="str">
        <f t="shared" si="139"/>
        <v>CUMPLIDA</v>
      </c>
      <c r="Y336" s="155" t="str">
        <f t="shared" si="140"/>
        <v/>
      </c>
      <c r="Z336" s="95" t="s">
        <v>195</v>
      </c>
      <c r="AA336" s="156" t="str">
        <f t="shared" si="126"/>
        <v>H16ECP</v>
      </c>
      <c r="AB336" s="156">
        <f t="shared" si="133"/>
        <v>2</v>
      </c>
      <c r="AC336" s="156" t="str">
        <f t="shared" si="128"/>
        <v>H16ECP - 2</v>
      </c>
      <c r="AD336" s="153">
        <f t="shared" si="141"/>
        <v>5</v>
      </c>
      <c r="AE336" s="197">
        <f t="shared" si="142"/>
        <v>5</v>
      </c>
      <c r="AF336" s="153" t="str">
        <f t="shared" si="132"/>
        <v>H16ECP.</v>
      </c>
      <c r="AG336" s="153" t="str">
        <f t="shared" si="143"/>
        <v>H16ECP</v>
      </c>
      <c r="AH336" s="68"/>
      <c r="AI336" s="68"/>
      <c r="AJ336" s="15"/>
      <c r="AK336" s="15"/>
      <c r="AL336" s="15"/>
      <c r="AM336" s="15"/>
      <c r="AN336" s="15"/>
      <c r="AO336" s="15"/>
      <c r="AP336" s="15"/>
    </row>
    <row r="337" spans="1:42" s="2" customFormat="1" ht="350.1" customHeight="1" x14ac:dyDescent="0.2">
      <c r="A337" s="172" t="str">
        <f>IF(ISBLANK(D337),"",COUNTA($D$2:D337))</f>
        <v/>
      </c>
      <c r="B337" s="148">
        <f t="shared" si="134"/>
        <v>336</v>
      </c>
      <c r="C337" s="87"/>
      <c r="D337" s="104"/>
      <c r="E337" s="104" t="s">
        <v>18</v>
      </c>
      <c r="F337" s="102" t="s">
        <v>2086</v>
      </c>
      <c r="G337" s="102" t="s">
        <v>186</v>
      </c>
      <c r="H337" s="102" t="s">
        <v>731</v>
      </c>
      <c r="I337" s="102" t="s">
        <v>451</v>
      </c>
      <c r="J337" s="104" t="s">
        <v>452</v>
      </c>
      <c r="K337" s="87">
        <v>1</v>
      </c>
      <c r="L337" s="91">
        <v>43040</v>
      </c>
      <c r="M337" s="91">
        <v>43250</v>
      </c>
      <c r="N337" s="92">
        <f t="shared" si="131"/>
        <v>30</v>
      </c>
      <c r="O337" s="87" t="s">
        <v>2107</v>
      </c>
      <c r="P337" s="90">
        <v>1</v>
      </c>
      <c r="Q337" s="87"/>
      <c r="R337" s="175">
        <f t="shared" si="144"/>
        <v>-1441.6666666666667</v>
      </c>
      <c r="S337" s="93">
        <f t="shared" si="135"/>
        <v>100</v>
      </c>
      <c r="T337" s="154">
        <f t="shared" si="136"/>
        <v>30</v>
      </c>
      <c r="U337" s="154">
        <f t="shared" si="137"/>
        <v>30</v>
      </c>
      <c r="V337" s="154">
        <f t="shared" si="138"/>
        <v>30</v>
      </c>
      <c r="W337" s="87"/>
      <c r="X337" s="155" t="str">
        <f t="shared" si="139"/>
        <v>CUMPLIDA</v>
      </c>
      <c r="Y337" s="155" t="str">
        <f t="shared" si="140"/>
        <v/>
      </c>
      <c r="Z337" s="95" t="s">
        <v>195</v>
      </c>
      <c r="AA337" s="156" t="str">
        <f t="shared" si="126"/>
        <v>H16ECP</v>
      </c>
      <c r="AB337" s="156">
        <f t="shared" si="133"/>
        <v>3</v>
      </c>
      <c r="AC337" s="156" t="str">
        <f t="shared" si="128"/>
        <v>H16ECP - 3</v>
      </c>
      <c r="AD337" s="153">
        <f t="shared" si="141"/>
        <v>5</v>
      </c>
      <c r="AE337" s="197">
        <f t="shared" si="142"/>
        <v>5</v>
      </c>
      <c r="AF337" s="153" t="str">
        <f t="shared" si="132"/>
        <v>H16ECP.</v>
      </c>
      <c r="AG337" s="153" t="str">
        <f t="shared" si="143"/>
        <v>H16ECP</v>
      </c>
      <c r="AH337" s="68"/>
      <c r="AI337" s="68"/>
      <c r="AJ337" s="15"/>
      <c r="AK337" s="15"/>
      <c r="AL337" s="15"/>
      <c r="AM337" s="15"/>
      <c r="AN337" s="15"/>
      <c r="AO337" s="15"/>
      <c r="AP337" s="15"/>
    </row>
    <row r="338" spans="1:42" s="2" customFormat="1" ht="350.1" customHeight="1" x14ac:dyDescent="0.2">
      <c r="A338" s="172">
        <f>IF(ISBLANK(D338),"",COUNTA($D$2:D338))</f>
        <v>270</v>
      </c>
      <c r="B338" s="148">
        <f t="shared" si="134"/>
        <v>337</v>
      </c>
      <c r="C338" s="87"/>
      <c r="D338" s="104" t="s">
        <v>996</v>
      </c>
      <c r="E338" s="104" t="s">
        <v>29</v>
      </c>
      <c r="F338" s="102" t="s">
        <v>1437</v>
      </c>
      <c r="G338" s="102" t="s">
        <v>187</v>
      </c>
      <c r="H338" s="102" t="s">
        <v>1442</v>
      </c>
      <c r="I338" s="101" t="s">
        <v>1440</v>
      </c>
      <c r="J338" s="117" t="s">
        <v>1441</v>
      </c>
      <c r="K338" s="117">
        <v>4</v>
      </c>
      <c r="L338" s="107">
        <v>43858</v>
      </c>
      <c r="M338" s="107">
        <v>44165</v>
      </c>
      <c r="N338" s="92">
        <f t="shared" si="131"/>
        <v>43.857142857142854</v>
      </c>
      <c r="O338" s="87" t="s">
        <v>2105</v>
      </c>
      <c r="P338" s="90">
        <v>4</v>
      </c>
      <c r="Q338" s="87"/>
      <c r="R338" s="175">
        <f t="shared" si="144"/>
        <v>-1472.1666666666667</v>
      </c>
      <c r="S338" s="93">
        <f t="shared" si="135"/>
        <v>100</v>
      </c>
      <c r="T338" s="154">
        <f t="shared" si="136"/>
        <v>43.857142857142854</v>
      </c>
      <c r="U338" s="154">
        <f t="shared" si="137"/>
        <v>43.857142857142854</v>
      </c>
      <c r="V338" s="154">
        <f t="shared" si="138"/>
        <v>43.857142857142854</v>
      </c>
      <c r="W338" s="87"/>
      <c r="X338" s="155" t="str">
        <f t="shared" si="139"/>
        <v>CUMPLIDA</v>
      </c>
      <c r="Y338" s="155" t="str">
        <f t="shared" si="140"/>
        <v>VENCIDO</v>
      </c>
      <c r="Z338" s="95" t="s">
        <v>195</v>
      </c>
      <c r="AA338" s="156" t="str">
        <f t="shared" si="126"/>
        <v>H18ECP</v>
      </c>
      <c r="AB338" s="156">
        <f t="shared" si="133"/>
        <v>1</v>
      </c>
      <c r="AC338" s="156" t="str">
        <f t="shared" si="128"/>
        <v>H18ECP - 1</v>
      </c>
      <c r="AD338" s="153">
        <f t="shared" si="141"/>
        <v>5</v>
      </c>
      <c r="AE338" s="197">
        <f t="shared" si="142"/>
        <v>1</v>
      </c>
      <c r="AF338" s="153" t="str">
        <f t="shared" si="132"/>
        <v>H18ECP.</v>
      </c>
      <c r="AG338" s="153" t="str">
        <f t="shared" si="143"/>
        <v>H18ECP</v>
      </c>
      <c r="AH338" s="68"/>
      <c r="AI338" s="68"/>
      <c r="AJ338" s="15"/>
      <c r="AK338" s="15"/>
      <c r="AL338" s="15"/>
      <c r="AM338" s="15"/>
      <c r="AN338" s="15"/>
      <c r="AO338" s="15"/>
      <c r="AP338" s="15"/>
    </row>
    <row r="339" spans="1:42" s="2" customFormat="1" ht="350.1" customHeight="1" x14ac:dyDescent="0.2">
      <c r="A339" s="172" t="str">
        <f>IF(ISBLANK(D339),"",COUNTA($D$2:D339))</f>
        <v/>
      </c>
      <c r="B339" s="148">
        <f t="shared" si="134"/>
        <v>338</v>
      </c>
      <c r="C339" s="87"/>
      <c r="D339" s="104"/>
      <c r="E339" s="104" t="s">
        <v>29</v>
      </c>
      <c r="F339" s="102" t="s">
        <v>1438</v>
      </c>
      <c r="G339" s="102" t="s">
        <v>187</v>
      </c>
      <c r="H339" s="102" t="s">
        <v>1445</v>
      </c>
      <c r="I339" s="101" t="s">
        <v>1443</v>
      </c>
      <c r="J339" s="87" t="s">
        <v>1444</v>
      </c>
      <c r="K339" s="117">
        <v>4</v>
      </c>
      <c r="L339" s="107">
        <v>43858</v>
      </c>
      <c r="M339" s="107">
        <v>44165</v>
      </c>
      <c r="N339" s="92">
        <f t="shared" ref="N339" si="145">(+M339-L339)/7</f>
        <v>43.857142857142854</v>
      </c>
      <c r="O339" s="87" t="s">
        <v>2105</v>
      </c>
      <c r="P339" s="90">
        <v>2</v>
      </c>
      <c r="Q339" s="87"/>
      <c r="R339" s="175">
        <f t="shared" si="144"/>
        <v>-1472.1666666666667</v>
      </c>
      <c r="S339" s="93">
        <f t="shared" si="135"/>
        <v>50</v>
      </c>
      <c r="T339" s="154">
        <f t="shared" si="136"/>
        <v>21.928571428571427</v>
      </c>
      <c r="U339" s="154">
        <f t="shared" si="137"/>
        <v>21.928571428571427</v>
      </c>
      <c r="V339" s="154">
        <f t="shared" si="138"/>
        <v>43.857142857142854</v>
      </c>
      <c r="W339" s="87"/>
      <c r="X339" s="155" t="str">
        <f t="shared" si="139"/>
        <v>VENCIDA</v>
      </c>
      <c r="Y339" s="155" t="str">
        <f t="shared" si="140"/>
        <v/>
      </c>
      <c r="Z339" s="95" t="s">
        <v>195</v>
      </c>
      <c r="AA339" s="156" t="str">
        <f t="shared" si="126"/>
        <v>H18ECP</v>
      </c>
      <c r="AB339" s="156">
        <f t="shared" si="133"/>
        <v>2</v>
      </c>
      <c r="AC339" s="156" t="str">
        <f t="shared" si="128"/>
        <v>H18ECP - 2</v>
      </c>
      <c r="AD339" s="153">
        <f t="shared" si="141"/>
        <v>1</v>
      </c>
      <c r="AE339" s="197">
        <f t="shared" si="142"/>
        <v>1</v>
      </c>
      <c r="AF339" s="153" t="str">
        <f t="shared" si="132"/>
        <v>H18ECP.</v>
      </c>
      <c r="AG339" s="153" t="str">
        <f t="shared" si="143"/>
        <v>H18ECP</v>
      </c>
      <c r="AH339" s="68"/>
      <c r="AI339" s="68"/>
      <c r="AJ339" s="15"/>
      <c r="AK339" s="15"/>
      <c r="AL339" s="15"/>
      <c r="AM339" s="15"/>
      <c r="AN339" s="15"/>
      <c r="AO339" s="15"/>
      <c r="AP339" s="15"/>
    </row>
    <row r="340" spans="1:42" s="2" customFormat="1" ht="350.1" customHeight="1" x14ac:dyDescent="0.2">
      <c r="A340" s="172">
        <f>IF(ISBLANK(D340),"",COUNTA($D$2:D340))</f>
        <v>271</v>
      </c>
      <c r="B340" s="148">
        <f t="shared" si="134"/>
        <v>339</v>
      </c>
      <c r="C340" s="87"/>
      <c r="D340" s="104" t="s">
        <v>836</v>
      </c>
      <c r="E340" s="104" t="s">
        <v>188</v>
      </c>
      <c r="F340" s="102" t="s">
        <v>270</v>
      </c>
      <c r="G340" s="102" t="s">
        <v>189</v>
      </c>
      <c r="H340" s="101" t="s">
        <v>767</v>
      </c>
      <c r="I340" s="101" t="s">
        <v>768</v>
      </c>
      <c r="J340" s="104" t="s">
        <v>9</v>
      </c>
      <c r="K340" s="87">
        <v>1</v>
      </c>
      <c r="L340" s="91">
        <v>43040</v>
      </c>
      <c r="M340" s="91">
        <v>43099</v>
      </c>
      <c r="N340" s="92">
        <f t="shared" si="131"/>
        <v>8.4285714285714288</v>
      </c>
      <c r="O340" s="87" t="s">
        <v>2112</v>
      </c>
      <c r="P340" s="90">
        <v>0.5</v>
      </c>
      <c r="Q340" s="87"/>
      <c r="R340" s="175">
        <f t="shared" si="144"/>
        <v>-1436.6333333333334</v>
      </c>
      <c r="S340" s="93">
        <f t="shared" si="135"/>
        <v>50</v>
      </c>
      <c r="T340" s="154">
        <f t="shared" si="136"/>
        <v>4.2142857142857144</v>
      </c>
      <c r="U340" s="154">
        <f t="shared" si="137"/>
        <v>4.2142857142857144</v>
      </c>
      <c r="V340" s="154">
        <f t="shared" si="138"/>
        <v>8.4285714285714288</v>
      </c>
      <c r="W340" s="87"/>
      <c r="X340" s="155" t="str">
        <f t="shared" si="139"/>
        <v>VENCIDA</v>
      </c>
      <c r="Y340" s="155" t="str">
        <f t="shared" si="140"/>
        <v>VENCIDO</v>
      </c>
      <c r="Z340" s="95" t="s">
        <v>195</v>
      </c>
      <c r="AA340" s="156" t="str">
        <f t="shared" si="126"/>
        <v>H19ECP</v>
      </c>
      <c r="AB340" s="156">
        <f t="shared" si="133"/>
        <v>1</v>
      </c>
      <c r="AC340" s="156" t="str">
        <f t="shared" si="128"/>
        <v>H19ECP - 1</v>
      </c>
      <c r="AD340" s="153">
        <f t="shared" si="141"/>
        <v>1</v>
      </c>
      <c r="AE340" s="197">
        <f t="shared" si="142"/>
        <v>1</v>
      </c>
      <c r="AF340" s="153" t="str">
        <f t="shared" si="132"/>
        <v>H19ECP.</v>
      </c>
      <c r="AG340" s="153" t="str">
        <f t="shared" si="143"/>
        <v>H19ECP</v>
      </c>
      <c r="AH340" s="69"/>
      <c r="AI340" s="69"/>
    </row>
    <row r="341" spans="1:42" s="2" customFormat="1" ht="350.1" customHeight="1" x14ac:dyDescent="0.2">
      <c r="A341" s="172">
        <f>IF(ISBLANK(D341),"",COUNTA($D$2:D341))</f>
        <v>272</v>
      </c>
      <c r="B341" s="148">
        <f t="shared" si="134"/>
        <v>340</v>
      </c>
      <c r="C341" s="87"/>
      <c r="D341" s="104" t="s">
        <v>997</v>
      </c>
      <c r="E341" s="104" t="s">
        <v>18</v>
      </c>
      <c r="F341" s="102" t="s">
        <v>271</v>
      </c>
      <c r="G341" s="102" t="s">
        <v>1002</v>
      </c>
      <c r="H341" s="101" t="s">
        <v>523</v>
      </c>
      <c r="I341" s="101" t="s">
        <v>524</v>
      </c>
      <c r="J341" s="104" t="s">
        <v>9</v>
      </c>
      <c r="K341" s="87">
        <v>1</v>
      </c>
      <c r="L341" s="91">
        <v>43040</v>
      </c>
      <c r="M341" s="91">
        <v>43250</v>
      </c>
      <c r="N341" s="92">
        <f t="shared" si="131"/>
        <v>30</v>
      </c>
      <c r="O341" s="87" t="s">
        <v>2107</v>
      </c>
      <c r="P341" s="90">
        <v>1</v>
      </c>
      <c r="Q341" s="105"/>
      <c r="R341" s="175">
        <f t="shared" si="144"/>
        <v>-1441.6666666666667</v>
      </c>
      <c r="S341" s="93">
        <f t="shared" si="135"/>
        <v>100</v>
      </c>
      <c r="T341" s="154">
        <f t="shared" si="136"/>
        <v>30</v>
      </c>
      <c r="U341" s="154">
        <f t="shared" si="137"/>
        <v>30</v>
      </c>
      <c r="V341" s="154">
        <f t="shared" si="138"/>
        <v>30</v>
      </c>
      <c r="W341" s="87"/>
      <c r="X341" s="155" t="str">
        <f t="shared" si="139"/>
        <v>CUMPLIDA</v>
      </c>
      <c r="Y341" s="155" t="str">
        <f t="shared" si="140"/>
        <v>CUMPLIDO</v>
      </c>
      <c r="Z341" s="95" t="s">
        <v>195</v>
      </c>
      <c r="AA341" s="156" t="str">
        <f t="shared" si="126"/>
        <v>H22ECP</v>
      </c>
      <c r="AB341" s="156">
        <f t="shared" si="133"/>
        <v>1</v>
      </c>
      <c r="AC341" s="156" t="str">
        <f t="shared" si="128"/>
        <v>H22ECP - 1</v>
      </c>
      <c r="AD341" s="153">
        <f t="shared" si="141"/>
        <v>5</v>
      </c>
      <c r="AE341" s="197">
        <f t="shared" si="142"/>
        <v>5</v>
      </c>
      <c r="AF341" s="153" t="str">
        <f t="shared" si="132"/>
        <v>H22ECP.</v>
      </c>
      <c r="AG341" s="153" t="str">
        <f t="shared" si="143"/>
        <v>H22ECP</v>
      </c>
      <c r="AH341" s="68"/>
      <c r="AI341" s="68"/>
      <c r="AJ341" s="15"/>
      <c r="AK341" s="15"/>
      <c r="AL341" s="15"/>
      <c r="AM341" s="15"/>
      <c r="AN341" s="15"/>
      <c r="AO341" s="15"/>
      <c r="AP341" s="15"/>
    </row>
    <row r="342" spans="1:42" s="2" customFormat="1" ht="350.1" customHeight="1" x14ac:dyDescent="0.2">
      <c r="A342" s="172">
        <f>IF(ISBLANK(D342),"",COUNTA($D$2:D342))</f>
        <v>273</v>
      </c>
      <c r="B342" s="148">
        <f t="shared" si="134"/>
        <v>341</v>
      </c>
      <c r="C342" s="87"/>
      <c r="D342" s="104" t="s">
        <v>996</v>
      </c>
      <c r="E342" s="104" t="s">
        <v>190</v>
      </c>
      <c r="F342" s="102" t="s">
        <v>720</v>
      </c>
      <c r="G342" s="102" t="s">
        <v>191</v>
      </c>
      <c r="H342" s="102" t="s">
        <v>718</v>
      </c>
      <c r="I342" s="102" t="s">
        <v>719</v>
      </c>
      <c r="J342" s="104" t="s">
        <v>9</v>
      </c>
      <c r="K342" s="87">
        <v>1</v>
      </c>
      <c r="L342" s="91">
        <v>43040</v>
      </c>
      <c r="M342" s="91">
        <v>43099</v>
      </c>
      <c r="N342" s="92">
        <f t="shared" si="131"/>
        <v>8.4285714285714288</v>
      </c>
      <c r="O342" s="87" t="s">
        <v>2112</v>
      </c>
      <c r="P342" s="90">
        <v>0</v>
      </c>
      <c r="Q342" s="87"/>
      <c r="R342" s="175">
        <f t="shared" si="144"/>
        <v>-1436.6333333333334</v>
      </c>
      <c r="S342" s="93">
        <f t="shared" si="135"/>
        <v>0</v>
      </c>
      <c r="T342" s="154">
        <f t="shared" si="136"/>
        <v>0</v>
      </c>
      <c r="U342" s="154">
        <f t="shared" si="137"/>
        <v>0</v>
      </c>
      <c r="V342" s="154">
        <f t="shared" si="138"/>
        <v>8.4285714285714288</v>
      </c>
      <c r="W342" s="87"/>
      <c r="X342" s="155" t="str">
        <f t="shared" si="139"/>
        <v>VENCIDA</v>
      </c>
      <c r="Y342" s="155" t="str">
        <f t="shared" si="140"/>
        <v>VENCIDO</v>
      </c>
      <c r="Z342" s="95" t="s">
        <v>195</v>
      </c>
      <c r="AA342" s="156" t="str">
        <f t="shared" si="126"/>
        <v>H24ECP</v>
      </c>
      <c r="AB342" s="156">
        <f t="shared" si="133"/>
        <v>1</v>
      </c>
      <c r="AC342" s="156" t="str">
        <f t="shared" si="128"/>
        <v>H24ECP - 1</v>
      </c>
      <c r="AD342" s="153">
        <f t="shared" si="141"/>
        <v>1</v>
      </c>
      <c r="AE342" s="197">
        <f t="shared" si="142"/>
        <v>1</v>
      </c>
      <c r="AF342" s="153" t="str">
        <f t="shared" si="132"/>
        <v>H24ECP.</v>
      </c>
      <c r="AG342" s="153" t="str">
        <f t="shared" si="143"/>
        <v>H24ECP</v>
      </c>
      <c r="AH342" s="68"/>
      <c r="AI342" s="68"/>
      <c r="AJ342" s="15"/>
      <c r="AK342" s="15"/>
      <c r="AL342" s="15"/>
      <c r="AM342" s="15"/>
      <c r="AN342" s="15"/>
      <c r="AO342" s="15"/>
      <c r="AP342" s="15"/>
    </row>
    <row r="343" spans="1:42" s="2" customFormat="1" ht="350.1" customHeight="1" x14ac:dyDescent="0.2">
      <c r="A343" s="172">
        <f>IF(ISBLANK(D343),"",COUNTA($D$2:D343))</f>
        <v>274</v>
      </c>
      <c r="B343" s="148">
        <f t="shared" si="134"/>
        <v>342</v>
      </c>
      <c r="C343" s="87"/>
      <c r="D343" s="104" t="s">
        <v>836</v>
      </c>
      <c r="E343" s="104" t="s">
        <v>18</v>
      </c>
      <c r="F343" s="102" t="s">
        <v>2029</v>
      </c>
      <c r="G343" s="102" t="s">
        <v>192</v>
      </c>
      <c r="H343" s="102" t="s">
        <v>721</v>
      </c>
      <c r="I343" s="102" t="s">
        <v>722</v>
      </c>
      <c r="J343" s="104" t="s">
        <v>670</v>
      </c>
      <c r="K343" s="87">
        <v>1</v>
      </c>
      <c r="L343" s="91">
        <v>43040</v>
      </c>
      <c r="M343" s="91">
        <v>43099</v>
      </c>
      <c r="N343" s="92">
        <f t="shared" si="131"/>
        <v>8.4285714285714288</v>
      </c>
      <c r="O343" s="87" t="s">
        <v>2112</v>
      </c>
      <c r="P343" s="90">
        <v>1</v>
      </c>
      <c r="Q343" s="87"/>
      <c r="R343" s="175">
        <f t="shared" si="144"/>
        <v>-1436.6333333333334</v>
      </c>
      <c r="S343" s="93">
        <f t="shared" si="135"/>
        <v>100</v>
      </c>
      <c r="T343" s="154">
        <f t="shared" si="136"/>
        <v>8.4285714285714288</v>
      </c>
      <c r="U343" s="154">
        <f t="shared" si="137"/>
        <v>8.4285714285714288</v>
      </c>
      <c r="V343" s="154">
        <f t="shared" si="138"/>
        <v>8.4285714285714288</v>
      </c>
      <c r="W343" s="87"/>
      <c r="X343" s="155" t="str">
        <f t="shared" si="139"/>
        <v>CUMPLIDA</v>
      </c>
      <c r="Y343" s="155" t="str">
        <f t="shared" si="140"/>
        <v>CUMPLIDO</v>
      </c>
      <c r="Z343" s="95" t="s">
        <v>195</v>
      </c>
      <c r="AA343" s="156" t="str">
        <f t="shared" si="126"/>
        <v>H25ECP</v>
      </c>
      <c r="AB343" s="156">
        <f t="shared" si="133"/>
        <v>1</v>
      </c>
      <c r="AC343" s="156" t="str">
        <f t="shared" si="128"/>
        <v>H25ECP - 1</v>
      </c>
      <c r="AD343" s="153">
        <f t="shared" si="141"/>
        <v>5</v>
      </c>
      <c r="AE343" s="197">
        <f t="shared" si="142"/>
        <v>5</v>
      </c>
      <c r="AF343" s="153" t="str">
        <f t="shared" si="132"/>
        <v>H25ECP.</v>
      </c>
      <c r="AG343" s="153" t="str">
        <f t="shared" si="143"/>
        <v>H25ECP</v>
      </c>
      <c r="AH343" s="68"/>
      <c r="AI343" s="68"/>
      <c r="AJ343" s="15"/>
      <c r="AK343" s="15"/>
      <c r="AL343" s="15"/>
      <c r="AM343" s="15"/>
      <c r="AN343" s="15"/>
      <c r="AO343" s="15"/>
      <c r="AP343" s="15"/>
    </row>
    <row r="344" spans="1:42" s="2" customFormat="1" ht="350.1" customHeight="1" x14ac:dyDescent="0.2">
      <c r="A344" s="172">
        <f>IF(ISBLANK(D344),"",COUNTA($D$2:D344))</f>
        <v>275</v>
      </c>
      <c r="B344" s="148">
        <f t="shared" si="134"/>
        <v>343</v>
      </c>
      <c r="C344" s="87"/>
      <c r="D344" s="104" t="s">
        <v>836</v>
      </c>
      <c r="E344" s="104" t="s">
        <v>18</v>
      </c>
      <c r="F344" s="102" t="s">
        <v>272</v>
      </c>
      <c r="G344" s="102" t="s">
        <v>193</v>
      </c>
      <c r="H344" s="102" t="s">
        <v>522</v>
      </c>
      <c r="I344" s="102" t="s">
        <v>525</v>
      </c>
      <c r="J344" s="104" t="s">
        <v>159</v>
      </c>
      <c r="K344" s="87">
        <v>2</v>
      </c>
      <c r="L344" s="91">
        <v>43040</v>
      </c>
      <c r="M344" s="91">
        <v>43403</v>
      </c>
      <c r="N344" s="92">
        <f t="shared" si="131"/>
        <v>51.857142857142854</v>
      </c>
      <c r="O344" s="87" t="s">
        <v>2107</v>
      </c>
      <c r="P344" s="90">
        <v>0</v>
      </c>
      <c r="Q344" s="87"/>
      <c r="R344" s="175">
        <f t="shared" si="144"/>
        <v>-1446.7666666666667</v>
      </c>
      <c r="S344" s="93">
        <f t="shared" si="135"/>
        <v>0</v>
      </c>
      <c r="T344" s="154">
        <f t="shared" si="136"/>
        <v>0</v>
      </c>
      <c r="U344" s="154">
        <f t="shared" si="137"/>
        <v>0</v>
      </c>
      <c r="V344" s="154">
        <f t="shared" si="138"/>
        <v>51.857142857142854</v>
      </c>
      <c r="W344" s="87"/>
      <c r="X344" s="155" t="str">
        <f t="shared" si="139"/>
        <v>VENCIDA</v>
      </c>
      <c r="Y344" s="155" t="str">
        <f t="shared" si="140"/>
        <v>VENCIDO</v>
      </c>
      <c r="Z344" s="95" t="s">
        <v>195</v>
      </c>
      <c r="AA344" s="156" t="str">
        <f t="shared" si="126"/>
        <v>H26ECP</v>
      </c>
      <c r="AB344" s="156">
        <f t="shared" si="133"/>
        <v>1</v>
      </c>
      <c r="AC344" s="156" t="str">
        <f t="shared" si="128"/>
        <v>H26ECP - 1</v>
      </c>
      <c r="AD344" s="153">
        <f t="shared" si="141"/>
        <v>1</v>
      </c>
      <c r="AE344" s="197">
        <f t="shared" si="142"/>
        <v>1</v>
      </c>
      <c r="AF344" s="153" t="str">
        <f t="shared" si="132"/>
        <v>H26ECP.</v>
      </c>
      <c r="AG344" s="153" t="str">
        <f t="shared" si="143"/>
        <v>H26ECP</v>
      </c>
      <c r="AH344" s="68"/>
      <c r="AI344" s="68"/>
      <c r="AJ344" s="15"/>
      <c r="AK344" s="15"/>
      <c r="AL344" s="15"/>
      <c r="AM344" s="15"/>
      <c r="AN344" s="15"/>
      <c r="AO344" s="15"/>
      <c r="AP344" s="15"/>
    </row>
    <row r="345" spans="1:42" s="2" customFormat="1" ht="350.1" customHeight="1" x14ac:dyDescent="0.2">
      <c r="A345" s="172">
        <f>IF(ISBLANK(D345),"",COUNTA($D$2:D345))</f>
        <v>276</v>
      </c>
      <c r="B345" s="148">
        <f t="shared" si="134"/>
        <v>344</v>
      </c>
      <c r="C345" s="87"/>
      <c r="D345" s="104" t="s">
        <v>996</v>
      </c>
      <c r="E345" s="104" t="s">
        <v>26</v>
      </c>
      <c r="F345" s="102" t="s">
        <v>629</v>
      </c>
      <c r="G345" s="102" t="s">
        <v>156</v>
      </c>
      <c r="H345" s="102" t="s">
        <v>628</v>
      </c>
      <c r="I345" s="102" t="s">
        <v>624</v>
      </c>
      <c r="J345" s="104" t="s">
        <v>625</v>
      </c>
      <c r="K345" s="87">
        <v>1</v>
      </c>
      <c r="L345" s="91">
        <v>43040</v>
      </c>
      <c r="M345" s="91">
        <v>43099</v>
      </c>
      <c r="N345" s="92">
        <f t="shared" si="131"/>
        <v>8.4285714285714288</v>
      </c>
      <c r="O345" s="88" t="s">
        <v>2110</v>
      </c>
      <c r="P345" s="90">
        <v>1</v>
      </c>
      <c r="Q345" s="87"/>
      <c r="R345" s="175">
        <f t="shared" si="144"/>
        <v>-1436.6333333333334</v>
      </c>
      <c r="S345" s="93">
        <f t="shared" si="135"/>
        <v>100</v>
      </c>
      <c r="T345" s="154">
        <f t="shared" si="136"/>
        <v>8.4285714285714288</v>
      </c>
      <c r="U345" s="154">
        <f t="shared" si="137"/>
        <v>8.4285714285714288</v>
      </c>
      <c r="V345" s="154">
        <f t="shared" si="138"/>
        <v>8.4285714285714288</v>
      </c>
      <c r="W345" s="87"/>
      <c r="X345" s="155" t="str">
        <f t="shared" si="139"/>
        <v>CUMPLIDA</v>
      </c>
      <c r="Y345" s="155" t="str">
        <f t="shared" si="140"/>
        <v>CUMPLIDO</v>
      </c>
      <c r="Z345" s="95" t="s">
        <v>194</v>
      </c>
      <c r="AA345" s="156" t="str">
        <f t="shared" si="126"/>
        <v>H1EVP</v>
      </c>
      <c r="AB345" s="156">
        <f t="shared" si="133"/>
        <v>1</v>
      </c>
      <c r="AC345" s="156" t="str">
        <f t="shared" si="128"/>
        <v>H1EVP - 1</v>
      </c>
      <c r="AD345" s="153">
        <f t="shared" si="141"/>
        <v>5</v>
      </c>
      <c r="AE345" s="197">
        <f t="shared" si="142"/>
        <v>5</v>
      </c>
      <c r="AF345" s="153" t="str">
        <f t="shared" si="132"/>
        <v>H1EVP.</v>
      </c>
      <c r="AG345" s="153" t="str">
        <f t="shared" si="143"/>
        <v>H1EVP</v>
      </c>
      <c r="AH345" s="68"/>
      <c r="AI345" s="68"/>
      <c r="AJ345" s="15"/>
      <c r="AK345" s="15"/>
      <c r="AL345" s="15"/>
      <c r="AM345" s="15"/>
      <c r="AN345" s="15"/>
      <c r="AO345" s="15"/>
      <c r="AP345" s="15"/>
    </row>
    <row r="346" spans="1:42" s="2" customFormat="1" ht="350.1" customHeight="1" x14ac:dyDescent="0.2">
      <c r="A346" s="172" t="str">
        <f>IF(ISBLANK(D346),"",COUNTA($D$2:D346))</f>
        <v/>
      </c>
      <c r="B346" s="148">
        <f t="shared" si="134"/>
        <v>345</v>
      </c>
      <c r="C346" s="87"/>
      <c r="D346" s="104"/>
      <c r="E346" s="104" t="s">
        <v>26</v>
      </c>
      <c r="F346" s="101" t="s">
        <v>2030</v>
      </c>
      <c r="G346" s="102" t="s">
        <v>630</v>
      </c>
      <c r="H346" s="102" t="s">
        <v>1003</v>
      </c>
      <c r="I346" s="102" t="s">
        <v>626</v>
      </c>
      <c r="J346" s="87" t="s">
        <v>627</v>
      </c>
      <c r="K346" s="87">
        <v>1</v>
      </c>
      <c r="L346" s="91">
        <v>43040</v>
      </c>
      <c r="M346" s="91">
        <v>43099</v>
      </c>
      <c r="N346" s="92">
        <f t="shared" si="131"/>
        <v>8.4285714285714288</v>
      </c>
      <c r="O346" s="88" t="s">
        <v>2110</v>
      </c>
      <c r="P346" s="90">
        <v>1</v>
      </c>
      <c r="Q346" s="87"/>
      <c r="R346" s="175">
        <f t="shared" si="144"/>
        <v>-1436.6333333333334</v>
      </c>
      <c r="S346" s="93">
        <f t="shared" si="135"/>
        <v>100</v>
      </c>
      <c r="T346" s="154">
        <f t="shared" si="136"/>
        <v>8.4285714285714288</v>
      </c>
      <c r="U346" s="154">
        <f t="shared" si="137"/>
        <v>8.4285714285714288</v>
      </c>
      <c r="V346" s="154">
        <f t="shared" si="138"/>
        <v>8.4285714285714288</v>
      </c>
      <c r="W346" s="87"/>
      <c r="X346" s="155" t="str">
        <f t="shared" si="139"/>
        <v>CUMPLIDA</v>
      </c>
      <c r="Y346" s="155" t="str">
        <f t="shared" si="140"/>
        <v/>
      </c>
      <c r="Z346" s="95" t="s">
        <v>194</v>
      </c>
      <c r="AA346" s="156" t="str">
        <f t="shared" si="126"/>
        <v>H1EVP</v>
      </c>
      <c r="AB346" s="156">
        <f t="shared" si="133"/>
        <v>2</v>
      </c>
      <c r="AC346" s="156" t="str">
        <f t="shared" si="128"/>
        <v>H1EVP - 2</v>
      </c>
      <c r="AD346" s="153">
        <f t="shared" si="141"/>
        <v>5</v>
      </c>
      <c r="AE346" s="197">
        <f t="shared" si="142"/>
        <v>5</v>
      </c>
      <c r="AF346" s="153" t="str">
        <f t="shared" si="132"/>
        <v>H1EVP.</v>
      </c>
      <c r="AG346" s="153" t="str">
        <f t="shared" si="143"/>
        <v>H1EVP</v>
      </c>
      <c r="AH346" s="68"/>
      <c r="AI346" s="68"/>
      <c r="AJ346" s="15"/>
      <c r="AK346" s="15"/>
      <c r="AL346" s="15"/>
      <c r="AM346" s="15"/>
      <c r="AN346" s="15"/>
      <c r="AO346" s="15"/>
      <c r="AP346" s="15"/>
    </row>
    <row r="347" spans="1:42" s="2" customFormat="1" ht="350.1" customHeight="1" x14ac:dyDescent="0.2">
      <c r="A347" s="172">
        <f>IF(ISBLANK(D347),"",COUNTA($D$2:D347))</f>
        <v>277</v>
      </c>
      <c r="B347" s="148">
        <f t="shared" si="134"/>
        <v>346</v>
      </c>
      <c r="C347" s="87"/>
      <c r="D347" s="104" t="s">
        <v>996</v>
      </c>
      <c r="E347" s="104" t="s">
        <v>157</v>
      </c>
      <c r="F347" s="102" t="s">
        <v>804</v>
      </c>
      <c r="G347" s="102" t="s">
        <v>158</v>
      </c>
      <c r="H347" s="102" t="s">
        <v>634</v>
      </c>
      <c r="I347" s="102" t="s">
        <v>631</v>
      </c>
      <c r="J347" s="87" t="s">
        <v>632</v>
      </c>
      <c r="K347" s="87">
        <v>1</v>
      </c>
      <c r="L347" s="91">
        <v>43040</v>
      </c>
      <c r="M347" s="91">
        <v>43099</v>
      </c>
      <c r="N347" s="92">
        <f t="shared" si="131"/>
        <v>8.4285714285714288</v>
      </c>
      <c r="O347" s="88" t="s">
        <v>2110</v>
      </c>
      <c r="P347" s="90">
        <v>1</v>
      </c>
      <c r="Q347" s="87"/>
      <c r="R347" s="175">
        <f t="shared" si="144"/>
        <v>-1436.6333333333334</v>
      </c>
      <c r="S347" s="93">
        <f t="shared" si="135"/>
        <v>100</v>
      </c>
      <c r="T347" s="154">
        <f t="shared" si="136"/>
        <v>8.4285714285714288</v>
      </c>
      <c r="U347" s="154">
        <f t="shared" si="137"/>
        <v>8.4285714285714288</v>
      </c>
      <c r="V347" s="154">
        <f t="shared" si="138"/>
        <v>8.4285714285714288</v>
      </c>
      <c r="W347" s="87"/>
      <c r="X347" s="155" t="str">
        <f t="shared" si="139"/>
        <v>CUMPLIDA</v>
      </c>
      <c r="Y347" s="155" t="str">
        <f t="shared" si="140"/>
        <v>CUMPLIDO</v>
      </c>
      <c r="Z347" s="95" t="s">
        <v>194</v>
      </c>
      <c r="AA347" s="156" t="str">
        <f t="shared" si="126"/>
        <v>H2EVP</v>
      </c>
      <c r="AB347" s="156">
        <f t="shared" si="133"/>
        <v>1</v>
      </c>
      <c r="AC347" s="156" t="str">
        <f t="shared" si="128"/>
        <v>H2EVP - 1</v>
      </c>
      <c r="AD347" s="153">
        <f t="shared" si="141"/>
        <v>5</v>
      </c>
      <c r="AE347" s="197">
        <f t="shared" si="142"/>
        <v>5</v>
      </c>
      <c r="AF347" s="153" t="str">
        <f t="shared" si="132"/>
        <v>H2EVP.</v>
      </c>
      <c r="AG347" s="153" t="str">
        <f t="shared" si="143"/>
        <v>H2EVP</v>
      </c>
      <c r="AH347" s="68"/>
      <c r="AI347" s="68"/>
      <c r="AJ347" s="15"/>
      <c r="AK347" s="15"/>
      <c r="AL347" s="15"/>
      <c r="AM347" s="15"/>
      <c r="AN347" s="15"/>
      <c r="AO347" s="15"/>
      <c r="AP347" s="15"/>
    </row>
    <row r="348" spans="1:42" s="2" customFormat="1" ht="350.1" customHeight="1" x14ac:dyDescent="0.2">
      <c r="A348" s="172" t="str">
        <f>IF(ISBLANK(D348),"",COUNTA($D$2:D348))</f>
        <v/>
      </c>
      <c r="B348" s="148">
        <f t="shared" si="134"/>
        <v>347</v>
      </c>
      <c r="C348" s="87"/>
      <c r="D348" s="104"/>
      <c r="E348" s="104" t="s">
        <v>157</v>
      </c>
      <c r="F348" s="102" t="s">
        <v>2031</v>
      </c>
      <c r="G348" s="102" t="s">
        <v>158</v>
      </c>
      <c r="H348" s="102" t="s">
        <v>635</v>
      </c>
      <c r="I348" s="102" t="s">
        <v>633</v>
      </c>
      <c r="J348" s="87" t="s">
        <v>618</v>
      </c>
      <c r="K348" s="87">
        <v>1</v>
      </c>
      <c r="L348" s="91">
        <v>43132</v>
      </c>
      <c r="M348" s="91">
        <v>43250</v>
      </c>
      <c r="N348" s="92">
        <f t="shared" si="131"/>
        <v>16.857142857142858</v>
      </c>
      <c r="O348" s="88" t="s">
        <v>2110</v>
      </c>
      <c r="P348" s="90">
        <v>1</v>
      </c>
      <c r="Q348" s="87"/>
      <c r="R348" s="175">
        <f t="shared" si="144"/>
        <v>-1441.6666666666667</v>
      </c>
      <c r="S348" s="93">
        <f t="shared" si="135"/>
        <v>100</v>
      </c>
      <c r="T348" s="154">
        <f t="shared" si="136"/>
        <v>16.857142857142858</v>
      </c>
      <c r="U348" s="154">
        <f t="shared" si="137"/>
        <v>16.857142857142858</v>
      </c>
      <c r="V348" s="154">
        <f t="shared" si="138"/>
        <v>16.857142857142858</v>
      </c>
      <c r="W348" s="87"/>
      <c r="X348" s="155" t="str">
        <f t="shared" si="139"/>
        <v>CUMPLIDA</v>
      </c>
      <c r="Y348" s="155" t="str">
        <f t="shared" si="140"/>
        <v/>
      </c>
      <c r="Z348" s="95" t="s">
        <v>194</v>
      </c>
      <c r="AA348" s="156" t="str">
        <f t="shared" si="126"/>
        <v>H2EVP</v>
      </c>
      <c r="AB348" s="156">
        <f t="shared" si="133"/>
        <v>2</v>
      </c>
      <c r="AC348" s="156" t="str">
        <f t="shared" si="128"/>
        <v>H2EVP - 2</v>
      </c>
      <c r="AD348" s="153">
        <f t="shared" si="141"/>
        <v>5</v>
      </c>
      <c r="AE348" s="197">
        <f t="shared" si="142"/>
        <v>5</v>
      </c>
      <c r="AF348" s="153" t="str">
        <f t="shared" si="132"/>
        <v>H2EVP.</v>
      </c>
      <c r="AG348" s="153" t="str">
        <f t="shared" si="143"/>
        <v>H2EVP</v>
      </c>
      <c r="AH348" s="68"/>
      <c r="AI348" s="68"/>
      <c r="AJ348" s="15"/>
      <c r="AK348" s="15"/>
      <c r="AL348" s="15"/>
      <c r="AM348" s="15"/>
      <c r="AN348" s="15"/>
      <c r="AO348" s="15"/>
      <c r="AP348" s="15"/>
    </row>
    <row r="349" spans="1:42" s="2" customFormat="1" ht="350.1" customHeight="1" x14ac:dyDescent="0.2">
      <c r="A349" s="172">
        <f>IF(ISBLANK(D349),"",COUNTA($D$2:D349))</f>
        <v>278</v>
      </c>
      <c r="B349" s="148">
        <f t="shared" si="134"/>
        <v>348</v>
      </c>
      <c r="C349" s="87"/>
      <c r="D349" s="104" t="s">
        <v>996</v>
      </c>
      <c r="E349" s="104" t="s">
        <v>18</v>
      </c>
      <c r="F349" s="101" t="s">
        <v>733</v>
      </c>
      <c r="G349" s="102" t="s">
        <v>637</v>
      </c>
      <c r="H349" s="102" t="s">
        <v>732</v>
      </c>
      <c r="I349" s="102" t="s">
        <v>636</v>
      </c>
      <c r="J349" s="104" t="s">
        <v>159</v>
      </c>
      <c r="K349" s="87">
        <v>12</v>
      </c>
      <c r="L349" s="91">
        <v>43040</v>
      </c>
      <c r="M349" s="91">
        <v>43099</v>
      </c>
      <c r="N349" s="92">
        <f t="shared" si="131"/>
        <v>8.4285714285714288</v>
      </c>
      <c r="O349" s="88" t="s">
        <v>2110</v>
      </c>
      <c r="P349" s="90">
        <v>12</v>
      </c>
      <c r="Q349" s="87"/>
      <c r="R349" s="175">
        <f t="shared" si="144"/>
        <v>-1436.6333333333334</v>
      </c>
      <c r="S349" s="93">
        <f t="shared" si="135"/>
        <v>100</v>
      </c>
      <c r="T349" s="154">
        <f t="shared" si="136"/>
        <v>8.4285714285714288</v>
      </c>
      <c r="U349" s="154">
        <f t="shared" si="137"/>
        <v>8.4285714285714288</v>
      </c>
      <c r="V349" s="154">
        <f t="shared" si="138"/>
        <v>8.4285714285714288</v>
      </c>
      <c r="W349" s="87"/>
      <c r="X349" s="155" t="str">
        <f t="shared" si="139"/>
        <v>CUMPLIDA</v>
      </c>
      <c r="Y349" s="155" t="str">
        <f t="shared" si="140"/>
        <v>CUMPLIDO</v>
      </c>
      <c r="Z349" s="95" t="s">
        <v>194</v>
      </c>
      <c r="AA349" s="156" t="str">
        <f t="shared" si="126"/>
        <v>H4EVP</v>
      </c>
      <c r="AB349" s="156">
        <f t="shared" si="133"/>
        <v>1</v>
      </c>
      <c r="AC349" s="156" t="str">
        <f t="shared" si="128"/>
        <v>H4EVP - 1</v>
      </c>
      <c r="AD349" s="153">
        <f t="shared" si="141"/>
        <v>5</v>
      </c>
      <c r="AE349" s="197">
        <f t="shared" si="142"/>
        <v>5</v>
      </c>
      <c r="AF349" s="153" t="str">
        <f t="shared" si="132"/>
        <v>H4EVP.</v>
      </c>
      <c r="AG349" s="153" t="str">
        <f t="shared" si="143"/>
        <v>H4EVP</v>
      </c>
      <c r="AH349" s="68"/>
      <c r="AI349" s="68"/>
      <c r="AJ349" s="15"/>
      <c r="AK349" s="15"/>
      <c r="AL349" s="15"/>
      <c r="AM349" s="15"/>
      <c r="AN349" s="15"/>
      <c r="AO349" s="15"/>
      <c r="AP349" s="15"/>
    </row>
    <row r="350" spans="1:42" s="2" customFormat="1" ht="350.1" customHeight="1" x14ac:dyDescent="0.2">
      <c r="A350" s="172" t="str">
        <f>IF(ISBLANK(D350),"",COUNTA($D$2:D350))</f>
        <v/>
      </c>
      <c r="B350" s="148">
        <f t="shared" si="134"/>
        <v>349</v>
      </c>
      <c r="C350" s="87"/>
      <c r="D350" s="104"/>
      <c r="E350" s="104" t="s">
        <v>18</v>
      </c>
      <c r="F350" s="101" t="s">
        <v>2032</v>
      </c>
      <c r="G350" s="102" t="s">
        <v>637</v>
      </c>
      <c r="H350" s="101" t="s">
        <v>734</v>
      </c>
      <c r="I350" s="101" t="s">
        <v>654</v>
      </c>
      <c r="J350" s="87" t="s">
        <v>655</v>
      </c>
      <c r="K350" s="117">
        <v>3</v>
      </c>
      <c r="L350" s="107">
        <v>43040</v>
      </c>
      <c r="M350" s="107">
        <v>43099</v>
      </c>
      <c r="N350" s="92">
        <f t="shared" si="131"/>
        <v>8.4285714285714288</v>
      </c>
      <c r="O350" s="87" t="s">
        <v>2128</v>
      </c>
      <c r="P350" s="90">
        <v>3</v>
      </c>
      <c r="Q350" s="87"/>
      <c r="R350" s="175">
        <f t="shared" si="144"/>
        <v>-1436.6333333333334</v>
      </c>
      <c r="S350" s="93">
        <f t="shared" si="135"/>
        <v>100</v>
      </c>
      <c r="T350" s="154">
        <f t="shared" si="136"/>
        <v>8.4285714285714288</v>
      </c>
      <c r="U350" s="154">
        <f t="shared" si="137"/>
        <v>8.4285714285714288</v>
      </c>
      <c r="V350" s="154">
        <f t="shared" si="138"/>
        <v>8.4285714285714288</v>
      </c>
      <c r="W350" s="87"/>
      <c r="X350" s="155" t="str">
        <f t="shared" si="139"/>
        <v>CUMPLIDA</v>
      </c>
      <c r="Y350" s="155" t="str">
        <f t="shared" si="140"/>
        <v/>
      </c>
      <c r="Z350" s="95" t="s">
        <v>194</v>
      </c>
      <c r="AA350" s="156" t="str">
        <f t="shared" si="126"/>
        <v>H4EVP</v>
      </c>
      <c r="AB350" s="156">
        <f t="shared" si="133"/>
        <v>2</v>
      </c>
      <c r="AC350" s="156" t="str">
        <f t="shared" si="128"/>
        <v>H4EVP - 2</v>
      </c>
      <c r="AD350" s="153">
        <f t="shared" si="141"/>
        <v>5</v>
      </c>
      <c r="AE350" s="197">
        <f t="shared" si="142"/>
        <v>5</v>
      </c>
      <c r="AF350" s="153" t="str">
        <f t="shared" si="132"/>
        <v>H4EVP.</v>
      </c>
      <c r="AG350" s="153" t="str">
        <f t="shared" si="143"/>
        <v>H4EVP</v>
      </c>
      <c r="AH350" s="68"/>
      <c r="AI350" s="68"/>
      <c r="AJ350" s="15"/>
      <c r="AK350" s="15"/>
      <c r="AL350" s="15"/>
      <c r="AM350" s="15"/>
      <c r="AN350" s="15"/>
      <c r="AO350" s="15"/>
      <c r="AP350" s="15"/>
    </row>
    <row r="351" spans="1:42" s="2" customFormat="1" ht="350.1" customHeight="1" x14ac:dyDescent="0.2">
      <c r="A351" s="172">
        <f>IF(ISBLANK(D351),"",COUNTA($D$2:D351))</f>
        <v>279</v>
      </c>
      <c r="B351" s="148">
        <f t="shared" si="134"/>
        <v>350</v>
      </c>
      <c r="C351" s="87"/>
      <c r="D351" s="104" t="s">
        <v>998</v>
      </c>
      <c r="E351" s="104" t="s">
        <v>160</v>
      </c>
      <c r="F351" s="102" t="s">
        <v>864</v>
      </c>
      <c r="G351" s="102" t="s">
        <v>161</v>
      </c>
      <c r="H351" s="102" t="s">
        <v>640</v>
      </c>
      <c r="I351" s="102" t="s">
        <v>638</v>
      </c>
      <c r="J351" s="104" t="s">
        <v>639</v>
      </c>
      <c r="K351" s="87">
        <v>1</v>
      </c>
      <c r="L351" s="91">
        <v>43040</v>
      </c>
      <c r="M351" s="91">
        <v>43099</v>
      </c>
      <c r="N351" s="92">
        <f t="shared" si="131"/>
        <v>8.4285714285714288</v>
      </c>
      <c r="O351" s="88" t="s">
        <v>2110</v>
      </c>
      <c r="P351" s="90">
        <v>1</v>
      </c>
      <c r="Q351" s="87"/>
      <c r="R351" s="175">
        <f t="shared" si="144"/>
        <v>-1436.6333333333334</v>
      </c>
      <c r="S351" s="93">
        <f t="shared" si="135"/>
        <v>100</v>
      </c>
      <c r="T351" s="154">
        <f t="shared" si="136"/>
        <v>8.4285714285714288</v>
      </c>
      <c r="U351" s="154">
        <f t="shared" si="137"/>
        <v>8.4285714285714288</v>
      </c>
      <c r="V351" s="154">
        <f t="shared" si="138"/>
        <v>8.4285714285714288</v>
      </c>
      <c r="W351" s="87"/>
      <c r="X351" s="155" t="str">
        <f t="shared" si="139"/>
        <v>CUMPLIDA</v>
      </c>
      <c r="Y351" s="155" t="str">
        <f t="shared" si="140"/>
        <v>CUMPLIDO</v>
      </c>
      <c r="Z351" s="95" t="s">
        <v>194</v>
      </c>
      <c r="AA351" s="156" t="str">
        <f t="shared" si="126"/>
        <v>H6EVP</v>
      </c>
      <c r="AB351" s="156">
        <f t="shared" si="133"/>
        <v>1</v>
      </c>
      <c r="AC351" s="156" t="str">
        <f t="shared" si="128"/>
        <v>H6EVP - 1</v>
      </c>
      <c r="AD351" s="153">
        <f t="shared" si="141"/>
        <v>5</v>
      </c>
      <c r="AE351" s="197">
        <f t="shared" si="142"/>
        <v>5</v>
      </c>
      <c r="AF351" s="153" t="str">
        <f t="shared" si="132"/>
        <v>H6EVP.</v>
      </c>
      <c r="AG351" s="153" t="str">
        <f t="shared" si="143"/>
        <v>H6EVP</v>
      </c>
      <c r="AH351" s="68"/>
      <c r="AI351" s="68"/>
      <c r="AJ351" s="15"/>
      <c r="AK351" s="15"/>
      <c r="AL351" s="15"/>
      <c r="AM351" s="15"/>
      <c r="AN351" s="15"/>
      <c r="AO351" s="15"/>
      <c r="AP351" s="15"/>
    </row>
    <row r="352" spans="1:42" s="2" customFormat="1" ht="350.1" customHeight="1" x14ac:dyDescent="0.2">
      <c r="A352" s="172" t="str">
        <f>IF(ISBLANK(D352),"",COUNTA($D$2:D352))</f>
        <v/>
      </c>
      <c r="B352" s="148">
        <f t="shared" si="134"/>
        <v>351</v>
      </c>
      <c r="C352" s="87"/>
      <c r="D352" s="104"/>
      <c r="E352" s="104" t="s">
        <v>160</v>
      </c>
      <c r="F352" s="102" t="s">
        <v>2033</v>
      </c>
      <c r="G352" s="102" t="s">
        <v>161</v>
      </c>
      <c r="H352" s="102" t="s">
        <v>642</v>
      </c>
      <c r="I352" s="102" t="s">
        <v>626</v>
      </c>
      <c r="J352" s="104" t="s">
        <v>641</v>
      </c>
      <c r="K352" s="87">
        <v>1</v>
      </c>
      <c r="L352" s="91">
        <v>43040</v>
      </c>
      <c r="M352" s="91">
        <v>43099</v>
      </c>
      <c r="N352" s="92">
        <f t="shared" si="131"/>
        <v>8.4285714285714288</v>
      </c>
      <c r="O352" s="88" t="s">
        <v>2110</v>
      </c>
      <c r="P352" s="90">
        <v>1</v>
      </c>
      <c r="Q352" s="87"/>
      <c r="R352" s="175">
        <f t="shared" si="144"/>
        <v>-1436.6333333333334</v>
      </c>
      <c r="S352" s="93">
        <f t="shared" si="135"/>
        <v>100</v>
      </c>
      <c r="T352" s="154">
        <f t="shared" si="136"/>
        <v>8.4285714285714288</v>
      </c>
      <c r="U352" s="154">
        <f t="shared" si="137"/>
        <v>8.4285714285714288</v>
      </c>
      <c r="V352" s="154">
        <f t="shared" si="138"/>
        <v>8.4285714285714288</v>
      </c>
      <c r="W352" s="87"/>
      <c r="X352" s="155" t="str">
        <f t="shared" si="139"/>
        <v>CUMPLIDA</v>
      </c>
      <c r="Y352" s="155" t="str">
        <f t="shared" si="140"/>
        <v/>
      </c>
      <c r="Z352" s="95" t="s">
        <v>194</v>
      </c>
      <c r="AA352" s="156" t="str">
        <f t="shared" si="126"/>
        <v>H6EVP</v>
      </c>
      <c r="AB352" s="156">
        <f t="shared" si="133"/>
        <v>2</v>
      </c>
      <c r="AC352" s="156" t="str">
        <f t="shared" si="128"/>
        <v>H6EVP - 2</v>
      </c>
      <c r="AD352" s="153">
        <f t="shared" si="141"/>
        <v>5</v>
      </c>
      <c r="AE352" s="197">
        <f t="shared" si="142"/>
        <v>5</v>
      </c>
      <c r="AF352" s="153" t="str">
        <f t="shared" si="132"/>
        <v>H6EVP.</v>
      </c>
      <c r="AG352" s="153" t="str">
        <f t="shared" si="143"/>
        <v>H6EVP</v>
      </c>
      <c r="AH352" s="68"/>
      <c r="AI352" s="68"/>
      <c r="AJ352" s="15"/>
      <c r="AK352" s="15"/>
      <c r="AL352" s="15"/>
      <c r="AM352" s="15"/>
      <c r="AN352" s="15"/>
      <c r="AO352" s="15"/>
      <c r="AP352" s="15"/>
    </row>
    <row r="353" spans="1:42" s="2" customFormat="1" ht="350.1" customHeight="1" x14ac:dyDescent="0.2">
      <c r="A353" s="172">
        <f>IF(ISBLANK(D353),"",COUNTA($D$2:D353))</f>
        <v>280</v>
      </c>
      <c r="B353" s="148">
        <f t="shared" si="134"/>
        <v>352</v>
      </c>
      <c r="C353" s="87"/>
      <c r="D353" s="104" t="s">
        <v>836</v>
      </c>
      <c r="E353" s="104" t="s">
        <v>18</v>
      </c>
      <c r="F353" s="102" t="s">
        <v>108</v>
      </c>
      <c r="G353" s="102" t="s">
        <v>109</v>
      </c>
      <c r="H353" s="102" t="s">
        <v>332</v>
      </c>
      <c r="I353" s="102" t="s">
        <v>333</v>
      </c>
      <c r="J353" s="104" t="s">
        <v>334</v>
      </c>
      <c r="K353" s="87">
        <v>3</v>
      </c>
      <c r="L353" s="91">
        <v>43040</v>
      </c>
      <c r="M353" s="91">
        <v>43312</v>
      </c>
      <c r="N353" s="92">
        <f t="shared" si="131"/>
        <v>38.857142857142854</v>
      </c>
      <c r="O353" s="90" t="s">
        <v>2148</v>
      </c>
      <c r="P353" s="90">
        <v>3</v>
      </c>
      <c r="Q353" s="87"/>
      <c r="R353" s="175">
        <f t="shared" si="144"/>
        <v>-1443.7333333333333</v>
      </c>
      <c r="S353" s="93">
        <f t="shared" si="135"/>
        <v>100</v>
      </c>
      <c r="T353" s="154">
        <f t="shared" si="136"/>
        <v>38.857142857142854</v>
      </c>
      <c r="U353" s="154">
        <f t="shared" si="137"/>
        <v>38.857142857142854</v>
      </c>
      <c r="V353" s="154">
        <f t="shared" si="138"/>
        <v>38.857142857142854</v>
      </c>
      <c r="W353" s="87"/>
      <c r="X353" s="155" t="str">
        <f t="shared" si="139"/>
        <v>CUMPLIDA</v>
      </c>
      <c r="Y353" s="155" t="str">
        <f t="shared" si="140"/>
        <v>CUMPLIDO</v>
      </c>
      <c r="Z353" s="95" t="s">
        <v>168</v>
      </c>
      <c r="AA353" s="156" t="str">
        <f t="shared" si="126"/>
        <v>H1R15</v>
      </c>
      <c r="AB353" s="156">
        <f t="shared" si="133"/>
        <v>1</v>
      </c>
      <c r="AC353" s="156" t="str">
        <f t="shared" si="128"/>
        <v>H1R15 - 1</v>
      </c>
      <c r="AD353" s="153">
        <f t="shared" si="141"/>
        <v>5</v>
      </c>
      <c r="AE353" s="197">
        <f t="shared" si="142"/>
        <v>5</v>
      </c>
      <c r="AF353" s="153" t="str">
        <f t="shared" si="132"/>
        <v>H1R15.</v>
      </c>
      <c r="AG353" s="153" t="str">
        <f t="shared" si="143"/>
        <v>H1R15</v>
      </c>
      <c r="AH353" s="68"/>
      <c r="AI353" s="68"/>
      <c r="AJ353" s="15"/>
      <c r="AK353" s="15"/>
      <c r="AL353" s="15"/>
      <c r="AM353" s="15"/>
      <c r="AN353" s="15"/>
      <c r="AO353" s="15"/>
      <c r="AP353" s="15"/>
    </row>
    <row r="354" spans="1:42" s="2" customFormat="1" ht="350.1" customHeight="1" x14ac:dyDescent="0.2">
      <c r="A354" s="172">
        <f>IF(ISBLANK(D354),"",COUNTA($D$2:D354))</f>
        <v>281</v>
      </c>
      <c r="B354" s="148">
        <f t="shared" si="134"/>
        <v>353</v>
      </c>
      <c r="C354" s="87"/>
      <c r="D354" s="104" t="s">
        <v>998</v>
      </c>
      <c r="E354" s="104" t="s">
        <v>110</v>
      </c>
      <c r="F354" s="102" t="s">
        <v>1627</v>
      </c>
      <c r="G354" s="102" t="s">
        <v>111</v>
      </c>
      <c r="H354" s="102" t="s">
        <v>1634</v>
      </c>
      <c r="I354" s="101" t="s">
        <v>1629</v>
      </c>
      <c r="J354" s="87" t="s">
        <v>1630</v>
      </c>
      <c r="K354" s="87">
        <v>3</v>
      </c>
      <c r="L354" s="91">
        <v>44044</v>
      </c>
      <c r="M354" s="91">
        <v>44316</v>
      </c>
      <c r="N354" s="92">
        <f t="shared" si="131"/>
        <v>38.857142857142854</v>
      </c>
      <c r="O354" s="87" t="s">
        <v>2107</v>
      </c>
      <c r="P354" s="90">
        <v>3</v>
      </c>
      <c r="Q354" s="191">
        <v>44466</v>
      </c>
      <c r="R354" s="175">
        <f t="shared" si="144"/>
        <v>5</v>
      </c>
      <c r="S354" s="93">
        <f t="shared" si="135"/>
        <v>100</v>
      </c>
      <c r="T354" s="154">
        <f t="shared" si="136"/>
        <v>38.857142857142854</v>
      </c>
      <c r="U354" s="154">
        <f t="shared" si="137"/>
        <v>38.857142857142854</v>
      </c>
      <c r="V354" s="154">
        <f t="shared" si="138"/>
        <v>38.857142857142854</v>
      </c>
      <c r="W354" s="87"/>
      <c r="X354" s="155" t="str">
        <f t="shared" si="139"/>
        <v>CUMPLIDA</v>
      </c>
      <c r="Y354" s="155" t="str">
        <f t="shared" si="140"/>
        <v>CUMPLIDO</v>
      </c>
      <c r="Z354" s="95" t="s">
        <v>168</v>
      </c>
      <c r="AA354" s="156" t="str">
        <f t="shared" ref="AA354:AA400" si="146">AG354</f>
        <v>H2R15</v>
      </c>
      <c r="AB354" s="156">
        <f t="shared" si="133"/>
        <v>1</v>
      </c>
      <c r="AC354" s="156" t="str">
        <f t="shared" si="128"/>
        <v>H2R15 - 1</v>
      </c>
      <c r="AD354" s="153">
        <f t="shared" si="141"/>
        <v>5</v>
      </c>
      <c r="AE354" s="197">
        <f t="shared" si="142"/>
        <v>5</v>
      </c>
      <c r="AF354" s="153" t="str">
        <f t="shared" si="132"/>
        <v>H2R15.</v>
      </c>
      <c r="AG354" s="153" t="str">
        <f t="shared" si="143"/>
        <v>H2R15</v>
      </c>
      <c r="AH354" s="68"/>
      <c r="AI354" s="68"/>
      <c r="AJ354" s="15"/>
      <c r="AK354" s="15"/>
      <c r="AL354" s="15"/>
      <c r="AM354" s="15"/>
      <c r="AN354" s="15"/>
      <c r="AO354" s="15"/>
      <c r="AP354" s="15"/>
    </row>
    <row r="355" spans="1:42" s="2" customFormat="1" ht="350.1" customHeight="1" x14ac:dyDescent="0.2">
      <c r="A355" s="172" t="str">
        <f>IF(ISBLANK(D355),"",COUNTA($D$2:D355))</f>
        <v/>
      </c>
      <c r="B355" s="148">
        <f t="shared" si="134"/>
        <v>354</v>
      </c>
      <c r="C355" s="87"/>
      <c r="D355" s="104"/>
      <c r="E355" s="104" t="s">
        <v>110</v>
      </c>
      <c r="F355" s="102" t="s">
        <v>1628</v>
      </c>
      <c r="G355" s="102" t="s">
        <v>111</v>
      </c>
      <c r="H355" s="102" t="s">
        <v>1633</v>
      </c>
      <c r="I355" s="101" t="s">
        <v>1631</v>
      </c>
      <c r="J355" s="87" t="s">
        <v>1632</v>
      </c>
      <c r="K355" s="87">
        <v>3</v>
      </c>
      <c r="L355" s="91">
        <v>44044</v>
      </c>
      <c r="M355" s="91">
        <v>44316</v>
      </c>
      <c r="N355" s="92">
        <f t="shared" si="131"/>
        <v>38.857142857142854</v>
      </c>
      <c r="O355" s="87" t="s">
        <v>2107</v>
      </c>
      <c r="P355" s="90">
        <v>3</v>
      </c>
      <c r="Q355" s="191">
        <v>44383</v>
      </c>
      <c r="R355" s="175">
        <f t="shared" si="144"/>
        <v>2.2333333333333334</v>
      </c>
      <c r="S355" s="93">
        <f t="shared" si="135"/>
        <v>100</v>
      </c>
      <c r="T355" s="154">
        <f t="shared" si="136"/>
        <v>38.857142857142854</v>
      </c>
      <c r="U355" s="154">
        <f t="shared" si="137"/>
        <v>38.857142857142854</v>
      </c>
      <c r="V355" s="154">
        <f t="shared" si="138"/>
        <v>38.857142857142854</v>
      </c>
      <c r="W355" s="87"/>
      <c r="X355" s="155" t="str">
        <f t="shared" si="139"/>
        <v>CUMPLIDA</v>
      </c>
      <c r="Y355" s="155" t="str">
        <f t="shared" si="140"/>
        <v/>
      </c>
      <c r="Z355" s="95" t="s">
        <v>168</v>
      </c>
      <c r="AA355" s="156" t="str">
        <f t="shared" ref="AA355" si="147">AG355</f>
        <v>H2R15</v>
      </c>
      <c r="AB355" s="156">
        <f t="shared" si="133"/>
        <v>2</v>
      </c>
      <c r="AC355" s="156" t="str">
        <f t="shared" si="128"/>
        <v>H2R15 - 2</v>
      </c>
      <c r="AD355" s="153">
        <f t="shared" si="141"/>
        <v>5</v>
      </c>
      <c r="AE355" s="197">
        <f t="shared" si="142"/>
        <v>5</v>
      </c>
      <c r="AF355" s="153" t="str">
        <f t="shared" si="132"/>
        <v>H2R15.</v>
      </c>
      <c r="AG355" s="153" t="str">
        <f t="shared" si="143"/>
        <v>H2R15</v>
      </c>
      <c r="AH355" s="68"/>
      <c r="AI355" s="68"/>
      <c r="AJ355" s="15"/>
      <c r="AK355" s="15"/>
      <c r="AL355" s="15"/>
      <c r="AM355" s="15"/>
      <c r="AN355" s="15"/>
      <c r="AO355" s="15"/>
      <c r="AP355" s="15"/>
    </row>
    <row r="356" spans="1:42" s="2" customFormat="1" ht="350.1" customHeight="1" x14ac:dyDescent="0.2">
      <c r="A356" s="172">
        <f>IF(ISBLANK(D356),"",COUNTA($D$2:D356))</f>
        <v>282</v>
      </c>
      <c r="B356" s="148">
        <f t="shared" si="134"/>
        <v>355</v>
      </c>
      <c r="C356" s="87"/>
      <c r="D356" s="104" t="s">
        <v>996</v>
      </c>
      <c r="E356" s="104" t="s">
        <v>112</v>
      </c>
      <c r="F356" s="101" t="s">
        <v>478</v>
      </c>
      <c r="G356" s="102" t="s">
        <v>113</v>
      </c>
      <c r="H356" s="102" t="s">
        <v>479</v>
      </c>
      <c r="I356" s="102" t="s">
        <v>1513</v>
      </c>
      <c r="J356" s="104" t="s">
        <v>480</v>
      </c>
      <c r="K356" s="87">
        <v>1</v>
      </c>
      <c r="L356" s="91">
        <v>43040</v>
      </c>
      <c r="M356" s="91">
        <v>43099</v>
      </c>
      <c r="N356" s="92">
        <f t="shared" si="131"/>
        <v>8.4285714285714288</v>
      </c>
      <c r="O356" s="87" t="s">
        <v>2107</v>
      </c>
      <c r="P356" s="90">
        <v>1</v>
      </c>
      <c r="Q356" s="87"/>
      <c r="R356" s="175">
        <f t="shared" si="144"/>
        <v>-1436.6333333333334</v>
      </c>
      <c r="S356" s="93">
        <f t="shared" si="135"/>
        <v>100</v>
      </c>
      <c r="T356" s="154">
        <f t="shared" si="136"/>
        <v>8.4285714285714288</v>
      </c>
      <c r="U356" s="154">
        <f t="shared" si="137"/>
        <v>8.4285714285714288</v>
      </c>
      <c r="V356" s="154">
        <f t="shared" si="138"/>
        <v>8.4285714285714288</v>
      </c>
      <c r="W356" s="87"/>
      <c r="X356" s="155" t="str">
        <f t="shared" si="139"/>
        <v>CUMPLIDA</v>
      </c>
      <c r="Y356" s="155" t="str">
        <f t="shared" si="140"/>
        <v>CUMPLIDO</v>
      </c>
      <c r="Z356" s="95" t="s">
        <v>168</v>
      </c>
      <c r="AA356" s="156" t="str">
        <f t="shared" si="146"/>
        <v>H3R15</v>
      </c>
      <c r="AB356" s="156">
        <f t="shared" si="133"/>
        <v>1</v>
      </c>
      <c r="AC356" s="156" t="str">
        <f t="shared" si="128"/>
        <v>H3R15 - 1</v>
      </c>
      <c r="AD356" s="153">
        <f t="shared" si="141"/>
        <v>5</v>
      </c>
      <c r="AE356" s="197">
        <f t="shared" si="142"/>
        <v>5</v>
      </c>
      <c r="AF356" s="153" t="str">
        <f t="shared" si="132"/>
        <v>H3R15.</v>
      </c>
      <c r="AG356" s="153" t="str">
        <f t="shared" si="143"/>
        <v>H3R15</v>
      </c>
      <c r="AH356" s="68"/>
      <c r="AI356" s="68"/>
      <c r="AJ356" s="15"/>
      <c r="AK356" s="15"/>
      <c r="AL356" s="15"/>
      <c r="AM356" s="15"/>
      <c r="AN356" s="15"/>
      <c r="AO356" s="15"/>
      <c r="AP356" s="15"/>
    </row>
    <row r="357" spans="1:42" s="2" customFormat="1" ht="350.1" customHeight="1" x14ac:dyDescent="0.2">
      <c r="A357" s="172">
        <f>IF(ISBLANK(D357),"",COUNTA($D$2:D357))</f>
        <v>283</v>
      </c>
      <c r="B357" s="148">
        <f t="shared" si="134"/>
        <v>356</v>
      </c>
      <c r="C357" s="87"/>
      <c r="D357" s="104" t="s">
        <v>996</v>
      </c>
      <c r="E357" s="104" t="s">
        <v>29</v>
      </c>
      <c r="F357" s="101" t="s">
        <v>1004</v>
      </c>
      <c r="G357" s="102" t="s">
        <v>114</v>
      </c>
      <c r="H357" s="101" t="s">
        <v>283</v>
      </c>
      <c r="I357" s="101" t="s">
        <v>275</v>
      </c>
      <c r="J357" s="117" t="s">
        <v>49</v>
      </c>
      <c r="K357" s="117">
        <v>3</v>
      </c>
      <c r="L357" s="107">
        <v>43040</v>
      </c>
      <c r="M357" s="107">
        <v>43342</v>
      </c>
      <c r="N357" s="92">
        <f t="shared" si="131"/>
        <v>43.142857142857146</v>
      </c>
      <c r="O357" s="87" t="s">
        <v>2105</v>
      </c>
      <c r="P357" s="90">
        <v>3</v>
      </c>
      <c r="Q357" s="87"/>
      <c r="R357" s="175">
        <f t="shared" si="144"/>
        <v>-1444.7333333333333</v>
      </c>
      <c r="S357" s="93">
        <f t="shared" si="135"/>
        <v>100</v>
      </c>
      <c r="T357" s="154">
        <f t="shared" si="136"/>
        <v>43.142857142857146</v>
      </c>
      <c r="U357" s="154">
        <f t="shared" si="137"/>
        <v>43.142857142857146</v>
      </c>
      <c r="V357" s="154">
        <f t="shared" si="138"/>
        <v>43.142857142857146</v>
      </c>
      <c r="W357" s="87"/>
      <c r="X357" s="155" t="str">
        <f t="shared" si="139"/>
        <v>CUMPLIDA</v>
      </c>
      <c r="Y357" s="155" t="str">
        <f t="shared" si="140"/>
        <v>CUMPLIDO</v>
      </c>
      <c r="Z357" s="95" t="s">
        <v>168</v>
      </c>
      <c r="AA357" s="156" t="str">
        <f t="shared" si="146"/>
        <v>H5R15</v>
      </c>
      <c r="AB357" s="156">
        <f t="shared" si="133"/>
        <v>1</v>
      </c>
      <c r="AC357" s="156" t="str">
        <f t="shared" si="128"/>
        <v>H5R15 - 1</v>
      </c>
      <c r="AD357" s="153">
        <f t="shared" si="141"/>
        <v>5</v>
      </c>
      <c r="AE357" s="197">
        <f t="shared" si="142"/>
        <v>5</v>
      </c>
      <c r="AF357" s="153" t="str">
        <f t="shared" si="132"/>
        <v>H5R15.</v>
      </c>
      <c r="AG357" s="153" t="str">
        <f t="shared" si="143"/>
        <v>H5R15</v>
      </c>
      <c r="AH357" s="68"/>
      <c r="AI357" s="68"/>
      <c r="AJ357" s="15"/>
      <c r="AK357" s="15"/>
      <c r="AL357" s="15"/>
      <c r="AM357" s="15"/>
      <c r="AN357" s="15"/>
      <c r="AO357" s="15"/>
      <c r="AP357" s="15"/>
    </row>
    <row r="358" spans="1:42" s="2" customFormat="1" ht="350.1" customHeight="1" x14ac:dyDescent="0.2">
      <c r="A358" s="172">
        <f>IF(ISBLANK(D358),"",COUNTA($D$2:D358))</f>
        <v>284</v>
      </c>
      <c r="B358" s="148">
        <f t="shared" si="134"/>
        <v>357</v>
      </c>
      <c r="C358" s="87"/>
      <c r="D358" s="104" t="s">
        <v>836</v>
      </c>
      <c r="E358" s="104" t="s">
        <v>26</v>
      </c>
      <c r="F358" s="101" t="s">
        <v>1412</v>
      </c>
      <c r="G358" s="102" t="s">
        <v>735</v>
      </c>
      <c r="H358" s="102" t="s">
        <v>665</v>
      </c>
      <c r="I358" s="102" t="s">
        <v>666</v>
      </c>
      <c r="J358" s="104" t="s">
        <v>736</v>
      </c>
      <c r="K358" s="87">
        <v>1</v>
      </c>
      <c r="L358" s="91">
        <v>43040</v>
      </c>
      <c r="M358" s="91">
        <v>43099</v>
      </c>
      <c r="N358" s="92">
        <f t="shared" si="131"/>
        <v>8.4285714285714288</v>
      </c>
      <c r="O358" s="87" t="s">
        <v>2112</v>
      </c>
      <c r="P358" s="90">
        <v>1</v>
      </c>
      <c r="Q358" s="87"/>
      <c r="R358" s="175">
        <f t="shared" si="144"/>
        <v>-1436.6333333333334</v>
      </c>
      <c r="S358" s="93">
        <f t="shared" si="135"/>
        <v>100</v>
      </c>
      <c r="T358" s="154">
        <f t="shared" si="136"/>
        <v>8.4285714285714288</v>
      </c>
      <c r="U358" s="154">
        <f t="shared" si="137"/>
        <v>8.4285714285714288</v>
      </c>
      <c r="V358" s="154">
        <f t="shared" si="138"/>
        <v>8.4285714285714288</v>
      </c>
      <c r="W358" s="87"/>
      <c r="X358" s="155" t="str">
        <f t="shared" si="139"/>
        <v>CUMPLIDA</v>
      </c>
      <c r="Y358" s="155" t="str">
        <f t="shared" si="140"/>
        <v>CUMPLIDO</v>
      </c>
      <c r="Z358" s="95" t="s">
        <v>168</v>
      </c>
      <c r="AA358" s="156" t="str">
        <f t="shared" si="146"/>
        <v>H6R15</v>
      </c>
      <c r="AB358" s="156">
        <f t="shared" si="133"/>
        <v>1</v>
      </c>
      <c r="AC358" s="156" t="str">
        <f t="shared" si="128"/>
        <v>H6R15 - 1</v>
      </c>
      <c r="AD358" s="153">
        <f t="shared" si="141"/>
        <v>5</v>
      </c>
      <c r="AE358" s="197">
        <f t="shared" si="142"/>
        <v>5</v>
      </c>
      <c r="AF358" s="153" t="str">
        <f t="shared" si="132"/>
        <v>H6R15.</v>
      </c>
      <c r="AG358" s="153" t="str">
        <f t="shared" si="143"/>
        <v>H6R15</v>
      </c>
      <c r="AH358" s="68"/>
      <c r="AI358" s="68"/>
      <c r="AJ358" s="15"/>
      <c r="AK358" s="15"/>
      <c r="AL358" s="15"/>
      <c r="AM358" s="15"/>
      <c r="AN358" s="15"/>
      <c r="AO358" s="15"/>
      <c r="AP358" s="15"/>
    </row>
    <row r="359" spans="1:42" s="2" customFormat="1" ht="350.1" customHeight="1" x14ac:dyDescent="0.2">
      <c r="A359" s="172">
        <f>IF(ISBLANK(D359),"",COUNTA($D$2:D359))</f>
        <v>285</v>
      </c>
      <c r="B359" s="148">
        <f t="shared" si="134"/>
        <v>358</v>
      </c>
      <c r="C359" s="87"/>
      <c r="D359" s="104" t="s">
        <v>996</v>
      </c>
      <c r="E359" s="104" t="s">
        <v>37</v>
      </c>
      <c r="F359" s="101" t="s">
        <v>865</v>
      </c>
      <c r="G359" s="102" t="s">
        <v>115</v>
      </c>
      <c r="H359" s="102" t="s">
        <v>667</v>
      </c>
      <c r="I359" s="102" t="s">
        <v>666</v>
      </c>
      <c r="J359" s="104" t="s">
        <v>736</v>
      </c>
      <c r="K359" s="87">
        <v>1</v>
      </c>
      <c r="L359" s="91">
        <v>43040</v>
      </c>
      <c r="M359" s="91">
        <v>43099</v>
      </c>
      <c r="N359" s="92">
        <f t="shared" si="131"/>
        <v>8.4285714285714288</v>
      </c>
      <c r="O359" s="87" t="s">
        <v>2112</v>
      </c>
      <c r="P359" s="90">
        <v>1</v>
      </c>
      <c r="Q359" s="87"/>
      <c r="R359" s="175">
        <f t="shared" si="144"/>
        <v>-1436.6333333333334</v>
      </c>
      <c r="S359" s="93">
        <f t="shared" si="135"/>
        <v>100</v>
      </c>
      <c r="T359" s="154">
        <f t="shared" si="136"/>
        <v>8.4285714285714288</v>
      </c>
      <c r="U359" s="154">
        <f t="shared" si="137"/>
        <v>8.4285714285714288</v>
      </c>
      <c r="V359" s="154">
        <f t="shared" si="138"/>
        <v>8.4285714285714288</v>
      </c>
      <c r="W359" s="87"/>
      <c r="X359" s="155" t="str">
        <f t="shared" si="139"/>
        <v>CUMPLIDA</v>
      </c>
      <c r="Y359" s="155" t="str">
        <f t="shared" si="140"/>
        <v>CUMPLIDO</v>
      </c>
      <c r="Z359" s="95" t="s">
        <v>168</v>
      </c>
      <c r="AA359" s="156" t="str">
        <f t="shared" si="146"/>
        <v>H7R15</v>
      </c>
      <c r="AB359" s="156">
        <f t="shared" si="133"/>
        <v>1</v>
      </c>
      <c r="AC359" s="156" t="str">
        <f t="shared" si="128"/>
        <v>H7R15 - 1</v>
      </c>
      <c r="AD359" s="153">
        <f t="shared" si="141"/>
        <v>5</v>
      </c>
      <c r="AE359" s="197">
        <f t="shared" si="142"/>
        <v>5</v>
      </c>
      <c r="AF359" s="153" t="str">
        <f t="shared" si="132"/>
        <v>H7R15.</v>
      </c>
      <c r="AG359" s="153" t="str">
        <f t="shared" si="143"/>
        <v>H7R15</v>
      </c>
      <c r="AH359" s="68"/>
      <c r="AI359" s="68"/>
      <c r="AJ359" s="15"/>
      <c r="AK359" s="15"/>
      <c r="AL359" s="15"/>
      <c r="AM359" s="15"/>
      <c r="AN359" s="15"/>
      <c r="AO359" s="15"/>
      <c r="AP359" s="15"/>
    </row>
    <row r="360" spans="1:42" s="2" customFormat="1" ht="350.1" customHeight="1" x14ac:dyDescent="0.2">
      <c r="A360" s="172">
        <f>IF(ISBLANK(D360),"",COUNTA($D$2:D360))</f>
        <v>286</v>
      </c>
      <c r="B360" s="148">
        <f t="shared" si="134"/>
        <v>359</v>
      </c>
      <c r="C360" s="87"/>
      <c r="D360" s="104" t="s">
        <v>996</v>
      </c>
      <c r="E360" s="104" t="s">
        <v>26</v>
      </c>
      <c r="F360" s="101" t="s">
        <v>1209</v>
      </c>
      <c r="G360" s="102" t="s">
        <v>116</v>
      </c>
      <c r="H360" s="102" t="s">
        <v>668</v>
      </c>
      <c r="I360" s="101" t="s">
        <v>669</v>
      </c>
      <c r="J360" s="87" t="s">
        <v>9</v>
      </c>
      <c r="K360" s="87">
        <v>1</v>
      </c>
      <c r="L360" s="91">
        <v>43040</v>
      </c>
      <c r="M360" s="91">
        <v>43099</v>
      </c>
      <c r="N360" s="92">
        <f t="shared" si="131"/>
        <v>8.4285714285714288</v>
      </c>
      <c r="O360" s="87" t="s">
        <v>2112</v>
      </c>
      <c r="P360" s="90">
        <v>1</v>
      </c>
      <c r="Q360" s="87"/>
      <c r="R360" s="175">
        <f t="shared" si="144"/>
        <v>-1436.6333333333334</v>
      </c>
      <c r="S360" s="93">
        <f t="shared" si="135"/>
        <v>100</v>
      </c>
      <c r="T360" s="154">
        <f t="shared" si="136"/>
        <v>8.4285714285714288</v>
      </c>
      <c r="U360" s="154">
        <f t="shared" si="137"/>
        <v>8.4285714285714288</v>
      </c>
      <c r="V360" s="154">
        <f t="shared" si="138"/>
        <v>8.4285714285714288</v>
      </c>
      <c r="W360" s="87"/>
      <c r="X360" s="155" t="str">
        <f t="shared" si="139"/>
        <v>CUMPLIDA</v>
      </c>
      <c r="Y360" s="155" t="str">
        <f t="shared" si="140"/>
        <v>CUMPLIDO</v>
      </c>
      <c r="Z360" s="95" t="s">
        <v>168</v>
      </c>
      <c r="AA360" s="156" t="str">
        <f t="shared" si="146"/>
        <v>H8R15</v>
      </c>
      <c r="AB360" s="156">
        <f t="shared" si="133"/>
        <v>1</v>
      </c>
      <c r="AC360" s="156" t="str">
        <f t="shared" ref="AC360:AC404" si="148">CONCATENATE(AA360," - ",AB360)</f>
        <v>H8R15 - 1</v>
      </c>
      <c r="AD360" s="153">
        <f t="shared" si="141"/>
        <v>5</v>
      </c>
      <c r="AE360" s="197">
        <f t="shared" si="142"/>
        <v>5</v>
      </c>
      <c r="AF360" s="153" t="str">
        <f t="shared" si="132"/>
        <v>H8R15.</v>
      </c>
      <c r="AG360" s="153" t="str">
        <f t="shared" si="143"/>
        <v>H8R15</v>
      </c>
      <c r="AH360" s="68"/>
      <c r="AI360" s="68"/>
      <c r="AJ360" s="15"/>
      <c r="AK360" s="15"/>
      <c r="AL360" s="15"/>
      <c r="AM360" s="15"/>
      <c r="AN360" s="15"/>
      <c r="AO360" s="15"/>
      <c r="AP360" s="15"/>
    </row>
    <row r="361" spans="1:42" s="2" customFormat="1" ht="350.1" customHeight="1" x14ac:dyDescent="0.2">
      <c r="A361" s="172">
        <f>IF(ISBLANK(D361),"",COUNTA($D$2:D361))</f>
        <v>287</v>
      </c>
      <c r="B361" s="148">
        <f t="shared" si="134"/>
        <v>360</v>
      </c>
      <c r="C361" s="87"/>
      <c r="D361" s="104" t="s">
        <v>996</v>
      </c>
      <c r="E361" s="104" t="s">
        <v>18</v>
      </c>
      <c r="F361" s="101" t="s">
        <v>1232</v>
      </c>
      <c r="G361" s="102" t="s">
        <v>117</v>
      </c>
      <c r="H361" s="102" t="s">
        <v>671</v>
      </c>
      <c r="I361" s="101" t="s">
        <v>672</v>
      </c>
      <c r="J361" s="87" t="s">
        <v>9</v>
      </c>
      <c r="K361" s="87">
        <v>1</v>
      </c>
      <c r="L361" s="91">
        <v>43040</v>
      </c>
      <c r="M361" s="91">
        <v>43099</v>
      </c>
      <c r="N361" s="92">
        <f t="shared" si="131"/>
        <v>8.4285714285714288</v>
      </c>
      <c r="O361" s="87" t="s">
        <v>2112</v>
      </c>
      <c r="P361" s="90">
        <v>0.4</v>
      </c>
      <c r="Q361" s="87"/>
      <c r="R361" s="175">
        <f t="shared" si="144"/>
        <v>-1436.6333333333334</v>
      </c>
      <c r="S361" s="93">
        <f t="shared" si="135"/>
        <v>40</v>
      </c>
      <c r="T361" s="154">
        <f t="shared" si="136"/>
        <v>3.3714285714285719</v>
      </c>
      <c r="U361" s="154">
        <f t="shared" si="137"/>
        <v>3.3714285714285719</v>
      </c>
      <c r="V361" s="154">
        <f t="shared" si="138"/>
        <v>8.4285714285714288</v>
      </c>
      <c r="W361" s="87"/>
      <c r="X361" s="155" t="str">
        <f t="shared" si="139"/>
        <v>VENCIDA</v>
      </c>
      <c r="Y361" s="155" t="str">
        <f t="shared" si="140"/>
        <v>VENCIDO</v>
      </c>
      <c r="Z361" s="95" t="s">
        <v>168</v>
      </c>
      <c r="AA361" s="156" t="str">
        <f t="shared" si="146"/>
        <v>H9R15</v>
      </c>
      <c r="AB361" s="156">
        <f t="shared" si="133"/>
        <v>1</v>
      </c>
      <c r="AC361" s="156" t="str">
        <f t="shared" si="148"/>
        <v>H9R15 - 1</v>
      </c>
      <c r="AD361" s="153">
        <f t="shared" si="141"/>
        <v>1</v>
      </c>
      <c r="AE361" s="197">
        <f t="shared" si="142"/>
        <v>1</v>
      </c>
      <c r="AF361" s="153" t="str">
        <f t="shared" si="132"/>
        <v>H9R15.</v>
      </c>
      <c r="AG361" s="153" t="str">
        <f t="shared" si="143"/>
        <v>H9R15</v>
      </c>
      <c r="AH361" s="68"/>
      <c r="AI361" s="68"/>
      <c r="AJ361" s="15"/>
      <c r="AK361" s="15"/>
      <c r="AL361" s="15"/>
      <c r="AM361" s="15"/>
      <c r="AN361" s="15"/>
      <c r="AO361" s="15"/>
      <c r="AP361" s="15"/>
    </row>
    <row r="362" spans="1:42" s="2" customFormat="1" ht="350.1" customHeight="1" x14ac:dyDescent="0.2">
      <c r="A362" s="172">
        <f>IF(ISBLANK(D362),"",COUNTA($D$2:D362))</f>
        <v>288</v>
      </c>
      <c r="B362" s="148">
        <f t="shared" si="134"/>
        <v>361</v>
      </c>
      <c r="C362" s="87"/>
      <c r="D362" s="104" t="s">
        <v>996</v>
      </c>
      <c r="E362" s="104" t="s">
        <v>30</v>
      </c>
      <c r="F362" s="101" t="s">
        <v>866</v>
      </c>
      <c r="G362" s="102" t="s">
        <v>118</v>
      </c>
      <c r="H362" s="101" t="s">
        <v>673</v>
      </c>
      <c r="I362" s="101" t="s">
        <v>674</v>
      </c>
      <c r="J362" s="87" t="s">
        <v>608</v>
      </c>
      <c r="K362" s="87">
        <v>1</v>
      </c>
      <c r="L362" s="91">
        <v>43040</v>
      </c>
      <c r="M362" s="91">
        <v>43099</v>
      </c>
      <c r="N362" s="92">
        <f t="shared" si="131"/>
        <v>8.4285714285714288</v>
      </c>
      <c r="O362" s="87" t="s">
        <v>2112</v>
      </c>
      <c r="P362" s="90">
        <v>1</v>
      </c>
      <c r="Q362" s="87"/>
      <c r="R362" s="175">
        <f t="shared" si="144"/>
        <v>-1436.6333333333334</v>
      </c>
      <c r="S362" s="93">
        <f t="shared" si="135"/>
        <v>100</v>
      </c>
      <c r="T362" s="154">
        <f t="shared" si="136"/>
        <v>8.4285714285714288</v>
      </c>
      <c r="U362" s="154">
        <f t="shared" si="137"/>
        <v>8.4285714285714288</v>
      </c>
      <c r="V362" s="154">
        <f t="shared" si="138"/>
        <v>8.4285714285714288</v>
      </c>
      <c r="W362" s="87"/>
      <c r="X362" s="155" t="str">
        <f t="shared" si="139"/>
        <v>CUMPLIDA</v>
      </c>
      <c r="Y362" s="155" t="str">
        <f t="shared" si="140"/>
        <v>CUMPLIDO</v>
      </c>
      <c r="Z362" s="95" t="s">
        <v>168</v>
      </c>
      <c r="AA362" s="156" t="str">
        <f t="shared" si="146"/>
        <v>H10R15</v>
      </c>
      <c r="AB362" s="156">
        <f t="shared" si="133"/>
        <v>1</v>
      </c>
      <c r="AC362" s="156" t="str">
        <f t="shared" si="148"/>
        <v>H10R15 - 1</v>
      </c>
      <c r="AD362" s="153">
        <f t="shared" si="141"/>
        <v>5</v>
      </c>
      <c r="AE362" s="197">
        <f t="shared" si="142"/>
        <v>5</v>
      </c>
      <c r="AF362" s="153" t="str">
        <f t="shared" si="132"/>
        <v>H10R15.</v>
      </c>
      <c r="AG362" s="153" t="str">
        <f t="shared" si="143"/>
        <v>H10R15</v>
      </c>
      <c r="AH362" s="68"/>
      <c r="AI362" s="68"/>
      <c r="AJ362" s="15"/>
      <c r="AK362" s="15"/>
      <c r="AL362" s="15"/>
      <c r="AM362" s="15"/>
      <c r="AN362" s="15"/>
      <c r="AO362" s="15"/>
      <c r="AP362" s="15"/>
    </row>
    <row r="363" spans="1:42" s="2" customFormat="1" ht="350.1" customHeight="1" x14ac:dyDescent="0.2">
      <c r="A363" s="172">
        <f>IF(ISBLANK(D363),"",COUNTA($D$2:D363))</f>
        <v>289</v>
      </c>
      <c r="B363" s="148">
        <f t="shared" si="134"/>
        <v>362</v>
      </c>
      <c r="C363" s="87"/>
      <c r="D363" s="104" t="s">
        <v>836</v>
      </c>
      <c r="E363" s="104" t="s">
        <v>26</v>
      </c>
      <c r="F363" s="101" t="s">
        <v>119</v>
      </c>
      <c r="G363" s="102" t="s">
        <v>120</v>
      </c>
      <c r="H363" s="101" t="s">
        <v>793</v>
      </c>
      <c r="I363" s="101" t="s">
        <v>594</v>
      </c>
      <c r="J363" s="87" t="s">
        <v>9</v>
      </c>
      <c r="K363" s="87">
        <v>1</v>
      </c>
      <c r="L363" s="91">
        <v>43040</v>
      </c>
      <c r="M363" s="91">
        <v>43099</v>
      </c>
      <c r="N363" s="92">
        <f t="shared" si="131"/>
        <v>8.4285714285714288</v>
      </c>
      <c r="O363" s="88" t="s">
        <v>2110</v>
      </c>
      <c r="P363" s="90">
        <v>1</v>
      </c>
      <c r="Q363" s="87"/>
      <c r="R363" s="175">
        <f t="shared" si="144"/>
        <v>-1436.6333333333334</v>
      </c>
      <c r="S363" s="93">
        <f t="shared" si="135"/>
        <v>100</v>
      </c>
      <c r="T363" s="154">
        <f t="shared" si="136"/>
        <v>8.4285714285714288</v>
      </c>
      <c r="U363" s="154">
        <f t="shared" si="137"/>
        <v>8.4285714285714288</v>
      </c>
      <c r="V363" s="154">
        <f t="shared" si="138"/>
        <v>8.4285714285714288</v>
      </c>
      <c r="W363" s="87"/>
      <c r="X363" s="155" t="str">
        <f t="shared" si="139"/>
        <v>CUMPLIDA</v>
      </c>
      <c r="Y363" s="155" t="str">
        <f t="shared" si="140"/>
        <v>CUMPLIDO</v>
      </c>
      <c r="Z363" s="95" t="s">
        <v>168</v>
      </c>
      <c r="AA363" s="156" t="str">
        <f t="shared" si="146"/>
        <v>H13R15</v>
      </c>
      <c r="AB363" s="156">
        <f>IF(A363&lt;&gt;"",1,#REF!+1)</f>
        <v>1</v>
      </c>
      <c r="AC363" s="156" t="str">
        <f t="shared" si="148"/>
        <v>H13R15 - 1</v>
      </c>
      <c r="AD363" s="153">
        <f t="shared" si="141"/>
        <v>5</v>
      </c>
      <c r="AE363" s="197">
        <f t="shared" si="142"/>
        <v>5</v>
      </c>
      <c r="AF363" s="153" t="str">
        <f t="shared" si="132"/>
        <v>H13R15.</v>
      </c>
      <c r="AG363" s="153" t="str">
        <f t="shared" si="143"/>
        <v>H13R15</v>
      </c>
      <c r="AH363" s="68"/>
      <c r="AI363" s="68"/>
      <c r="AJ363" s="15"/>
      <c r="AK363" s="15"/>
      <c r="AL363" s="15"/>
      <c r="AM363" s="15"/>
      <c r="AN363" s="15"/>
      <c r="AO363" s="15"/>
      <c r="AP363" s="15"/>
    </row>
    <row r="364" spans="1:42" s="2" customFormat="1" ht="350.1" customHeight="1" x14ac:dyDescent="0.2">
      <c r="A364" s="172">
        <f>IF(ISBLANK(D364),"",COUNTA($D$2:D364))</f>
        <v>290</v>
      </c>
      <c r="B364" s="148">
        <f t="shared" si="134"/>
        <v>363</v>
      </c>
      <c r="C364" s="87"/>
      <c r="D364" s="104" t="s">
        <v>836</v>
      </c>
      <c r="E364" s="104" t="s">
        <v>26</v>
      </c>
      <c r="F364" s="101" t="s">
        <v>1047</v>
      </c>
      <c r="G364" s="102" t="s">
        <v>273</v>
      </c>
      <c r="H364" s="102" t="s">
        <v>1044</v>
      </c>
      <c r="I364" s="101" t="s">
        <v>599</v>
      </c>
      <c r="J364" s="87" t="s">
        <v>8</v>
      </c>
      <c r="K364" s="87">
        <v>1</v>
      </c>
      <c r="L364" s="91">
        <v>43040</v>
      </c>
      <c r="M364" s="91">
        <v>43099</v>
      </c>
      <c r="N364" s="92">
        <f t="shared" ref="N364:N398" si="149">(+M364-L364)/7</f>
        <v>8.4285714285714288</v>
      </c>
      <c r="O364" s="87" t="s">
        <v>2109</v>
      </c>
      <c r="P364" s="90">
        <v>1</v>
      </c>
      <c r="Q364" s="87"/>
      <c r="R364" s="175">
        <f t="shared" si="144"/>
        <v>-1436.6333333333334</v>
      </c>
      <c r="S364" s="93">
        <f t="shared" si="135"/>
        <v>100</v>
      </c>
      <c r="T364" s="154">
        <f t="shared" si="136"/>
        <v>8.4285714285714288</v>
      </c>
      <c r="U364" s="154">
        <f t="shared" si="137"/>
        <v>8.4285714285714288</v>
      </c>
      <c r="V364" s="154">
        <f t="shared" si="138"/>
        <v>8.4285714285714288</v>
      </c>
      <c r="W364" s="87"/>
      <c r="X364" s="155" t="str">
        <f t="shared" si="139"/>
        <v>CUMPLIDA</v>
      </c>
      <c r="Y364" s="155" t="str">
        <f t="shared" si="140"/>
        <v>CUMPLIDO</v>
      </c>
      <c r="Z364" s="95" t="s">
        <v>168</v>
      </c>
      <c r="AA364" s="156" t="str">
        <f t="shared" si="146"/>
        <v>H14R15</v>
      </c>
      <c r="AB364" s="156">
        <f>IF(A364&lt;&gt;"",1,AB363+1)</f>
        <v>1</v>
      </c>
      <c r="AC364" s="156" t="str">
        <f t="shared" si="148"/>
        <v>H14R15 - 1</v>
      </c>
      <c r="AD364" s="153">
        <f t="shared" si="141"/>
        <v>5</v>
      </c>
      <c r="AE364" s="197">
        <f t="shared" si="142"/>
        <v>5</v>
      </c>
      <c r="AF364" s="153" t="str">
        <f t="shared" si="132"/>
        <v>H14R15.</v>
      </c>
      <c r="AG364" s="153" t="str">
        <f t="shared" si="143"/>
        <v>H14R15</v>
      </c>
      <c r="AH364" s="68"/>
      <c r="AI364" s="68"/>
      <c r="AJ364" s="15"/>
      <c r="AK364" s="15"/>
      <c r="AL364" s="15"/>
      <c r="AM364" s="15"/>
      <c r="AN364" s="15"/>
      <c r="AO364" s="15"/>
      <c r="AP364" s="15"/>
    </row>
    <row r="365" spans="1:42" s="2" customFormat="1" ht="350.1" customHeight="1" x14ac:dyDescent="0.2">
      <c r="A365" s="172">
        <f>IF(ISBLANK(D365),"",COUNTA($D$2:D365))</f>
        <v>291</v>
      </c>
      <c r="B365" s="148">
        <f t="shared" si="134"/>
        <v>364</v>
      </c>
      <c r="C365" s="87"/>
      <c r="D365" s="104" t="s">
        <v>996</v>
      </c>
      <c r="E365" s="104" t="s">
        <v>18</v>
      </c>
      <c r="F365" s="102" t="s">
        <v>867</v>
      </c>
      <c r="G365" s="102" t="s">
        <v>121</v>
      </c>
      <c r="H365" s="101" t="s">
        <v>1492</v>
      </c>
      <c r="I365" s="101" t="s">
        <v>1493</v>
      </c>
      <c r="J365" s="117" t="s">
        <v>1494</v>
      </c>
      <c r="K365" s="117">
        <v>10</v>
      </c>
      <c r="L365" s="107">
        <v>43862</v>
      </c>
      <c r="M365" s="107">
        <v>44165</v>
      </c>
      <c r="N365" s="92">
        <f t="shared" si="149"/>
        <v>43.285714285714285</v>
      </c>
      <c r="O365" s="87" t="s">
        <v>2125</v>
      </c>
      <c r="P365" s="90">
        <v>0</v>
      </c>
      <c r="Q365" s="87"/>
      <c r="R365" s="175">
        <f t="shared" si="144"/>
        <v>-1472.1666666666667</v>
      </c>
      <c r="S365" s="93">
        <f t="shared" si="135"/>
        <v>0</v>
      </c>
      <c r="T365" s="154">
        <f t="shared" si="136"/>
        <v>0</v>
      </c>
      <c r="U365" s="154">
        <f t="shared" si="137"/>
        <v>0</v>
      </c>
      <c r="V365" s="154">
        <f t="shared" si="138"/>
        <v>43.285714285714285</v>
      </c>
      <c r="W365" s="87"/>
      <c r="X365" s="155" t="str">
        <f t="shared" si="139"/>
        <v>VENCIDA</v>
      </c>
      <c r="Y365" s="155" t="str">
        <f t="shared" si="140"/>
        <v>VENCIDO</v>
      </c>
      <c r="Z365" s="95" t="s">
        <v>168</v>
      </c>
      <c r="AA365" s="156" t="str">
        <f t="shared" si="146"/>
        <v>H16R15</v>
      </c>
      <c r="AB365" s="156">
        <f>IF(A365&lt;&gt;"",1,#REF!+1)</f>
        <v>1</v>
      </c>
      <c r="AC365" s="156" t="str">
        <f t="shared" si="148"/>
        <v>H16R15 - 1</v>
      </c>
      <c r="AD365" s="153">
        <f t="shared" si="141"/>
        <v>1</v>
      </c>
      <c r="AE365" s="197">
        <f t="shared" si="142"/>
        <v>1</v>
      </c>
      <c r="AF365" s="153" t="str">
        <f t="shared" si="132"/>
        <v>H16R15.</v>
      </c>
      <c r="AG365" s="153" t="str">
        <f t="shared" si="143"/>
        <v>H16R15</v>
      </c>
      <c r="AH365" s="68"/>
      <c r="AI365" s="68"/>
      <c r="AJ365" s="15"/>
      <c r="AK365" s="15"/>
      <c r="AL365" s="15"/>
      <c r="AM365" s="15"/>
      <c r="AN365" s="15"/>
      <c r="AO365" s="15"/>
      <c r="AP365" s="15"/>
    </row>
    <row r="366" spans="1:42" s="2" customFormat="1" ht="350.1" customHeight="1" x14ac:dyDescent="0.2">
      <c r="A366" s="172">
        <f>IF(ISBLANK(D366),"",COUNTA($D$2:D366))</f>
        <v>292</v>
      </c>
      <c r="B366" s="148">
        <f t="shared" si="134"/>
        <v>365</v>
      </c>
      <c r="C366" s="87"/>
      <c r="D366" s="104" t="s">
        <v>836</v>
      </c>
      <c r="E366" s="104" t="s">
        <v>26</v>
      </c>
      <c r="F366" s="102" t="s">
        <v>868</v>
      </c>
      <c r="G366" s="102" t="s">
        <v>122</v>
      </c>
      <c r="H366" s="101" t="s">
        <v>600</v>
      </c>
      <c r="I366" s="101" t="s">
        <v>601</v>
      </c>
      <c r="J366" s="87" t="s">
        <v>602</v>
      </c>
      <c r="K366" s="87">
        <v>1</v>
      </c>
      <c r="L366" s="91">
        <v>43040</v>
      </c>
      <c r="M366" s="91">
        <v>43099</v>
      </c>
      <c r="N366" s="92">
        <f t="shared" si="149"/>
        <v>8.4285714285714288</v>
      </c>
      <c r="O366" s="88" t="s">
        <v>2110</v>
      </c>
      <c r="P366" s="90">
        <v>1</v>
      </c>
      <c r="Q366" s="87"/>
      <c r="R366" s="175">
        <f t="shared" si="144"/>
        <v>-1436.6333333333334</v>
      </c>
      <c r="S366" s="93">
        <f t="shared" si="135"/>
        <v>100</v>
      </c>
      <c r="T366" s="154">
        <f t="shared" si="136"/>
        <v>8.4285714285714288</v>
      </c>
      <c r="U366" s="154">
        <f t="shared" si="137"/>
        <v>8.4285714285714288</v>
      </c>
      <c r="V366" s="154">
        <f t="shared" si="138"/>
        <v>8.4285714285714288</v>
      </c>
      <c r="W366" s="87"/>
      <c r="X366" s="155" t="str">
        <f t="shared" si="139"/>
        <v>CUMPLIDA</v>
      </c>
      <c r="Y366" s="155" t="str">
        <f t="shared" si="140"/>
        <v>CUMPLIDO</v>
      </c>
      <c r="Z366" s="95" t="s">
        <v>168</v>
      </c>
      <c r="AA366" s="156" t="str">
        <f t="shared" si="146"/>
        <v>H17R15</v>
      </c>
      <c r="AB366" s="156">
        <f>IF(A366&lt;&gt;"",1,AB365+1)</f>
        <v>1</v>
      </c>
      <c r="AC366" s="156" t="str">
        <f t="shared" si="148"/>
        <v>H17R15 - 1</v>
      </c>
      <c r="AD366" s="153">
        <f t="shared" si="141"/>
        <v>5</v>
      </c>
      <c r="AE366" s="197">
        <f t="shared" si="142"/>
        <v>5</v>
      </c>
      <c r="AF366" s="153" t="str">
        <f t="shared" si="132"/>
        <v>H17R15.</v>
      </c>
      <c r="AG366" s="153" t="str">
        <f t="shared" si="143"/>
        <v>H17R15</v>
      </c>
      <c r="AH366" s="68"/>
      <c r="AI366" s="68"/>
      <c r="AJ366" s="15"/>
      <c r="AK366" s="15"/>
      <c r="AL366" s="15"/>
      <c r="AM366" s="15"/>
      <c r="AN366" s="15"/>
      <c r="AO366" s="15"/>
      <c r="AP366" s="15"/>
    </row>
    <row r="367" spans="1:42" s="2" customFormat="1" ht="350.1" customHeight="1" x14ac:dyDescent="0.2">
      <c r="A367" s="172">
        <f>IF(ISBLANK(D367),"",COUNTA($D$2:D367))</f>
        <v>293</v>
      </c>
      <c r="B367" s="148">
        <f t="shared" si="134"/>
        <v>366</v>
      </c>
      <c r="C367" s="87"/>
      <c r="D367" s="104" t="s">
        <v>836</v>
      </c>
      <c r="E367" s="104" t="s">
        <v>26</v>
      </c>
      <c r="F367" s="102" t="s">
        <v>481</v>
      </c>
      <c r="G367" s="102" t="s">
        <v>123</v>
      </c>
      <c r="H367" s="101" t="s">
        <v>482</v>
      </c>
      <c r="I367" s="101" t="s">
        <v>483</v>
      </c>
      <c r="J367" s="87" t="s">
        <v>484</v>
      </c>
      <c r="K367" s="87">
        <v>2</v>
      </c>
      <c r="L367" s="91">
        <v>43040</v>
      </c>
      <c r="M367" s="91">
        <v>43403</v>
      </c>
      <c r="N367" s="92">
        <f t="shared" si="149"/>
        <v>51.857142857142854</v>
      </c>
      <c r="O367" s="87" t="s">
        <v>2107</v>
      </c>
      <c r="P367" s="90">
        <v>2</v>
      </c>
      <c r="Q367" s="87"/>
      <c r="R367" s="175">
        <f t="shared" si="144"/>
        <v>-1446.7666666666667</v>
      </c>
      <c r="S367" s="93">
        <f t="shared" si="135"/>
        <v>100</v>
      </c>
      <c r="T367" s="154">
        <f t="shared" si="136"/>
        <v>51.857142857142854</v>
      </c>
      <c r="U367" s="154">
        <f t="shared" si="137"/>
        <v>51.857142857142854</v>
      </c>
      <c r="V367" s="154">
        <f t="shared" si="138"/>
        <v>51.857142857142854</v>
      </c>
      <c r="W367" s="87"/>
      <c r="X367" s="155" t="str">
        <f t="shared" si="139"/>
        <v>CUMPLIDA</v>
      </c>
      <c r="Y367" s="155" t="str">
        <f t="shared" si="140"/>
        <v>CUMPLIDO</v>
      </c>
      <c r="Z367" s="95" t="s">
        <v>168</v>
      </c>
      <c r="AA367" s="156" t="str">
        <f t="shared" si="146"/>
        <v>H20R15</v>
      </c>
      <c r="AB367" s="156">
        <f>IF(A367&lt;&gt;"",1,#REF!+1)</f>
        <v>1</v>
      </c>
      <c r="AC367" s="156" t="str">
        <f t="shared" si="148"/>
        <v>H20R15 - 1</v>
      </c>
      <c r="AD367" s="153">
        <f t="shared" si="141"/>
        <v>5</v>
      </c>
      <c r="AE367" s="197">
        <f t="shared" si="142"/>
        <v>5</v>
      </c>
      <c r="AF367" s="153" t="str">
        <f t="shared" si="132"/>
        <v>H20R15.</v>
      </c>
      <c r="AG367" s="153" t="str">
        <f t="shared" si="143"/>
        <v>H20R15</v>
      </c>
      <c r="AH367" s="68"/>
      <c r="AI367" s="68"/>
      <c r="AJ367" s="15"/>
      <c r="AK367" s="15"/>
      <c r="AL367" s="15"/>
      <c r="AM367" s="15"/>
      <c r="AN367" s="15"/>
      <c r="AO367" s="15"/>
      <c r="AP367" s="15"/>
    </row>
    <row r="368" spans="1:42" s="2" customFormat="1" ht="350.1" customHeight="1" x14ac:dyDescent="0.2">
      <c r="A368" s="172">
        <f>IF(ISBLANK(D368),"",COUNTA($D$2:D368))</f>
        <v>294</v>
      </c>
      <c r="B368" s="148">
        <f t="shared" si="134"/>
        <v>367</v>
      </c>
      <c r="C368" s="87"/>
      <c r="D368" s="104" t="s">
        <v>836</v>
      </c>
      <c r="E368" s="104" t="s">
        <v>33</v>
      </c>
      <c r="F368" s="102" t="s">
        <v>488</v>
      </c>
      <c r="G368" s="102" t="s">
        <v>124</v>
      </c>
      <c r="H368" s="101" t="s">
        <v>485</v>
      </c>
      <c r="I368" s="101" t="s">
        <v>486</v>
      </c>
      <c r="J368" s="87" t="s">
        <v>487</v>
      </c>
      <c r="K368" s="87">
        <v>2</v>
      </c>
      <c r="L368" s="91">
        <v>43040</v>
      </c>
      <c r="M368" s="91">
        <v>43403</v>
      </c>
      <c r="N368" s="92">
        <f t="shared" si="149"/>
        <v>51.857142857142854</v>
      </c>
      <c r="O368" s="87" t="s">
        <v>2107</v>
      </c>
      <c r="P368" s="90">
        <v>2</v>
      </c>
      <c r="Q368" s="87"/>
      <c r="R368" s="175">
        <f t="shared" si="144"/>
        <v>-1446.7666666666667</v>
      </c>
      <c r="S368" s="93">
        <f t="shared" si="135"/>
        <v>100</v>
      </c>
      <c r="T368" s="154">
        <f t="shared" si="136"/>
        <v>51.857142857142854</v>
      </c>
      <c r="U368" s="154">
        <f t="shared" si="137"/>
        <v>51.857142857142854</v>
      </c>
      <c r="V368" s="154">
        <f t="shared" si="138"/>
        <v>51.857142857142854</v>
      </c>
      <c r="W368" s="87"/>
      <c r="X368" s="155" t="str">
        <f t="shared" si="139"/>
        <v>CUMPLIDA</v>
      </c>
      <c r="Y368" s="155" t="str">
        <f t="shared" si="140"/>
        <v>CUMPLIDO</v>
      </c>
      <c r="Z368" s="95" t="s">
        <v>168</v>
      </c>
      <c r="AA368" s="156" t="str">
        <f t="shared" si="146"/>
        <v>H21R15</v>
      </c>
      <c r="AB368" s="156">
        <f t="shared" ref="AB368:AB377" si="150">IF(A368&lt;&gt;"",1,AB367+1)</f>
        <v>1</v>
      </c>
      <c r="AC368" s="156" t="str">
        <f t="shared" si="148"/>
        <v>H21R15 - 1</v>
      </c>
      <c r="AD368" s="153">
        <f t="shared" si="141"/>
        <v>5</v>
      </c>
      <c r="AE368" s="197">
        <f t="shared" si="142"/>
        <v>5</v>
      </c>
      <c r="AF368" s="153" t="str">
        <f t="shared" si="132"/>
        <v>H21R15.</v>
      </c>
      <c r="AG368" s="153" t="str">
        <f t="shared" si="143"/>
        <v>H21R15</v>
      </c>
      <c r="AH368" s="68"/>
      <c r="AI368" s="68"/>
      <c r="AJ368" s="15"/>
      <c r="AK368" s="15"/>
      <c r="AL368" s="15"/>
      <c r="AM368" s="15"/>
      <c r="AN368" s="15"/>
      <c r="AO368" s="15"/>
      <c r="AP368" s="15"/>
    </row>
    <row r="369" spans="1:42" s="2" customFormat="1" ht="350.1" customHeight="1" x14ac:dyDescent="0.2">
      <c r="A369" s="172">
        <f>IF(ISBLANK(D369),"",COUNTA($D$2:D369))</f>
        <v>295</v>
      </c>
      <c r="B369" s="148">
        <f t="shared" si="134"/>
        <v>368</v>
      </c>
      <c r="C369" s="87"/>
      <c r="D369" s="104" t="s">
        <v>996</v>
      </c>
      <c r="E369" s="104" t="s">
        <v>26</v>
      </c>
      <c r="F369" s="102" t="s">
        <v>980</v>
      </c>
      <c r="G369" s="102" t="s">
        <v>125</v>
      </c>
      <c r="H369" s="101" t="s">
        <v>284</v>
      </c>
      <c r="I369" s="101" t="s">
        <v>1906</v>
      </c>
      <c r="J369" s="117" t="s">
        <v>9</v>
      </c>
      <c r="K369" s="117">
        <v>1</v>
      </c>
      <c r="L369" s="107">
        <v>43040</v>
      </c>
      <c r="M369" s="107">
        <v>43099</v>
      </c>
      <c r="N369" s="92">
        <f t="shared" si="149"/>
        <v>8.4285714285714288</v>
      </c>
      <c r="O369" s="87" t="s">
        <v>2105</v>
      </c>
      <c r="P369" s="87">
        <v>1</v>
      </c>
      <c r="Q369" s="87"/>
      <c r="R369" s="175">
        <f t="shared" si="144"/>
        <v>-1436.6333333333334</v>
      </c>
      <c r="S369" s="93">
        <f t="shared" si="135"/>
        <v>100</v>
      </c>
      <c r="T369" s="154">
        <f t="shared" si="136"/>
        <v>8.4285714285714288</v>
      </c>
      <c r="U369" s="154">
        <f t="shared" si="137"/>
        <v>8.4285714285714288</v>
      </c>
      <c r="V369" s="154">
        <f t="shared" si="138"/>
        <v>8.4285714285714288</v>
      </c>
      <c r="W369" s="87"/>
      <c r="X369" s="155" t="str">
        <f t="shared" si="139"/>
        <v>CUMPLIDA</v>
      </c>
      <c r="Y369" s="155" t="str">
        <f t="shared" si="140"/>
        <v>CUMPLIDO</v>
      </c>
      <c r="Z369" s="95" t="s">
        <v>168</v>
      </c>
      <c r="AA369" s="156" t="str">
        <f t="shared" si="146"/>
        <v xml:space="preserve">
H22R15</v>
      </c>
      <c r="AB369" s="156">
        <f t="shared" si="150"/>
        <v>1</v>
      </c>
      <c r="AC369" s="156" t="str">
        <f t="shared" si="148"/>
        <v xml:space="preserve">
H22R15 - 1</v>
      </c>
      <c r="AD369" s="153">
        <f t="shared" si="141"/>
        <v>5</v>
      </c>
      <c r="AE369" s="197">
        <f t="shared" si="142"/>
        <v>5</v>
      </c>
      <c r="AF369" s="153" t="str">
        <f t="shared" si="132"/>
        <v xml:space="preserve">
H22R15.</v>
      </c>
      <c r="AG369" s="153" t="str">
        <f t="shared" si="143"/>
        <v xml:space="preserve">
H22R15</v>
      </c>
      <c r="AH369" s="68"/>
      <c r="AI369" s="68"/>
      <c r="AJ369" s="15"/>
      <c r="AK369" s="15"/>
      <c r="AL369" s="15"/>
      <c r="AM369" s="15"/>
      <c r="AN369" s="15"/>
      <c r="AO369" s="15"/>
      <c r="AP369" s="15"/>
    </row>
    <row r="370" spans="1:42" s="2" customFormat="1" ht="350.1" customHeight="1" x14ac:dyDescent="0.2">
      <c r="A370" s="172">
        <f>IF(ISBLANK(D370),"",COUNTA($D$2:D370))</f>
        <v>296</v>
      </c>
      <c r="B370" s="148">
        <f t="shared" si="134"/>
        <v>369</v>
      </c>
      <c r="C370" s="87"/>
      <c r="D370" s="104" t="s">
        <v>996</v>
      </c>
      <c r="E370" s="104" t="s">
        <v>27</v>
      </c>
      <c r="F370" s="102" t="s">
        <v>489</v>
      </c>
      <c r="G370" s="102" t="s">
        <v>1005</v>
      </c>
      <c r="H370" s="101" t="s">
        <v>490</v>
      </c>
      <c r="I370" s="102" t="s">
        <v>491</v>
      </c>
      <c r="J370" s="104" t="s">
        <v>492</v>
      </c>
      <c r="K370" s="87">
        <v>3</v>
      </c>
      <c r="L370" s="91">
        <v>43040</v>
      </c>
      <c r="M370" s="91">
        <v>43403</v>
      </c>
      <c r="N370" s="92">
        <f t="shared" si="149"/>
        <v>51.857142857142854</v>
      </c>
      <c r="O370" s="87" t="s">
        <v>2107</v>
      </c>
      <c r="P370" s="90">
        <v>0</v>
      </c>
      <c r="Q370" s="87"/>
      <c r="R370" s="175">
        <f t="shared" si="144"/>
        <v>-1446.7666666666667</v>
      </c>
      <c r="S370" s="93">
        <f t="shared" si="135"/>
        <v>0</v>
      </c>
      <c r="T370" s="154">
        <f t="shared" si="136"/>
        <v>0</v>
      </c>
      <c r="U370" s="154">
        <f t="shared" si="137"/>
        <v>0</v>
      </c>
      <c r="V370" s="154">
        <f t="shared" si="138"/>
        <v>51.857142857142854</v>
      </c>
      <c r="W370" s="87"/>
      <c r="X370" s="155" t="str">
        <f t="shared" si="139"/>
        <v>VENCIDA</v>
      </c>
      <c r="Y370" s="155" t="str">
        <f t="shared" si="140"/>
        <v>VENCIDO</v>
      </c>
      <c r="Z370" s="95" t="s">
        <v>168</v>
      </c>
      <c r="AA370" s="156" t="str">
        <f t="shared" si="146"/>
        <v>H23R15</v>
      </c>
      <c r="AB370" s="156">
        <f t="shared" si="150"/>
        <v>1</v>
      </c>
      <c r="AC370" s="156" t="str">
        <f t="shared" si="148"/>
        <v>H23R15 - 1</v>
      </c>
      <c r="AD370" s="153">
        <f t="shared" si="141"/>
        <v>1</v>
      </c>
      <c r="AE370" s="197">
        <f t="shared" si="142"/>
        <v>1</v>
      </c>
      <c r="AF370" s="153" t="str">
        <f t="shared" si="132"/>
        <v>H23R15.</v>
      </c>
      <c r="AG370" s="153" t="str">
        <f t="shared" si="143"/>
        <v>H23R15</v>
      </c>
      <c r="AH370" s="68"/>
      <c r="AI370" s="68"/>
      <c r="AJ370" s="15"/>
      <c r="AK370" s="15"/>
      <c r="AL370" s="15"/>
      <c r="AM370" s="15"/>
      <c r="AN370" s="15"/>
      <c r="AO370" s="15"/>
      <c r="AP370" s="15"/>
    </row>
    <row r="371" spans="1:42" s="2" customFormat="1" ht="350.1" customHeight="1" x14ac:dyDescent="0.2">
      <c r="A371" s="172">
        <f>IF(ISBLANK(D371),"",COUNTA($D$2:D371))</f>
        <v>297</v>
      </c>
      <c r="B371" s="148">
        <f t="shared" si="134"/>
        <v>370</v>
      </c>
      <c r="C371" s="87"/>
      <c r="D371" s="104" t="s">
        <v>837</v>
      </c>
      <c r="E371" s="104" t="s">
        <v>27</v>
      </c>
      <c r="F371" s="102" t="s">
        <v>500</v>
      </c>
      <c r="G371" s="102" t="s">
        <v>499</v>
      </c>
      <c r="H371" s="101" t="s">
        <v>493</v>
      </c>
      <c r="I371" s="102" t="s">
        <v>769</v>
      </c>
      <c r="J371" s="104" t="s">
        <v>492</v>
      </c>
      <c r="K371" s="87">
        <v>3</v>
      </c>
      <c r="L371" s="91">
        <v>43040</v>
      </c>
      <c r="M371" s="91">
        <v>43403</v>
      </c>
      <c r="N371" s="92">
        <f t="shared" si="149"/>
        <v>51.857142857142854</v>
      </c>
      <c r="O371" s="87" t="s">
        <v>2107</v>
      </c>
      <c r="P371" s="90">
        <v>0</v>
      </c>
      <c r="Q371" s="87"/>
      <c r="R371" s="175">
        <f t="shared" si="144"/>
        <v>-1446.7666666666667</v>
      </c>
      <c r="S371" s="93">
        <f t="shared" si="135"/>
        <v>0</v>
      </c>
      <c r="T371" s="154">
        <f t="shared" si="136"/>
        <v>0</v>
      </c>
      <c r="U371" s="154">
        <f t="shared" si="137"/>
        <v>0</v>
      </c>
      <c r="V371" s="154">
        <f t="shared" si="138"/>
        <v>51.857142857142854</v>
      </c>
      <c r="W371" s="87"/>
      <c r="X371" s="155" t="str">
        <f t="shared" si="139"/>
        <v>VENCIDA</v>
      </c>
      <c r="Y371" s="155" t="str">
        <f t="shared" si="140"/>
        <v>VENCIDO</v>
      </c>
      <c r="Z371" s="95" t="s">
        <v>168</v>
      </c>
      <c r="AA371" s="156" t="str">
        <f t="shared" si="146"/>
        <v>H24R15</v>
      </c>
      <c r="AB371" s="156">
        <f t="shared" si="150"/>
        <v>1</v>
      </c>
      <c r="AC371" s="156" t="str">
        <f t="shared" si="148"/>
        <v>H24R15 - 1</v>
      </c>
      <c r="AD371" s="153">
        <f t="shared" si="141"/>
        <v>1</v>
      </c>
      <c r="AE371" s="197">
        <f t="shared" si="142"/>
        <v>1</v>
      </c>
      <c r="AF371" s="153" t="str">
        <f t="shared" si="132"/>
        <v>H24R15.</v>
      </c>
      <c r="AG371" s="153" t="str">
        <f t="shared" si="143"/>
        <v>H24R15</v>
      </c>
      <c r="AH371" s="68"/>
      <c r="AI371" s="68"/>
      <c r="AJ371" s="15"/>
      <c r="AK371" s="15"/>
      <c r="AL371" s="15"/>
      <c r="AM371" s="15"/>
      <c r="AN371" s="15"/>
      <c r="AO371" s="15"/>
      <c r="AP371" s="15"/>
    </row>
    <row r="372" spans="1:42" s="2" customFormat="1" ht="350.1" customHeight="1" x14ac:dyDescent="0.2">
      <c r="A372" s="172">
        <f>IF(ISBLANK(D372),"",COUNTA($D$2:D372))</f>
        <v>298</v>
      </c>
      <c r="B372" s="148">
        <f t="shared" si="134"/>
        <v>371</v>
      </c>
      <c r="C372" s="87"/>
      <c r="D372" s="104" t="s">
        <v>1011</v>
      </c>
      <c r="E372" s="104" t="s">
        <v>27</v>
      </c>
      <c r="F372" s="102" t="s">
        <v>501</v>
      </c>
      <c r="G372" s="102" t="s">
        <v>502</v>
      </c>
      <c r="H372" s="101" t="s">
        <v>494</v>
      </c>
      <c r="I372" s="102" t="s">
        <v>495</v>
      </c>
      <c r="J372" s="104" t="s">
        <v>9</v>
      </c>
      <c r="K372" s="87">
        <v>1</v>
      </c>
      <c r="L372" s="91">
        <v>43040</v>
      </c>
      <c r="M372" s="91">
        <v>43403</v>
      </c>
      <c r="N372" s="92">
        <f t="shared" si="149"/>
        <v>51.857142857142854</v>
      </c>
      <c r="O372" s="87" t="s">
        <v>2107</v>
      </c>
      <c r="P372" s="90">
        <v>0</v>
      </c>
      <c r="Q372" s="87"/>
      <c r="R372" s="175">
        <f t="shared" si="144"/>
        <v>-1446.7666666666667</v>
      </c>
      <c r="S372" s="93">
        <f t="shared" si="135"/>
        <v>0</v>
      </c>
      <c r="T372" s="154">
        <f t="shared" si="136"/>
        <v>0</v>
      </c>
      <c r="U372" s="154">
        <f t="shared" si="137"/>
        <v>0</v>
      </c>
      <c r="V372" s="154">
        <f t="shared" si="138"/>
        <v>51.857142857142854</v>
      </c>
      <c r="W372" s="87"/>
      <c r="X372" s="155" t="str">
        <f t="shared" si="139"/>
        <v>VENCIDA</v>
      </c>
      <c r="Y372" s="155" t="str">
        <f t="shared" si="140"/>
        <v>VENCIDO</v>
      </c>
      <c r="Z372" s="95" t="s">
        <v>168</v>
      </c>
      <c r="AA372" s="156" t="str">
        <f t="shared" si="146"/>
        <v>H25R15</v>
      </c>
      <c r="AB372" s="156">
        <f t="shared" si="150"/>
        <v>1</v>
      </c>
      <c r="AC372" s="156" t="str">
        <f t="shared" si="148"/>
        <v>H25R15 - 1</v>
      </c>
      <c r="AD372" s="153">
        <f t="shared" si="141"/>
        <v>1</v>
      </c>
      <c r="AE372" s="197">
        <f t="shared" si="142"/>
        <v>1</v>
      </c>
      <c r="AF372" s="153" t="str">
        <f t="shared" si="132"/>
        <v>H25R15.</v>
      </c>
      <c r="AG372" s="153" t="str">
        <f t="shared" si="143"/>
        <v>H25R15</v>
      </c>
      <c r="AH372" s="68"/>
      <c r="AI372" s="68"/>
      <c r="AJ372" s="15"/>
      <c r="AK372" s="15"/>
      <c r="AL372" s="15"/>
      <c r="AM372" s="15"/>
      <c r="AN372" s="15"/>
      <c r="AO372" s="15"/>
      <c r="AP372" s="15"/>
    </row>
    <row r="373" spans="1:42" s="2" customFormat="1" ht="350.1" customHeight="1" x14ac:dyDescent="0.2">
      <c r="A373" s="172">
        <f>IF(ISBLANK(D373),"",COUNTA($D$2:D373))</f>
        <v>299</v>
      </c>
      <c r="B373" s="148">
        <f t="shared" si="134"/>
        <v>372</v>
      </c>
      <c r="C373" s="87"/>
      <c r="D373" s="104" t="s">
        <v>1609</v>
      </c>
      <c r="E373" s="104" t="s">
        <v>27</v>
      </c>
      <c r="F373" s="102" t="s">
        <v>503</v>
      </c>
      <c r="G373" s="102" t="s">
        <v>504</v>
      </c>
      <c r="H373" s="101" t="s">
        <v>1180</v>
      </c>
      <c r="I373" s="102" t="s">
        <v>770</v>
      </c>
      <c r="J373" s="104" t="s">
        <v>496</v>
      </c>
      <c r="K373" s="87">
        <v>10</v>
      </c>
      <c r="L373" s="91">
        <v>43040</v>
      </c>
      <c r="M373" s="91">
        <v>43403</v>
      </c>
      <c r="N373" s="92">
        <f t="shared" si="149"/>
        <v>51.857142857142854</v>
      </c>
      <c r="O373" s="87" t="s">
        <v>2107</v>
      </c>
      <c r="P373" s="90">
        <v>0</v>
      </c>
      <c r="Q373" s="87"/>
      <c r="R373" s="175">
        <f t="shared" si="144"/>
        <v>-1446.7666666666667</v>
      </c>
      <c r="S373" s="93">
        <f t="shared" si="135"/>
        <v>0</v>
      </c>
      <c r="T373" s="154">
        <f t="shared" si="136"/>
        <v>0</v>
      </c>
      <c r="U373" s="154">
        <f t="shared" si="137"/>
        <v>0</v>
      </c>
      <c r="V373" s="154">
        <f t="shared" si="138"/>
        <v>51.857142857142854</v>
      </c>
      <c r="W373" s="87"/>
      <c r="X373" s="155" t="str">
        <f t="shared" si="139"/>
        <v>VENCIDA</v>
      </c>
      <c r="Y373" s="155" t="str">
        <f t="shared" si="140"/>
        <v>VENCIDO</v>
      </c>
      <c r="Z373" s="95" t="s">
        <v>168</v>
      </c>
      <c r="AA373" s="156" t="str">
        <f t="shared" si="146"/>
        <v>H26R15</v>
      </c>
      <c r="AB373" s="156">
        <f t="shared" si="150"/>
        <v>1</v>
      </c>
      <c r="AC373" s="156" t="str">
        <f t="shared" si="148"/>
        <v>H26R15 - 1</v>
      </c>
      <c r="AD373" s="153">
        <f t="shared" si="141"/>
        <v>1</v>
      </c>
      <c r="AE373" s="197">
        <f t="shared" si="142"/>
        <v>1</v>
      </c>
      <c r="AF373" s="153" t="str">
        <f t="shared" si="132"/>
        <v>H26R15.</v>
      </c>
      <c r="AG373" s="153" t="str">
        <f t="shared" si="143"/>
        <v>H26R15</v>
      </c>
      <c r="AH373" s="68"/>
      <c r="AI373" s="68"/>
      <c r="AJ373" s="15"/>
      <c r="AK373" s="15"/>
      <c r="AL373" s="15"/>
      <c r="AM373" s="15"/>
      <c r="AN373" s="15"/>
      <c r="AO373" s="15"/>
      <c r="AP373" s="15"/>
    </row>
    <row r="374" spans="1:42" s="2" customFormat="1" ht="350.1" customHeight="1" x14ac:dyDescent="0.2">
      <c r="A374" s="172">
        <f>IF(ISBLANK(D374),"",COUNTA($D$2:D374))</f>
        <v>300</v>
      </c>
      <c r="B374" s="148">
        <f t="shared" si="134"/>
        <v>373</v>
      </c>
      <c r="C374" s="87"/>
      <c r="D374" s="104" t="s">
        <v>837</v>
      </c>
      <c r="E374" s="104" t="s">
        <v>27</v>
      </c>
      <c r="F374" s="102" t="s">
        <v>505</v>
      </c>
      <c r="G374" s="102" t="s">
        <v>506</v>
      </c>
      <c r="H374" s="101" t="s">
        <v>1635</v>
      </c>
      <c r="I374" s="102" t="s">
        <v>1636</v>
      </c>
      <c r="J374" s="104" t="s">
        <v>1637</v>
      </c>
      <c r="K374" s="87">
        <v>2</v>
      </c>
      <c r="L374" s="91">
        <v>44044</v>
      </c>
      <c r="M374" s="91">
        <v>44255</v>
      </c>
      <c r="N374" s="92">
        <f t="shared" si="149"/>
        <v>30.142857142857142</v>
      </c>
      <c r="O374" s="87" t="s">
        <v>2107</v>
      </c>
      <c r="P374" s="90">
        <v>2</v>
      </c>
      <c r="Q374" s="191">
        <v>44192</v>
      </c>
      <c r="R374" s="175">
        <f t="shared" si="144"/>
        <v>-2.1</v>
      </c>
      <c r="S374" s="93">
        <f t="shared" si="135"/>
        <v>100</v>
      </c>
      <c r="T374" s="154">
        <f t="shared" si="136"/>
        <v>30.142857142857142</v>
      </c>
      <c r="U374" s="154">
        <f t="shared" si="137"/>
        <v>30.142857142857142</v>
      </c>
      <c r="V374" s="154">
        <f t="shared" si="138"/>
        <v>30.142857142857142</v>
      </c>
      <c r="W374" s="87"/>
      <c r="X374" s="155" t="str">
        <f t="shared" si="139"/>
        <v>CUMPLIDA</v>
      </c>
      <c r="Y374" s="155" t="str">
        <f t="shared" si="140"/>
        <v>CUMPLIDO</v>
      </c>
      <c r="Z374" s="95" t="s">
        <v>168</v>
      </c>
      <c r="AA374" s="156" t="str">
        <f t="shared" si="146"/>
        <v>H27R15</v>
      </c>
      <c r="AB374" s="156">
        <f t="shared" si="150"/>
        <v>1</v>
      </c>
      <c r="AC374" s="156" t="str">
        <f t="shared" si="148"/>
        <v>H27R15 - 1</v>
      </c>
      <c r="AD374" s="153">
        <f t="shared" si="141"/>
        <v>5</v>
      </c>
      <c r="AE374" s="197">
        <f t="shared" si="142"/>
        <v>5</v>
      </c>
      <c r="AF374" s="153" t="str">
        <f t="shared" si="132"/>
        <v>H27R15.</v>
      </c>
      <c r="AG374" s="153" t="str">
        <f t="shared" si="143"/>
        <v>H27R15</v>
      </c>
      <c r="AH374" s="68"/>
      <c r="AI374" s="68"/>
      <c r="AJ374" s="15"/>
      <c r="AK374" s="15"/>
      <c r="AL374" s="15"/>
      <c r="AM374" s="15"/>
      <c r="AN374" s="15"/>
      <c r="AO374" s="15"/>
      <c r="AP374" s="15"/>
    </row>
    <row r="375" spans="1:42" s="2" customFormat="1" ht="350.1" customHeight="1" x14ac:dyDescent="0.2">
      <c r="A375" s="172">
        <f>IF(ISBLANK(D375),"",COUNTA($D$2:D375))</f>
        <v>301</v>
      </c>
      <c r="B375" s="148">
        <f t="shared" si="134"/>
        <v>374</v>
      </c>
      <c r="C375" s="87"/>
      <c r="D375" s="104" t="s">
        <v>836</v>
      </c>
      <c r="E375" s="104" t="s">
        <v>27</v>
      </c>
      <c r="F375" s="101" t="s">
        <v>507</v>
      </c>
      <c r="G375" s="102" t="s">
        <v>508</v>
      </c>
      <c r="H375" s="101" t="s">
        <v>497</v>
      </c>
      <c r="I375" s="101" t="s">
        <v>498</v>
      </c>
      <c r="J375" s="87" t="s">
        <v>9</v>
      </c>
      <c r="K375" s="87">
        <v>2</v>
      </c>
      <c r="L375" s="91">
        <v>43040</v>
      </c>
      <c r="M375" s="91">
        <v>43403</v>
      </c>
      <c r="N375" s="92">
        <f t="shared" si="149"/>
        <v>51.857142857142854</v>
      </c>
      <c r="O375" s="87" t="s">
        <v>2107</v>
      </c>
      <c r="P375" s="90">
        <v>2</v>
      </c>
      <c r="Q375" s="87"/>
      <c r="R375" s="175">
        <f t="shared" si="144"/>
        <v>-1446.7666666666667</v>
      </c>
      <c r="S375" s="93">
        <f t="shared" si="135"/>
        <v>100</v>
      </c>
      <c r="T375" s="154">
        <f t="shared" si="136"/>
        <v>51.857142857142854</v>
      </c>
      <c r="U375" s="154">
        <f t="shared" si="137"/>
        <v>51.857142857142854</v>
      </c>
      <c r="V375" s="154">
        <f t="shared" si="138"/>
        <v>51.857142857142854</v>
      </c>
      <c r="W375" s="87"/>
      <c r="X375" s="155" t="str">
        <f t="shared" si="139"/>
        <v>CUMPLIDA</v>
      </c>
      <c r="Y375" s="155" t="str">
        <f t="shared" si="140"/>
        <v>CUMPLIDO</v>
      </c>
      <c r="Z375" s="95" t="s">
        <v>168</v>
      </c>
      <c r="AA375" s="156" t="str">
        <f t="shared" si="146"/>
        <v>H28R15</v>
      </c>
      <c r="AB375" s="156">
        <f t="shared" si="150"/>
        <v>1</v>
      </c>
      <c r="AC375" s="156" t="str">
        <f t="shared" si="148"/>
        <v>H28R15 - 1</v>
      </c>
      <c r="AD375" s="153">
        <f t="shared" si="141"/>
        <v>5</v>
      </c>
      <c r="AE375" s="197">
        <f t="shared" si="142"/>
        <v>5</v>
      </c>
      <c r="AF375" s="153" t="str">
        <f t="shared" si="132"/>
        <v>H28R15.</v>
      </c>
      <c r="AG375" s="153" t="str">
        <f t="shared" si="143"/>
        <v>H28R15</v>
      </c>
      <c r="AH375" s="68"/>
      <c r="AI375" s="68"/>
      <c r="AJ375" s="15"/>
      <c r="AK375" s="15"/>
      <c r="AL375" s="15"/>
      <c r="AM375" s="15"/>
      <c r="AN375" s="15"/>
      <c r="AO375" s="15"/>
      <c r="AP375" s="15"/>
    </row>
    <row r="376" spans="1:42" s="2" customFormat="1" ht="350.1" customHeight="1" x14ac:dyDescent="0.2">
      <c r="A376" s="172">
        <f>IF(ISBLANK(D376),"",COUNTA($D$2:D376))</f>
        <v>302</v>
      </c>
      <c r="B376" s="148">
        <f t="shared" si="134"/>
        <v>375</v>
      </c>
      <c r="C376" s="87"/>
      <c r="D376" s="104" t="s">
        <v>996</v>
      </c>
      <c r="E376" s="104" t="s">
        <v>126</v>
      </c>
      <c r="F376" s="101" t="s">
        <v>2034</v>
      </c>
      <c r="G376" s="102" t="s">
        <v>127</v>
      </c>
      <c r="H376" s="102" t="s">
        <v>738</v>
      </c>
      <c r="I376" s="102" t="s">
        <v>603</v>
      </c>
      <c r="J376" s="104" t="s">
        <v>604</v>
      </c>
      <c r="K376" s="87">
        <v>2</v>
      </c>
      <c r="L376" s="91">
        <v>43040</v>
      </c>
      <c r="M376" s="91">
        <v>43099</v>
      </c>
      <c r="N376" s="92">
        <f t="shared" si="149"/>
        <v>8.4285714285714288</v>
      </c>
      <c r="O376" s="88" t="s">
        <v>2110</v>
      </c>
      <c r="P376" s="90">
        <v>2</v>
      </c>
      <c r="Q376" s="87"/>
      <c r="R376" s="175">
        <f t="shared" si="144"/>
        <v>-1436.6333333333334</v>
      </c>
      <c r="S376" s="93">
        <f t="shared" si="135"/>
        <v>100</v>
      </c>
      <c r="T376" s="154">
        <f t="shared" si="136"/>
        <v>8.4285714285714288</v>
      </c>
      <c r="U376" s="154">
        <f t="shared" si="137"/>
        <v>8.4285714285714288</v>
      </c>
      <c r="V376" s="154">
        <f t="shared" si="138"/>
        <v>8.4285714285714288</v>
      </c>
      <c r="W376" s="87"/>
      <c r="X376" s="155" t="str">
        <f t="shared" si="139"/>
        <v>CUMPLIDA</v>
      </c>
      <c r="Y376" s="155" t="str">
        <f t="shared" si="140"/>
        <v>CUMPLIDO</v>
      </c>
      <c r="Z376" s="95" t="s">
        <v>168</v>
      </c>
      <c r="AA376" s="156" t="str">
        <f t="shared" si="146"/>
        <v>H30R15</v>
      </c>
      <c r="AB376" s="156">
        <f t="shared" si="150"/>
        <v>1</v>
      </c>
      <c r="AC376" s="156" t="str">
        <f t="shared" si="148"/>
        <v>H30R15 - 1</v>
      </c>
      <c r="AD376" s="153">
        <f t="shared" si="141"/>
        <v>5</v>
      </c>
      <c r="AE376" s="197">
        <f t="shared" si="142"/>
        <v>5</v>
      </c>
      <c r="AF376" s="153" t="str">
        <f t="shared" si="132"/>
        <v>H30R15.</v>
      </c>
      <c r="AG376" s="153" t="str">
        <f t="shared" si="143"/>
        <v>H30R15</v>
      </c>
      <c r="AH376" s="68"/>
      <c r="AI376" s="68"/>
      <c r="AJ376" s="15"/>
      <c r="AK376" s="15"/>
      <c r="AL376" s="15"/>
      <c r="AM376" s="15"/>
      <c r="AN376" s="15"/>
      <c r="AO376" s="15"/>
      <c r="AP376" s="15"/>
    </row>
    <row r="377" spans="1:42" s="15" customFormat="1" ht="350.1" customHeight="1" x14ac:dyDescent="0.2">
      <c r="A377" s="172" t="str">
        <f>IF(ISBLANK(D377),"",COUNTA($D$2:D377))</f>
        <v/>
      </c>
      <c r="B377" s="148">
        <f t="shared" si="134"/>
        <v>376</v>
      </c>
      <c r="C377" s="87"/>
      <c r="D377" s="104"/>
      <c r="E377" s="104" t="s">
        <v>126</v>
      </c>
      <c r="F377" s="101" t="s">
        <v>2035</v>
      </c>
      <c r="G377" s="102" t="s">
        <v>127</v>
      </c>
      <c r="H377" s="102" t="s">
        <v>739</v>
      </c>
      <c r="I377" s="102" t="s">
        <v>740</v>
      </c>
      <c r="J377" s="104" t="s">
        <v>737</v>
      </c>
      <c r="K377" s="87">
        <v>1</v>
      </c>
      <c r="L377" s="91">
        <v>43040</v>
      </c>
      <c r="M377" s="91">
        <v>43099</v>
      </c>
      <c r="N377" s="92">
        <f t="shared" si="149"/>
        <v>8.4285714285714288</v>
      </c>
      <c r="O377" s="87" t="s">
        <v>2109</v>
      </c>
      <c r="P377" s="90">
        <v>1</v>
      </c>
      <c r="Q377" s="87"/>
      <c r="R377" s="175">
        <f t="shared" si="144"/>
        <v>-1436.6333333333334</v>
      </c>
      <c r="S377" s="93">
        <f t="shared" si="135"/>
        <v>100</v>
      </c>
      <c r="T377" s="154">
        <f t="shared" si="136"/>
        <v>8.4285714285714288</v>
      </c>
      <c r="U377" s="154">
        <f t="shared" si="137"/>
        <v>8.4285714285714288</v>
      </c>
      <c r="V377" s="154">
        <f t="shared" si="138"/>
        <v>8.4285714285714288</v>
      </c>
      <c r="W377" s="87"/>
      <c r="X377" s="155" t="str">
        <f t="shared" si="139"/>
        <v>CUMPLIDA</v>
      </c>
      <c r="Y377" s="155" t="str">
        <f t="shared" si="140"/>
        <v/>
      </c>
      <c r="Z377" s="112" t="s">
        <v>168</v>
      </c>
      <c r="AA377" s="156" t="str">
        <f t="shared" si="146"/>
        <v>H30R15</v>
      </c>
      <c r="AB377" s="156">
        <f t="shared" si="150"/>
        <v>2</v>
      </c>
      <c r="AC377" s="156" t="str">
        <f t="shared" si="148"/>
        <v>H30R15 - 2</v>
      </c>
      <c r="AD377" s="153">
        <f t="shared" si="141"/>
        <v>5</v>
      </c>
      <c r="AE377" s="197">
        <f t="shared" si="142"/>
        <v>5</v>
      </c>
      <c r="AF377" s="153" t="str">
        <f t="shared" si="132"/>
        <v>H30R15.</v>
      </c>
      <c r="AG377" s="153" t="str">
        <f t="shared" si="143"/>
        <v>H30R15</v>
      </c>
      <c r="AH377" s="68"/>
      <c r="AI377" s="68"/>
    </row>
    <row r="378" spans="1:42" s="2" customFormat="1" ht="350.1" customHeight="1" x14ac:dyDescent="0.2">
      <c r="A378" s="172">
        <f>IF(ISBLANK(D378),"",COUNTA($D$2:D378))</f>
        <v>303</v>
      </c>
      <c r="B378" s="148">
        <f t="shared" si="134"/>
        <v>377</v>
      </c>
      <c r="C378" s="87"/>
      <c r="D378" s="104" t="s">
        <v>2036</v>
      </c>
      <c r="E378" s="104" t="s">
        <v>102</v>
      </c>
      <c r="F378" s="101" t="s">
        <v>981</v>
      </c>
      <c r="G378" s="102" t="s">
        <v>128</v>
      </c>
      <c r="H378" s="102" t="s">
        <v>1488</v>
      </c>
      <c r="I378" s="102" t="s">
        <v>1483</v>
      </c>
      <c r="J378" s="104" t="s">
        <v>1436</v>
      </c>
      <c r="K378" s="87">
        <v>1</v>
      </c>
      <c r="L378" s="91">
        <v>43862</v>
      </c>
      <c r="M378" s="91">
        <v>43979</v>
      </c>
      <c r="N378" s="92">
        <f t="shared" si="149"/>
        <v>16.714285714285715</v>
      </c>
      <c r="O378" s="87" t="s">
        <v>2117</v>
      </c>
      <c r="P378" s="90">
        <v>0</v>
      </c>
      <c r="Q378" s="87"/>
      <c r="R378" s="175">
        <f t="shared" si="144"/>
        <v>-1465.9666666666667</v>
      </c>
      <c r="S378" s="93">
        <f t="shared" si="135"/>
        <v>0</v>
      </c>
      <c r="T378" s="154">
        <f t="shared" si="136"/>
        <v>0</v>
      </c>
      <c r="U378" s="154">
        <f t="shared" si="137"/>
        <v>0</v>
      </c>
      <c r="V378" s="154">
        <f t="shared" si="138"/>
        <v>16.714285714285715</v>
      </c>
      <c r="W378" s="87"/>
      <c r="X378" s="155" t="str">
        <f t="shared" si="139"/>
        <v>VENCIDA</v>
      </c>
      <c r="Y378" s="155" t="str">
        <f t="shared" si="140"/>
        <v>VENCIDO</v>
      </c>
      <c r="Z378" s="95" t="s">
        <v>168</v>
      </c>
      <c r="AA378" s="156" t="str">
        <f t="shared" si="146"/>
        <v>H32R15</v>
      </c>
      <c r="AB378" s="156">
        <f>IF(A378&lt;&gt;"",1,#REF!+1)</f>
        <v>1</v>
      </c>
      <c r="AC378" s="156" t="str">
        <f t="shared" si="148"/>
        <v>H32R15 - 1</v>
      </c>
      <c r="AD378" s="153">
        <f t="shared" si="141"/>
        <v>1</v>
      </c>
      <c r="AE378" s="197">
        <f t="shared" si="142"/>
        <v>1</v>
      </c>
      <c r="AF378" s="153" t="str">
        <f t="shared" si="132"/>
        <v>H32R15.</v>
      </c>
      <c r="AG378" s="153" t="str">
        <f t="shared" si="143"/>
        <v>H32R15</v>
      </c>
      <c r="AH378" s="68"/>
      <c r="AI378" s="68"/>
      <c r="AJ378" s="15"/>
      <c r="AK378" s="15"/>
      <c r="AL378" s="15"/>
      <c r="AM378" s="15"/>
      <c r="AN378" s="15"/>
      <c r="AO378" s="15"/>
      <c r="AP378" s="15"/>
    </row>
    <row r="379" spans="1:42" s="2" customFormat="1" ht="350.1" customHeight="1" x14ac:dyDescent="0.2">
      <c r="A379" s="172">
        <f>IF(ISBLANK(D379),"",COUNTA($D$2:D379))</f>
        <v>304</v>
      </c>
      <c r="B379" s="148">
        <f t="shared" si="134"/>
        <v>378</v>
      </c>
      <c r="C379" s="87"/>
      <c r="D379" s="104" t="s">
        <v>835</v>
      </c>
      <c r="E379" s="104" t="s">
        <v>102</v>
      </c>
      <c r="F379" s="101" t="s">
        <v>982</v>
      </c>
      <c r="G379" s="102" t="s">
        <v>772</v>
      </c>
      <c r="H379" s="102" t="s">
        <v>598</v>
      </c>
      <c r="I379" s="102" t="s">
        <v>599</v>
      </c>
      <c r="J379" s="104" t="s">
        <v>8</v>
      </c>
      <c r="K379" s="87">
        <v>1</v>
      </c>
      <c r="L379" s="91">
        <v>43040</v>
      </c>
      <c r="M379" s="91">
        <v>43099</v>
      </c>
      <c r="N379" s="92">
        <f t="shared" si="149"/>
        <v>8.4285714285714288</v>
      </c>
      <c r="O379" s="88" t="s">
        <v>2110</v>
      </c>
      <c r="P379" s="90">
        <v>1</v>
      </c>
      <c r="Q379" s="87"/>
      <c r="R379" s="175">
        <f t="shared" si="144"/>
        <v>-1436.6333333333334</v>
      </c>
      <c r="S379" s="93">
        <f t="shared" si="135"/>
        <v>100</v>
      </c>
      <c r="T379" s="154">
        <f t="shared" si="136"/>
        <v>8.4285714285714288</v>
      </c>
      <c r="U379" s="154">
        <f t="shared" si="137"/>
        <v>8.4285714285714288</v>
      </c>
      <c r="V379" s="154">
        <f t="shared" si="138"/>
        <v>8.4285714285714288</v>
      </c>
      <c r="W379" s="87"/>
      <c r="X379" s="155" t="str">
        <f t="shared" si="139"/>
        <v>CUMPLIDA</v>
      </c>
      <c r="Y379" s="155" t="str">
        <f t="shared" si="140"/>
        <v>CUMPLIDO</v>
      </c>
      <c r="Z379" s="95" t="s">
        <v>168</v>
      </c>
      <c r="AA379" s="156" t="str">
        <f t="shared" si="146"/>
        <v>H38R15</v>
      </c>
      <c r="AB379" s="156">
        <f>IF(A379&lt;&gt;"",1,AB378+1)</f>
        <v>1</v>
      </c>
      <c r="AC379" s="156" t="str">
        <f t="shared" si="148"/>
        <v>H38R15 - 1</v>
      </c>
      <c r="AD379" s="153">
        <f t="shared" si="141"/>
        <v>5</v>
      </c>
      <c r="AE379" s="197">
        <f t="shared" si="142"/>
        <v>5</v>
      </c>
      <c r="AF379" s="153" t="str">
        <f t="shared" si="132"/>
        <v>H38R15.</v>
      </c>
      <c r="AG379" s="153" t="str">
        <f t="shared" si="143"/>
        <v>H38R15</v>
      </c>
      <c r="AH379" s="68"/>
      <c r="AI379" s="68"/>
      <c r="AJ379" s="15"/>
      <c r="AK379" s="15"/>
      <c r="AL379" s="15"/>
      <c r="AM379" s="15"/>
      <c r="AN379" s="15"/>
      <c r="AO379" s="15"/>
      <c r="AP379" s="15"/>
    </row>
    <row r="380" spans="1:42" s="2" customFormat="1" ht="350.1" customHeight="1" x14ac:dyDescent="0.2">
      <c r="A380" s="172">
        <f>IF(ISBLANK(D380),"",COUNTA($D$2:D380))</f>
        <v>305</v>
      </c>
      <c r="B380" s="148">
        <f t="shared" si="134"/>
        <v>379</v>
      </c>
      <c r="C380" s="87"/>
      <c r="D380" s="104" t="s">
        <v>835</v>
      </c>
      <c r="E380" s="104" t="s">
        <v>31</v>
      </c>
      <c r="F380" s="101" t="s">
        <v>771</v>
      </c>
      <c r="G380" s="102" t="s">
        <v>773</v>
      </c>
      <c r="H380" s="102" t="s">
        <v>794</v>
      </c>
      <c r="I380" s="102" t="s">
        <v>795</v>
      </c>
      <c r="J380" s="104" t="s">
        <v>8</v>
      </c>
      <c r="K380" s="87">
        <v>1</v>
      </c>
      <c r="L380" s="91">
        <v>43040</v>
      </c>
      <c r="M380" s="91">
        <v>43099</v>
      </c>
      <c r="N380" s="92">
        <f t="shared" si="149"/>
        <v>8.4285714285714288</v>
      </c>
      <c r="O380" s="88" t="s">
        <v>2110</v>
      </c>
      <c r="P380" s="90">
        <v>1</v>
      </c>
      <c r="Q380" s="87"/>
      <c r="R380" s="175">
        <f t="shared" si="144"/>
        <v>-1436.6333333333334</v>
      </c>
      <c r="S380" s="93">
        <f t="shared" si="135"/>
        <v>100</v>
      </c>
      <c r="T380" s="154">
        <f t="shared" si="136"/>
        <v>8.4285714285714288</v>
      </c>
      <c r="U380" s="154">
        <f t="shared" si="137"/>
        <v>8.4285714285714288</v>
      </c>
      <c r="V380" s="154">
        <f t="shared" si="138"/>
        <v>8.4285714285714288</v>
      </c>
      <c r="W380" s="87"/>
      <c r="X380" s="155" t="str">
        <f t="shared" si="139"/>
        <v>CUMPLIDA</v>
      </c>
      <c r="Y380" s="155" t="str">
        <f t="shared" si="140"/>
        <v>CUMPLIDO</v>
      </c>
      <c r="Z380" s="95" t="s">
        <v>168</v>
      </c>
      <c r="AA380" s="156" t="str">
        <f t="shared" si="146"/>
        <v>H39R15</v>
      </c>
      <c r="AB380" s="156">
        <f>IF(A380&lt;&gt;"",1,AB379+1)</f>
        <v>1</v>
      </c>
      <c r="AC380" s="156" t="str">
        <f t="shared" si="148"/>
        <v>H39R15 - 1</v>
      </c>
      <c r="AD380" s="153">
        <f t="shared" si="141"/>
        <v>5</v>
      </c>
      <c r="AE380" s="197">
        <f t="shared" si="142"/>
        <v>5</v>
      </c>
      <c r="AF380" s="153" t="str">
        <f t="shared" si="132"/>
        <v>H39R15.</v>
      </c>
      <c r="AG380" s="153" t="str">
        <f t="shared" si="143"/>
        <v>H39R15</v>
      </c>
      <c r="AH380" s="68"/>
      <c r="AI380" s="68"/>
      <c r="AJ380" s="15"/>
      <c r="AK380" s="15"/>
      <c r="AL380" s="15"/>
      <c r="AM380" s="15"/>
      <c r="AN380" s="15"/>
      <c r="AO380" s="15"/>
      <c r="AP380" s="15"/>
    </row>
    <row r="381" spans="1:42" s="2" customFormat="1" ht="350.1" customHeight="1" x14ac:dyDescent="0.2">
      <c r="A381" s="172">
        <f>IF(ISBLANK(D381),"",COUNTA($D$2:D381))</f>
        <v>306</v>
      </c>
      <c r="B381" s="148">
        <f t="shared" si="134"/>
        <v>380</v>
      </c>
      <c r="C381" s="87"/>
      <c r="D381" s="104" t="s">
        <v>836</v>
      </c>
      <c r="E381" s="104" t="s">
        <v>18</v>
      </c>
      <c r="F381" s="101" t="s">
        <v>774</v>
      </c>
      <c r="G381" s="102" t="s">
        <v>775</v>
      </c>
      <c r="H381" s="102" t="s">
        <v>675</v>
      </c>
      <c r="I381" s="102" t="s">
        <v>676</v>
      </c>
      <c r="J381" s="104" t="s">
        <v>9</v>
      </c>
      <c r="K381" s="87">
        <v>1</v>
      </c>
      <c r="L381" s="91">
        <v>43040</v>
      </c>
      <c r="M381" s="91">
        <v>43099</v>
      </c>
      <c r="N381" s="92">
        <f t="shared" si="149"/>
        <v>8.4285714285714288</v>
      </c>
      <c r="O381" s="87" t="s">
        <v>2112</v>
      </c>
      <c r="P381" s="90">
        <v>1</v>
      </c>
      <c r="Q381" s="87"/>
      <c r="R381" s="175">
        <f t="shared" si="144"/>
        <v>-1436.6333333333334</v>
      </c>
      <c r="S381" s="93">
        <f t="shared" si="135"/>
        <v>100</v>
      </c>
      <c r="T381" s="154">
        <f t="shared" si="136"/>
        <v>8.4285714285714288</v>
      </c>
      <c r="U381" s="154">
        <f t="shared" si="137"/>
        <v>8.4285714285714288</v>
      </c>
      <c r="V381" s="154">
        <f t="shared" si="138"/>
        <v>8.4285714285714288</v>
      </c>
      <c r="W381" s="87"/>
      <c r="X381" s="155" t="str">
        <f t="shared" si="139"/>
        <v>CUMPLIDA</v>
      </c>
      <c r="Y381" s="155" t="str">
        <f t="shared" si="140"/>
        <v>CUMPLIDO</v>
      </c>
      <c r="Z381" s="95" t="s">
        <v>168</v>
      </c>
      <c r="AA381" s="156" t="str">
        <f t="shared" si="146"/>
        <v>H43R15</v>
      </c>
      <c r="AB381" s="156">
        <f>IF(A381&lt;&gt;"",1,#REF!+1)</f>
        <v>1</v>
      </c>
      <c r="AC381" s="156" t="str">
        <f t="shared" si="148"/>
        <v>H43R15 - 1</v>
      </c>
      <c r="AD381" s="153">
        <f t="shared" si="141"/>
        <v>5</v>
      </c>
      <c r="AE381" s="197">
        <f t="shared" si="142"/>
        <v>5</v>
      </c>
      <c r="AF381" s="153" t="str">
        <f t="shared" si="132"/>
        <v>H43R15.</v>
      </c>
      <c r="AG381" s="153" t="str">
        <f t="shared" si="143"/>
        <v>H43R15</v>
      </c>
      <c r="AH381" s="68"/>
      <c r="AI381" s="68"/>
      <c r="AJ381" s="15"/>
      <c r="AK381" s="15"/>
      <c r="AL381" s="15"/>
      <c r="AM381" s="15"/>
      <c r="AN381" s="15"/>
      <c r="AO381" s="15"/>
      <c r="AP381" s="15"/>
    </row>
    <row r="382" spans="1:42" s="2" customFormat="1" ht="350.1" customHeight="1" x14ac:dyDescent="0.2">
      <c r="A382" s="172">
        <f>IF(ISBLANK(D382),"",COUNTA($D$2:D382))</f>
        <v>307</v>
      </c>
      <c r="B382" s="148">
        <f t="shared" si="134"/>
        <v>381</v>
      </c>
      <c r="C382" s="87"/>
      <c r="D382" s="104" t="s">
        <v>835</v>
      </c>
      <c r="E382" s="104" t="s">
        <v>129</v>
      </c>
      <c r="F382" s="101" t="s">
        <v>2037</v>
      </c>
      <c r="G382" s="102" t="s">
        <v>130</v>
      </c>
      <c r="H382" s="102" t="s">
        <v>677</v>
      </c>
      <c r="I382" s="102" t="s">
        <v>678</v>
      </c>
      <c r="J382" s="104" t="s">
        <v>8</v>
      </c>
      <c r="K382" s="87">
        <v>1</v>
      </c>
      <c r="L382" s="91">
        <v>43040</v>
      </c>
      <c r="M382" s="91">
        <v>43099</v>
      </c>
      <c r="N382" s="92">
        <f t="shared" si="149"/>
        <v>8.4285714285714288</v>
      </c>
      <c r="O382" s="87" t="s">
        <v>2112</v>
      </c>
      <c r="P382" s="90">
        <v>1</v>
      </c>
      <c r="Q382" s="87"/>
      <c r="R382" s="175">
        <f t="shared" si="144"/>
        <v>-1436.6333333333334</v>
      </c>
      <c r="S382" s="93">
        <f t="shared" si="135"/>
        <v>100</v>
      </c>
      <c r="T382" s="154">
        <f t="shared" si="136"/>
        <v>8.4285714285714288</v>
      </c>
      <c r="U382" s="154">
        <f t="shared" si="137"/>
        <v>8.4285714285714288</v>
      </c>
      <c r="V382" s="154">
        <f t="shared" si="138"/>
        <v>8.4285714285714288</v>
      </c>
      <c r="W382" s="87"/>
      <c r="X382" s="155" t="str">
        <f t="shared" si="139"/>
        <v>CUMPLIDA</v>
      </c>
      <c r="Y382" s="155" t="str">
        <f t="shared" si="140"/>
        <v>CUMPLIDO</v>
      </c>
      <c r="Z382" s="95" t="s">
        <v>168</v>
      </c>
      <c r="AA382" s="156" t="str">
        <f t="shared" si="146"/>
        <v>H48R15</v>
      </c>
      <c r="AB382" s="156">
        <f t="shared" ref="AB382:AB390" si="151">IF(A382&lt;&gt;"",1,AB381+1)</f>
        <v>1</v>
      </c>
      <c r="AC382" s="156" t="str">
        <f t="shared" si="148"/>
        <v>H48R15 - 1</v>
      </c>
      <c r="AD382" s="153">
        <f t="shared" si="141"/>
        <v>5</v>
      </c>
      <c r="AE382" s="197">
        <f t="shared" si="142"/>
        <v>5</v>
      </c>
      <c r="AF382" s="153" t="str">
        <f t="shared" si="132"/>
        <v>H48R15.</v>
      </c>
      <c r="AG382" s="153" t="str">
        <f t="shared" si="143"/>
        <v>H48R15</v>
      </c>
      <c r="AH382" s="68"/>
      <c r="AI382" s="68"/>
      <c r="AJ382" s="15"/>
      <c r="AK382" s="15"/>
      <c r="AL382" s="15"/>
      <c r="AM382" s="15"/>
      <c r="AN382" s="15"/>
      <c r="AO382" s="15"/>
      <c r="AP382" s="15"/>
    </row>
    <row r="383" spans="1:42" s="2" customFormat="1" ht="350.1" customHeight="1" x14ac:dyDescent="0.2">
      <c r="A383" s="172">
        <f>IF(ISBLANK(D383),"",COUNTA($D$2:D383))</f>
        <v>308</v>
      </c>
      <c r="B383" s="148">
        <f t="shared" si="134"/>
        <v>382</v>
      </c>
      <c r="C383" s="87"/>
      <c r="D383" s="104" t="s">
        <v>996</v>
      </c>
      <c r="E383" s="104" t="s">
        <v>129</v>
      </c>
      <c r="F383" s="101" t="s">
        <v>2087</v>
      </c>
      <c r="G383" s="102" t="s">
        <v>130</v>
      </c>
      <c r="H383" s="102" t="s">
        <v>679</v>
      </c>
      <c r="I383" s="102" t="s">
        <v>680</v>
      </c>
      <c r="J383" s="104" t="s">
        <v>8</v>
      </c>
      <c r="K383" s="87">
        <v>1</v>
      </c>
      <c r="L383" s="91">
        <v>43040</v>
      </c>
      <c r="M383" s="91">
        <v>43099</v>
      </c>
      <c r="N383" s="92">
        <f t="shared" si="149"/>
        <v>8.4285714285714288</v>
      </c>
      <c r="O383" s="87" t="s">
        <v>2112</v>
      </c>
      <c r="P383" s="90">
        <v>1</v>
      </c>
      <c r="Q383" s="87"/>
      <c r="R383" s="175">
        <f t="shared" si="144"/>
        <v>-1436.6333333333334</v>
      </c>
      <c r="S383" s="93">
        <f t="shared" si="135"/>
        <v>100</v>
      </c>
      <c r="T383" s="154">
        <f t="shared" si="136"/>
        <v>8.4285714285714288</v>
      </c>
      <c r="U383" s="154">
        <f t="shared" si="137"/>
        <v>8.4285714285714288</v>
      </c>
      <c r="V383" s="154">
        <f t="shared" si="138"/>
        <v>8.4285714285714288</v>
      </c>
      <c r="W383" s="87"/>
      <c r="X383" s="155" t="str">
        <f t="shared" si="139"/>
        <v>CUMPLIDA</v>
      </c>
      <c r="Y383" s="155" t="str">
        <f t="shared" si="140"/>
        <v>CUMPLIDO</v>
      </c>
      <c r="Z383" s="95" t="s">
        <v>168</v>
      </c>
      <c r="AA383" s="156" t="str">
        <f t="shared" si="146"/>
        <v>H49R15</v>
      </c>
      <c r="AB383" s="156">
        <f t="shared" si="151"/>
        <v>1</v>
      </c>
      <c r="AC383" s="156" t="str">
        <f t="shared" si="148"/>
        <v>H49R15 - 1</v>
      </c>
      <c r="AD383" s="153">
        <f t="shared" si="141"/>
        <v>5</v>
      </c>
      <c r="AE383" s="197">
        <f t="shared" si="142"/>
        <v>5</v>
      </c>
      <c r="AF383" s="153" t="str">
        <f t="shared" ref="AF383:AF446" si="152">IF(A383&lt;&gt;"",MID(F383,1,FIND(" ",F383,1)-1),AF382)</f>
        <v>H49R15.</v>
      </c>
      <c r="AG383" s="153" t="str">
        <f t="shared" si="143"/>
        <v>H49R15</v>
      </c>
      <c r="AH383" s="68"/>
      <c r="AI383" s="68"/>
      <c r="AJ383" s="15"/>
      <c r="AK383" s="15"/>
      <c r="AL383" s="15"/>
      <c r="AM383" s="15"/>
      <c r="AN383" s="15"/>
      <c r="AO383" s="15"/>
      <c r="AP383" s="15"/>
    </row>
    <row r="384" spans="1:42" s="2" customFormat="1" ht="350.1" customHeight="1" x14ac:dyDescent="0.2">
      <c r="A384" s="172">
        <f>IF(ISBLANK(D384),"",COUNTA($D$2:D384))</f>
        <v>309</v>
      </c>
      <c r="B384" s="148">
        <f t="shared" si="134"/>
        <v>383</v>
      </c>
      <c r="C384" s="87"/>
      <c r="D384" s="104" t="s">
        <v>836</v>
      </c>
      <c r="E384" s="104" t="s">
        <v>129</v>
      </c>
      <c r="F384" s="101" t="s">
        <v>684</v>
      </c>
      <c r="G384" s="102" t="s">
        <v>130</v>
      </c>
      <c r="H384" s="102" t="s">
        <v>681</v>
      </c>
      <c r="I384" s="102" t="s">
        <v>680</v>
      </c>
      <c r="J384" s="104" t="s">
        <v>8</v>
      </c>
      <c r="K384" s="87">
        <v>1</v>
      </c>
      <c r="L384" s="91">
        <v>43040</v>
      </c>
      <c r="M384" s="91">
        <v>43099</v>
      </c>
      <c r="N384" s="92">
        <f t="shared" si="149"/>
        <v>8.4285714285714288</v>
      </c>
      <c r="O384" s="87" t="s">
        <v>2112</v>
      </c>
      <c r="P384" s="90">
        <v>0.5</v>
      </c>
      <c r="Q384" s="87"/>
      <c r="R384" s="175">
        <f t="shared" si="144"/>
        <v>-1436.6333333333334</v>
      </c>
      <c r="S384" s="93">
        <f t="shared" si="135"/>
        <v>50</v>
      </c>
      <c r="T384" s="154">
        <f t="shared" si="136"/>
        <v>4.2142857142857144</v>
      </c>
      <c r="U384" s="154">
        <f t="shared" si="137"/>
        <v>4.2142857142857144</v>
      </c>
      <c r="V384" s="154">
        <f t="shared" si="138"/>
        <v>8.4285714285714288</v>
      </c>
      <c r="W384" s="87"/>
      <c r="X384" s="155" t="str">
        <f t="shared" si="139"/>
        <v>VENCIDA</v>
      </c>
      <c r="Y384" s="155" t="str">
        <f t="shared" si="140"/>
        <v>VENCIDO</v>
      </c>
      <c r="Z384" s="95" t="s">
        <v>168</v>
      </c>
      <c r="AA384" s="156" t="str">
        <f t="shared" si="146"/>
        <v>H50R15</v>
      </c>
      <c r="AB384" s="156">
        <f t="shared" si="151"/>
        <v>1</v>
      </c>
      <c r="AC384" s="156" t="str">
        <f t="shared" si="148"/>
        <v>H50R15 - 1</v>
      </c>
      <c r="AD384" s="153">
        <f t="shared" si="141"/>
        <v>1</v>
      </c>
      <c r="AE384" s="197">
        <f t="shared" si="142"/>
        <v>1</v>
      </c>
      <c r="AF384" s="153" t="str">
        <f t="shared" si="152"/>
        <v>H50R15.</v>
      </c>
      <c r="AG384" s="153" t="str">
        <f t="shared" si="143"/>
        <v>H50R15</v>
      </c>
      <c r="AH384" s="68"/>
      <c r="AI384" s="68"/>
      <c r="AJ384" s="15"/>
      <c r="AK384" s="15"/>
      <c r="AL384" s="15"/>
      <c r="AM384" s="15"/>
      <c r="AN384" s="15"/>
      <c r="AO384" s="15"/>
      <c r="AP384" s="15"/>
    </row>
    <row r="385" spans="1:42" s="2" customFormat="1" ht="350.1" customHeight="1" x14ac:dyDescent="0.2">
      <c r="A385" s="172">
        <f>IF(ISBLANK(D385),"",COUNTA($D$2:D385))</f>
        <v>310</v>
      </c>
      <c r="B385" s="148">
        <f t="shared" si="134"/>
        <v>384</v>
      </c>
      <c r="C385" s="87"/>
      <c r="D385" s="104" t="s">
        <v>836</v>
      </c>
      <c r="E385" s="104" t="s">
        <v>102</v>
      </c>
      <c r="F385" s="101" t="s">
        <v>776</v>
      </c>
      <c r="G385" s="102" t="s">
        <v>685</v>
      </c>
      <c r="H385" s="102" t="s">
        <v>682</v>
      </c>
      <c r="I385" s="102" t="s">
        <v>683</v>
      </c>
      <c r="J385" s="104" t="s">
        <v>49</v>
      </c>
      <c r="K385" s="87">
        <v>3</v>
      </c>
      <c r="L385" s="91">
        <v>43040</v>
      </c>
      <c r="M385" s="91">
        <v>43342</v>
      </c>
      <c r="N385" s="92">
        <f t="shared" si="149"/>
        <v>43.142857142857146</v>
      </c>
      <c r="O385" s="87" t="s">
        <v>2112</v>
      </c>
      <c r="P385" s="90">
        <v>0</v>
      </c>
      <c r="Q385" s="87"/>
      <c r="R385" s="175">
        <f t="shared" si="144"/>
        <v>-1444.7333333333333</v>
      </c>
      <c r="S385" s="93">
        <f t="shared" si="135"/>
        <v>0</v>
      </c>
      <c r="T385" s="154">
        <f t="shared" si="136"/>
        <v>0</v>
      </c>
      <c r="U385" s="154">
        <f t="shared" si="137"/>
        <v>0</v>
      </c>
      <c r="V385" s="154">
        <f t="shared" si="138"/>
        <v>43.142857142857146</v>
      </c>
      <c r="W385" s="87"/>
      <c r="X385" s="155" t="str">
        <f t="shared" si="139"/>
        <v>VENCIDA</v>
      </c>
      <c r="Y385" s="155" t="str">
        <f t="shared" si="140"/>
        <v>VENCIDO</v>
      </c>
      <c r="Z385" s="95" t="s">
        <v>168</v>
      </c>
      <c r="AA385" s="156" t="str">
        <f t="shared" si="146"/>
        <v>H51R15</v>
      </c>
      <c r="AB385" s="156">
        <f t="shared" si="151"/>
        <v>1</v>
      </c>
      <c r="AC385" s="156" t="str">
        <f t="shared" si="148"/>
        <v>H51R15 - 1</v>
      </c>
      <c r="AD385" s="153">
        <f t="shared" si="141"/>
        <v>1</v>
      </c>
      <c r="AE385" s="197">
        <f t="shared" si="142"/>
        <v>1</v>
      </c>
      <c r="AF385" s="153" t="str">
        <f t="shared" si="152"/>
        <v>H51R15.</v>
      </c>
      <c r="AG385" s="153" t="str">
        <f t="shared" si="143"/>
        <v>H51R15</v>
      </c>
      <c r="AH385" s="68"/>
      <c r="AI385" s="68"/>
      <c r="AJ385" s="15"/>
      <c r="AK385" s="15"/>
      <c r="AL385" s="15"/>
      <c r="AM385" s="15"/>
      <c r="AN385" s="15"/>
      <c r="AO385" s="15"/>
      <c r="AP385" s="15"/>
    </row>
    <row r="386" spans="1:42" s="2" customFormat="1" ht="350.1" customHeight="1" x14ac:dyDescent="0.2">
      <c r="A386" s="172">
        <f>IF(ISBLANK(D386),"",COUNTA($D$2:D386))</f>
        <v>311</v>
      </c>
      <c r="B386" s="148">
        <f t="shared" ref="B386:B449" si="153">ROW()-1</f>
        <v>385</v>
      </c>
      <c r="C386" s="87"/>
      <c r="D386" s="104" t="s">
        <v>1013</v>
      </c>
      <c r="E386" s="104" t="s">
        <v>131</v>
      </c>
      <c r="F386" s="101" t="s">
        <v>377</v>
      </c>
      <c r="G386" s="102" t="s">
        <v>132</v>
      </c>
      <c r="H386" s="102" t="s">
        <v>374</v>
      </c>
      <c r="I386" s="102" t="s">
        <v>375</v>
      </c>
      <c r="J386" s="104" t="s">
        <v>376</v>
      </c>
      <c r="K386" s="87">
        <v>3</v>
      </c>
      <c r="L386" s="91">
        <v>43040</v>
      </c>
      <c r="M386" s="91">
        <v>43342</v>
      </c>
      <c r="N386" s="92">
        <f t="shared" si="149"/>
        <v>43.142857142857146</v>
      </c>
      <c r="O386" s="87" t="s">
        <v>355</v>
      </c>
      <c r="P386" s="90">
        <v>3</v>
      </c>
      <c r="Q386" s="87"/>
      <c r="R386" s="175">
        <f t="shared" si="144"/>
        <v>-1444.7333333333333</v>
      </c>
      <c r="S386" s="93">
        <f t="shared" ref="S386:S449" si="154">IF(P386/K386&gt;1,100,+P386/K386*100)</f>
        <v>100</v>
      </c>
      <c r="T386" s="154">
        <f t="shared" ref="T386:T449" si="155">+N386*S386/100</f>
        <v>43.142857142857146</v>
      </c>
      <c r="U386" s="154">
        <f t="shared" ref="U386:U449" si="156">IF(M386&lt;=$AI$1,T386,0)</f>
        <v>43.142857142857146</v>
      </c>
      <c r="V386" s="154">
        <f t="shared" ref="V386:V449" si="157">IF($AI$1&gt;=M386,N386,0)</f>
        <v>43.142857142857146</v>
      </c>
      <c r="W386" s="87"/>
      <c r="X386" s="155" t="str">
        <f t="shared" ref="X386:X449" si="158">IF(S386=100,"CUMPLIDA",IF(M386-$AI$1&lt;0,"VENCIDA",IF(M386-$AI$1&lt;=30,"PRÓXIMA A VENCER",IF(S386&gt;0,"CON AVANCE","EN TERMINO"))))</f>
        <v>CUMPLIDA</v>
      </c>
      <c r="Y386" s="155" t="str">
        <f t="shared" ref="Y386:Y449" si="159">IF(A386&lt;&gt;"",IF(AE386=1,"VENCIDO",IF(AE386=2,"PRÓXIMO A VENCER",IF(AE386=3,"EN TERMINO",IF(AE386=4,"CON AVANCE",IF(AE386=5,"CUMPLIDO",))))),"")</f>
        <v>CUMPLIDO</v>
      </c>
      <c r="Z386" s="95" t="s">
        <v>168</v>
      </c>
      <c r="AA386" s="156" t="str">
        <f t="shared" si="146"/>
        <v>H52R15</v>
      </c>
      <c r="AB386" s="156">
        <f t="shared" si="151"/>
        <v>1</v>
      </c>
      <c r="AC386" s="156" t="str">
        <f t="shared" si="148"/>
        <v>H52R15 - 1</v>
      </c>
      <c r="AD386" s="153">
        <f t="shared" ref="AD386:AD449" si="160">IF(X386="VENCIDA",1,IF(X386="PRÓXIMA A VENCER",2,IF(X386="EN TERMINO",3,IF(X386="CON AVANCE",4,IF(X386="CUMPLIDA",5,)))))</f>
        <v>5</v>
      </c>
      <c r="AE386" s="197">
        <f t="shared" ref="AE386:AE449" si="161">IF(AB387=AB386+1,MIN(AD386,AE387),AD386)</f>
        <v>5</v>
      </c>
      <c r="AF386" s="153" t="str">
        <f t="shared" si="152"/>
        <v>H52R15.</v>
      </c>
      <c r="AG386" s="153" t="str">
        <f t="shared" ref="AG386:AG449" si="162">IFERROR(MID(AF386,1,FIND(".",AF386,1)-1),AF386)</f>
        <v>H52R15</v>
      </c>
      <c r="AH386" s="68"/>
      <c r="AI386" s="68"/>
      <c r="AJ386" s="15"/>
      <c r="AK386" s="15"/>
      <c r="AL386" s="15"/>
      <c r="AM386" s="15"/>
      <c r="AN386" s="15"/>
      <c r="AO386" s="15"/>
      <c r="AP386" s="15"/>
    </row>
    <row r="387" spans="1:42" s="2" customFormat="1" ht="350.1" customHeight="1" x14ac:dyDescent="0.2">
      <c r="A387" s="172">
        <f>IF(ISBLANK(D387),"",COUNTA($D$2:D387))</f>
        <v>312</v>
      </c>
      <c r="B387" s="148">
        <f t="shared" si="153"/>
        <v>386</v>
      </c>
      <c r="C387" s="87"/>
      <c r="D387" s="104" t="s">
        <v>836</v>
      </c>
      <c r="E387" s="104" t="s">
        <v>26</v>
      </c>
      <c r="F387" s="101" t="s">
        <v>133</v>
      </c>
      <c r="G387" s="102" t="s">
        <v>134</v>
      </c>
      <c r="H387" s="101" t="s">
        <v>285</v>
      </c>
      <c r="I387" s="101" t="s">
        <v>286</v>
      </c>
      <c r="J387" s="117" t="s">
        <v>49</v>
      </c>
      <c r="K387" s="117">
        <v>3</v>
      </c>
      <c r="L387" s="107">
        <v>43040</v>
      </c>
      <c r="M387" s="107">
        <v>43342</v>
      </c>
      <c r="N387" s="92">
        <f t="shared" si="149"/>
        <v>43.142857142857146</v>
      </c>
      <c r="O387" s="87" t="s">
        <v>2105</v>
      </c>
      <c r="P387" s="90">
        <v>3</v>
      </c>
      <c r="Q387" s="87"/>
      <c r="R387" s="175">
        <f t="shared" si="144"/>
        <v>-1444.7333333333333</v>
      </c>
      <c r="S387" s="93">
        <f t="shared" si="154"/>
        <v>100</v>
      </c>
      <c r="T387" s="154">
        <f t="shared" si="155"/>
        <v>43.142857142857146</v>
      </c>
      <c r="U387" s="154">
        <f t="shared" si="156"/>
        <v>43.142857142857146</v>
      </c>
      <c r="V387" s="154">
        <f t="shared" si="157"/>
        <v>43.142857142857146</v>
      </c>
      <c r="W387" s="87"/>
      <c r="X387" s="155" t="str">
        <f t="shared" si="158"/>
        <v>CUMPLIDA</v>
      </c>
      <c r="Y387" s="155" t="str">
        <f t="shared" si="159"/>
        <v>CUMPLIDO</v>
      </c>
      <c r="Z387" s="95" t="s">
        <v>168</v>
      </c>
      <c r="AA387" s="156" t="str">
        <f t="shared" si="146"/>
        <v>H53R15</v>
      </c>
      <c r="AB387" s="156">
        <f t="shared" si="151"/>
        <v>1</v>
      </c>
      <c r="AC387" s="156" t="str">
        <f t="shared" si="148"/>
        <v>H53R15 - 1</v>
      </c>
      <c r="AD387" s="153">
        <f t="shared" si="160"/>
        <v>5</v>
      </c>
      <c r="AE387" s="197">
        <f t="shared" si="161"/>
        <v>5</v>
      </c>
      <c r="AF387" s="153" t="str">
        <f t="shared" si="152"/>
        <v>H53R15</v>
      </c>
      <c r="AG387" s="153" t="str">
        <f t="shared" si="162"/>
        <v>H53R15</v>
      </c>
      <c r="AH387" s="68"/>
      <c r="AI387" s="68"/>
      <c r="AJ387" s="15"/>
      <c r="AK387" s="15"/>
      <c r="AL387" s="15"/>
      <c r="AM387" s="15"/>
      <c r="AN387" s="15"/>
      <c r="AO387" s="15"/>
      <c r="AP387" s="15"/>
    </row>
    <row r="388" spans="1:42" s="2" customFormat="1" ht="350.1" customHeight="1" x14ac:dyDescent="0.2">
      <c r="A388" s="172">
        <f>IF(ISBLANK(D388),"",COUNTA($D$2:D388))</f>
        <v>313</v>
      </c>
      <c r="B388" s="148">
        <f t="shared" si="153"/>
        <v>387</v>
      </c>
      <c r="C388" s="87"/>
      <c r="D388" s="104" t="s">
        <v>836</v>
      </c>
      <c r="E388" s="104" t="s">
        <v>16</v>
      </c>
      <c r="F388" s="101" t="s">
        <v>983</v>
      </c>
      <c r="G388" s="102" t="s">
        <v>135</v>
      </c>
      <c r="H388" s="102" t="s">
        <v>607</v>
      </c>
      <c r="I388" s="102" t="s">
        <v>606</v>
      </c>
      <c r="J388" s="104" t="s">
        <v>605</v>
      </c>
      <c r="K388" s="87">
        <v>2</v>
      </c>
      <c r="L388" s="91">
        <v>43040</v>
      </c>
      <c r="M388" s="91">
        <v>43099</v>
      </c>
      <c r="N388" s="92">
        <f t="shared" si="149"/>
        <v>8.4285714285714288</v>
      </c>
      <c r="O388" s="88" t="s">
        <v>2110</v>
      </c>
      <c r="P388" s="90">
        <v>2</v>
      </c>
      <c r="Q388" s="87"/>
      <c r="R388" s="175">
        <f t="shared" ref="R388:R451" si="163">(Q388-M388)/30</f>
        <v>-1436.6333333333334</v>
      </c>
      <c r="S388" s="93">
        <f t="shared" si="154"/>
        <v>100</v>
      </c>
      <c r="T388" s="154">
        <f t="shared" si="155"/>
        <v>8.4285714285714288</v>
      </c>
      <c r="U388" s="154">
        <f t="shared" si="156"/>
        <v>8.4285714285714288</v>
      </c>
      <c r="V388" s="154">
        <f t="shared" si="157"/>
        <v>8.4285714285714288</v>
      </c>
      <c r="W388" s="87"/>
      <c r="X388" s="155" t="str">
        <f t="shared" si="158"/>
        <v>CUMPLIDA</v>
      </c>
      <c r="Y388" s="155" t="str">
        <f t="shared" si="159"/>
        <v>CUMPLIDO</v>
      </c>
      <c r="Z388" s="95" t="s">
        <v>168</v>
      </c>
      <c r="AA388" s="156" t="str">
        <f t="shared" si="146"/>
        <v>H54R15</v>
      </c>
      <c r="AB388" s="156">
        <f t="shared" si="151"/>
        <v>1</v>
      </c>
      <c r="AC388" s="156" t="str">
        <f t="shared" si="148"/>
        <v>H54R15 - 1</v>
      </c>
      <c r="AD388" s="153">
        <f t="shared" si="160"/>
        <v>5</v>
      </c>
      <c r="AE388" s="197">
        <f t="shared" si="161"/>
        <v>5</v>
      </c>
      <c r="AF388" s="153" t="str">
        <f t="shared" si="152"/>
        <v>H54R15.</v>
      </c>
      <c r="AG388" s="153" t="str">
        <f t="shared" si="162"/>
        <v>H54R15</v>
      </c>
      <c r="AH388" s="68"/>
      <c r="AI388" s="68"/>
      <c r="AJ388" s="15"/>
      <c r="AK388" s="15"/>
      <c r="AL388" s="15"/>
      <c r="AM388" s="15"/>
      <c r="AN388" s="15"/>
      <c r="AO388" s="15"/>
      <c r="AP388" s="15"/>
    </row>
    <row r="389" spans="1:42" s="2" customFormat="1" ht="350.1" customHeight="1" x14ac:dyDescent="0.2">
      <c r="A389" s="172">
        <f>IF(ISBLANK(D389),"",COUNTA($D$2:D389))</f>
        <v>314</v>
      </c>
      <c r="B389" s="148">
        <f t="shared" si="153"/>
        <v>388</v>
      </c>
      <c r="C389" s="87"/>
      <c r="D389" s="104" t="s">
        <v>836</v>
      </c>
      <c r="E389" s="104" t="s">
        <v>16</v>
      </c>
      <c r="F389" s="101" t="s">
        <v>689</v>
      </c>
      <c r="G389" s="102" t="s">
        <v>688</v>
      </c>
      <c r="H389" s="102" t="s">
        <v>686</v>
      </c>
      <c r="I389" s="102" t="s">
        <v>687</v>
      </c>
      <c r="J389" s="104" t="s">
        <v>670</v>
      </c>
      <c r="K389" s="87">
        <v>1</v>
      </c>
      <c r="L389" s="91">
        <v>43040</v>
      </c>
      <c r="M389" s="91">
        <v>43099</v>
      </c>
      <c r="N389" s="92">
        <f t="shared" si="149"/>
        <v>8.4285714285714288</v>
      </c>
      <c r="O389" s="87" t="s">
        <v>2112</v>
      </c>
      <c r="P389" s="90">
        <v>1</v>
      </c>
      <c r="Q389" s="87"/>
      <c r="R389" s="175">
        <f t="shared" si="163"/>
        <v>-1436.6333333333334</v>
      </c>
      <c r="S389" s="93">
        <f t="shared" si="154"/>
        <v>100</v>
      </c>
      <c r="T389" s="154">
        <f t="shared" si="155"/>
        <v>8.4285714285714288</v>
      </c>
      <c r="U389" s="154">
        <f t="shared" si="156"/>
        <v>8.4285714285714288</v>
      </c>
      <c r="V389" s="154">
        <f t="shared" si="157"/>
        <v>8.4285714285714288</v>
      </c>
      <c r="W389" s="87"/>
      <c r="X389" s="155" t="str">
        <f t="shared" si="158"/>
        <v>CUMPLIDA</v>
      </c>
      <c r="Y389" s="155" t="str">
        <f t="shared" si="159"/>
        <v>CUMPLIDO</v>
      </c>
      <c r="Z389" s="95" t="s">
        <v>168</v>
      </c>
      <c r="AA389" s="156" t="str">
        <f t="shared" si="146"/>
        <v>H55R15</v>
      </c>
      <c r="AB389" s="156">
        <f t="shared" si="151"/>
        <v>1</v>
      </c>
      <c r="AC389" s="156" t="str">
        <f t="shared" si="148"/>
        <v>H55R15 - 1</v>
      </c>
      <c r="AD389" s="153">
        <f t="shared" si="160"/>
        <v>5</v>
      </c>
      <c r="AE389" s="197">
        <f t="shared" si="161"/>
        <v>5</v>
      </c>
      <c r="AF389" s="153" t="str">
        <f t="shared" si="152"/>
        <v>H55R15.</v>
      </c>
      <c r="AG389" s="153" t="str">
        <f t="shared" si="162"/>
        <v>H55R15</v>
      </c>
      <c r="AH389" s="68"/>
      <c r="AI389" s="68"/>
      <c r="AJ389" s="15"/>
      <c r="AK389" s="15"/>
      <c r="AL389" s="15"/>
      <c r="AM389" s="15"/>
      <c r="AN389" s="15"/>
      <c r="AO389" s="15"/>
      <c r="AP389" s="15"/>
    </row>
    <row r="390" spans="1:42" s="2" customFormat="1" ht="350.1" customHeight="1" x14ac:dyDescent="0.2">
      <c r="A390" s="172">
        <f>IF(ISBLANK(D390),"",COUNTA($D$2:D390))</f>
        <v>315</v>
      </c>
      <c r="B390" s="148">
        <f t="shared" si="153"/>
        <v>389</v>
      </c>
      <c r="C390" s="87"/>
      <c r="D390" s="104" t="s">
        <v>996</v>
      </c>
      <c r="E390" s="104" t="s">
        <v>136</v>
      </c>
      <c r="F390" s="101" t="s">
        <v>690</v>
      </c>
      <c r="G390" s="102" t="s">
        <v>137</v>
      </c>
      <c r="H390" s="102" t="s">
        <v>726</v>
      </c>
      <c r="I390" s="102" t="s">
        <v>728</v>
      </c>
      <c r="J390" s="104" t="s">
        <v>727</v>
      </c>
      <c r="K390" s="87">
        <v>6</v>
      </c>
      <c r="L390" s="91">
        <v>43040</v>
      </c>
      <c r="M390" s="91">
        <v>43251</v>
      </c>
      <c r="N390" s="92">
        <f t="shared" si="149"/>
        <v>30.142857142857142</v>
      </c>
      <c r="O390" s="87" t="s">
        <v>414</v>
      </c>
      <c r="P390" s="90">
        <v>6</v>
      </c>
      <c r="Q390" s="87"/>
      <c r="R390" s="175">
        <f t="shared" si="163"/>
        <v>-1441.7</v>
      </c>
      <c r="S390" s="93">
        <f t="shared" si="154"/>
        <v>100</v>
      </c>
      <c r="T390" s="154">
        <f t="shared" si="155"/>
        <v>30.142857142857142</v>
      </c>
      <c r="U390" s="154">
        <f t="shared" si="156"/>
        <v>30.142857142857142</v>
      </c>
      <c r="V390" s="154">
        <f t="shared" si="157"/>
        <v>30.142857142857142</v>
      </c>
      <c r="W390" s="87"/>
      <c r="X390" s="155" t="str">
        <f t="shared" si="158"/>
        <v>CUMPLIDA</v>
      </c>
      <c r="Y390" s="155" t="str">
        <f t="shared" si="159"/>
        <v>CUMPLIDO</v>
      </c>
      <c r="Z390" s="95" t="s">
        <v>168</v>
      </c>
      <c r="AA390" s="156" t="str">
        <f t="shared" si="146"/>
        <v>H56R15</v>
      </c>
      <c r="AB390" s="156">
        <f t="shared" si="151"/>
        <v>1</v>
      </c>
      <c r="AC390" s="156" t="str">
        <f t="shared" si="148"/>
        <v>H56R15 - 1</v>
      </c>
      <c r="AD390" s="153">
        <f t="shared" si="160"/>
        <v>5</v>
      </c>
      <c r="AE390" s="197">
        <f t="shared" si="161"/>
        <v>5</v>
      </c>
      <c r="AF390" s="153" t="str">
        <f t="shared" si="152"/>
        <v>H56R15.</v>
      </c>
      <c r="AG390" s="153" t="str">
        <f t="shared" si="162"/>
        <v>H56R15</v>
      </c>
      <c r="AH390" s="68"/>
      <c r="AI390" s="68"/>
      <c r="AJ390" s="15"/>
      <c r="AK390" s="15"/>
      <c r="AL390" s="15"/>
      <c r="AM390" s="15"/>
      <c r="AN390" s="15"/>
      <c r="AO390" s="15"/>
      <c r="AP390" s="15"/>
    </row>
    <row r="391" spans="1:42" s="2" customFormat="1" ht="350.1" customHeight="1" x14ac:dyDescent="0.2">
      <c r="A391" s="172">
        <f>IF(ISBLANK(D391),"",COUNTA($D$2:D391))</f>
        <v>316</v>
      </c>
      <c r="B391" s="148">
        <f t="shared" si="153"/>
        <v>390</v>
      </c>
      <c r="C391" s="87"/>
      <c r="D391" s="104" t="s">
        <v>2056</v>
      </c>
      <c r="E391" s="104" t="s">
        <v>138</v>
      </c>
      <c r="F391" s="101" t="s">
        <v>984</v>
      </c>
      <c r="G391" s="102" t="s">
        <v>139</v>
      </c>
      <c r="H391" s="102" t="s">
        <v>2043</v>
      </c>
      <c r="I391" s="102" t="s">
        <v>2051</v>
      </c>
      <c r="J391" s="104" t="s">
        <v>1965</v>
      </c>
      <c r="K391" s="87">
        <v>1</v>
      </c>
      <c r="L391" s="91">
        <v>44407</v>
      </c>
      <c r="M391" s="91">
        <v>44561</v>
      </c>
      <c r="N391" s="92">
        <f t="shared" si="149"/>
        <v>22</v>
      </c>
      <c r="O391" s="90" t="s">
        <v>2108</v>
      </c>
      <c r="P391" s="90">
        <v>0</v>
      </c>
      <c r="Q391" s="87"/>
      <c r="R391" s="175">
        <f t="shared" si="163"/>
        <v>-1485.3666666666666</v>
      </c>
      <c r="S391" s="93">
        <f t="shared" si="154"/>
        <v>0</v>
      </c>
      <c r="T391" s="154">
        <f t="shared" si="155"/>
        <v>0</v>
      </c>
      <c r="U391" s="154">
        <f t="shared" si="156"/>
        <v>0</v>
      </c>
      <c r="V391" s="154">
        <f t="shared" si="157"/>
        <v>22</v>
      </c>
      <c r="W391" s="87"/>
      <c r="X391" s="155" t="str">
        <f t="shared" si="158"/>
        <v>VENCIDA</v>
      </c>
      <c r="Y391" s="155" t="str">
        <f t="shared" si="159"/>
        <v>VENCIDO</v>
      </c>
      <c r="Z391" s="95" t="s">
        <v>168</v>
      </c>
      <c r="AA391" s="156" t="str">
        <f t="shared" si="146"/>
        <v>H60R15</v>
      </c>
      <c r="AB391" s="156">
        <f>IF(A391&lt;&gt;"",1,#REF!+1)</f>
        <v>1</v>
      </c>
      <c r="AC391" s="156" t="str">
        <f t="shared" si="148"/>
        <v>H60R15 - 1</v>
      </c>
      <c r="AD391" s="153">
        <f t="shared" si="160"/>
        <v>1</v>
      </c>
      <c r="AE391" s="197">
        <f t="shared" si="161"/>
        <v>1</v>
      </c>
      <c r="AF391" s="153" t="str">
        <f t="shared" si="152"/>
        <v>H60R15.</v>
      </c>
      <c r="AG391" s="153" t="str">
        <f t="shared" si="162"/>
        <v>H60R15</v>
      </c>
      <c r="AH391" s="68"/>
      <c r="AI391" s="68"/>
      <c r="AJ391" s="15"/>
      <c r="AK391" s="15"/>
      <c r="AL391" s="15"/>
      <c r="AM391" s="15"/>
      <c r="AN391" s="15"/>
      <c r="AO391" s="15"/>
      <c r="AP391" s="15"/>
    </row>
    <row r="392" spans="1:42" s="2" customFormat="1" ht="350.1" customHeight="1" x14ac:dyDescent="0.2">
      <c r="A392" s="172">
        <f>IF(ISBLANK(D392),"",COUNTA($D$2:D392))</f>
        <v>317</v>
      </c>
      <c r="B392" s="148">
        <f t="shared" si="153"/>
        <v>391</v>
      </c>
      <c r="C392" s="87"/>
      <c r="D392" s="104" t="s">
        <v>837</v>
      </c>
      <c r="E392" s="104" t="s">
        <v>136</v>
      </c>
      <c r="F392" s="101" t="s">
        <v>985</v>
      </c>
      <c r="G392" s="102" t="s">
        <v>140</v>
      </c>
      <c r="H392" s="102" t="s">
        <v>796</v>
      </c>
      <c r="I392" s="102" t="s">
        <v>797</v>
      </c>
      <c r="J392" s="102" t="s">
        <v>338</v>
      </c>
      <c r="K392" s="87">
        <v>16</v>
      </c>
      <c r="L392" s="91">
        <v>43040</v>
      </c>
      <c r="M392" s="91">
        <v>43403</v>
      </c>
      <c r="N392" s="92">
        <f t="shared" si="149"/>
        <v>51.857142857142854</v>
      </c>
      <c r="O392" s="90" t="s">
        <v>2108</v>
      </c>
      <c r="P392" s="87">
        <v>16</v>
      </c>
      <c r="Q392" s="191">
        <v>44434</v>
      </c>
      <c r="R392" s="175">
        <f t="shared" si="163"/>
        <v>34.366666666666667</v>
      </c>
      <c r="S392" s="93">
        <f t="shared" si="154"/>
        <v>100</v>
      </c>
      <c r="T392" s="154">
        <f t="shared" si="155"/>
        <v>51.857142857142854</v>
      </c>
      <c r="U392" s="154">
        <f t="shared" si="156"/>
        <v>51.857142857142854</v>
      </c>
      <c r="V392" s="154">
        <f t="shared" si="157"/>
        <v>51.857142857142854</v>
      </c>
      <c r="W392" s="87"/>
      <c r="X392" s="155" t="str">
        <f t="shared" si="158"/>
        <v>CUMPLIDA</v>
      </c>
      <c r="Y392" s="155" t="str">
        <f t="shared" si="159"/>
        <v>CUMPLIDO</v>
      </c>
      <c r="Z392" s="95" t="s">
        <v>168</v>
      </c>
      <c r="AA392" s="156" t="str">
        <f t="shared" si="146"/>
        <v>H61R15</v>
      </c>
      <c r="AB392" s="156">
        <f t="shared" ref="AB392:AB398" si="164">IF(A392&lt;&gt;"",1,AB391+1)</f>
        <v>1</v>
      </c>
      <c r="AC392" s="156" t="str">
        <f t="shared" si="148"/>
        <v>H61R15 - 1</v>
      </c>
      <c r="AD392" s="153">
        <f t="shared" si="160"/>
        <v>5</v>
      </c>
      <c r="AE392" s="197">
        <f t="shared" si="161"/>
        <v>5</v>
      </c>
      <c r="AF392" s="153" t="str">
        <f t="shared" si="152"/>
        <v>H61R15.</v>
      </c>
      <c r="AG392" s="153" t="str">
        <f t="shared" si="162"/>
        <v>H61R15</v>
      </c>
      <c r="AH392" s="68"/>
      <c r="AI392" s="68"/>
      <c r="AJ392" s="15"/>
      <c r="AK392" s="15"/>
      <c r="AL392" s="15"/>
      <c r="AM392" s="15"/>
      <c r="AN392" s="15"/>
      <c r="AO392" s="15"/>
      <c r="AP392" s="15"/>
    </row>
    <row r="393" spans="1:42" s="2" customFormat="1" ht="350.1" customHeight="1" x14ac:dyDescent="0.2">
      <c r="A393" s="172">
        <f>IF(ISBLANK(D393),"",COUNTA($D$2:D393))</f>
        <v>318</v>
      </c>
      <c r="B393" s="148">
        <f t="shared" si="153"/>
        <v>392</v>
      </c>
      <c r="C393" s="87"/>
      <c r="D393" s="104" t="s">
        <v>837</v>
      </c>
      <c r="E393" s="104" t="s">
        <v>102</v>
      </c>
      <c r="F393" s="101" t="s">
        <v>986</v>
      </c>
      <c r="G393" s="102" t="s">
        <v>141</v>
      </c>
      <c r="H393" s="102" t="s">
        <v>796</v>
      </c>
      <c r="I393" s="102" t="s">
        <v>797</v>
      </c>
      <c r="J393" s="102" t="s">
        <v>342</v>
      </c>
      <c r="K393" s="117">
        <v>16</v>
      </c>
      <c r="L393" s="91">
        <v>43040</v>
      </c>
      <c r="M393" s="91">
        <v>43403</v>
      </c>
      <c r="N393" s="92">
        <f t="shared" si="149"/>
        <v>51.857142857142854</v>
      </c>
      <c r="O393" s="90" t="s">
        <v>2108</v>
      </c>
      <c r="P393" s="87">
        <v>16</v>
      </c>
      <c r="Q393" s="191">
        <v>44434</v>
      </c>
      <c r="R393" s="175">
        <f t="shared" si="163"/>
        <v>34.366666666666667</v>
      </c>
      <c r="S393" s="93">
        <f t="shared" si="154"/>
        <v>100</v>
      </c>
      <c r="T393" s="154">
        <f t="shared" si="155"/>
        <v>51.857142857142854</v>
      </c>
      <c r="U393" s="154">
        <f t="shared" si="156"/>
        <v>51.857142857142854</v>
      </c>
      <c r="V393" s="154">
        <f t="shared" si="157"/>
        <v>51.857142857142854</v>
      </c>
      <c r="W393" s="87"/>
      <c r="X393" s="155" t="str">
        <f t="shared" si="158"/>
        <v>CUMPLIDA</v>
      </c>
      <c r="Y393" s="155" t="str">
        <f t="shared" si="159"/>
        <v>CUMPLIDO</v>
      </c>
      <c r="Z393" s="95" t="s">
        <v>168</v>
      </c>
      <c r="AA393" s="156" t="str">
        <f t="shared" si="146"/>
        <v>H62R15</v>
      </c>
      <c r="AB393" s="156">
        <f t="shared" si="164"/>
        <v>1</v>
      </c>
      <c r="AC393" s="156" t="str">
        <f t="shared" si="148"/>
        <v>H62R15 - 1</v>
      </c>
      <c r="AD393" s="153">
        <f t="shared" si="160"/>
        <v>5</v>
      </c>
      <c r="AE393" s="197">
        <f t="shared" si="161"/>
        <v>5</v>
      </c>
      <c r="AF393" s="153" t="str">
        <f t="shared" si="152"/>
        <v>H62R15.</v>
      </c>
      <c r="AG393" s="153" t="str">
        <f t="shared" si="162"/>
        <v>H62R15</v>
      </c>
      <c r="AH393" s="68"/>
      <c r="AI393" s="68"/>
      <c r="AJ393" s="15"/>
      <c r="AK393" s="15"/>
      <c r="AL393" s="15"/>
      <c r="AM393" s="15"/>
      <c r="AN393" s="15"/>
      <c r="AO393" s="15"/>
      <c r="AP393" s="15"/>
    </row>
    <row r="394" spans="1:42" s="2" customFormat="1" ht="350.1" customHeight="1" x14ac:dyDescent="0.2">
      <c r="A394" s="172">
        <f>IF(ISBLANK(D394),"",COUNTA($D$2:D394))</f>
        <v>319</v>
      </c>
      <c r="B394" s="148">
        <f t="shared" si="153"/>
        <v>393</v>
      </c>
      <c r="C394" s="87"/>
      <c r="D394" s="104" t="s">
        <v>836</v>
      </c>
      <c r="E394" s="104" t="s">
        <v>102</v>
      </c>
      <c r="F394" s="101" t="s">
        <v>2059</v>
      </c>
      <c r="G394" s="102" t="s">
        <v>511</v>
      </c>
      <c r="H394" s="102" t="s">
        <v>2058</v>
      </c>
      <c r="I394" s="102" t="s">
        <v>2058</v>
      </c>
      <c r="J394" s="104" t="s">
        <v>2057</v>
      </c>
      <c r="K394" s="117">
        <v>1</v>
      </c>
      <c r="L394" s="91">
        <v>44407</v>
      </c>
      <c r="M394" s="91">
        <v>44561</v>
      </c>
      <c r="N394" s="92">
        <f t="shared" si="149"/>
        <v>22</v>
      </c>
      <c r="O394" s="90" t="s">
        <v>2108</v>
      </c>
      <c r="P394" s="90">
        <v>0</v>
      </c>
      <c r="Q394" s="87"/>
      <c r="R394" s="175">
        <f t="shared" si="163"/>
        <v>-1485.3666666666666</v>
      </c>
      <c r="S394" s="93">
        <f t="shared" si="154"/>
        <v>0</v>
      </c>
      <c r="T394" s="154">
        <f t="shared" si="155"/>
        <v>0</v>
      </c>
      <c r="U394" s="154">
        <f t="shared" si="156"/>
        <v>0</v>
      </c>
      <c r="V394" s="154">
        <f t="shared" si="157"/>
        <v>22</v>
      </c>
      <c r="W394" s="87"/>
      <c r="X394" s="155" t="str">
        <f t="shared" si="158"/>
        <v>VENCIDA</v>
      </c>
      <c r="Y394" s="155" t="str">
        <f t="shared" si="159"/>
        <v>VENCIDO</v>
      </c>
      <c r="Z394" s="95" t="s">
        <v>168</v>
      </c>
      <c r="AA394" s="156" t="str">
        <f t="shared" si="146"/>
        <v>H63R15</v>
      </c>
      <c r="AB394" s="156">
        <f t="shared" si="164"/>
        <v>1</v>
      </c>
      <c r="AC394" s="156" t="str">
        <f t="shared" si="148"/>
        <v>H63R15 - 1</v>
      </c>
      <c r="AD394" s="153">
        <f t="shared" si="160"/>
        <v>1</v>
      </c>
      <c r="AE394" s="197">
        <f t="shared" si="161"/>
        <v>1</v>
      </c>
      <c r="AF394" s="153" t="str">
        <f t="shared" si="152"/>
        <v>H63R15.</v>
      </c>
      <c r="AG394" s="153" t="str">
        <f t="shared" si="162"/>
        <v>H63R15</v>
      </c>
      <c r="AH394" s="68"/>
      <c r="AI394" s="68"/>
      <c r="AJ394" s="15"/>
      <c r="AK394" s="15"/>
      <c r="AL394" s="15"/>
      <c r="AM394" s="15"/>
      <c r="AN394" s="15"/>
      <c r="AO394" s="15"/>
      <c r="AP394" s="15"/>
    </row>
    <row r="395" spans="1:42" s="2" customFormat="1" ht="182.25" customHeight="1" x14ac:dyDescent="0.2">
      <c r="A395" s="172" t="str">
        <f>IF(ISBLANK(D395),"",COUNTA($D$2:D395))</f>
        <v/>
      </c>
      <c r="B395" s="148">
        <f t="shared" si="153"/>
        <v>394</v>
      </c>
      <c r="C395" s="87"/>
      <c r="D395" s="104"/>
      <c r="E395" s="104" t="s">
        <v>102</v>
      </c>
      <c r="F395" s="101" t="s">
        <v>510</v>
      </c>
      <c r="G395" s="102" t="s">
        <v>198</v>
      </c>
      <c r="H395" s="102" t="s">
        <v>512</v>
      </c>
      <c r="I395" s="102" t="s">
        <v>509</v>
      </c>
      <c r="J395" s="104" t="s">
        <v>477</v>
      </c>
      <c r="K395" s="87">
        <v>3</v>
      </c>
      <c r="L395" s="91">
        <v>43040</v>
      </c>
      <c r="M395" s="91">
        <v>43403</v>
      </c>
      <c r="N395" s="92">
        <f t="shared" si="149"/>
        <v>51.857142857142854</v>
      </c>
      <c r="O395" s="87" t="s">
        <v>2107</v>
      </c>
      <c r="P395" s="90">
        <v>0</v>
      </c>
      <c r="Q395" s="87"/>
      <c r="R395" s="175">
        <f t="shared" si="163"/>
        <v>-1446.7666666666667</v>
      </c>
      <c r="S395" s="93">
        <f t="shared" si="154"/>
        <v>0</v>
      </c>
      <c r="T395" s="154">
        <f t="shared" si="155"/>
        <v>0</v>
      </c>
      <c r="U395" s="154">
        <f t="shared" si="156"/>
        <v>0</v>
      </c>
      <c r="V395" s="154">
        <f t="shared" si="157"/>
        <v>51.857142857142854</v>
      </c>
      <c r="W395" s="87"/>
      <c r="X395" s="155" t="str">
        <f t="shared" si="158"/>
        <v>VENCIDA</v>
      </c>
      <c r="Y395" s="155" t="str">
        <f t="shared" si="159"/>
        <v/>
      </c>
      <c r="Z395" s="95" t="s">
        <v>168</v>
      </c>
      <c r="AA395" s="156" t="str">
        <f t="shared" si="146"/>
        <v>H63R15</v>
      </c>
      <c r="AB395" s="156">
        <f t="shared" si="164"/>
        <v>2</v>
      </c>
      <c r="AC395" s="156" t="str">
        <f t="shared" si="148"/>
        <v>H63R15 - 2</v>
      </c>
      <c r="AD395" s="153">
        <f t="shared" si="160"/>
        <v>1</v>
      </c>
      <c r="AE395" s="197">
        <f t="shared" si="161"/>
        <v>1</v>
      </c>
      <c r="AF395" s="153" t="str">
        <f t="shared" si="152"/>
        <v>H63R15.</v>
      </c>
      <c r="AG395" s="153" t="str">
        <f t="shared" si="162"/>
        <v>H63R15</v>
      </c>
      <c r="AH395" s="69"/>
      <c r="AI395" s="69"/>
    </row>
    <row r="396" spans="1:42" s="2" customFormat="1" ht="350.1" customHeight="1" x14ac:dyDescent="0.2">
      <c r="A396" s="172">
        <f>IF(ISBLANK(D396),"",COUNTA($D$2:D396))</f>
        <v>320</v>
      </c>
      <c r="B396" s="148">
        <f t="shared" si="153"/>
        <v>395</v>
      </c>
      <c r="C396" s="87"/>
      <c r="D396" s="104" t="s">
        <v>836</v>
      </c>
      <c r="E396" s="104" t="s">
        <v>138</v>
      </c>
      <c r="F396" s="101" t="s">
        <v>987</v>
      </c>
      <c r="G396" s="102" t="s">
        <v>142</v>
      </c>
      <c r="H396" s="102" t="s">
        <v>2043</v>
      </c>
      <c r="I396" s="102" t="s">
        <v>2051</v>
      </c>
      <c r="J396" s="104" t="s">
        <v>1965</v>
      </c>
      <c r="K396" s="87">
        <v>1</v>
      </c>
      <c r="L396" s="91">
        <v>44407</v>
      </c>
      <c r="M396" s="91">
        <v>44561</v>
      </c>
      <c r="N396" s="92">
        <f t="shared" si="149"/>
        <v>22</v>
      </c>
      <c r="O396" s="90" t="s">
        <v>2108</v>
      </c>
      <c r="P396" s="90">
        <v>0</v>
      </c>
      <c r="Q396" s="87"/>
      <c r="R396" s="175">
        <f t="shared" si="163"/>
        <v>-1485.3666666666666</v>
      </c>
      <c r="S396" s="93">
        <f t="shared" si="154"/>
        <v>0</v>
      </c>
      <c r="T396" s="154">
        <f t="shared" si="155"/>
        <v>0</v>
      </c>
      <c r="U396" s="154">
        <f t="shared" si="156"/>
        <v>0</v>
      </c>
      <c r="V396" s="154">
        <f t="shared" si="157"/>
        <v>22</v>
      </c>
      <c r="W396" s="87"/>
      <c r="X396" s="155" t="str">
        <f t="shared" si="158"/>
        <v>VENCIDA</v>
      </c>
      <c r="Y396" s="155" t="str">
        <f t="shared" si="159"/>
        <v>VENCIDO</v>
      </c>
      <c r="Z396" s="95" t="s">
        <v>168</v>
      </c>
      <c r="AA396" s="156" t="str">
        <f t="shared" si="146"/>
        <v>H64R15</v>
      </c>
      <c r="AB396" s="156">
        <f t="shared" si="164"/>
        <v>1</v>
      </c>
      <c r="AC396" s="156" t="str">
        <f t="shared" si="148"/>
        <v>H64R15 - 1</v>
      </c>
      <c r="AD396" s="153">
        <f t="shared" si="160"/>
        <v>1</v>
      </c>
      <c r="AE396" s="197">
        <f t="shared" si="161"/>
        <v>1</v>
      </c>
      <c r="AF396" s="153" t="str">
        <f t="shared" si="152"/>
        <v>H64R15.</v>
      </c>
      <c r="AG396" s="153" t="str">
        <f t="shared" si="162"/>
        <v>H64R15</v>
      </c>
      <c r="AH396" s="68"/>
      <c r="AI396" s="68"/>
      <c r="AJ396" s="15"/>
      <c r="AK396" s="15"/>
      <c r="AL396" s="15"/>
      <c r="AM396" s="15"/>
      <c r="AN396" s="15"/>
      <c r="AO396" s="15"/>
      <c r="AP396" s="15"/>
    </row>
    <row r="397" spans="1:42" s="2" customFormat="1" ht="350.1" customHeight="1" x14ac:dyDescent="0.2">
      <c r="A397" s="172">
        <f>IF(ISBLANK(D397),"",COUNTA($D$2:D397))</f>
        <v>321</v>
      </c>
      <c r="B397" s="148">
        <f t="shared" si="153"/>
        <v>396</v>
      </c>
      <c r="C397" s="87"/>
      <c r="D397" s="104" t="s">
        <v>836</v>
      </c>
      <c r="E397" s="104" t="s">
        <v>25</v>
      </c>
      <c r="F397" s="101" t="s">
        <v>805</v>
      </c>
      <c r="G397" s="102" t="s">
        <v>143</v>
      </c>
      <c r="H397" s="101" t="s">
        <v>2061</v>
      </c>
      <c r="I397" s="101" t="s">
        <v>2060</v>
      </c>
      <c r="J397" s="102" t="s">
        <v>2094</v>
      </c>
      <c r="K397" s="87">
        <v>1</v>
      </c>
      <c r="L397" s="91">
        <v>44407</v>
      </c>
      <c r="M397" s="91">
        <v>44620</v>
      </c>
      <c r="N397" s="92">
        <f t="shared" si="149"/>
        <v>30.428571428571427</v>
      </c>
      <c r="O397" s="90" t="s">
        <v>2108</v>
      </c>
      <c r="P397" s="90">
        <v>0</v>
      </c>
      <c r="Q397" s="87"/>
      <c r="R397" s="175">
        <f t="shared" si="163"/>
        <v>-1487.3333333333333</v>
      </c>
      <c r="S397" s="93">
        <f t="shared" si="154"/>
        <v>0</v>
      </c>
      <c r="T397" s="154">
        <f t="shared" si="155"/>
        <v>0</v>
      </c>
      <c r="U397" s="154">
        <f t="shared" si="156"/>
        <v>0</v>
      </c>
      <c r="V397" s="154">
        <f t="shared" si="157"/>
        <v>0</v>
      </c>
      <c r="W397" s="87"/>
      <c r="X397" s="155" t="str">
        <f t="shared" si="158"/>
        <v>EN TERMINO</v>
      </c>
      <c r="Y397" s="155" t="str">
        <f t="shared" si="159"/>
        <v>EN TERMINO</v>
      </c>
      <c r="Z397" s="95" t="s">
        <v>168</v>
      </c>
      <c r="AA397" s="156" t="str">
        <f t="shared" si="146"/>
        <v>H66R15</v>
      </c>
      <c r="AB397" s="156">
        <f t="shared" si="164"/>
        <v>1</v>
      </c>
      <c r="AC397" s="156" t="str">
        <f t="shared" si="148"/>
        <v>H66R15 - 1</v>
      </c>
      <c r="AD397" s="153">
        <f t="shared" si="160"/>
        <v>3</v>
      </c>
      <c r="AE397" s="197">
        <f t="shared" si="161"/>
        <v>3</v>
      </c>
      <c r="AF397" s="153" t="str">
        <f t="shared" si="152"/>
        <v>H66R15.</v>
      </c>
      <c r="AG397" s="153" t="str">
        <f t="shared" si="162"/>
        <v>H66R15</v>
      </c>
      <c r="AH397" s="68"/>
      <c r="AI397" s="68"/>
      <c r="AJ397" s="15"/>
      <c r="AK397" s="15"/>
      <c r="AL397" s="15"/>
      <c r="AM397" s="15"/>
      <c r="AN397" s="15"/>
      <c r="AO397" s="15"/>
      <c r="AP397" s="15"/>
    </row>
    <row r="398" spans="1:42" s="2" customFormat="1" ht="350.1" customHeight="1" x14ac:dyDescent="0.2">
      <c r="A398" s="172">
        <f>IF(ISBLANK(D398),"",COUNTA($D$2:D398))</f>
        <v>322</v>
      </c>
      <c r="B398" s="148">
        <f t="shared" si="153"/>
        <v>397</v>
      </c>
      <c r="C398" s="87"/>
      <c r="D398" s="104" t="s">
        <v>837</v>
      </c>
      <c r="E398" s="104" t="s">
        <v>93</v>
      </c>
      <c r="F398" s="101" t="s">
        <v>405</v>
      </c>
      <c r="G398" s="102" t="s">
        <v>199</v>
      </c>
      <c r="H398" s="102" t="s">
        <v>406</v>
      </c>
      <c r="I398" s="101" t="s">
        <v>407</v>
      </c>
      <c r="J398" s="104" t="s">
        <v>391</v>
      </c>
      <c r="K398" s="87">
        <v>1</v>
      </c>
      <c r="L398" s="91">
        <v>43040</v>
      </c>
      <c r="M398" s="91">
        <v>43099</v>
      </c>
      <c r="N398" s="92">
        <f t="shared" si="149"/>
        <v>8.4285714285714288</v>
      </c>
      <c r="O398" s="87" t="s">
        <v>384</v>
      </c>
      <c r="P398" s="87">
        <v>1</v>
      </c>
      <c r="Q398" s="87"/>
      <c r="R398" s="175">
        <f t="shared" si="163"/>
        <v>-1436.6333333333334</v>
      </c>
      <c r="S398" s="93">
        <f t="shared" si="154"/>
        <v>100</v>
      </c>
      <c r="T398" s="154">
        <f t="shared" si="155"/>
        <v>8.4285714285714288</v>
      </c>
      <c r="U398" s="154">
        <f t="shared" si="156"/>
        <v>8.4285714285714288</v>
      </c>
      <c r="V398" s="154">
        <f t="shared" si="157"/>
        <v>8.4285714285714288</v>
      </c>
      <c r="W398" s="87"/>
      <c r="X398" s="155" t="str">
        <f t="shared" si="158"/>
        <v>CUMPLIDA</v>
      </c>
      <c r="Y398" s="155" t="str">
        <f t="shared" si="159"/>
        <v>CUMPLIDO</v>
      </c>
      <c r="Z398" s="95" t="s">
        <v>168</v>
      </c>
      <c r="AA398" s="156" t="str">
        <f t="shared" si="146"/>
        <v>H68R15</v>
      </c>
      <c r="AB398" s="156">
        <f t="shared" si="164"/>
        <v>1</v>
      </c>
      <c r="AC398" s="156" t="str">
        <f t="shared" si="148"/>
        <v>H68R15 - 1</v>
      </c>
      <c r="AD398" s="153">
        <f t="shared" si="160"/>
        <v>5</v>
      </c>
      <c r="AE398" s="197">
        <f t="shared" si="161"/>
        <v>5</v>
      </c>
      <c r="AF398" s="153" t="str">
        <f t="shared" si="152"/>
        <v>H68R15.</v>
      </c>
      <c r="AG398" s="153" t="str">
        <f t="shared" si="162"/>
        <v>H68R15</v>
      </c>
      <c r="AH398" s="68"/>
      <c r="AI398" s="68"/>
      <c r="AJ398" s="15"/>
      <c r="AK398" s="15"/>
      <c r="AL398" s="15"/>
      <c r="AM398" s="15"/>
      <c r="AN398" s="15"/>
      <c r="AO398" s="15"/>
      <c r="AP398" s="15"/>
    </row>
    <row r="399" spans="1:42" s="2" customFormat="1" ht="350.1" customHeight="1" x14ac:dyDescent="0.2">
      <c r="A399" s="172">
        <f>IF(ISBLANK(D399),"",COUNTA($D$2:D399))</f>
        <v>323</v>
      </c>
      <c r="B399" s="148">
        <f t="shared" si="153"/>
        <v>398</v>
      </c>
      <c r="C399" s="87"/>
      <c r="D399" s="87" t="s">
        <v>836</v>
      </c>
      <c r="E399" s="87" t="s">
        <v>24</v>
      </c>
      <c r="F399" s="101" t="s">
        <v>830</v>
      </c>
      <c r="G399" s="101" t="s">
        <v>144</v>
      </c>
      <c r="H399" s="101" t="s">
        <v>408</v>
      </c>
      <c r="I399" s="217" t="s">
        <v>409</v>
      </c>
      <c r="J399" s="87" t="s">
        <v>410</v>
      </c>
      <c r="K399" s="87">
        <v>1</v>
      </c>
      <c r="L399" s="91">
        <v>43040</v>
      </c>
      <c r="M399" s="91">
        <v>43069</v>
      </c>
      <c r="N399" s="92">
        <f t="shared" ref="N399:N429" si="165">(+M399-L399)/7</f>
        <v>4.1428571428571432</v>
      </c>
      <c r="O399" s="87" t="s">
        <v>384</v>
      </c>
      <c r="P399" s="87">
        <v>1</v>
      </c>
      <c r="Q399" s="87"/>
      <c r="R399" s="175">
        <f t="shared" si="163"/>
        <v>-1435.6333333333334</v>
      </c>
      <c r="S399" s="93">
        <f t="shared" si="154"/>
        <v>100</v>
      </c>
      <c r="T399" s="154">
        <f t="shared" si="155"/>
        <v>4.1428571428571432</v>
      </c>
      <c r="U399" s="154">
        <f t="shared" si="156"/>
        <v>4.1428571428571432</v>
      </c>
      <c r="V399" s="154">
        <f t="shared" si="157"/>
        <v>4.1428571428571432</v>
      </c>
      <c r="W399" s="87" t="s">
        <v>1887</v>
      </c>
      <c r="X399" s="155" t="str">
        <f t="shared" si="158"/>
        <v>CUMPLIDA</v>
      </c>
      <c r="Y399" s="155" t="str">
        <f t="shared" si="159"/>
        <v>CUMPLIDO</v>
      </c>
      <c r="Z399" s="95" t="s">
        <v>168</v>
      </c>
      <c r="AA399" s="156" t="str">
        <f t="shared" si="146"/>
        <v>H75R15</v>
      </c>
      <c r="AB399" s="156">
        <f>IF(A399&lt;&gt;"",1,#REF!+1)</f>
        <v>1</v>
      </c>
      <c r="AC399" s="156" t="str">
        <f t="shared" si="148"/>
        <v>H75R15 - 1</v>
      </c>
      <c r="AD399" s="153">
        <f t="shared" si="160"/>
        <v>5</v>
      </c>
      <c r="AE399" s="197">
        <f t="shared" si="161"/>
        <v>5</v>
      </c>
      <c r="AF399" s="153" t="str">
        <f t="shared" si="152"/>
        <v>H75R15.</v>
      </c>
      <c r="AG399" s="153" t="str">
        <f t="shared" si="162"/>
        <v>H75R15</v>
      </c>
      <c r="AH399" s="68"/>
      <c r="AI399" s="68"/>
      <c r="AJ399" s="15"/>
      <c r="AK399" s="15"/>
      <c r="AL399" s="15"/>
      <c r="AM399" s="15"/>
      <c r="AN399" s="15"/>
      <c r="AO399" s="15"/>
      <c r="AP399" s="15"/>
    </row>
    <row r="400" spans="1:42" s="2" customFormat="1" ht="350.1" customHeight="1" x14ac:dyDescent="0.2">
      <c r="A400" s="172">
        <f>IF(ISBLANK(D400),"",COUNTA($D$2:D400))</f>
        <v>324</v>
      </c>
      <c r="B400" s="148">
        <f t="shared" si="153"/>
        <v>399</v>
      </c>
      <c r="C400" s="87"/>
      <c r="D400" s="104" t="s">
        <v>836</v>
      </c>
      <c r="E400" s="104" t="s">
        <v>38</v>
      </c>
      <c r="F400" s="101" t="s">
        <v>379</v>
      </c>
      <c r="G400" s="102" t="s">
        <v>378</v>
      </c>
      <c r="H400" s="102" t="s">
        <v>1429</v>
      </c>
      <c r="I400" s="102" t="s">
        <v>1495</v>
      </c>
      <c r="J400" s="104" t="s">
        <v>366</v>
      </c>
      <c r="K400" s="87">
        <v>3</v>
      </c>
      <c r="L400" s="91">
        <v>43709</v>
      </c>
      <c r="M400" s="91">
        <v>44073</v>
      </c>
      <c r="N400" s="92">
        <f t="shared" si="165"/>
        <v>52</v>
      </c>
      <c r="O400" s="87" t="s">
        <v>355</v>
      </c>
      <c r="P400" s="90">
        <v>3</v>
      </c>
      <c r="Q400" s="191">
        <v>44321</v>
      </c>
      <c r="R400" s="175">
        <f t="shared" si="163"/>
        <v>8.2666666666666675</v>
      </c>
      <c r="S400" s="93">
        <f t="shared" si="154"/>
        <v>100</v>
      </c>
      <c r="T400" s="154">
        <f t="shared" si="155"/>
        <v>52</v>
      </c>
      <c r="U400" s="154">
        <f t="shared" si="156"/>
        <v>52</v>
      </c>
      <c r="V400" s="154">
        <f t="shared" si="157"/>
        <v>52</v>
      </c>
      <c r="W400" s="87" t="s">
        <v>1887</v>
      </c>
      <c r="X400" s="155" t="str">
        <f t="shared" si="158"/>
        <v>CUMPLIDA</v>
      </c>
      <c r="Y400" s="155" t="str">
        <f t="shared" si="159"/>
        <v>CUMPLIDO</v>
      </c>
      <c r="Z400" s="95" t="s">
        <v>168</v>
      </c>
      <c r="AA400" s="156" t="str">
        <f t="shared" si="146"/>
        <v>H76R15</v>
      </c>
      <c r="AB400" s="156">
        <f>IF(A400&lt;&gt;"",1,AB399+1)</f>
        <v>1</v>
      </c>
      <c r="AC400" s="156" t="str">
        <f t="shared" si="148"/>
        <v>H76R15 - 1</v>
      </c>
      <c r="AD400" s="153">
        <f t="shared" si="160"/>
        <v>5</v>
      </c>
      <c r="AE400" s="197">
        <f t="shared" si="161"/>
        <v>5</v>
      </c>
      <c r="AF400" s="153" t="str">
        <f t="shared" si="152"/>
        <v>H76R15.</v>
      </c>
      <c r="AG400" s="153" t="str">
        <f t="shared" si="162"/>
        <v>H76R15</v>
      </c>
      <c r="AH400" s="68"/>
      <c r="AI400" s="68"/>
      <c r="AJ400" s="15"/>
      <c r="AK400" s="15"/>
      <c r="AL400" s="15"/>
      <c r="AM400" s="15"/>
      <c r="AN400" s="15"/>
      <c r="AO400" s="15"/>
      <c r="AP400" s="15"/>
    </row>
    <row r="401" spans="1:42" s="2" customFormat="1" ht="350.1" customHeight="1" x14ac:dyDescent="0.2">
      <c r="A401" s="172">
        <f>IF(ISBLANK(D401),"",COUNTA($D$2:D401))</f>
        <v>325</v>
      </c>
      <c r="B401" s="148">
        <f t="shared" si="153"/>
        <v>400</v>
      </c>
      <c r="C401" s="87"/>
      <c r="D401" s="104" t="s">
        <v>836</v>
      </c>
      <c r="E401" s="104" t="s">
        <v>145</v>
      </c>
      <c r="F401" s="101" t="s">
        <v>354</v>
      </c>
      <c r="G401" s="102" t="s">
        <v>2088</v>
      </c>
      <c r="H401" s="134" t="s">
        <v>1928</v>
      </c>
      <c r="I401" s="134" t="s">
        <v>1424</v>
      </c>
      <c r="J401" s="218" t="s">
        <v>1425</v>
      </c>
      <c r="K401" s="152">
        <v>1</v>
      </c>
      <c r="L401" s="219">
        <v>43859</v>
      </c>
      <c r="M401" s="219">
        <v>44196</v>
      </c>
      <c r="N401" s="92">
        <f t="shared" si="165"/>
        <v>48.142857142857146</v>
      </c>
      <c r="O401" s="87" t="s">
        <v>384</v>
      </c>
      <c r="P401" s="90">
        <v>0.3</v>
      </c>
      <c r="Q401" s="87"/>
      <c r="R401" s="175">
        <f t="shared" si="163"/>
        <v>-1473.2</v>
      </c>
      <c r="S401" s="93">
        <f t="shared" si="154"/>
        <v>30</v>
      </c>
      <c r="T401" s="154">
        <f t="shared" si="155"/>
        <v>14.442857142857145</v>
      </c>
      <c r="U401" s="154">
        <f t="shared" si="156"/>
        <v>14.442857142857145</v>
      </c>
      <c r="V401" s="154">
        <f t="shared" si="157"/>
        <v>48.142857142857146</v>
      </c>
      <c r="W401" s="87" t="s">
        <v>1887</v>
      </c>
      <c r="X401" s="155" t="str">
        <f t="shared" si="158"/>
        <v>VENCIDA</v>
      </c>
      <c r="Y401" s="155" t="str">
        <f t="shared" si="159"/>
        <v>VENCIDO</v>
      </c>
      <c r="Z401" s="95" t="s">
        <v>168</v>
      </c>
      <c r="AA401" s="156" t="str">
        <f t="shared" ref="AA401:AA455" si="166">AG401</f>
        <v>H83R15</v>
      </c>
      <c r="AB401" s="156">
        <f>IF(A401&lt;&gt;"",1,#REF!+1)</f>
        <v>1</v>
      </c>
      <c r="AC401" s="156" t="str">
        <f t="shared" si="148"/>
        <v>H83R15 - 1</v>
      </c>
      <c r="AD401" s="153">
        <f t="shared" si="160"/>
        <v>1</v>
      </c>
      <c r="AE401" s="197">
        <f t="shared" si="161"/>
        <v>1</v>
      </c>
      <c r="AF401" s="153" t="str">
        <f t="shared" si="152"/>
        <v>H83R15.</v>
      </c>
      <c r="AG401" s="153" t="str">
        <f t="shared" si="162"/>
        <v>H83R15</v>
      </c>
      <c r="AH401" s="68"/>
      <c r="AI401" s="68"/>
      <c r="AJ401" s="15"/>
      <c r="AK401" s="15"/>
      <c r="AL401" s="15"/>
      <c r="AM401" s="15"/>
      <c r="AN401" s="15"/>
      <c r="AO401" s="15"/>
      <c r="AP401" s="15"/>
    </row>
    <row r="402" spans="1:42" s="2" customFormat="1" ht="55.5" customHeight="1" x14ac:dyDescent="0.2">
      <c r="A402" s="172">
        <f>IF(ISBLANK(D402),"",COUNTA($D$2:D402))</f>
        <v>326</v>
      </c>
      <c r="B402" s="148">
        <f t="shared" si="153"/>
        <v>401</v>
      </c>
      <c r="C402" s="87"/>
      <c r="D402" s="104" t="s">
        <v>836</v>
      </c>
      <c r="E402" s="104" t="s">
        <v>25</v>
      </c>
      <c r="F402" s="101" t="s">
        <v>974</v>
      </c>
      <c r="G402" s="102" t="s">
        <v>146</v>
      </c>
      <c r="H402" s="102" t="s">
        <v>975</v>
      </c>
      <c r="I402" s="102" t="s">
        <v>777</v>
      </c>
      <c r="J402" s="104" t="s">
        <v>400</v>
      </c>
      <c r="K402" s="87">
        <v>1</v>
      </c>
      <c r="L402" s="219">
        <v>43040</v>
      </c>
      <c r="M402" s="219">
        <v>43099</v>
      </c>
      <c r="N402" s="92">
        <f t="shared" si="165"/>
        <v>8.4285714285714288</v>
      </c>
      <c r="O402" s="87" t="s">
        <v>384</v>
      </c>
      <c r="P402" s="87">
        <v>1</v>
      </c>
      <c r="Q402" s="87"/>
      <c r="R402" s="175">
        <f t="shared" si="163"/>
        <v>-1436.6333333333334</v>
      </c>
      <c r="S402" s="93">
        <f t="shared" si="154"/>
        <v>100</v>
      </c>
      <c r="T402" s="154">
        <f t="shared" si="155"/>
        <v>8.4285714285714288</v>
      </c>
      <c r="U402" s="154">
        <f t="shared" si="156"/>
        <v>8.4285714285714288</v>
      </c>
      <c r="V402" s="154">
        <f t="shared" si="157"/>
        <v>8.4285714285714288</v>
      </c>
      <c r="W402" s="87" t="s">
        <v>1887</v>
      </c>
      <c r="X402" s="155" t="str">
        <f t="shared" si="158"/>
        <v>CUMPLIDA</v>
      </c>
      <c r="Y402" s="155" t="str">
        <f t="shared" si="159"/>
        <v>EN TERMINO</v>
      </c>
      <c r="Z402" s="95" t="s">
        <v>168</v>
      </c>
      <c r="AA402" s="156" t="str">
        <f t="shared" si="166"/>
        <v>H84R15</v>
      </c>
      <c r="AB402" s="156">
        <f>IF(A402&lt;&gt;"",1,AB401+1)</f>
        <v>1</v>
      </c>
      <c r="AC402" s="156" t="str">
        <f t="shared" si="148"/>
        <v>H84R15 - 1</v>
      </c>
      <c r="AD402" s="153">
        <f t="shared" si="160"/>
        <v>5</v>
      </c>
      <c r="AE402" s="197">
        <f t="shared" si="161"/>
        <v>3</v>
      </c>
      <c r="AF402" s="153" t="str">
        <f t="shared" si="152"/>
        <v>H84R15.</v>
      </c>
      <c r="AG402" s="153" t="str">
        <f t="shared" si="162"/>
        <v>H84R15</v>
      </c>
      <c r="AH402" s="69"/>
      <c r="AI402" s="69"/>
    </row>
    <row r="403" spans="1:42" s="2" customFormat="1" ht="350.1" customHeight="1" x14ac:dyDescent="0.2">
      <c r="A403" s="172" t="str">
        <f>IF(ISBLANK(D403),"",COUNTA($D$2:D403))</f>
        <v/>
      </c>
      <c r="B403" s="148">
        <f t="shared" si="153"/>
        <v>402</v>
      </c>
      <c r="C403" s="87"/>
      <c r="D403" s="104"/>
      <c r="E403" s="104" t="s">
        <v>25</v>
      </c>
      <c r="F403" s="101" t="s">
        <v>2038</v>
      </c>
      <c r="G403" s="102" t="s">
        <v>146</v>
      </c>
      <c r="H403" s="102" t="s">
        <v>2089</v>
      </c>
      <c r="I403" s="102" t="s">
        <v>2060</v>
      </c>
      <c r="J403" s="102" t="s">
        <v>2094</v>
      </c>
      <c r="K403" s="87">
        <v>1</v>
      </c>
      <c r="L403" s="91">
        <v>44408</v>
      </c>
      <c r="M403" s="91">
        <v>44620</v>
      </c>
      <c r="N403" s="92">
        <f t="shared" si="165"/>
        <v>30.285714285714285</v>
      </c>
      <c r="O403" s="90" t="s">
        <v>2108</v>
      </c>
      <c r="P403" s="90">
        <v>0</v>
      </c>
      <c r="Q403" s="101"/>
      <c r="R403" s="175">
        <f t="shared" si="163"/>
        <v>-1487.3333333333333</v>
      </c>
      <c r="S403" s="93">
        <f t="shared" si="154"/>
        <v>0</v>
      </c>
      <c r="T403" s="154">
        <f t="shared" si="155"/>
        <v>0</v>
      </c>
      <c r="U403" s="154">
        <f t="shared" si="156"/>
        <v>0</v>
      </c>
      <c r="V403" s="154">
        <f t="shared" si="157"/>
        <v>0</v>
      </c>
      <c r="W403" s="87"/>
      <c r="X403" s="155" t="str">
        <f t="shared" si="158"/>
        <v>EN TERMINO</v>
      </c>
      <c r="Y403" s="155" t="str">
        <f t="shared" si="159"/>
        <v/>
      </c>
      <c r="Z403" s="95" t="s">
        <v>168</v>
      </c>
      <c r="AA403" s="156" t="str">
        <f t="shared" si="166"/>
        <v>H84R15</v>
      </c>
      <c r="AB403" s="156">
        <f>IF(A403&lt;&gt;"",1,AB402+1)</f>
        <v>2</v>
      </c>
      <c r="AC403" s="156" t="str">
        <f t="shared" si="148"/>
        <v>H84R15 - 2</v>
      </c>
      <c r="AD403" s="153">
        <f t="shared" si="160"/>
        <v>3</v>
      </c>
      <c r="AE403" s="197">
        <f t="shared" si="161"/>
        <v>3</v>
      </c>
      <c r="AF403" s="153" t="str">
        <f t="shared" si="152"/>
        <v>H84R15.</v>
      </c>
      <c r="AG403" s="153" t="str">
        <f t="shared" si="162"/>
        <v>H84R15</v>
      </c>
      <c r="AH403" s="68"/>
      <c r="AI403" s="68"/>
      <c r="AJ403" s="15"/>
      <c r="AK403" s="15"/>
      <c r="AL403" s="15"/>
      <c r="AM403" s="15"/>
      <c r="AN403" s="15"/>
      <c r="AO403" s="15"/>
      <c r="AP403" s="15"/>
    </row>
    <row r="404" spans="1:42" s="2" customFormat="1" ht="350.1" customHeight="1" x14ac:dyDescent="0.2">
      <c r="A404" s="172">
        <f>IF(ISBLANK(D404),"",COUNTA($D$2:D404))</f>
        <v>327</v>
      </c>
      <c r="B404" s="148">
        <f t="shared" si="153"/>
        <v>403</v>
      </c>
      <c r="C404" s="87"/>
      <c r="D404" s="104" t="s">
        <v>836</v>
      </c>
      <c r="E404" s="104" t="s">
        <v>25</v>
      </c>
      <c r="F404" s="101" t="s">
        <v>413</v>
      </c>
      <c r="G404" s="102" t="s">
        <v>147</v>
      </c>
      <c r="H404" s="102" t="s">
        <v>385</v>
      </c>
      <c r="I404" s="102" t="s">
        <v>412</v>
      </c>
      <c r="J404" s="104" t="s">
        <v>49</v>
      </c>
      <c r="K404" s="87">
        <v>4</v>
      </c>
      <c r="L404" s="91">
        <v>43040</v>
      </c>
      <c r="M404" s="91">
        <v>43403</v>
      </c>
      <c r="N404" s="92">
        <f t="shared" si="165"/>
        <v>51.857142857142854</v>
      </c>
      <c r="O404" s="87" t="s">
        <v>384</v>
      </c>
      <c r="P404" s="90">
        <v>4</v>
      </c>
      <c r="Q404" s="191">
        <v>44368</v>
      </c>
      <c r="R404" s="175">
        <f t="shared" si="163"/>
        <v>32.166666666666664</v>
      </c>
      <c r="S404" s="115">
        <f t="shared" si="154"/>
        <v>100</v>
      </c>
      <c r="T404" s="154">
        <f t="shared" si="155"/>
        <v>51.857142857142854</v>
      </c>
      <c r="U404" s="154">
        <f t="shared" si="156"/>
        <v>51.857142857142854</v>
      </c>
      <c r="V404" s="154">
        <f t="shared" si="157"/>
        <v>51.857142857142854</v>
      </c>
      <c r="W404" s="87" t="s">
        <v>1887</v>
      </c>
      <c r="X404" s="155" t="str">
        <f t="shared" si="158"/>
        <v>CUMPLIDA</v>
      </c>
      <c r="Y404" s="155" t="str">
        <f t="shared" si="159"/>
        <v>CUMPLIDO</v>
      </c>
      <c r="Z404" s="95" t="s">
        <v>168</v>
      </c>
      <c r="AA404" s="156" t="str">
        <f t="shared" si="166"/>
        <v>H88R15</v>
      </c>
      <c r="AB404" s="156">
        <f>IF(A404&lt;&gt;"",1,AB403+1)</f>
        <v>1</v>
      </c>
      <c r="AC404" s="156" t="str">
        <f t="shared" si="148"/>
        <v>H88R15 - 1</v>
      </c>
      <c r="AD404" s="153">
        <f t="shared" si="160"/>
        <v>5</v>
      </c>
      <c r="AE404" s="197">
        <f t="shared" si="161"/>
        <v>5</v>
      </c>
      <c r="AF404" s="153" t="str">
        <f t="shared" si="152"/>
        <v>H88R15.</v>
      </c>
      <c r="AG404" s="153" t="str">
        <f t="shared" si="162"/>
        <v>H88R15</v>
      </c>
      <c r="AH404" s="68"/>
      <c r="AI404" s="68"/>
      <c r="AJ404" s="15"/>
      <c r="AK404" s="15"/>
      <c r="AL404" s="15"/>
      <c r="AM404" s="15"/>
      <c r="AN404" s="15"/>
      <c r="AO404" s="15"/>
      <c r="AP404" s="15"/>
    </row>
    <row r="405" spans="1:42" s="2" customFormat="1" ht="350.1" customHeight="1" x14ac:dyDescent="0.2">
      <c r="A405" s="172">
        <f>IF(ISBLANK(D405),"",COUNTA($D$2:D405))</f>
        <v>328</v>
      </c>
      <c r="B405" s="148">
        <f t="shared" si="153"/>
        <v>404</v>
      </c>
      <c r="C405" s="87"/>
      <c r="D405" s="104" t="s">
        <v>836</v>
      </c>
      <c r="E405" s="104" t="s">
        <v>23</v>
      </c>
      <c r="F405" s="101" t="s">
        <v>1448</v>
      </c>
      <c r="G405" s="102" t="s">
        <v>778</v>
      </c>
      <c r="H405" s="102" t="s">
        <v>1442</v>
      </c>
      <c r="I405" s="102" t="s">
        <v>1440</v>
      </c>
      <c r="J405" s="104" t="s">
        <v>1441</v>
      </c>
      <c r="K405" s="87">
        <v>4</v>
      </c>
      <c r="L405" s="219">
        <v>43858</v>
      </c>
      <c r="M405" s="219">
        <v>44165</v>
      </c>
      <c r="N405" s="92">
        <f t="shared" si="165"/>
        <v>43.857142857142854</v>
      </c>
      <c r="O405" s="87" t="s">
        <v>2105</v>
      </c>
      <c r="P405" s="90">
        <v>4</v>
      </c>
      <c r="Q405" s="184"/>
      <c r="R405" s="175">
        <f t="shared" si="163"/>
        <v>-1472.1666666666667</v>
      </c>
      <c r="S405" s="93">
        <f t="shared" si="154"/>
        <v>100</v>
      </c>
      <c r="T405" s="154">
        <f t="shared" si="155"/>
        <v>43.857142857142854</v>
      </c>
      <c r="U405" s="154">
        <f t="shared" si="156"/>
        <v>43.857142857142854</v>
      </c>
      <c r="V405" s="154">
        <f t="shared" si="157"/>
        <v>43.857142857142854</v>
      </c>
      <c r="W405" s="87" t="s">
        <v>1887</v>
      </c>
      <c r="X405" s="155" t="str">
        <f t="shared" si="158"/>
        <v>CUMPLIDA</v>
      </c>
      <c r="Y405" s="155" t="str">
        <f t="shared" si="159"/>
        <v>VENCIDO</v>
      </c>
      <c r="Z405" s="95" t="s">
        <v>168</v>
      </c>
      <c r="AA405" s="156" t="str">
        <f t="shared" si="166"/>
        <v>H93R15</v>
      </c>
      <c r="AB405" s="156">
        <f>IF(A405&lt;&gt;"",1,#REF!+1)</f>
        <v>1</v>
      </c>
      <c r="AC405" s="156" t="str">
        <f t="shared" ref="AC405:AC463" si="167">CONCATENATE(AA405," - ",AB405)</f>
        <v>H93R15 - 1</v>
      </c>
      <c r="AD405" s="153">
        <f t="shared" si="160"/>
        <v>5</v>
      </c>
      <c r="AE405" s="197">
        <f t="shared" si="161"/>
        <v>1</v>
      </c>
      <c r="AF405" s="153" t="str">
        <f t="shared" si="152"/>
        <v>H93R15.</v>
      </c>
      <c r="AG405" s="153" t="str">
        <f t="shared" si="162"/>
        <v>H93R15</v>
      </c>
      <c r="AH405" s="69"/>
      <c r="AI405" s="69"/>
    </row>
    <row r="406" spans="1:42" s="2" customFormat="1" ht="350.1" customHeight="1" x14ac:dyDescent="0.2">
      <c r="A406" s="172" t="str">
        <f>IF(ISBLANK(D406),"",COUNTA($D$2:D406))</f>
        <v/>
      </c>
      <c r="B406" s="148">
        <f t="shared" si="153"/>
        <v>405</v>
      </c>
      <c r="C406" s="87"/>
      <c r="D406" s="104"/>
      <c r="E406" s="104" t="s">
        <v>23</v>
      </c>
      <c r="F406" s="101" t="s">
        <v>1449</v>
      </c>
      <c r="G406" s="102" t="s">
        <v>778</v>
      </c>
      <c r="H406" s="102" t="s">
        <v>1445</v>
      </c>
      <c r="I406" s="102" t="s">
        <v>1447</v>
      </c>
      <c r="J406" s="104" t="s">
        <v>1446</v>
      </c>
      <c r="K406" s="87">
        <v>5</v>
      </c>
      <c r="L406" s="219">
        <v>43858</v>
      </c>
      <c r="M406" s="219">
        <v>44165</v>
      </c>
      <c r="N406" s="92">
        <f t="shared" ref="N406" si="168">(+M406-L406)/7</f>
        <v>43.857142857142854</v>
      </c>
      <c r="O406" s="87" t="s">
        <v>2105</v>
      </c>
      <c r="P406" s="90">
        <v>2.5</v>
      </c>
      <c r="Q406" s="87"/>
      <c r="R406" s="175">
        <f t="shared" si="163"/>
        <v>-1472.1666666666667</v>
      </c>
      <c r="S406" s="93">
        <f t="shared" si="154"/>
        <v>50</v>
      </c>
      <c r="T406" s="154">
        <f t="shared" si="155"/>
        <v>21.928571428571427</v>
      </c>
      <c r="U406" s="154">
        <f t="shared" si="156"/>
        <v>21.928571428571427</v>
      </c>
      <c r="V406" s="154">
        <f t="shared" si="157"/>
        <v>43.857142857142854</v>
      </c>
      <c r="W406" s="87" t="s">
        <v>1887</v>
      </c>
      <c r="X406" s="155" t="str">
        <f t="shared" si="158"/>
        <v>VENCIDA</v>
      </c>
      <c r="Y406" s="155" t="str">
        <f t="shared" si="159"/>
        <v/>
      </c>
      <c r="Z406" s="95" t="s">
        <v>168</v>
      </c>
      <c r="AA406" s="156" t="str">
        <f t="shared" si="166"/>
        <v>H93R15</v>
      </c>
      <c r="AB406" s="156">
        <f t="shared" ref="AB406:AB412" si="169">IF(A406&lt;&gt;"",1,AB405+1)</f>
        <v>2</v>
      </c>
      <c r="AC406" s="156" t="str">
        <f t="shared" si="167"/>
        <v>H93R15 - 2</v>
      </c>
      <c r="AD406" s="153">
        <f t="shared" si="160"/>
        <v>1</v>
      </c>
      <c r="AE406" s="197">
        <f t="shared" si="161"/>
        <v>1</v>
      </c>
      <c r="AF406" s="153" t="str">
        <f t="shared" si="152"/>
        <v>H93R15.</v>
      </c>
      <c r="AG406" s="153" t="str">
        <f t="shared" si="162"/>
        <v>H93R15</v>
      </c>
      <c r="AH406" s="69"/>
      <c r="AI406" s="69"/>
    </row>
    <row r="407" spans="1:42" s="2" customFormat="1" ht="350.1" customHeight="1" x14ac:dyDescent="0.2">
      <c r="A407" s="172">
        <f>IF(ISBLANK(D407),"",COUNTA($D$2:D407))</f>
        <v>329</v>
      </c>
      <c r="B407" s="148">
        <f t="shared" si="153"/>
        <v>406</v>
      </c>
      <c r="C407" s="87"/>
      <c r="D407" s="104" t="s">
        <v>836</v>
      </c>
      <c r="E407" s="104" t="s">
        <v>23</v>
      </c>
      <c r="F407" s="101" t="s">
        <v>1450</v>
      </c>
      <c r="G407" s="102" t="s">
        <v>779</v>
      </c>
      <c r="H407" s="102" t="s">
        <v>1439</v>
      </c>
      <c r="I407" s="102" t="s">
        <v>1440</v>
      </c>
      <c r="J407" s="104" t="s">
        <v>1441</v>
      </c>
      <c r="K407" s="87">
        <v>4</v>
      </c>
      <c r="L407" s="91">
        <v>43858</v>
      </c>
      <c r="M407" s="91">
        <v>44165</v>
      </c>
      <c r="N407" s="92">
        <f t="shared" si="165"/>
        <v>43.857142857142854</v>
      </c>
      <c r="O407" s="87" t="s">
        <v>2105</v>
      </c>
      <c r="P407" s="90">
        <v>4</v>
      </c>
      <c r="Q407" s="184"/>
      <c r="R407" s="175">
        <f t="shared" si="163"/>
        <v>-1472.1666666666667</v>
      </c>
      <c r="S407" s="93">
        <f t="shared" si="154"/>
        <v>100</v>
      </c>
      <c r="T407" s="154">
        <f t="shared" si="155"/>
        <v>43.857142857142854</v>
      </c>
      <c r="U407" s="154">
        <f t="shared" si="156"/>
        <v>43.857142857142854</v>
      </c>
      <c r="V407" s="154">
        <f t="shared" si="157"/>
        <v>43.857142857142854</v>
      </c>
      <c r="W407" s="87" t="s">
        <v>1887</v>
      </c>
      <c r="X407" s="155" t="str">
        <f t="shared" si="158"/>
        <v>CUMPLIDA</v>
      </c>
      <c r="Y407" s="155" t="str">
        <f t="shared" si="159"/>
        <v>VENCIDO</v>
      </c>
      <c r="Z407" s="95" t="s">
        <v>168</v>
      </c>
      <c r="AA407" s="156" t="str">
        <f t="shared" si="166"/>
        <v>H94R15</v>
      </c>
      <c r="AB407" s="156">
        <f t="shared" si="169"/>
        <v>1</v>
      </c>
      <c r="AC407" s="156" t="str">
        <f t="shared" si="167"/>
        <v>H94R15 - 1</v>
      </c>
      <c r="AD407" s="153">
        <f t="shared" si="160"/>
        <v>5</v>
      </c>
      <c r="AE407" s="197">
        <f t="shared" si="161"/>
        <v>1</v>
      </c>
      <c r="AF407" s="153" t="str">
        <f t="shared" si="152"/>
        <v>H94R15.</v>
      </c>
      <c r="AG407" s="153" t="str">
        <f t="shared" si="162"/>
        <v>H94R15</v>
      </c>
      <c r="AH407" s="69"/>
      <c r="AI407" s="69"/>
    </row>
    <row r="408" spans="1:42" s="2" customFormat="1" ht="350.1" customHeight="1" x14ac:dyDescent="0.2">
      <c r="A408" s="172" t="str">
        <f>IF(ISBLANK(D408),"",COUNTA($D$2:D408))</f>
        <v/>
      </c>
      <c r="B408" s="148">
        <f t="shared" si="153"/>
        <v>407</v>
      </c>
      <c r="C408" s="87"/>
      <c r="D408" s="104"/>
      <c r="E408" s="104" t="s">
        <v>23</v>
      </c>
      <c r="F408" s="101" t="s">
        <v>1451</v>
      </c>
      <c r="G408" s="102" t="s">
        <v>779</v>
      </c>
      <c r="H408" s="102" t="s">
        <v>1439</v>
      </c>
      <c r="I408" s="102" t="s">
        <v>1443</v>
      </c>
      <c r="J408" s="104" t="s">
        <v>1446</v>
      </c>
      <c r="K408" s="87">
        <v>5</v>
      </c>
      <c r="L408" s="91">
        <v>43858</v>
      </c>
      <c r="M408" s="91">
        <v>44165</v>
      </c>
      <c r="N408" s="92">
        <f t="shared" ref="N408" si="170">(+M408-L408)/7</f>
        <v>43.857142857142854</v>
      </c>
      <c r="O408" s="87" t="s">
        <v>2105</v>
      </c>
      <c r="P408" s="90">
        <v>2.5</v>
      </c>
      <c r="Q408" s="87"/>
      <c r="R408" s="175">
        <f t="shared" si="163"/>
        <v>-1472.1666666666667</v>
      </c>
      <c r="S408" s="93">
        <f t="shared" si="154"/>
        <v>50</v>
      </c>
      <c r="T408" s="154">
        <f t="shared" si="155"/>
        <v>21.928571428571427</v>
      </c>
      <c r="U408" s="154">
        <f t="shared" si="156"/>
        <v>21.928571428571427</v>
      </c>
      <c r="V408" s="154">
        <f t="shared" si="157"/>
        <v>43.857142857142854</v>
      </c>
      <c r="W408" s="87" t="s">
        <v>1887</v>
      </c>
      <c r="X408" s="155" t="str">
        <f t="shared" si="158"/>
        <v>VENCIDA</v>
      </c>
      <c r="Y408" s="155" t="str">
        <f t="shared" si="159"/>
        <v/>
      </c>
      <c r="Z408" s="95" t="s">
        <v>168</v>
      </c>
      <c r="AA408" s="156" t="str">
        <f t="shared" si="166"/>
        <v>H94R15</v>
      </c>
      <c r="AB408" s="156">
        <f t="shared" si="169"/>
        <v>2</v>
      </c>
      <c r="AC408" s="156" t="str">
        <f t="shared" si="167"/>
        <v>H94R15 - 2</v>
      </c>
      <c r="AD408" s="153">
        <f t="shared" si="160"/>
        <v>1</v>
      </c>
      <c r="AE408" s="197">
        <f t="shared" si="161"/>
        <v>1</v>
      </c>
      <c r="AF408" s="153" t="str">
        <f t="shared" si="152"/>
        <v>H94R15.</v>
      </c>
      <c r="AG408" s="153" t="str">
        <f t="shared" si="162"/>
        <v>H94R15</v>
      </c>
      <c r="AH408" s="69"/>
      <c r="AI408" s="69"/>
    </row>
    <row r="409" spans="1:42" s="2" customFormat="1" ht="350.1" customHeight="1" x14ac:dyDescent="0.2">
      <c r="A409" s="172">
        <f>IF(ISBLANK(D409),"",COUNTA($D$2:D409))</f>
        <v>330</v>
      </c>
      <c r="B409" s="148">
        <f t="shared" si="153"/>
        <v>408</v>
      </c>
      <c r="C409" s="87"/>
      <c r="D409" s="104" t="s">
        <v>836</v>
      </c>
      <c r="E409" s="104" t="s">
        <v>23</v>
      </c>
      <c r="F409" s="101" t="s">
        <v>1452</v>
      </c>
      <c r="G409" s="102" t="s">
        <v>148</v>
      </c>
      <c r="H409" s="102" t="s">
        <v>1439</v>
      </c>
      <c r="I409" s="102" t="s">
        <v>1440</v>
      </c>
      <c r="J409" s="104" t="s">
        <v>1441</v>
      </c>
      <c r="K409" s="87">
        <v>4</v>
      </c>
      <c r="L409" s="91">
        <v>43858</v>
      </c>
      <c r="M409" s="91">
        <v>44165</v>
      </c>
      <c r="N409" s="92">
        <f t="shared" si="165"/>
        <v>43.857142857142854</v>
      </c>
      <c r="O409" s="87" t="s">
        <v>2105</v>
      </c>
      <c r="P409" s="90">
        <v>4</v>
      </c>
      <c r="Q409" s="184"/>
      <c r="R409" s="175">
        <f t="shared" si="163"/>
        <v>-1472.1666666666667</v>
      </c>
      <c r="S409" s="93">
        <f t="shared" si="154"/>
        <v>100</v>
      </c>
      <c r="T409" s="154">
        <f t="shared" si="155"/>
        <v>43.857142857142854</v>
      </c>
      <c r="U409" s="154">
        <f t="shared" si="156"/>
        <v>43.857142857142854</v>
      </c>
      <c r="V409" s="154">
        <f t="shared" si="157"/>
        <v>43.857142857142854</v>
      </c>
      <c r="W409" s="87" t="s">
        <v>1887</v>
      </c>
      <c r="X409" s="155" t="str">
        <f t="shared" si="158"/>
        <v>CUMPLIDA</v>
      </c>
      <c r="Y409" s="155" t="str">
        <f t="shared" si="159"/>
        <v>VENCIDO</v>
      </c>
      <c r="Z409" s="95" t="s">
        <v>168</v>
      </c>
      <c r="AA409" s="156" t="str">
        <f t="shared" si="166"/>
        <v>H95R15</v>
      </c>
      <c r="AB409" s="156">
        <f t="shared" si="169"/>
        <v>1</v>
      </c>
      <c r="AC409" s="156" t="str">
        <f t="shared" si="167"/>
        <v>H95R15 - 1</v>
      </c>
      <c r="AD409" s="153">
        <f t="shared" si="160"/>
        <v>5</v>
      </c>
      <c r="AE409" s="197">
        <f t="shared" si="161"/>
        <v>1</v>
      </c>
      <c r="AF409" s="153" t="str">
        <f t="shared" si="152"/>
        <v>H95R15.</v>
      </c>
      <c r="AG409" s="153" t="str">
        <f t="shared" si="162"/>
        <v>H95R15</v>
      </c>
      <c r="AH409" s="69"/>
      <c r="AI409" s="69"/>
    </row>
    <row r="410" spans="1:42" s="2" customFormat="1" ht="350.1" customHeight="1" x14ac:dyDescent="0.2">
      <c r="A410" s="172" t="str">
        <f>IF(ISBLANK(D410),"",COUNTA($D$2:D410))</f>
        <v/>
      </c>
      <c r="B410" s="148">
        <f t="shared" si="153"/>
        <v>409</v>
      </c>
      <c r="C410" s="87"/>
      <c r="D410" s="104"/>
      <c r="E410" s="104" t="s">
        <v>23</v>
      </c>
      <c r="F410" s="101" t="s">
        <v>1453</v>
      </c>
      <c r="G410" s="102" t="s">
        <v>148</v>
      </c>
      <c r="H410" s="102" t="s">
        <v>1439</v>
      </c>
      <c r="I410" s="102" t="s">
        <v>1443</v>
      </c>
      <c r="J410" s="104" t="s">
        <v>1446</v>
      </c>
      <c r="K410" s="87">
        <v>5</v>
      </c>
      <c r="L410" s="91">
        <v>43858</v>
      </c>
      <c r="M410" s="91">
        <v>44165</v>
      </c>
      <c r="N410" s="92">
        <f t="shared" ref="N410" si="171">(+M410-L410)/7</f>
        <v>43.857142857142854</v>
      </c>
      <c r="O410" s="87" t="s">
        <v>2105</v>
      </c>
      <c r="P410" s="90">
        <v>2.5</v>
      </c>
      <c r="Q410" s="87"/>
      <c r="R410" s="175">
        <f t="shared" si="163"/>
        <v>-1472.1666666666667</v>
      </c>
      <c r="S410" s="93">
        <f t="shared" si="154"/>
        <v>50</v>
      </c>
      <c r="T410" s="154">
        <f t="shared" si="155"/>
        <v>21.928571428571427</v>
      </c>
      <c r="U410" s="154">
        <f t="shared" si="156"/>
        <v>21.928571428571427</v>
      </c>
      <c r="V410" s="154">
        <f t="shared" si="157"/>
        <v>43.857142857142854</v>
      </c>
      <c r="W410" s="87" t="s">
        <v>1887</v>
      </c>
      <c r="X410" s="155" t="str">
        <f t="shared" si="158"/>
        <v>VENCIDA</v>
      </c>
      <c r="Y410" s="155" t="str">
        <f t="shared" si="159"/>
        <v/>
      </c>
      <c r="Z410" s="95" t="s">
        <v>168</v>
      </c>
      <c r="AA410" s="156" t="str">
        <f t="shared" si="166"/>
        <v>H95R15</v>
      </c>
      <c r="AB410" s="156">
        <f t="shared" si="169"/>
        <v>2</v>
      </c>
      <c r="AC410" s="156" t="str">
        <f t="shared" si="167"/>
        <v>H95R15 - 2</v>
      </c>
      <c r="AD410" s="153">
        <f t="shared" si="160"/>
        <v>1</v>
      </c>
      <c r="AE410" s="197">
        <f t="shared" si="161"/>
        <v>1</v>
      </c>
      <c r="AF410" s="153" t="str">
        <f t="shared" si="152"/>
        <v>H95R15.</v>
      </c>
      <c r="AG410" s="153" t="str">
        <f t="shared" si="162"/>
        <v>H95R15</v>
      </c>
      <c r="AH410" s="69"/>
      <c r="AI410" s="69"/>
    </row>
    <row r="411" spans="1:42" s="2" customFormat="1" ht="350.1" customHeight="1" x14ac:dyDescent="0.2">
      <c r="A411" s="172">
        <f>IF(ISBLANK(D411),"",COUNTA($D$2:D411))</f>
        <v>331</v>
      </c>
      <c r="B411" s="148">
        <f t="shared" si="153"/>
        <v>410</v>
      </c>
      <c r="C411" s="87"/>
      <c r="D411" s="104" t="s">
        <v>836</v>
      </c>
      <c r="E411" s="104" t="s">
        <v>36</v>
      </c>
      <c r="F411" s="101" t="s">
        <v>988</v>
      </c>
      <c r="G411" s="102" t="s">
        <v>149</v>
      </c>
      <c r="H411" s="102" t="s">
        <v>2043</v>
      </c>
      <c r="I411" s="102" t="s">
        <v>2051</v>
      </c>
      <c r="J411" s="104" t="s">
        <v>1965</v>
      </c>
      <c r="K411" s="87">
        <v>1</v>
      </c>
      <c r="L411" s="91">
        <v>44407</v>
      </c>
      <c r="M411" s="91">
        <v>44561</v>
      </c>
      <c r="N411" s="92">
        <f t="shared" si="165"/>
        <v>22</v>
      </c>
      <c r="O411" s="90" t="s">
        <v>2108</v>
      </c>
      <c r="P411" s="90">
        <v>0</v>
      </c>
      <c r="Q411" s="87"/>
      <c r="R411" s="175">
        <f t="shared" si="163"/>
        <v>-1485.3666666666666</v>
      </c>
      <c r="S411" s="93">
        <f t="shared" si="154"/>
        <v>0</v>
      </c>
      <c r="T411" s="154">
        <f t="shared" si="155"/>
        <v>0</v>
      </c>
      <c r="U411" s="154">
        <f t="shared" si="156"/>
        <v>0</v>
      </c>
      <c r="V411" s="154">
        <f t="shared" si="157"/>
        <v>22</v>
      </c>
      <c r="W411" s="87"/>
      <c r="X411" s="155" t="str">
        <f t="shared" si="158"/>
        <v>VENCIDA</v>
      </c>
      <c r="Y411" s="155" t="str">
        <f t="shared" si="159"/>
        <v>VENCIDO</v>
      </c>
      <c r="Z411" s="95" t="s">
        <v>168</v>
      </c>
      <c r="AA411" s="156" t="str">
        <f t="shared" si="166"/>
        <v>H96R15</v>
      </c>
      <c r="AB411" s="156">
        <f t="shared" si="169"/>
        <v>1</v>
      </c>
      <c r="AC411" s="156" t="str">
        <f t="shared" si="167"/>
        <v>H96R15 - 1</v>
      </c>
      <c r="AD411" s="153">
        <f t="shared" si="160"/>
        <v>1</v>
      </c>
      <c r="AE411" s="197">
        <f t="shared" si="161"/>
        <v>1</v>
      </c>
      <c r="AF411" s="153" t="str">
        <f t="shared" si="152"/>
        <v>H96R15.</v>
      </c>
      <c r="AG411" s="153" t="str">
        <f t="shared" si="162"/>
        <v>H96R15</v>
      </c>
      <c r="AH411" s="69"/>
      <c r="AI411" s="69"/>
    </row>
    <row r="412" spans="1:42" s="2" customFormat="1" ht="350.1" customHeight="1" x14ac:dyDescent="0.2">
      <c r="A412" s="172">
        <f>IF(ISBLANK(D412),"",COUNTA($D$2:D412))</f>
        <v>332</v>
      </c>
      <c r="B412" s="148">
        <f t="shared" si="153"/>
        <v>411</v>
      </c>
      <c r="C412" s="87"/>
      <c r="D412" s="104" t="s">
        <v>1611</v>
      </c>
      <c r="E412" s="104" t="s">
        <v>150</v>
      </c>
      <c r="F412" s="101" t="s">
        <v>380</v>
      </c>
      <c r="G412" s="102" t="s">
        <v>381</v>
      </c>
      <c r="H412" s="102" t="s">
        <v>1496</v>
      </c>
      <c r="I412" s="102" t="s">
        <v>1497</v>
      </c>
      <c r="J412" s="104" t="s">
        <v>366</v>
      </c>
      <c r="K412" s="87">
        <v>3</v>
      </c>
      <c r="L412" s="91">
        <v>43709</v>
      </c>
      <c r="M412" s="91">
        <v>44073</v>
      </c>
      <c r="N412" s="92">
        <f t="shared" si="165"/>
        <v>52</v>
      </c>
      <c r="O412" s="87" t="s">
        <v>355</v>
      </c>
      <c r="P412" s="90">
        <v>3</v>
      </c>
      <c r="Q412" s="87"/>
      <c r="R412" s="175">
        <f t="shared" si="163"/>
        <v>-1469.1</v>
      </c>
      <c r="S412" s="93">
        <f t="shared" si="154"/>
        <v>100</v>
      </c>
      <c r="T412" s="154">
        <f t="shared" si="155"/>
        <v>52</v>
      </c>
      <c r="U412" s="154">
        <f t="shared" si="156"/>
        <v>52</v>
      </c>
      <c r="V412" s="154">
        <f t="shared" si="157"/>
        <v>52</v>
      </c>
      <c r="W412" s="87" t="s">
        <v>1887</v>
      </c>
      <c r="X412" s="155" t="str">
        <f t="shared" si="158"/>
        <v>CUMPLIDA</v>
      </c>
      <c r="Y412" s="155" t="str">
        <f t="shared" si="159"/>
        <v>CUMPLIDO</v>
      </c>
      <c r="Z412" s="95" t="s">
        <v>168</v>
      </c>
      <c r="AA412" s="156" t="str">
        <f t="shared" si="166"/>
        <v>H97R15</v>
      </c>
      <c r="AB412" s="156">
        <f t="shared" si="169"/>
        <v>1</v>
      </c>
      <c r="AC412" s="156" t="str">
        <f t="shared" si="167"/>
        <v>H97R15 - 1</v>
      </c>
      <c r="AD412" s="153">
        <f t="shared" si="160"/>
        <v>5</v>
      </c>
      <c r="AE412" s="197">
        <f t="shared" si="161"/>
        <v>5</v>
      </c>
      <c r="AF412" s="153" t="str">
        <f t="shared" si="152"/>
        <v>H97R15.</v>
      </c>
      <c r="AG412" s="153" t="str">
        <f t="shared" si="162"/>
        <v>H97R15</v>
      </c>
      <c r="AH412" s="69"/>
      <c r="AI412" s="69"/>
    </row>
    <row r="413" spans="1:42" s="2" customFormat="1" ht="350.1" customHeight="1" x14ac:dyDescent="0.2">
      <c r="A413" s="172">
        <f>IF(ISBLANK(D413),"",COUNTA($D$2:D413))</f>
        <v>333</v>
      </c>
      <c r="B413" s="148">
        <f t="shared" si="153"/>
        <v>412</v>
      </c>
      <c r="C413" s="87"/>
      <c r="D413" s="104" t="s">
        <v>836</v>
      </c>
      <c r="E413" s="104" t="s">
        <v>31</v>
      </c>
      <c r="F413" s="101" t="s">
        <v>577</v>
      </c>
      <c r="G413" s="102" t="s">
        <v>260</v>
      </c>
      <c r="H413" s="102" t="s">
        <v>1488</v>
      </c>
      <c r="I413" s="102" t="s">
        <v>1908</v>
      </c>
      <c r="J413" s="104" t="s">
        <v>1907</v>
      </c>
      <c r="K413" s="87">
        <v>1</v>
      </c>
      <c r="L413" s="91">
        <v>43862</v>
      </c>
      <c r="M413" s="91">
        <v>43979</v>
      </c>
      <c r="N413" s="92">
        <f t="shared" si="165"/>
        <v>16.714285714285715</v>
      </c>
      <c r="O413" s="87" t="s">
        <v>2117</v>
      </c>
      <c r="P413" s="90">
        <v>0</v>
      </c>
      <c r="Q413" s="87"/>
      <c r="R413" s="175">
        <f t="shared" si="163"/>
        <v>-1465.9666666666667</v>
      </c>
      <c r="S413" s="93">
        <f t="shared" si="154"/>
        <v>0</v>
      </c>
      <c r="T413" s="154">
        <f t="shared" si="155"/>
        <v>0</v>
      </c>
      <c r="U413" s="154">
        <f t="shared" si="156"/>
        <v>0</v>
      </c>
      <c r="V413" s="154">
        <f t="shared" si="157"/>
        <v>16.714285714285715</v>
      </c>
      <c r="W413" s="87"/>
      <c r="X413" s="155" t="str">
        <f t="shared" si="158"/>
        <v>VENCIDA</v>
      </c>
      <c r="Y413" s="155" t="str">
        <f t="shared" si="159"/>
        <v>VENCIDO</v>
      </c>
      <c r="Z413" s="95" t="s">
        <v>167</v>
      </c>
      <c r="AA413" s="156" t="str">
        <f t="shared" si="166"/>
        <v>H1R14</v>
      </c>
      <c r="AB413" s="156">
        <f>IF(A413&lt;&gt;"",1,#REF!+1)</f>
        <v>1</v>
      </c>
      <c r="AC413" s="156" t="str">
        <f t="shared" si="167"/>
        <v>H1R14 - 1</v>
      </c>
      <c r="AD413" s="153">
        <f t="shared" si="160"/>
        <v>1</v>
      </c>
      <c r="AE413" s="197">
        <f t="shared" si="161"/>
        <v>1</v>
      </c>
      <c r="AF413" s="153" t="str">
        <f t="shared" si="152"/>
        <v>H1R14.</v>
      </c>
      <c r="AG413" s="153" t="str">
        <f t="shared" si="162"/>
        <v>H1R14</v>
      </c>
      <c r="AH413" s="68"/>
      <c r="AI413" s="68"/>
      <c r="AJ413" s="15"/>
      <c r="AK413" s="15"/>
      <c r="AL413" s="15"/>
      <c r="AM413" s="15"/>
      <c r="AN413" s="15"/>
      <c r="AO413" s="15"/>
      <c r="AP413" s="15"/>
    </row>
    <row r="414" spans="1:42" s="2" customFormat="1" ht="350.1" customHeight="1" x14ac:dyDescent="0.2">
      <c r="A414" s="172">
        <f>IF(ISBLANK(D414),"",COUNTA($D$2:D414))</f>
        <v>334</v>
      </c>
      <c r="B414" s="148">
        <f t="shared" si="153"/>
        <v>413</v>
      </c>
      <c r="C414" s="87"/>
      <c r="D414" s="104" t="s">
        <v>836</v>
      </c>
      <c r="E414" s="104" t="s">
        <v>26</v>
      </c>
      <c r="F414" s="101" t="s">
        <v>576</v>
      </c>
      <c r="G414" s="102" t="s">
        <v>259</v>
      </c>
      <c r="H414" s="102" t="s">
        <v>1488</v>
      </c>
      <c r="I414" s="102" t="s">
        <v>1483</v>
      </c>
      <c r="J414" s="104" t="s">
        <v>1436</v>
      </c>
      <c r="K414" s="87">
        <v>1</v>
      </c>
      <c r="L414" s="91">
        <v>43862</v>
      </c>
      <c r="M414" s="91">
        <v>43979</v>
      </c>
      <c r="N414" s="92">
        <f t="shared" si="165"/>
        <v>16.714285714285715</v>
      </c>
      <c r="O414" s="87" t="s">
        <v>2117</v>
      </c>
      <c r="P414" s="90">
        <v>0</v>
      </c>
      <c r="Q414" s="87"/>
      <c r="R414" s="175">
        <f t="shared" si="163"/>
        <v>-1465.9666666666667</v>
      </c>
      <c r="S414" s="93">
        <f t="shared" si="154"/>
        <v>0</v>
      </c>
      <c r="T414" s="154">
        <f t="shared" si="155"/>
        <v>0</v>
      </c>
      <c r="U414" s="154">
        <f t="shared" si="156"/>
        <v>0</v>
      </c>
      <c r="V414" s="154">
        <f t="shared" si="157"/>
        <v>16.714285714285715</v>
      </c>
      <c r="W414" s="87"/>
      <c r="X414" s="155" t="str">
        <f t="shared" si="158"/>
        <v>VENCIDA</v>
      </c>
      <c r="Y414" s="155" t="str">
        <f t="shared" si="159"/>
        <v>VENCIDO</v>
      </c>
      <c r="Z414" s="95" t="s">
        <v>167</v>
      </c>
      <c r="AA414" s="156" t="str">
        <f t="shared" si="166"/>
        <v>H2R14</v>
      </c>
      <c r="AB414" s="156">
        <f t="shared" ref="AB414:AB430" si="172">IF(A414&lt;&gt;"",1,AB413+1)</f>
        <v>1</v>
      </c>
      <c r="AC414" s="156" t="str">
        <f t="shared" si="167"/>
        <v>H2R14 - 1</v>
      </c>
      <c r="AD414" s="153">
        <f t="shared" si="160"/>
        <v>1</v>
      </c>
      <c r="AE414" s="197">
        <f t="shared" si="161"/>
        <v>1</v>
      </c>
      <c r="AF414" s="153" t="str">
        <f t="shared" si="152"/>
        <v>H2R14.</v>
      </c>
      <c r="AG414" s="153" t="str">
        <f t="shared" si="162"/>
        <v>H2R14</v>
      </c>
      <c r="AH414" s="68"/>
      <c r="AI414" s="68"/>
      <c r="AJ414" s="15"/>
      <c r="AK414" s="15"/>
      <c r="AL414" s="15"/>
      <c r="AM414" s="15"/>
      <c r="AN414" s="15"/>
      <c r="AO414" s="15"/>
      <c r="AP414" s="15"/>
    </row>
    <row r="415" spans="1:42" s="2" customFormat="1" ht="350.1" customHeight="1" x14ac:dyDescent="0.2">
      <c r="A415" s="172">
        <f>IF(ISBLANK(D415),"",COUNTA($D$2:D415))</f>
        <v>335</v>
      </c>
      <c r="B415" s="148">
        <f t="shared" si="153"/>
        <v>414</v>
      </c>
      <c r="C415" s="87"/>
      <c r="D415" s="104" t="s">
        <v>836</v>
      </c>
      <c r="E415" s="104" t="s">
        <v>26</v>
      </c>
      <c r="F415" s="101" t="s">
        <v>1183</v>
      </c>
      <c r="G415" s="101" t="s">
        <v>47</v>
      </c>
      <c r="H415" s="101" t="s">
        <v>1181</v>
      </c>
      <c r="I415" s="102" t="s">
        <v>578</v>
      </c>
      <c r="J415" s="104" t="s">
        <v>579</v>
      </c>
      <c r="K415" s="87">
        <v>1</v>
      </c>
      <c r="L415" s="91">
        <v>43040</v>
      </c>
      <c r="M415" s="91">
        <v>43099</v>
      </c>
      <c r="N415" s="92">
        <f t="shared" si="165"/>
        <v>8.4285714285714288</v>
      </c>
      <c r="O415" s="88" t="s">
        <v>2110</v>
      </c>
      <c r="P415" s="90">
        <v>1</v>
      </c>
      <c r="Q415" s="87"/>
      <c r="R415" s="175">
        <f t="shared" si="163"/>
        <v>-1436.6333333333334</v>
      </c>
      <c r="S415" s="93">
        <f t="shared" si="154"/>
        <v>100</v>
      </c>
      <c r="T415" s="154">
        <f t="shared" si="155"/>
        <v>8.4285714285714288</v>
      </c>
      <c r="U415" s="154">
        <f t="shared" si="156"/>
        <v>8.4285714285714288</v>
      </c>
      <c r="V415" s="154">
        <f t="shared" si="157"/>
        <v>8.4285714285714288</v>
      </c>
      <c r="W415" s="87"/>
      <c r="X415" s="155" t="str">
        <f t="shared" si="158"/>
        <v>CUMPLIDA</v>
      </c>
      <c r="Y415" s="155" t="str">
        <f t="shared" si="159"/>
        <v>CUMPLIDO</v>
      </c>
      <c r="Z415" s="95" t="s">
        <v>167</v>
      </c>
      <c r="AA415" s="156" t="str">
        <f t="shared" si="166"/>
        <v>H4R14</v>
      </c>
      <c r="AB415" s="156">
        <f t="shared" si="172"/>
        <v>1</v>
      </c>
      <c r="AC415" s="156" t="str">
        <f t="shared" si="167"/>
        <v>H4R14 - 1</v>
      </c>
      <c r="AD415" s="153">
        <f t="shared" si="160"/>
        <v>5</v>
      </c>
      <c r="AE415" s="197">
        <f t="shared" si="161"/>
        <v>5</v>
      </c>
      <c r="AF415" s="153" t="str">
        <f t="shared" si="152"/>
        <v>H4R14.</v>
      </c>
      <c r="AG415" s="153" t="str">
        <f t="shared" si="162"/>
        <v>H4R14</v>
      </c>
      <c r="AH415" s="68"/>
      <c r="AI415" s="68"/>
      <c r="AJ415" s="15"/>
      <c r="AK415" s="15"/>
      <c r="AL415" s="15"/>
      <c r="AM415" s="15"/>
      <c r="AN415" s="15"/>
      <c r="AO415" s="15"/>
      <c r="AP415" s="15"/>
    </row>
    <row r="416" spans="1:42" s="2" customFormat="1" ht="350.1" customHeight="1" x14ac:dyDescent="0.2">
      <c r="A416" s="172">
        <f>IF(ISBLANK(D416),"",COUNTA($D$2:D416))</f>
        <v>336</v>
      </c>
      <c r="B416" s="148">
        <f t="shared" si="153"/>
        <v>415</v>
      </c>
      <c r="C416" s="87"/>
      <c r="D416" s="104" t="s">
        <v>1014</v>
      </c>
      <c r="E416" s="104" t="s">
        <v>35</v>
      </c>
      <c r="F416" s="101" t="s">
        <v>453</v>
      </c>
      <c r="G416" s="101" t="s">
        <v>456</v>
      </c>
      <c r="H416" s="101" t="s">
        <v>1640</v>
      </c>
      <c r="I416" s="102" t="s">
        <v>1642</v>
      </c>
      <c r="J416" s="104" t="s">
        <v>1638</v>
      </c>
      <c r="K416" s="87">
        <v>2</v>
      </c>
      <c r="L416" s="91">
        <v>44044</v>
      </c>
      <c r="M416" s="91">
        <v>44285</v>
      </c>
      <c r="N416" s="92">
        <f t="shared" si="165"/>
        <v>34.428571428571431</v>
      </c>
      <c r="O416" s="87" t="s">
        <v>2107</v>
      </c>
      <c r="P416" s="90">
        <v>2</v>
      </c>
      <c r="Q416" s="191">
        <v>44383</v>
      </c>
      <c r="R416" s="175">
        <f t="shared" si="163"/>
        <v>3.2666666666666666</v>
      </c>
      <c r="S416" s="93">
        <f t="shared" si="154"/>
        <v>100</v>
      </c>
      <c r="T416" s="154">
        <f t="shared" si="155"/>
        <v>34.428571428571431</v>
      </c>
      <c r="U416" s="154">
        <f t="shared" si="156"/>
        <v>34.428571428571431</v>
      </c>
      <c r="V416" s="154">
        <f t="shared" si="157"/>
        <v>34.428571428571431</v>
      </c>
      <c r="W416" s="87"/>
      <c r="X416" s="155" t="str">
        <f t="shared" si="158"/>
        <v>CUMPLIDA</v>
      </c>
      <c r="Y416" s="155" t="str">
        <f t="shared" si="159"/>
        <v>CUMPLIDO</v>
      </c>
      <c r="Z416" s="95" t="s">
        <v>167</v>
      </c>
      <c r="AA416" s="156" t="str">
        <f t="shared" si="166"/>
        <v>H5R14</v>
      </c>
      <c r="AB416" s="156">
        <f t="shared" si="172"/>
        <v>1</v>
      </c>
      <c r="AC416" s="156" t="str">
        <f t="shared" si="167"/>
        <v>H5R14 - 1</v>
      </c>
      <c r="AD416" s="153">
        <f t="shared" si="160"/>
        <v>5</v>
      </c>
      <c r="AE416" s="197">
        <f t="shared" si="161"/>
        <v>5</v>
      </c>
      <c r="AF416" s="153" t="str">
        <f t="shared" si="152"/>
        <v>H5R14.</v>
      </c>
      <c r="AG416" s="153" t="str">
        <f t="shared" si="162"/>
        <v>H5R14</v>
      </c>
      <c r="AH416" s="68"/>
      <c r="AI416" s="68"/>
      <c r="AJ416" s="15"/>
      <c r="AK416" s="15"/>
      <c r="AL416" s="15"/>
      <c r="AM416" s="15"/>
      <c r="AN416" s="15"/>
      <c r="AO416" s="15"/>
      <c r="AP416" s="15"/>
    </row>
    <row r="417" spans="1:42" s="2" customFormat="1" ht="350.1" customHeight="1" x14ac:dyDescent="0.2">
      <c r="A417" s="172" t="str">
        <f>IF(ISBLANK(D417),"",COUNTA($D$2:D417))</f>
        <v/>
      </c>
      <c r="B417" s="148">
        <f t="shared" si="153"/>
        <v>416</v>
      </c>
      <c r="C417" s="87"/>
      <c r="D417" s="104"/>
      <c r="E417" s="104" t="s">
        <v>35</v>
      </c>
      <c r="F417" s="101" t="s">
        <v>454</v>
      </c>
      <c r="G417" s="101" t="s">
        <v>455</v>
      </c>
      <c r="H417" s="101" t="s">
        <v>1641</v>
      </c>
      <c r="I417" s="102" t="s">
        <v>1643</v>
      </c>
      <c r="J417" s="104" t="s">
        <v>1639</v>
      </c>
      <c r="K417" s="87">
        <v>4</v>
      </c>
      <c r="L417" s="91">
        <v>44044</v>
      </c>
      <c r="M417" s="91">
        <v>44316</v>
      </c>
      <c r="N417" s="92">
        <f t="shared" si="165"/>
        <v>38.857142857142854</v>
      </c>
      <c r="O417" s="87" t="s">
        <v>2107</v>
      </c>
      <c r="P417" s="90">
        <v>4</v>
      </c>
      <c r="Q417" s="191">
        <v>44466</v>
      </c>
      <c r="R417" s="175">
        <f t="shared" si="163"/>
        <v>5</v>
      </c>
      <c r="S417" s="93">
        <f t="shared" si="154"/>
        <v>100</v>
      </c>
      <c r="T417" s="154">
        <f t="shared" si="155"/>
        <v>38.857142857142854</v>
      </c>
      <c r="U417" s="154">
        <f t="shared" si="156"/>
        <v>38.857142857142854</v>
      </c>
      <c r="V417" s="154">
        <f t="shared" si="157"/>
        <v>38.857142857142854</v>
      </c>
      <c r="W417" s="87"/>
      <c r="X417" s="155" t="str">
        <f t="shared" si="158"/>
        <v>CUMPLIDA</v>
      </c>
      <c r="Y417" s="155" t="str">
        <f t="shared" si="159"/>
        <v/>
      </c>
      <c r="Z417" s="95" t="s">
        <v>167</v>
      </c>
      <c r="AA417" s="156" t="str">
        <f t="shared" si="166"/>
        <v>H5R14</v>
      </c>
      <c r="AB417" s="156">
        <f t="shared" si="172"/>
        <v>2</v>
      </c>
      <c r="AC417" s="156" t="str">
        <f t="shared" si="167"/>
        <v>H5R14 - 2</v>
      </c>
      <c r="AD417" s="153">
        <f t="shared" si="160"/>
        <v>5</v>
      </c>
      <c r="AE417" s="197">
        <f t="shared" si="161"/>
        <v>5</v>
      </c>
      <c r="AF417" s="153" t="str">
        <f t="shared" si="152"/>
        <v>H5R14.</v>
      </c>
      <c r="AG417" s="153" t="str">
        <f t="shared" si="162"/>
        <v>H5R14</v>
      </c>
      <c r="AH417" s="68"/>
      <c r="AI417" s="68"/>
      <c r="AJ417" s="15"/>
      <c r="AK417" s="15"/>
      <c r="AL417" s="15"/>
      <c r="AM417" s="15"/>
      <c r="AN417" s="15"/>
      <c r="AO417" s="15"/>
      <c r="AP417" s="15"/>
    </row>
    <row r="418" spans="1:42" s="2" customFormat="1" ht="350.1" customHeight="1" x14ac:dyDescent="0.2">
      <c r="A418" s="172">
        <f>IF(ISBLANK(D418),"",COUNTA($D$2:D418))</f>
        <v>337</v>
      </c>
      <c r="B418" s="148">
        <f t="shared" si="153"/>
        <v>417</v>
      </c>
      <c r="C418" s="87"/>
      <c r="D418" s="104" t="s">
        <v>836</v>
      </c>
      <c r="E418" s="104" t="s">
        <v>26</v>
      </c>
      <c r="F418" s="101" t="s">
        <v>1184</v>
      </c>
      <c r="G418" s="101" t="s">
        <v>48</v>
      </c>
      <c r="H418" s="101" t="s">
        <v>332</v>
      </c>
      <c r="I418" s="102" t="s">
        <v>333</v>
      </c>
      <c r="J418" s="104" t="s">
        <v>21</v>
      </c>
      <c r="K418" s="87">
        <v>3</v>
      </c>
      <c r="L418" s="91">
        <v>43040</v>
      </c>
      <c r="M418" s="91">
        <v>43312</v>
      </c>
      <c r="N418" s="92">
        <f t="shared" si="165"/>
        <v>38.857142857142854</v>
      </c>
      <c r="O418" s="90" t="s">
        <v>2148</v>
      </c>
      <c r="P418" s="90">
        <v>3</v>
      </c>
      <c r="Q418" s="87"/>
      <c r="R418" s="175">
        <f t="shared" si="163"/>
        <v>-1443.7333333333333</v>
      </c>
      <c r="S418" s="93">
        <f t="shared" si="154"/>
        <v>100</v>
      </c>
      <c r="T418" s="154">
        <f t="shared" si="155"/>
        <v>38.857142857142854</v>
      </c>
      <c r="U418" s="154">
        <f t="shared" si="156"/>
        <v>38.857142857142854</v>
      </c>
      <c r="V418" s="154">
        <f t="shared" si="157"/>
        <v>38.857142857142854</v>
      </c>
      <c r="W418" s="87"/>
      <c r="X418" s="155" t="str">
        <f t="shared" si="158"/>
        <v>CUMPLIDA</v>
      </c>
      <c r="Y418" s="155" t="str">
        <f t="shared" si="159"/>
        <v>CUMPLIDO</v>
      </c>
      <c r="Z418" s="95" t="s">
        <v>167</v>
      </c>
      <c r="AA418" s="156" t="str">
        <f t="shared" si="166"/>
        <v>H6R14</v>
      </c>
      <c r="AB418" s="156">
        <f t="shared" si="172"/>
        <v>1</v>
      </c>
      <c r="AC418" s="156" t="str">
        <f t="shared" si="167"/>
        <v>H6R14 - 1</v>
      </c>
      <c r="AD418" s="153">
        <f t="shared" si="160"/>
        <v>5</v>
      </c>
      <c r="AE418" s="197">
        <f t="shared" si="161"/>
        <v>5</v>
      </c>
      <c r="AF418" s="153" t="str">
        <f t="shared" si="152"/>
        <v>H6R14.</v>
      </c>
      <c r="AG418" s="153" t="str">
        <f t="shared" si="162"/>
        <v>H6R14</v>
      </c>
      <c r="AH418" s="68"/>
      <c r="AI418" s="68"/>
      <c r="AJ418" s="15"/>
      <c r="AK418" s="15"/>
      <c r="AL418" s="15"/>
      <c r="AM418" s="15"/>
      <c r="AN418" s="15"/>
      <c r="AO418" s="15"/>
      <c r="AP418" s="15"/>
    </row>
    <row r="419" spans="1:42" s="2" customFormat="1" ht="350.1" customHeight="1" x14ac:dyDescent="0.2">
      <c r="A419" s="172">
        <f>IF(ISBLANK(D419),"",COUNTA($D$2:D419))</f>
        <v>338</v>
      </c>
      <c r="B419" s="148">
        <f t="shared" si="153"/>
        <v>418</v>
      </c>
      <c r="C419" s="87"/>
      <c r="D419" s="104" t="s">
        <v>836</v>
      </c>
      <c r="E419" s="104" t="s">
        <v>31</v>
      </c>
      <c r="F419" s="101" t="s">
        <v>1185</v>
      </c>
      <c r="G419" s="102" t="s">
        <v>50</v>
      </c>
      <c r="H419" s="102" t="s">
        <v>335</v>
      </c>
      <c r="I419" s="102" t="s">
        <v>336</v>
      </c>
      <c r="J419" s="104" t="s">
        <v>337</v>
      </c>
      <c r="K419" s="87">
        <v>2</v>
      </c>
      <c r="L419" s="91">
        <v>43040</v>
      </c>
      <c r="M419" s="91">
        <v>43189</v>
      </c>
      <c r="N419" s="92">
        <f t="shared" si="165"/>
        <v>21.285714285714285</v>
      </c>
      <c r="O419" s="90" t="s">
        <v>2148</v>
      </c>
      <c r="P419" s="90">
        <v>2</v>
      </c>
      <c r="Q419" s="87"/>
      <c r="R419" s="175">
        <f t="shared" si="163"/>
        <v>-1439.6333333333334</v>
      </c>
      <c r="S419" s="93">
        <f t="shared" si="154"/>
        <v>100</v>
      </c>
      <c r="T419" s="154">
        <f t="shared" si="155"/>
        <v>21.285714285714285</v>
      </c>
      <c r="U419" s="154">
        <f t="shared" si="156"/>
        <v>21.285714285714285</v>
      </c>
      <c r="V419" s="154">
        <f t="shared" si="157"/>
        <v>21.285714285714285</v>
      </c>
      <c r="W419" s="87"/>
      <c r="X419" s="155" t="str">
        <f t="shared" si="158"/>
        <v>CUMPLIDA</v>
      </c>
      <c r="Y419" s="155" t="str">
        <f t="shared" si="159"/>
        <v>CUMPLIDO</v>
      </c>
      <c r="Z419" s="95" t="s">
        <v>167</v>
      </c>
      <c r="AA419" s="156" t="str">
        <f t="shared" si="166"/>
        <v>H9R14</v>
      </c>
      <c r="AB419" s="156">
        <f t="shared" si="172"/>
        <v>1</v>
      </c>
      <c r="AC419" s="156" t="str">
        <f t="shared" si="167"/>
        <v>H9R14 - 1</v>
      </c>
      <c r="AD419" s="153">
        <f t="shared" si="160"/>
        <v>5</v>
      </c>
      <c r="AE419" s="197">
        <f t="shared" si="161"/>
        <v>5</v>
      </c>
      <c r="AF419" s="153" t="str">
        <f t="shared" si="152"/>
        <v>H9R14.</v>
      </c>
      <c r="AG419" s="153" t="str">
        <f t="shared" si="162"/>
        <v>H9R14</v>
      </c>
      <c r="AH419" s="68"/>
      <c r="AI419" s="68"/>
      <c r="AJ419" s="15"/>
      <c r="AK419" s="15"/>
      <c r="AL419" s="15"/>
      <c r="AM419" s="15"/>
      <c r="AN419" s="15"/>
      <c r="AO419" s="15"/>
      <c r="AP419" s="15"/>
    </row>
    <row r="420" spans="1:42" s="2" customFormat="1" ht="350.1" customHeight="1" x14ac:dyDescent="0.2">
      <c r="A420" s="172">
        <f>IF(ISBLANK(D420),"",COUNTA($D$2:D420))</f>
        <v>339</v>
      </c>
      <c r="B420" s="148">
        <f t="shared" si="153"/>
        <v>419</v>
      </c>
      <c r="C420" s="87"/>
      <c r="D420" s="104" t="s">
        <v>836</v>
      </c>
      <c r="E420" s="104" t="s">
        <v>26</v>
      </c>
      <c r="F420" s="101" t="s">
        <v>582</v>
      </c>
      <c r="G420" s="102" t="s">
        <v>51</v>
      </c>
      <c r="H420" s="102" t="s">
        <v>580</v>
      </c>
      <c r="I420" s="102" t="s">
        <v>583</v>
      </c>
      <c r="J420" s="104" t="s">
        <v>581</v>
      </c>
      <c r="K420" s="87">
        <v>2</v>
      </c>
      <c r="L420" s="91">
        <v>43040</v>
      </c>
      <c r="M420" s="91">
        <v>43189</v>
      </c>
      <c r="N420" s="92">
        <f t="shared" si="165"/>
        <v>21.285714285714285</v>
      </c>
      <c r="O420" s="88" t="s">
        <v>2110</v>
      </c>
      <c r="P420" s="90">
        <v>2</v>
      </c>
      <c r="Q420" s="87"/>
      <c r="R420" s="175">
        <f t="shared" si="163"/>
        <v>-1439.6333333333334</v>
      </c>
      <c r="S420" s="93">
        <f t="shared" si="154"/>
        <v>100</v>
      </c>
      <c r="T420" s="154">
        <f t="shared" si="155"/>
        <v>21.285714285714285</v>
      </c>
      <c r="U420" s="154">
        <f t="shared" si="156"/>
        <v>21.285714285714285</v>
      </c>
      <c r="V420" s="154">
        <f t="shared" si="157"/>
        <v>21.285714285714285</v>
      </c>
      <c r="W420" s="87"/>
      <c r="X420" s="155" t="str">
        <f t="shared" si="158"/>
        <v>CUMPLIDA</v>
      </c>
      <c r="Y420" s="155" t="str">
        <f t="shared" si="159"/>
        <v>CUMPLIDO</v>
      </c>
      <c r="Z420" s="95" t="s">
        <v>167</v>
      </c>
      <c r="AA420" s="156" t="str">
        <f t="shared" si="166"/>
        <v>H11R14</v>
      </c>
      <c r="AB420" s="156">
        <f t="shared" si="172"/>
        <v>1</v>
      </c>
      <c r="AC420" s="156" t="str">
        <f t="shared" si="167"/>
        <v>H11R14 - 1</v>
      </c>
      <c r="AD420" s="153">
        <f t="shared" si="160"/>
        <v>5</v>
      </c>
      <c r="AE420" s="197">
        <f t="shared" si="161"/>
        <v>5</v>
      </c>
      <c r="AF420" s="153" t="str">
        <f t="shared" si="152"/>
        <v>H11R14.</v>
      </c>
      <c r="AG420" s="153" t="str">
        <f t="shared" si="162"/>
        <v>H11R14</v>
      </c>
      <c r="AH420" s="68"/>
      <c r="AI420" s="68"/>
      <c r="AJ420" s="15"/>
      <c r="AK420" s="15"/>
      <c r="AL420" s="15"/>
      <c r="AM420" s="15"/>
      <c r="AN420" s="15"/>
      <c r="AO420" s="15"/>
      <c r="AP420" s="15"/>
    </row>
    <row r="421" spans="1:42" s="2" customFormat="1" ht="350.1" customHeight="1" x14ac:dyDescent="0.2">
      <c r="A421" s="172">
        <f>IF(ISBLANK(D421),"",COUNTA($D$2:D421))</f>
        <v>340</v>
      </c>
      <c r="B421" s="148">
        <f t="shared" si="153"/>
        <v>420</v>
      </c>
      <c r="C421" s="87"/>
      <c r="D421" s="104" t="s">
        <v>836</v>
      </c>
      <c r="E421" s="104" t="s">
        <v>32</v>
      </c>
      <c r="F421" s="101" t="s">
        <v>1186</v>
      </c>
      <c r="G421" s="102" t="s">
        <v>52</v>
      </c>
      <c r="H421" s="114" t="s">
        <v>310</v>
      </c>
      <c r="I421" s="101" t="s">
        <v>311</v>
      </c>
      <c r="J421" s="117" t="s">
        <v>289</v>
      </c>
      <c r="K421" s="117">
        <v>3</v>
      </c>
      <c r="L421" s="165">
        <v>43040</v>
      </c>
      <c r="M421" s="165">
        <v>43403</v>
      </c>
      <c r="N421" s="92">
        <f t="shared" si="165"/>
        <v>51.857142857142854</v>
      </c>
      <c r="O421" s="88" t="s">
        <v>2110</v>
      </c>
      <c r="P421" s="90">
        <v>3</v>
      </c>
      <c r="Q421" s="113">
        <v>44238</v>
      </c>
      <c r="R421" s="175">
        <f t="shared" si="163"/>
        <v>27.833333333333332</v>
      </c>
      <c r="S421" s="93">
        <f t="shared" si="154"/>
        <v>100</v>
      </c>
      <c r="T421" s="154">
        <f t="shared" si="155"/>
        <v>51.857142857142854</v>
      </c>
      <c r="U421" s="154">
        <f t="shared" si="156"/>
        <v>51.857142857142854</v>
      </c>
      <c r="V421" s="154">
        <f t="shared" si="157"/>
        <v>51.857142857142854</v>
      </c>
      <c r="W421" s="87"/>
      <c r="X421" s="155" t="str">
        <f t="shared" si="158"/>
        <v>CUMPLIDA</v>
      </c>
      <c r="Y421" s="155" t="str">
        <f t="shared" si="159"/>
        <v>CUMPLIDO</v>
      </c>
      <c r="Z421" s="95" t="s">
        <v>167</v>
      </c>
      <c r="AA421" s="156" t="str">
        <f t="shared" si="166"/>
        <v>H13R14</v>
      </c>
      <c r="AB421" s="156">
        <f t="shared" si="172"/>
        <v>1</v>
      </c>
      <c r="AC421" s="156" t="str">
        <f t="shared" si="167"/>
        <v>H13R14 - 1</v>
      </c>
      <c r="AD421" s="153">
        <f t="shared" si="160"/>
        <v>5</v>
      </c>
      <c r="AE421" s="197">
        <f t="shared" si="161"/>
        <v>5</v>
      </c>
      <c r="AF421" s="153" t="str">
        <f t="shared" si="152"/>
        <v>H13R14.</v>
      </c>
      <c r="AG421" s="153" t="str">
        <f t="shared" si="162"/>
        <v>H13R14</v>
      </c>
      <c r="AH421" s="68"/>
      <c r="AI421" s="68"/>
      <c r="AJ421" s="15"/>
      <c r="AK421" s="15"/>
      <c r="AL421" s="15"/>
      <c r="AM421" s="15"/>
      <c r="AN421" s="15"/>
      <c r="AO421" s="15"/>
      <c r="AP421" s="15"/>
    </row>
    <row r="422" spans="1:42" s="2" customFormat="1" ht="350.1" customHeight="1" x14ac:dyDescent="0.2">
      <c r="A422" s="172">
        <f>IF(ISBLANK(D422),"",COUNTA($D$2:D422))</f>
        <v>341</v>
      </c>
      <c r="B422" s="148">
        <f t="shared" si="153"/>
        <v>421</v>
      </c>
      <c r="C422" s="87"/>
      <c r="D422" s="104" t="s">
        <v>1015</v>
      </c>
      <c r="E422" s="104" t="s">
        <v>26</v>
      </c>
      <c r="F422" s="101" t="s">
        <v>1187</v>
      </c>
      <c r="G422" s="102" t="s">
        <v>53</v>
      </c>
      <c r="H422" s="101" t="s">
        <v>312</v>
      </c>
      <c r="I422" s="101" t="s">
        <v>313</v>
      </c>
      <c r="J422" s="117" t="s">
        <v>314</v>
      </c>
      <c r="K422" s="119">
        <v>1</v>
      </c>
      <c r="L422" s="165">
        <v>43132</v>
      </c>
      <c r="M422" s="165">
        <v>43159</v>
      </c>
      <c r="N422" s="92">
        <f t="shared" si="165"/>
        <v>3.8571428571428572</v>
      </c>
      <c r="O422" s="90" t="s">
        <v>2106</v>
      </c>
      <c r="P422" s="90">
        <v>1</v>
      </c>
      <c r="Q422" s="87"/>
      <c r="R422" s="175">
        <f t="shared" si="163"/>
        <v>-1438.6333333333334</v>
      </c>
      <c r="S422" s="93">
        <f t="shared" si="154"/>
        <v>100</v>
      </c>
      <c r="T422" s="154">
        <f t="shared" si="155"/>
        <v>3.8571428571428572</v>
      </c>
      <c r="U422" s="154">
        <f t="shared" si="156"/>
        <v>3.8571428571428572</v>
      </c>
      <c r="V422" s="154">
        <f t="shared" si="157"/>
        <v>3.8571428571428572</v>
      </c>
      <c r="W422" s="87"/>
      <c r="X422" s="155" t="str">
        <f t="shared" si="158"/>
        <v>CUMPLIDA</v>
      </c>
      <c r="Y422" s="155" t="str">
        <f t="shared" si="159"/>
        <v>CUMPLIDO</v>
      </c>
      <c r="Z422" s="95" t="s">
        <v>167</v>
      </c>
      <c r="AA422" s="156" t="str">
        <f t="shared" si="166"/>
        <v>H17R14</v>
      </c>
      <c r="AB422" s="156">
        <f t="shared" si="172"/>
        <v>1</v>
      </c>
      <c r="AC422" s="156" t="str">
        <f t="shared" si="167"/>
        <v>H17R14 - 1</v>
      </c>
      <c r="AD422" s="153">
        <f t="shared" si="160"/>
        <v>5</v>
      </c>
      <c r="AE422" s="197">
        <f t="shared" si="161"/>
        <v>5</v>
      </c>
      <c r="AF422" s="153" t="str">
        <f t="shared" si="152"/>
        <v>H17R14.</v>
      </c>
      <c r="AG422" s="153" t="str">
        <f t="shared" si="162"/>
        <v>H17R14</v>
      </c>
      <c r="AH422" s="68"/>
      <c r="AI422" s="68"/>
      <c r="AJ422" s="15"/>
      <c r="AK422" s="15"/>
      <c r="AL422" s="15"/>
      <c r="AM422" s="15"/>
      <c r="AN422" s="15"/>
      <c r="AO422" s="15"/>
      <c r="AP422" s="15"/>
    </row>
    <row r="423" spans="1:42" s="2" customFormat="1" ht="350.1" customHeight="1" x14ac:dyDescent="0.2">
      <c r="A423" s="172">
        <f>IF(ISBLANK(D423),"",COUNTA($D$2:D423))</f>
        <v>342</v>
      </c>
      <c r="B423" s="148">
        <f t="shared" si="153"/>
        <v>422</v>
      </c>
      <c r="C423" s="87"/>
      <c r="D423" s="104" t="s">
        <v>836</v>
      </c>
      <c r="E423" s="104" t="s">
        <v>26</v>
      </c>
      <c r="F423" s="101" t="s">
        <v>1188</v>
      </c>
      <c r="G423" s="102" t="s">
        <v>54</v>
      </c>
      <c r="H423" s="114" t="s">
        <v>315</v>
      </c>
      <c r="I423" s="101" t="s">
        <v>316</v>
      </c>
      <c r="J423" s="113" t="s">
        <v>317</v>
      </c>
      <c r="K423" s="119">
        <v>4</v>
      </c>
      <c r="L423" s="165">
        <v>43040</v>
      </c>
      <c r="M423" s="165">
        <v>43403</v>
      </c>
      <c r="N423" s="92">
        <f t="shared" si="165"/>
        <v>51.857142857142854</v>
      </c>
      <c r="O423" s="90" t="s">
        <v>2106</v>
      </c>
      <c r="P423" s="90">
        <v>4</v>
      </c>
      <c r="Q423" s="191">
        <v>44185</v>
      </c>
      <c r="R423" s="175">
        <f t="shared" si="163"/>
        <v>26.066666666666666</v>
      </c>
      <c r="S423" s="93">
        <f t="shared" si="154"/>
        <v>100</v>
      </c>
      <c r="T423" s="154">
        <f t="shared" si="155"/>
        <v>51.857142857142854</v>
      </c>
      <c r="U423" s="154">
        <f t="shared" si="156"/>
        <v>51.857142857142854</v>
      </c>
      <c r="V423" s="154">
        <f t="shared" si="157"/>
        <v>51.857142857142854</v>
      </c>
      <c r="W423" s="87"/>
      <c r="X423" s="155" t="str">
        <f t="shared" si="158"/>
        <v>CUMPLIDA</v>
      </c>
      <c r="Y423" s="155" t="str">
        <f t="shared" si="159"/>
        <v>CUMPLIDO</v>
      </c>
      <c r="Z423" s="95" t="s">
        <v>167</v>
      </c>
      <c r="AA423" s="156" t="str">
        <f t="shared" si="166"/>
        <v>H20R14</v>
      </c>
      <c r="AB423" s="156">
        <f t="shared" si="172"/>
        <v>1</v>
      </c>
      <c r="AC423" s="156" t="str">
        <f t="shared" si="167"/>
        <v>H20R14 - 1</v>
      </c>
      <c r="AD423" s="153">
        <f t="shared" si="160"/>
        <v>5</v>
      </c>
      <c r="AE423" s="197">
        <f t="shared" si="161"/>
        <v>5</v>
      </c>
      <c r="AF423" s="153" t="str">
        <f t="shared" si="152"/>
        <v>H20R14.</v>
      </c>
      <c r="AG423" s="153" t="str">
        <f t="shared" si="162"/>
        <v>H20R14</v>
      </c>
      <c r="AH423" s="68"/>
      <c r="AI423" s="68"/>
      <c r="AJ423" s="15"/>
      <c r="AK423" s="15"/>
      <c r="AL423" s="15"/>
      <c r="AM423" s="15"/>
      <c r="AN423" s="15"/>
      <c r="AO423" s="15"/>
      <c r="AP423" s="15"/>
    </row>
    <row r="424" spans="1:42" s="2" customFormat="1" ht="350.1" customHeight="1" x14ac:dyDescent="0.2">
      <c r="A424" s="172">
        <f>IF(ISBLANK(D424),"",COUNTA($D$2:D424))</f>
        <v>343</v>
      </c>
      <c r="B424" s="148">
        <f t="shared" si="153"/>
        <v>423</v>
      </c>
      <c r="C424" s="87"/>
      <c r="D424" s="104" t="s">
        <v>1012</v>
      </c>
      <c r="E424" s="104" t="s">
        <v>26</v>
      </c>
      <c r="F424" s="101" t="s">
        <v>989</v>
      </c>
      <c r="G424" s="220" t="s">
        <v>320</v>
      </c>
      <c r="H424" s="101" t="s">
        <v>741</v>
      </c>
      <c r="I424" s="101" t="s">
        <v>318</v>
      </c>
      <c r="J424" s="117" t="s">
        <v>9</v>
      </c>
      <c r="K424" s="117">
        <v>1</v>
      </c>
      <c r="L424" s="165">
        <v>43160</v>
      </c>
      <c r="M424" s="165">
        <v>43189</v>
      </c>
      <c r="N424" s="92">
        <f t="shared" si="165"/>
        <v>4.1428571428571432</v>
      </c>
      <c r="O424" s="90" t="s">
        <v>2106</v>
      </c>
      <c r="P424" s="90">
        <v>1</v>
      </c>
      <c r="Q424" s="87"/>
      <c r="R424" s="175">
        <f t="shared" si="163"/>
        <v>-1439.6333333333334</v>
      </c>
      <c r="S424" s="93">
        <f t="shared" si="154"/>
        <v>100</v>
      </c>
      <c r="T424" s="154">
        <f t="shared" si="155"/>
        <v>4.1428571428571432</v>
      </c>
      <c r="U424" s="154">
        <f t="shared" si="156"/>
        <v>4.1428571428571432</v>
      </c>
      <c r="V424" s="154">
        <f t="shared" si="157"/>
        <v>4.1428571428571432</v>
      </c>
      <c r="W424" s="87"/>
      <c r="X424" s="155" t="str">
        <f t="shared" si="158"/>
        <v>CUMPLIDA</v>
      </c>
      <c r="Y424" s="155" t="str">
        <f t="shared" si="159"/>
        <v>CUMPLIDO</v>
      </c>
      <c r="Z424" s="95" t="s">
        <v>167</v>
      </c>
      <c r="AA424" s="156" t="str">
        <f t="shared" si="166"/>
        <v>H21R14</v>
      </c>
      <c r="AB424" s="156">
        <f t="shared" si="172"/>
        <v>1</v>
      </c>
      <c r="AC424" s="156" t="str">
        <f t="shared" si="167"/>
        <v>H21R14 - 1</v>
      </c>
      <c r="AD424" s="153">
        <f t="shared" si="160"/>
        <v>5</v>
      </c>
      <c r="AE424" s="197">
        <f t="shared" si="161"/>
        <v>5</v>
      </c>
      <c r="AF424" s="153" t="str">
        <f t="shared" si="152"/>
        <v>H21R14.</v>
      </c>
      <c r="AG424" s="153" t="str">
        <f t="shared" si="162"/>
        <v>H21R14</v>
      </c>
      <c r="AH424" s="68"/>
      <c r="AI424" s="68"/>
      <c r="AJ424" s="15"/>
      <c r="AK424" s="15"/>
      <c r="AL424" s="15"/>
      <c r="AM424" s="15"/>
      <c r="AN424" s="15"/>
      <c r="AO424" s="15"/>
      <c r="AP424" s="15"/>
    </row>
    <row r="425" spans="1:42" s="2" customFormat="1" ht="350.1" customHeight="1" x14ac:dyDescent="0.2">
      <c r="A425" s="172" t="str">
        <f>IF(ISBLANK(D425),"",COUNTA($D$2:D425))</f>
        <v/>
      </c>
      <c r="B425" s="148">
        <f t="shared" si="153"/>
        <v>424</v>
      </c>
      <c r="C425" s="87"/>
      <c r="D425" s="104"/>
      <c r="E425" s="104" t="s">
        <v>26</v>
      </c>
      <c r="F425" s="101" t="s">
        <v>1189</v>
      </c>
      <c r="G425" s="220" t="s">
        <v>55</v>
      </c>
      <c r="H425" s="101" t="s">
        <v>742</v>
      </c>
      <c r="I425" s="101" t="s">
        <v>319</v>
      </c>
      <c r="J425" s="117" t="s">
        <v>8</v>
      </c>
      <c r="K425" s="117">
        <v>1</v>
      </c>
      <c r="L425" s="165">
        <v>43040</v>
      </c>
      <c r="M425" s="165">
        <v>43099</v>
      </c>
      <c r="N425" s="92">
        <f t="shared" si="165"/>
        <v>8.4285714285714288</v>
      </c>
      <c r="O425" s="90" t="s">
        <v>2106</v>
      </c>
      <c r="P425" s="90">
        <v>1</v>
      </c>
      <c r="Q425" s="87"/>
      <c r="R425" s="175">
        <f t="shared" si="163"/>
        <v>-1436.6333333333334</v>
      </c>
      <c r="S425" s="93">
        <f t="shared" si="154"/>
        <v>100</v>
      </c>
      <c r="T425" s="154">
        <f t="shared" si="155"/>
        <v>8.4285714285714288</v>
      </c>
      <c r="U425" s="154">
        <f t="shared" si="156"/>
        <v>8.4285714285714288</v>
      </c>
      <c r="V425" s="154">
        <f t="shared" si="157"/>
        <v>8.4285714285714288</v>
      </c>
      <c r="W425" s="87"/>
      <c r="X425" s="155" t="str">
        <f t="shared" si="158"/>
        <v>CUMPLIDA</v>
      </c>
      <c r="Y425" s="155" t="str">
        <f t="shared" si="159"/>
        <v/>
      </c>
      <c r="Z425" s="95" t="s">
        <v>167</v>
      </c>
      <c r="AA425" s="156" t="str">
        <f t="shared" si="166"/>
        <v>H21R14</v>
      </c>
      <c r="AB425" s="156">
        <f t="shared" si="172"/>
        <v>2</v>
      </c>
      <c r="AC425" s="156" t="str">
        <f t="shared" si="167"/>
        <v>H21R14 - 2</v>
      </c>
      <c r="AD425" s="153">
        <f t="shared" si="160"/>
        <v>5</v>
      </c>
      <c r="AE425" s="197">
        <f t="shared" si="161"/>
        <v>5</v>
      </c>
      <c r="AF425" s="153" t="str">
        <f t="shared" si="152"/>
        <v>H21R14.</v>
      </c>
      <c r="AG425" s="153" t="str">
        <f t="shared" si="162"/>
        <v>H21R14</v>
      </c>
      <c r="AH425" s="68"/>
      <c r="AI425" s="68"/>
      <c r="AJ425" s="15"/>
      <c r="AK425" s="15"/>
      <c r="AL425" s="15"/>
      <c r="AM425" s="15"/>
      <c r="AN425" s="15"/>
      <c r="AO425" s="15"/>
      <c r="AP425" s="15"/>
    </row>
    <row r="426" spans="1:42" s="2" customFormat="1" ht="350.1" customHeight="1" x14ac:dyDescent="0.2">
      <c r="A426" s="172">
        <f>IF(ISBLANK(D426),"",COUNTA($D$2:D426))</f>
        <v>344</v>
      </c>
      <c r="B426" s="148">
        <f t="shared" si="153"/>
        <v>425</v>
      </c>
      <c r="C426" s="87"/>
      <c r="D426" s="104" t="s">
        <v>836</v>
      </c>
      <c r="E426" s="104" t="s">
        <v>26</v>
      </c>
      <c r="F426" s="101" t="s">
        <v>587</v>
      </c>
      <c r="G426" s="220" t="s">
        <v>588</v>
      </c>
      <c r="H426" s="220" t="s">
        <v>584</v>
      </c>
      <c r="I426" s="220" t="s">
        <v>585</v>
      </c>
      <c r="J426" s="218" t="s">
        <v>586</v>
      </c>
      <c r="K426" s="87">
        <v>1</v>
      </c>
      <c r="L426" s="219">
        <v>43040</v>
      </c>
      <c r="M426" s="219">
        <v>43099</v>
      </c>
      <c r="N426" s="92">
        <f t="shared" si="165"/>
        <v>8.4285714285714288</v>
      </c>
      <c r="O426" s="88" t="s">
        <v>2110</v>
      </c>
      <c r="P426" s="90">
        <v>1</v>
      </c>
      <c r="Q426" s="87"/>
      <c r="R426" s="175">
        <f t="shared" si="163"/>
        <v>-1436.6333333333334</v>
      </c>
      <c r="S426" s="93">
        <f t="shared" si="154"/>
        <v>100</v>
      </c>
      <c r="T426" s="154">
        <f t="shared" si="155"/>
        <v>8.4285714285714288</v>
      </c>
      <c r="U426" s="154">
        <f t="shared" si="156"/>
        <v>8.4285714285714288</v>
      </c>
      <c r="V426" s="154">
        <f t="shared" si="157"/>
        <v>8.4285714285714288</v>
      </c>
      <c r="W426" s="87"/>
      <c r="X426" s="155" t="str">
        <f t="shared" si="158"/>
        <v>CUMPLIDA</v>
      </c>
      <c r="Y426" s="155" t="str">
        <f t="shared" si="159"/>
        <v>CUMPLIDO</v>
      </c>
      <c r="Z426" s="95" t="s">
        <v>167</v>
      </c>
      <c r="AA426" s="156" t="str">
        <f t="shared" si="166"/>
        <v>H22R14</v>
      </c>
      <c r="AB426" s="156">
        <f t="shared" si="172"/>
        <v>1</v>
      </c>
      <c r="AC426" s="156" t="str">
        <f t="shared" si="167"/>
        <v>H22R14 - 1</v>
      </c>
      <c r="AD426" s="153">
        <f t="shared" si="160"/>
        <v>5</v>
      </c>
      <c r="AE426" s="197">
        <f t="shared" si="161"/>
        <v>5</v>
      </c>
      <c r="AF426" s="153" t="str">
        <f t="shared" si="152"/>
        <v>H22R14.</v>
      </c>
      <c r="AG426" s="153" t="str">
        <f t="shared" si="162"/>
        <v>H22R14</v>
      </c>
      <c r="AH426" s="68"/>
      <c r="AI426" s="68"/>
      <c r="AJ426" s="15"/>
      <c r="AK426" s="15"/>
      <c r="AL426" s="15"/>
      <c r="AM426" s="15"/>
      <c r="AN426" s="15"/>
      <c r="AO426" s="15"/>
      <c r="AP426" s="15"/>
    </row>
    <row r="427" spans="1:42" s="2" customFormat="1" ht="350.1" customHeight="1" x14ac:dyDescent="0.2">
      <c r="A427" s="172">
        <f>IF(ISBLANK(D427),"",COUNTA($D$2:D427))</f>
        <v>345</v>
      </c>
      <c r="B427" s="148">
        <f t="shared" si="153"/>
        <v>426</v>
      </c>
      <c r="C427" s="87"/>
      <c r="D427" s="104" t="s">
        <v>996</v>
      </c>
      <c r="E427" s="104" t="s">
        <v>26</v>
      </c>
      <c r="F427" s="101" t="s">
        <v>1006</v>
      </c>
      <c r="G427" s="102" t="s">
        <v>56</v>
      </c>
      <c r="H427" s="102" t="s">
        <v>1488</v>
      </c>
      <c r="I427" s="102" t="s">
        <v>1481</v>
      </c>
      <c r="J427" s="104" t="s">
        <v>1436</v>
      </c>
      <c r="K427" s="87">
        <v>1</v>
      </c>
      <c r="L427" s="91">
        <v>43862</v>
      </c>
      <c r="M427" s="91">
        <v>43979</v>
      </c>
      <c r="N427" s="92">
        <f t="shared" si="165"/>
        <v>16.714285714285715</v>
      </c>
      <c r="O427" s="87" t="s">
        <v>2117</v>
      </c>
      <c r="P427" s="90">
        <v>0</v>
      </c>
      <c r="Q427" s="87"/>
      <c r="R427" s="175">
        <f t="shared" si="163"/>
        <v>-1465.9666666666667</v>
      </c>
      <c r="S427" s="93">
        <f t="shared" si="154"/>
        <v>0</v>
      </c>
      <c r="T427" s="154">
        <f t="shared" si="155"/>
        <v>0</v>
      </c>
      <c r="U427" s="154">
        <f t="shared" si="156"/>
        <v>0</v>
      </c>
      <c r="V427" s="154">
        <f t="shared" si="157"/>
        <v>16.714285714285715</v>
      </c>
      <c r="W427" s="87"/>
      <c r="X427" s="155" t="str">
        <f t="shared" si="158"/>
        <v>VENCIDA</v>
      </c>
      <c r="Y427" s="155" t="str">
        <f t="shared" si="159"/>
        <v>VENCIDO</v>
      </c>
      <c r="Z427" s="95" t="s">
        <v>167</v>
      </c>
      <c r="AA427" s="156" t="str">
        <f t="shared" si="166"/>
        <v>H29R14</v>
      </c>
      <c r="AB427" s="156">
        <f t="shared" si="172"/>
        <v>1</v>
      </c>
      <c r="AC427" s="156" t="str">
        <f t="shared" si="167"/>
        <v>H29R14 - 1</v>
      </c>
      <c r="AD427" s="153">
        <f t="shared" si="160"/>
        <v>1</v>
      </c>
      <c r="AE427" s="197">
        <f t="shared" si="161"/>
        <v>1</v>
      </c>
      <c r="AF427" s="153" t="str">
        <f t="shared" si="152"/>
        <v>H29R14.</v>
      </c>
      <c r="AG427" s="153" t="str">
        <f t="shared" si="162"/>
        <v>H29R14</v>
      </c>
      <c r="AH427" s="68"/>
      <c r="AI427" s="68"/>
      <c r="AJ427" s="15"/>
      <c r="AK427" s="15"/>
      <c r="AL427" s="15"/>
      <c r="AM427" s="15"/>
      <c r="AN427" s="15"/>
      <c r="AO427" s="15"/>
      <c r="AP427" s="15"/>
    </row>
    <row r="428" spans="1:42" s="2" customFormat="1" ht="350.1" customHeight="1" x14ac:dyDescent="0.2">
      <c r="A428" s="172">
        <f>IF(ISBLANK(D428),"",COUNTA($D$2:D428))</f>
        <v>346</v>
      </c>
      <c r="B428" s="148">
        <f t="shared" si="153"/>
        <v>427</v>
      </c>
      <c r="C428" s="87"/>
      <c r="D428" s="104" t="s">
        <v>836</v>
      </c>
      <c r="E428" s="104" t="s">
        <v>26</v>
      </c>
      <c r="F428" s="102" t="s">
        <v>589</v>
      </c>
      <c r="G428" s="220" t="s">
        <v>57</v>
      </c>
      <c r="H428" s="102" t="s">
        <v>1488</v>
      </c>
      <c r="I428" s="102" t="s">
        <v>1435</v>
      </c>
      <c r="J428" s="104" t="s">
        <v>1436</v>
      </c>
      <c r="K428" s="87">
        <v>1</v>
      </c>
      <c r="L428" s="91">
        <v>43862</v>
      </c>
      <c r="M428" s="91">
        <v>43979</v>
      </c>
      <c r="N428" s="92">
        <f t="shared" si="165"/>
        <v>16.714285714285715</v>
      </c>
      <c r="O428" s="87" t="s">
        <v>2117</v>
      </c>
      <c r="P428" s="90">
        <v>0</v>
      </c>
      <c r="Q428" s="87"/>
      <c r="R428" s="175">
        <f t="shared" si="163"/>
        <v>-1465.9666666666667</v>
      </c>
      <c r="S428" s="93">
        <f t="shared" si="154"/>
        <v>0</v>
      </c>
      <c r="T428" s="154">
        <f t="shared" si="155"/>
        <v>0</v>
      </c>
      <c r="U428" s="154">
        <f t="shared" si="156"/>
        <v>0</v>
      </c>
      <c r="V428" s="154">
        <f t="shared" si="157"/>
        <v>16.714285714285715</v>
      </c>
      <c r="W428" s="87"/>
      <c r="X428" s="155" t="str">
        <f t="shared" si="158"/>
        <v>VENCIDA</v>
      </c>
      <c r="Y428" s="155" t="str">
        <f t="shared" si="159"/>
        <v>VENCIDO</v>
      </c>
      <c r="Z428" s="95" t="s">
        <v>167</v>
      </c>
      <c r="AA428" s="156" t="str">
        <f t="shared" si="166"/>
        <v>H31R14</v>
      </c>
      <c r="AB428" s="156">
        <f t="shared" si="172"/>
        <v>1</v>
      </c>
      <c r="AC428" s="156" t="str">
        <f t="shared" si="167"/>
        <v>H31R14 - 1</v>
      </c>
      <c r="AD428" s="153">
        <f t="shared" si="160"/>
        <v>1</v>
      </c>
      <c r="AE428" s="197">
        <f t="shared" si="161"/>
        <v>1</v>
      </c>
      <c r="AF428" s="153" t="str">
        <f t="shared" si="152"/>
        <v>H31R14.</v>
      </c>
      <c r="AG428" s="153" t="str">
        <f t="shared" si="162"/>
        <v>H31R14</v>
      </c>
      <c r="AH428" s="68"/>
      <c r="AI428" s="68"/>
      <c r="AJ428" s="15"/>
      <c r="AK428" s="15"/>
      <c r="AL428" s="15"/>
      <c r="AM428" s="15"/>
      <c r="AN428" s="15"/>
      <c r="AO428" s="15"/>
      <c r="AP428" s="15"/>
    </row>
    <row r="429" spans="1:42" s="2" customFormat="1" ht="350.1" customHeight="1" x14ac:dyDescent="0.2">
      <c r="A429" s="172">
        <f>IF(ISBLANK(D429),"",COUNTA($D$2:D429))</f>
        <v>347</v>
      </c>
      <c r="B429" s="148">
        <f t="shared" si="153"/>
        <v>428</v>
      </c>
      <c r="C429" s="87"/>
      <c r="D429" s="104" t="s">
        <v>836</v>
      </c>
      <c r="E429" s="104" t="s">
        <v>31</v>
      </c>
      <c r="F429" s="102" t="s">
        <v>590</v>
      </c>
      <c r="G429" s="220" t="s">
        <v>58</v>
      </c>
      <c r="H429" s="102" t="s">
        <v>1488</v>
      </c>
      <c r="I429" s="102" t="s">
        <v>1435</v>
      </c>
      <c r="J429" s="104" t="s">
        <v>1436</v>
      </c>
      <c r="K429" s="87">
        <v>1</v>
      </c>
      <c r="L429" s="91">
        <v>43862</v>
      </c>
      <c r="M429" s="91">
        <v>43979</v>
      </c>
      <c r="N429" s="92">
        <f t="shared" si="165"/>
        <v>16.714285714285715</v>
      </c>
      <c r="O429" s="87" t="s">
        <v>2117</v>
      </c>
      <c r="P429" s="90">
        <v>0</v>
      </c>
      <c r="Q429" s="87"/>
      <c r="R429" s="175">
        <f t="shared" si="163"/>
        <v>-1465.9666666666667</v>
      </c>
      <c r="S429" s="93">
        <f t="shared" si="154"/>
        <v>0</v>
      </c>
      <c r="T429" s="154">
        <f t="shared" si="155"/>
        <v>0</v>
      </c>
      <c r="U429" s="154">
        <f t="shared" si="156"/>
        <v>0</v>
      </c>
      <c r="V429" s="154">
        <f t="shared" si="157"/>
        <v>16.714285714285715</v>
      </c>
      <c r="W429" s="87"/>
      <c r="X429" s="155" t="str">
        <f t="shared" si="158"/>
        <v>VENCIDA</v>
      </c>
      <c r="Y429" s="155" t="str">
        <f t="shared" si="159"/>
        <v>VENCIDO</v>
      </c>
      <c r="Z429" s="95" t="s">
        <v>167</v>
      </c>
      <c r="AA429" s="156" t="str">
        <f t="shared" si="166"/>
        <v>H32R14</v>
      </c>
      <c r="AB429" s="156">
        <f t="shared" si="172"/>
        <v>1</v>
      </c>
      <c r="AC429" s="156" t="str">
        <f t="shared" si="167"/>
        <v>H32R14 - 1</v>
      </c>
      <c r="AD429" s="153">
        <f t="shared" si="160"/>
        <v>1</v>
      </c>
      <c r="AE429" s="197">
        <f t="shared" si="161"/>
        <v>1</v>
      </c>
      <c r="AF429" s="153" t="str">
        <f t="shared" si="152"/>
        <v>H32R14.</v>
      </c>
      <c r="AG429" s="153" t="str">
        <f t="shared" si="162"/>
        <v>H32R14</v>
      </c>
      <c r="AH429" s="68"/>
      <c r="AI429" s="68"/>
      <c r="AJ429" s="15"/>
      <c r="AK429" s="15"/>
      <c r="AL429" s="15"/>
      <c r="AM429" s="15"/>
      <c r="AN429" s="15"/>
      <c r="AO429" s="15"/>
      <c r="AP429" s="15"/>
    </row>
    <row r="430" spans="1:42" s="15" customFormat="1" ht="350.1" customHeight="1" x14ac:dyDescent="0.2">
      <c r="A430" s="172">
        <f>IF(ISBLANK(D430),"",COUNTA($D$2:D430))</f>
        <v>348</v>
      </c>
      <c r="B430" s="148">
        <f t="shared" si="153"/>
        <v>429</v>
      </c>
      <c r="C430" s="87"/>
      <c r="D430" s="104" t="s">
        <v>836</v>
      </c>
      <c r="E430" s="104" t="s">
        <v>26</v>
      </c>
      <c r="F430" s="102" t="s">
        <v>1190</v>
      </c>
      <c r="G430" s="102" t="s">
        <v>59</v>
      </c>
      <c r="H430" s="102" t="s">
        <v>798</v>
      </c>
      <c r="I430" s="102" t="s">
        <v>743</v>
      </c>
      <c r="J430" s="104" t="s">
        <v>8</v>
      </c>
      <c r="K430" s="87">
        <v>1</v>
      </c>
      <c r="L430" s="91">
        <v>43040</v>
      </c>
      <c r="M430" s="91">
        <v>43099</v>
      </c>
      <c r="N430" s="92">
        <f t="shared" ref="N430:N451" si="173">(+M430-L430)/7</f>
        <v>8.4285714285714288</v>
      </c>
      <c r="O430" s="87" t="s">
        <v>2109</v>
      </c>
      <c r="P430" s="90">
        <v>1</v>
      </c>
      <c r="Q430" s="87"/>
      <c r="R430" s="175">
        <f t="shared" si="163"/>
        <v>-1436.6333333333334</v>
      </c>
      <c r="S430" s="93">
        <f t="shared" si="154"/>
        <v>100</v>
      </c>
      <c r="T430" s="154">
        <f t="shared" si="155"/>
        <v>8.4285714285714288</v>
      </c>
      <c r="U430" s="154">
        <f t="shared" si="156"/>
        <v>8.4285714285714288</v>
      </c>
      <c r="V430" s="154">
        <f t="shared" si="157"/>
        <v>8.4285714285714288</v>
      </c>
      <c r="W430" s="87"/>
      <c r="X430" s="155" t="str">
        <f t="shared" si="158"/>
        <v>CUMPLIDA</v>
      </c>
      <c r="Y430" s="155" t="str">
        <f t="shared" si="159"/>
        <v>CUMPLIDO</v>
      </c>
      <c r="Z430" s="112" t="s">
        <v>167</v>
      </c>
      <c r="AA430" s="156" t="str">
        <f t="shared" si="166"/>
        <v>H34R14</v>
      </c>
      <c r="AB430" s="156">
        <f t="shared" si="172"/>
        <v>1</v>
      </c>
      <c r="AC430" s="156" t="str">
        <f t="shared" si="167"/>
        <v>H34R14 - 1</v>
      </c>
      <c r="AD430" s="153">
        <f t="shared" si="160"/>
        <v>5</v>
      </c>
      <c r="AE430" s="197">
        <f t="shared" si="161"/>
        <v>5</v>
      </c>
      <c r="AF430" s="153" t="str">
        <f t="shared" si="152"/>
        <v>H34R14.</v>
      </c>
      <c r="AG430" s="153" t="str">
        <f t="shared" si="162"/>
        <v>H34R14</v>
      </c>
      <c r="AH430" s="68"/>
      <c r="AI430" s="68"/>
    </row>
    <row r="431" spans="1:42" s="2" customFormat="1" ht="350.1" customHeight="1" x14ac:dyDescent="0.2">
      <c r="A431" s="172">
        <f>IF(ISBLANK(D431),"",COUNTA($D$2:D431))</f>
        <v>349</v>
      </c>
      <c r="B431" s="148">
        <f t="shared" si="153"/>
        <v>430</v>
      </c>
      <c r="C431" s="87"/>
      <c r="D431" s="104" t="s">
        <v>996</v>
      </c>
      <c r="E431" s="87" t="s">
        <v>26</v>
      </c>
      <c r="F431" s="101" t="s">
        <v>844</v>
      </c>
      <c r="G431" s="102" t="s">
        <v>60</v>
      </c>
      <c r="H431" s="102" t="s">
        <v>1488</v>
      </c>
      <c r="I431" s="102" t="s">
        <v>1481</v>
      </c>
      <c r="J431" s="87" t="s">
        <v>1436</v>
      </c>
      <c r="K431" s="87">
        <v>1</v>
      </c>
      <c r="L431" s="91">
        <v>43862</v>
      </c>
      <c r="M431" s="91">
        <v>43979</v>
      </c>
      <c r="N431" s="92">
        <f t="shared" si="173"/>
        <v>16.714285714285715</v>
      </c>
      <c r="O431" s="87" t="s">
        <v>2117</v>
      </c>
      <c r="P431" s="90">
        <v>0</v>
      </c>
      <c r="Q431" s="87"/>
      <c r="R431" s="175">
        <f t="shared" si="163"/>
        <v>-1465.9666666666667</v>
      </c>
      <c r="S431" s="93">
        <f t="shared" si="154"/>
        <v>0</v>
      </c>
      <c r="T431" s="154">
        <f t="shared" si="155"/>
        <v>0</v>
      </c>
      <c r="U431" s="154">
        <f t="shared" si="156"/>
        <v>0</v>
      </c>
      <c r="V431" s="154">
        <f t="shared" si="157"/>
        <v>16.714285714285715</v>
      </c>
      <c r="W431" s="87"/>
      <c r="X431" s="155" t="str">
        <f t="shared" si="158"/>
        <v>VENCIDA</v>
      </c>
      <c r="Y431" s="155" t="str">
        <f t="shared" si="159"/>
        <v>VENCIDO</v>
      </c>
      <c r="Z431" s="95" t="s">
        <v>167</v>
      </c>
      <c r="AA431" s="156" t="str">
        <f t="shared" si="166"/>
        <v>H41R14</v>
      </c>
      <c r="AB431" s="156">
        <f>IF(A431&lt;&gt;"",1,#REF!+1)</f>
        <v>1</v>
      </c>
      <c r="AC431" s="156" t="str">
        <f t="shared" si="167"/>
        <v>H41R14 - 1</v>
      </c>
      <c r="AD431" s="153">
        <f t="shared" si="160"/>
        <v>1</v>
      </c>
      <c r="AE431" s="197">
        <f t="shared" si="161"/>
        <v>1</v>
      </c>
      <c r="AF431" s="153" t="str">
        <f t="shared" si="152"/>
        <v>H41R14.</v>
      </c>
      <c r="AG431" s="153" t="str">
        <f t="shared" si="162"/>
        <v>H41R14</v>
      </c>
      <c r="AH431" s="68"/>
      <c r="AI431" s="68"/>
      <c r="AJ431" s="15"/>
      <c r="AK431" s="15"/>
      <c r="AL431" s="15"/>
      <c r="AM431" s="15"/>
      <c r="AN431" s="15"/>
      <c r="AO431" s="15"/>
      <c r="AP431" s="15"/>
    </row>
    <row r="432" spans="1:42" s="2" customFormat="1" ht="350.1" customHeight="1" x14ac:dyDescent="0.2">
      <c r="A432" s="172">
        <f>IF(ISBLANK(D432),"",COUNTA($D$2:D432))</f>
        <v>350</v>
      </c>
      <c r="B432" s="148">
        <f t="shared" si="153"/>
        <v>431</v>
      </c>
      <c r="C432" s="87"/>
      <c r="D432" s="104" t="s">
        <v>836</v>
      </c>
      <c r="E432" s="87" t="s">
        <v>37</v>
      </c>
      <c r="F432" s="101" t="s">
        <v>843</v>
      </c>
      <c r="G432" s="102" t="s">
        <v>61</v>
      </c>
      <c r="H432" s="102" t="s">
        <v>1488</v>
      </c>
      <c r="I432" s="102" t="s">
        <v>1481</v>
      </c>
      <c r="J432" s="87" t="s">
        <v>1436</v>
      </c>
      <c r="K432" s="87">
        <v>1</v>
      </c>
      <c r="L432" s="91">
        <v>43862</v>
      </c>
      <c r="M432" s="91">
        <v>43979</v>
      </c>
      <c r="N432" s="92">
        <f t="shared" si="173"/>
        <v>16.714285714285715</v>
      </c>
      <c r="O432" s="87" t="s">
        <v>2117</v>
      </c>
      <c r="P432" s="90">
        <v>0</v>
      </c>
      <c r="Q432" s="87"/>
      <c r="R432" s="175">
        <f t="shared" si="163"/>
        <v>-1465.9666666666667</v>
      </c>
      <c r="S432" s="93">
        <f t="shared" si="154"/>
        <v>0</v>
      </c>
      <c r="T432" s="154">
        <f t="shared" si="155"/>
        <v>0</v>
      </c>
      <c r="U432" s="154">
        <f t="shared" si="156"/>
        <v>0</v>
      </c>
      <c r="V432" s="154">
        <f t="shared" si="157"/>
        <v>16.714285714285715</v>
      </c>
      <c r="W432" s="87"/>
      <c r="X432" s="155" t="str">
        <f t="shared" si="158"/>
        <v>VENCIDA</v>
      </c>
      <c r="Y432" s="155" t="str">
        <f t="shared" si="159"/>
        <v>VENCIDO</v>
      </c>
      <c r="Z432" s="95" t="s">
        <v>167</v>
      </c>
      <c r="AA432" s="156" t="str">
        <f t="shared" si="166"/>
        <v>H44R14</v>
      </c>
      <c r="AB432" s="156">
        <f t="shared" ref="AB432:AB463" si="174">IF(A432&lt;&gt;"",1,AB431+1)</f>
        <v>1</v>
      </c>
      <c r="AC432" s="156" t="str">
        <f t="shared" si="167"/>
        <v>H44R14 - 1</v>
      </c>
      <c r="AD432" s="153">
        <f t="shared" si="160"/>
        <v>1</v>
      </c>
      <c r="AE432" s="197">
        <f t="shared" si="161"/>
        <v>1</v>
      </c>
      <c r="AF432" s="153" t="str">
        <f t="shared" si="152"/>
        <v>H44R14.</v>
      </c>
      <c r="AG432" s="153" t="str">
        <f t="shared" si="162"/>
        <v>H44R14</v>
      </c>
      <c r="AH432" s="68"/>
      <c r="AI432" s="68"/>
      <c r="AJ432" s="15"/>
      <c r="AK432" s="15"/>
      <c r="AL432" s="15"/>
      <c r="AM432" s="15"/>
      <c r="AN432" s="15"/>
      <c r="AO432" s="15"/>
      <c r="AP432" s="15"/>
    </row>
    <row r="433" spans="1:42" s="2" customFormat="1" ht="350.1" customHeight="1" x14ac:dyDescent="0.2">
      <c r="A433" s="172">
        <f>IF(ISBLANK(D433),"",COUNTA($D$2:D433))</f>
        <v>351</v>
      </c>
      <c r="B433" s="148">
        <f t="shared" si="153"/>
        <v>432</v>
      </c>
      <c r="C433" s="87"/>
      <c r="D433" s="104" t="s">
        <v>1016</v>
      </c>
      <c r="E433" s="87" t="s">
        <v>37</v>
      </c>
      <c r="F433" s="101" t="s">
        <v>1191</v>
      </c>
      <c r="G433" s="102" t="s">
        <v>62</v>
      </c>
      <c r="H433" s="102" t="s">
        <v>1488</v>
      </c>
      <c r="I433" s="102" t="s">
        <v>1481</v>
      </c>
      <c r="J433" s="87" t="s">
        <v>1436</v>
      </c>
      <c r="K433" s="87">
        <v>1</v>
      </c>
      <c r="L433" s="91">
        <v>43862</v>
      </c>
      <c r="M433" s="91">
        <v>43979</v>
      </c>
      <c r="N433" s="92">
        <f t="shared" si="173"/>
        <v>16.714285714285715</v>
      </c>
      <c r="O433" s="87" t="s">
        <v>2117</v>
      </c>
      <c r="P433" s="90">
        <v>0</v>
      </c>
      <c r="Q433" s="87"/>
      <c r="R433" s="175">
        <f t="shared" si="163"/>
        <v>-1465.9666666666667</v>
      </c>
      <c r="S433" s="93">
        <f t="shared" si="154"/>
        <v>0</v>
      </c>
      <c r="T433" s="154">
        <f t="shared" si="155"/>
        <v>0</v>
      </c>
      <c r="U433" s="154">
        <f t="shared" si="156"/>
        <v>0</v>
      </c>
      <c r="V433" s="154">
        <f t="shared" si="157"/>
        <v>16.714285714285715</v>
      </c>
      <c r="W433" s="87"/>
      <c r="X433" s="155" t="str">
        <f t="shared" si="158"/>
        <v>VENCIDA</v>
      </c>
      <c r="Y433" s="155" t="str">
        <f t="shared" si="159"/>
        <v>VENCIDO</v>
      </c>
      <c r="Z433" s="95" t="s">
        <v>167</v>
      </c>
      <c r="AA433" s="156" t="str">
        <f t="shared" si="166"/>
        <v>H45R14</v>
      </c>
      <c r="AB433" s="156">
        <f t="shared" si="174"/>
        <v>1</v>
      </c>
      <c r="AC433" s="156" t="str">
        <f t="shared" si="167"/>
        <v>H45R14 - 1</v>
      </c>
      <c r="AD433" s="153">
        <f t="shared" si="160"/>
        <v>1</v>
      </c>
      <c r="AE433" s="197">
        <f t="shared" si="161"/>
        <v>1</v>
      </c>
      <c r="AF433" s="153" t="str">
        <f t="shared" si="152"/>
        <v>H45R14.</v>
      </c>
      <c r="AG433" s="153" t="str">
        <f t="shared" si="162"/>
        <v>H45R14</v>
      </c>
      <c r="AH433" s="68"/>
      <c r="AI433" s="68"/>
      <c r="AJ433" s="15"/>
      <c r="AK433" s="15"/>
      <c r="AL433" s="15"/>
      <c r="AM433" s="15"/>
      <c r="AN433" s="15"/>
      <c r="AO433" s="15"/>
      <c r="AP433" s="15"/>
    </row>
    <row r="434" spans="1:42" s="2" customFormat="1" ht="350.1" customHeight="1" x14ac:dyDescent="0.2">
      <c r="A434" s="172">
        <f>IF(ISBLANK(D434),"",COUNTA($D$2:D434))</f>
        <v>352</v>
      </c>
      <c r="B434" s="148">
        <f t="shared" si="153"/>
        <v>433</v>
      </c>
      <c r="C434" s="87"/>
      <c r="D434" s="104" t="s">
        <v>836</v>
      </c>
      <c r="E434" s="87" t="s">
        <v>17</v>
      </c>
      <c r="F434" s="101" t="s">
        <v>1017</v>
      </c>
      <c r="G434" s="102" t="s">
        <v>63</v>
      </c>
      <c r="H434" s="102" t="s">
        <v>799</v>
      </c>
      <c r="I434" s="102" t="s">
        <v>800</v>
      </c>
      <c r="J434" s="87" t="s">
        <v>591</v>
      </c>
      <c r="K434" s="87">
        <v>1</v>
      </c>
      <c r="L434" s="91">
        <v>43040</v>
      </c>
      <c r="M434" s="91">
        <v>43099</v>
      </c>
      <c r="N434" s="92">
        <f t="shared" si="173"/>
        <v>8.4285714285714288</v>
      </c>
      <c r="O434" s="87" t="s">
        <v>2130</v>
      </c>
      <c r="P434" s="90">
        <v>1</v>
      </c>
      <c r="Q434" s="87"/>
      <c r="R434" s="175">
        <f t="shared" si="163"/>
        <v>-1436.6333333333334</v>
      </c>
      <c r="S434" s="93">
        <f t="shared" si="154"/>
        <v>100</v>
      </c>
      <c r="T434" s="154">
        <f t="shared" si="155"/>
        <v>8.4285714285714288</v>
      </c>
      <c r="U434" s="154">
        <f t="shared" si="156"/>
        <v>8.4285714285714288</v>
      </c>
      <c r="V434" s="154">
        <f t="shared" si="157"/>
        <v>8.4285714285714288</v>
      </c>
      <c r="W434" s="87"/>
      <c r="X434" s="155" t="str">
        <f t="shared" si="158"/>
        <v>CUMPLIDA</v>
      </c>
      <c r="Y434" s="155" t="str">
        <f t="shared" si="159"/>
        <v>CUMPLIDO</v>
      </c>
      <c r="Z434" s="95" t="s">
        <v>167</v>
      </c>
      <c r="AA434" s="156" t="str">
        <f t="shared" si="166"/>
        <v>H46R14</v>
      </c>
      <c r="AB434" s="156">
        <f t="shared" si="174"/>
        <v>1</v>
      </c>
      <c r="AC434" s="156" t="str">
        <f t="shared" si="167"/>
        <v>H46R14 - 1</v>
      </c>
      <c r="AD434" s="153">
        <f t="shared" si="160"/>
        <v>5</v>
      </c>
      <c r="AE434" s="197">
        <f t="shared" si="161"/>
        <v>5</v>
      </c>
      <c r="AF434" s="153" t="str">
        <f t="shared" si="152"/>
        <v>H46R14.</v>
      </c>
      <c r="AG434" s="153" t="str">
        <f t="shared" si="162"/>
        <v>H46R14</v>
      </c>
      <c r="AH434" s="68"/>
      <c r="AI434" s="68"/>
      <c r="AJ434" s="15"/>
      <c r="AK434" s="15"/>
      <c r="AL434" s="15"/>
      <c r="AM434" s="15"/>
      <c r="AN434" s="15"/>
      <c r="AO434" s="15"/>
      <c r="AP434" s="15"/>
    </row>
    <row r="435" spans="1:42" s="2" customFormat="1" ht="350.1" customHeight="1" x14ac:dyDescent="0.2">
      <c r="A435" s="172">
        <f>IF(ISBLANK(D435),"",COUNTA($D$2:D435))</f>
        <v>353</v>
      </c>
      <c r="B435" s="148">
        <f t="shared" si="153"/>
        <v>434</v>
      </c>
      <c r="C435" s="87"/>
      <c r="D435" s="104" t="s">
        <v>836</v>
      </c>
      <c r="E435" s="87" t="s">
        <v>28</v>
      </c>
      <c r="F435" s="101" t="s">
        <v>1192</v>
      </c>
      <c r="G435" s="102" t="s">
        <v>64</v>
      </c>
      <c r="H435" s="102" t="s">
        <v>1488</v>
      </c>
      <c r="I435" s="102" t="s">
        <v>1481</v>
      </c>
      <c r="J435" s="87" t="s">
        <v>1436</v>
      </c>
      <c r="K435" s="87">
        <v>1</v>
      </c>
      <c r="L435" s="91">
        <v>43862</v>
      </c>
      <c r="M435" s="91">
        <v>43979</v>
      </c>
      <c r="N435" s="92">
        <f t="shared" si="173"/>
        <v>16.714285714285715</v>
      </c>
      <c r="O435" s="87" t="s">
        <v>2117</v>
      </c>
      <c r="P435" s="90">
        <v>0</v>
      </c>
      <c r="Q435" s="87"/>
      <c r="R435" s="175">
        <f t="shared" si="163"/>
        <v>-1465.9666666666667</v>
      </c>
      <c r="S435" s="93">
        <f t="shared" si="154"/>
        <v>0</v>
      </c>
      <c r="T435" s="154">
        <f t="shared" si="155"/>
        <v>0</v>
      </c>
      <c r="U435" s="154">
        <f t="shared" si="156"/>
        <v>0</v>
      </c>
      <c r="V435" s="154">
        <f t="shared" si="157"/>
        <v>16.714285714285715</v>
      </c>
      <c r="W435" s="87"/>
      <c r="X435" s="155" t="str">
        <f t="shared" si="158"/>
        <v>VENCIDA</v>
      </c>
      <c r="Y435" s="155" t="str">
        <f t="shared" si="159"/>
        <v>VENCIDO</v>
      </c>
      <c r="Z435" s="95" t="s">
        <v>167</v>
      </c>
      <c r="AA435" s="156" t="str">
        <f t="shared" si="166"/>
        <v>H47R14</v>
      </c>
      <c r="AB435" s="156">
        <f t="shared" si="174"/>
        <v>1</v>
      </c>
      <c r="AC435" s="156" t="str">
        <f t="shared" si="167"/>
        <v>H47R14 - 1</v>
      </c>
      <c r="AD435" s="153">
        <f t="shared" si="160"/>
        <v>1</v>
      </c>
      <c r="AE435" s="197">
        <f t="shared" si="161"/>
        <v>1</v>
      </c>
      <c r="AF435" s="153" t="str">
        <f t="shared" si="152"/>
        <v>H47R14.</v>
      </c>
      <c r="AG435" s="153" t="str">
        <f t="shared" si="162"/>
        <v>H47R14</v>
      </c>
      <c r="AH435" s="68"/>
      <c r="AI435" s="68"/>
      <c r="AJ435" s="15"/>
      <c r="AK435" s="15"/>
      <c r="AL435" s="15"/>
      <c r="AM435" s="15"/>
      <c r="AN435" s="15"/>
      <c r="AO435" s="15"/>
      <c r="AP435" s="15"/>
    </row>
    <row r="436" spans="1:42" s="2" customFormat="1" ht="350.1" customHeight="1" x14ac:dyDescent="0.2">
      <c r="A436" s="172">
        <f>IF(ISBLANK(D436),"",COUNTA($D$2:D436))</f>
        <v>354</v>
      </c>
      <c r="B436" s="148">
        <f t="shared" si="153"/>
        <v>435</v>
      </c>
      <c r="C436" s="87"/>
      <c r="D436" s="104" t="s">
        <v>836</v>
      </c>
      <c r="E436" s="87" t="s">
        <v>28</v>
      </c>
      <c r="F436" s="101" t="s">
        <v>1193</v>
      </c>
      <c r="G436" s="102" t="s">
        <v>65</v>
      </c>
      <c r="H436" s="102" t="s">
        <v>1488</v>
      </c>
      <c r="I436" s="102" t="s">
        <v>1481</v>
      </c>
      <c r="J436" s="87" t="s">
        <v>1436</v>
      </c>
      <c r="K436" s="87">
        <v>1</v>
      </c>
      <c r="L436" s="91">
        <v>43862</v>
      </c>
      <c r="M436" s="91">
        <v>43979</v>
      </c>
      <c r="N436" s="92">
        <f t="shared" si="173"/>
        <v>16.714285714285715</v>
      </c>
      <c r="O436" s="87" t="s">
        <v>2117</v>
      </c>
      <c r="P436" s="90">
        <v>0</v>
      </c>
      <c r="Q436" s="87"/>
      <c r="R436" s="175">
        <f t="shared" si="163"/>
        <v>-1465.9666666666667</v>
      </c>
      <c r="S436" s="93">
        <f t="shared" si="154"/>
        <v>0</v>
      </c>
      <c r="T436" s="154">
        <f t="shared" si="155"/>
        <v>0</v>
      </c>
      <c r="U436" s="154">
        <f t="shared" si="156"/>
        <v>0</v>
      </c>
      <c r="V436" s="154">
        <f t="shared" si="157"/>
        <v>16.714285714285715</v>
      </c>
      <c r="W436" s="87"/>
      <c r="X436" s="155" t="str">
        <f t="shared" si="158"/>
        <v>VENCIDA</v>
      </c>
      <c r="Y436" s="155" t="str">
        <f t="shared" si="159"/>
        <v>VENCIDO</v>
      </c>
      <c r="Z436" s="95" t="s">
        <v>167</v>
      </c>
      <c r="AA436" s="156" t="str">
        <f t="shared" si="166"/>
        <v>H49R14</v>
      </c>
      <c r="AB436" s="156">
        <f t="shared" si="174"/>
        <v>1</v>
      </c>
      <c r="AC436" s="156" t="str">
        <f t="shared" si="167"/>
        <v>H49R14 - 1</v>
      </c>
      <c r="AD436" s="153">
        <f t="shared" si="160"/>
        <v>1</v>
      </c>
      <c r="AE436" s="197">
        <f t="shared" si="161"/>
        <v>1</v>
      </c>
      <c r="AF436" s="153" t="str">
        <f t="shared" si="152"/>
        <v>H49R14.</v>
      </c>
      <c r="AG436" s="153" t="str">
        <f t="shared" si="162"/>
        <v>H49R14</v>
      </c>
      <c r="AH436" s="68"/>
      <c r="AI436" s="68"/>
      <c r="AJ436" s="15"/>
      <c r="AK436" s="15"/>
      <c r="AL436" s="15"/>
      <c r="AM436" s="15"/>
      <c r="AN436" s="15"/>
      <c r="AO436" s="15"/>
      <c r="AP436" s="15"/>
    </row>
    <row r="437" spans="1:42" s="2" customFormat="1" ht="350.1" customHeight="1" x14ac:dyDescent="0.2">
      <c r="A437" s="172">
        <f>IF(ISBLANK(D437),"",COUNTA($D$2:D437))</f>
        <v>355</v>
      </c>
      <c r="B437" s="148">
        <f t="shared" si="153"/>
        <v>436</v>
      </c>
      <c r="C437" s="87"/>
      <c r="D437" s="104" t="s">
        <v>836</v>
      </c>
      <c r="E437" s="87" t="s">
        <v>28</v>
      </c>
      <c r="F437" s="101" t="s">
        <v>904</v>
      </c>
      <c r="G437" s="102" t="s">
        <v>67</v>
      </c>
      <c r="H437" s="102" t="s">
        <v>592</v>
      </c>
      <c r="I437" s="102" t="s">
        <v>593</v>
      </c>
      <c r="J437" s="87" t="s">
        <v>477</v>
      </c>
      <c r="K437" s="87">
        <v>1</v>
      </c>
      <c r="L437" s="91">
        <v>43040</v>
      </c>
      <c r="M437" s="91">
        <v>43099</v>
      </c>
      <c r="N437" s="92">
        <f t="shared" si="173"/>
        <v>8.4285714285714288</v>
      </c>
      <c r="O437" s="87" t="s">
        <v>2110</v>
      </c>
      <c r="P437" s="90">
        <v>1</v>
      </c>
      <c r="Q437" s="87"/>
      <c r="R437" s="175">
        <f t="shared" si="163"/>
        <v>-1436.6333333333334</v>
      </c>
      <c r="S437" s="93">
        <f t="shared" si="154"/>
        <v>100</v>
      </c>
      <c r="T437" s="154">
        <f t="shared" si="155"/>
        <v>8.4285714285714288</v>
      </c>
      <c r="U437" s="154">
        <f t="shared" si="156"/>
        <v>8.4285714285714288</v>
      </c>
      <c r="V437" s="154">
        <f t="shared" si="157"/>
        <v>8.4285714285714288</v>
      </c>
      <c r="W437" s="87"/>
      <c r="X437" s="155" t="str">
        <f t="shared" si="158"/>
        <v>CUMPLIDA</v>
      </c>
      <c r="Y437" s="155" t="str">
        <f t="shared" si="159"/>
        <v>CUMPLIDO</v>
      </c>
      <c r="Z437" s="95" t="s">
        <v>167</v>
      </c>
      <c r="AA437" s="156" t="str">
        <f t="shared" si="166"/>
        <v>H57R14</v>
      </c>
      <c r="AB437" s="156">
        <f t="shared" si="174"/>
        <v>1</v>
      </c>
      <c r="AC437" s="156" t="str">
        <f t="shared" si="167"/>
        <v>H57R14 - 1</v>
      </c>
      <c r="AD437" s="153">
        <f t="shared" si="160"/>
        <v>5</v>
      </c>
      <c r="AE437" s="197">
        <f t="shared" si="161"/>
        <v>5</v>
      </c>
      <c r="AF437" s="153" t="str">
        <f t="shared" si="152"/>
        <v>H57R14.</v>
      </c>
      <c r="AG437" s="153" t="str">
        <f t="shared" si="162"/>
        <v>H57R14</v>
      </c>
      <c r="AH437" s="68"/>
      <c r="AI437" s="68"/>
      <c r="AJ437" s="15"/>
      <c r="AK437" s="15"/>
      <c r="AL437" s="15"/>
      <c r="AM437" s="15"/>
      <c r="AN437" s="15"/>
      <c r="AO437" s="15"/>
      <c r="AP437" s="15"/>
    </row>
    <row r="438" spans="1:42" s="2" customFormat="1" ht="350.1" customHeight="1" x14ac:dyDescent="0.2">
      <c r="A438" s="172">
        <f>IF(ISBLANK(D438),"",COUNTA($D$2:D438))</f>
        <v>356</v>
      </c>
      <c r="B438" s="148">
        <f t="shared" si="153"/>
        <v>437</v>
      </c>
      <c r="C438" s="87"/>
      <c r="D438" s="104" t="s">
        <v>836</v>
      </c>
      <c r="E438" s="87" t="s">
        <v>26</v>
      </c>
      <c r="F438" s="101" t="s">
        <v>1018</v>
      </c>
      <c r="G438" s="102" t="s">
        <v>68</v>
      </c>
      <c r="H438" s="102" t="s">
        <v>1488</v>
      </c>
      <c r="I438" s="102" t="s">
        <v>1481</v>
      </c>
      <c r="J438" s="87" t="s">
        <v>1436</v>
      </c>
      <c r="K438" s="87">
        <v>1</v>
      </c>
      <c r="L438" s="91">
        <v>43862</v>
      </c>
      <c r="M438" s="91">
        <v>43979</v>
      </c>
      <c r="N438" s="92">
        <f t="shared" si="173"/>
        <v>16.714285714285715</v>
      </c>
      <c r="O438" s="87" t="s">
        <v>2117</v>
      </c>
      <c r="P438" s="90">
        <v>0</v>
      </c>
      <c r="Q438" s="87"/>
      <c r="R438" s="175">
        <f t="shared" si="163"/>
        <v>-1465.9666666666667</v>
      </c>
      <c r="S438" s="93">
        <f t="shared" si="154"/>
        <v>0</v>
      </c>
      <c r="T438" s="154">
        <f t="shared" si="155"/>
        <v>0</v>
      </c>
      <c r="U438" s="154">
        <f t="shared" si="156"/>
        <v>0</v>
      </c>
      <c r="V438" s="154">
        <f t="shared" si="157"/>
        <v>16.714285714285715</v>
      </c>
      <c r="W438" s="87"/>
      <c r="X438" s="155" t="str">
        <f t="shared" si="158"/>
        <v>VENCIDA</v>
      </c>
      <c r="Y438" s="155" t="str">
        <f t="shared" si="159"/>
        <v>VENCIDO</v>
      </c>
      <c r="Z438" s="95" t="s">
        <v>167</v>
      </c>
      <c r="AA438" s="156" t="str">
        <f t="shared" si="166"/>
        <v>H59R14</v>
      </c>
      <c r="AB438" s="156">
        <f t="shared" si="174"/>
        <v>1</v>
      </c>
      <c r="AC438" s="156" t="str">
        <f t="shared" si="167"/>
        <v>H59R14 - 1</v>
      </c>
      <c r="AD438" s="153">
        <f t="shared" si="160"/>
        <v>1</v>
      </c>
      <c r="AE438" s="197">
        <f t="shared" si="161"/>
        <v>1</v>
      </c>
      <c r="AF438" s="153" t="str">
        <f t="shared" si="152"/>
        <v>H59R14.</v>
      </c>
      <c r="AG438" s="153" t="str">
        <f t="shared" si="162"/>
        <v>H59R14</v>
      </c>
      <c r="AH438" s="68"/>
      <c r="AI438" s="68"/>
      <c r="AJ438" s="15"/>
      <c r="AK438" s="15"/>
      <c r="AL438" s="15"/>
      <c r="AM438" s="15"/>
      <c r="AN438" s="15"/>
      <c r="AO438" s="15"/>
      <c r="AP438" s="15"/>
    </row>
    <row r="439" spans="1:42" s="2" customFormat="1" ht="350.1" customHeight="1" x14ac:dyDescent="0.2">
      <c r="A439" s="172">
        <f>IF(ISBLANK(D439),"",COUNTA($D$2:D439))</f>
        <v>357</v>
      </c>
      <c r="B439" s="148">
        <f t="shared" si="153"/>
        <v>438</v>
      </c>
      <c r="C439" s="87"/>
      <c r="D439" s="104" t="s">
        <v>1019</v>
      </c>
      <c r="E439" s="87" t="s">
        <v>34</v>
      </c>
      <c r="F439" s="101" t="s">
        <v>1020</v>
      </c>
      <c r="G439" s="102" t="s">
        <v>69</v>
      </c>
      <c r="H439" s="102" t="s">
        <v>1498</v>
      </c>
      <c r="I439" s="102" t="s">
        <v>1915</v>
      </c>
      <c r="J439" s="87" t="s">
        <v>1484</v>
      </c>
      <c r="K439" s="87">
        <v>12</v>
      </c>
      <c r="L439" s="91">
        <v>43858</v>
      </c>
      <c r="M439" s="91">
        <v>44196</v>
      </c>
      <c r="N439" s="92">
        <f t="shared" si="173"/>
        <v>48.285714285714285</v>
      </c>
      <c r="O439" s="87" t="s">
        <v>2117</v>
      </c>
      <c r="P439" s="90">
        <v>12</v>
      </c>
      <c r="Q439" s="191">
        <v>44256</v>
      </c>
      <c r="R439" s="175">
        <f t="shared" si="163"/>
        <v>2</v>
      </c>
      <c r="S439" s="93">
        <f t="shared" si="154"/>
        <v>100</v>
      </c>
      <c r="T439" s="154">
        <f t="shared" si="155"/>
        <v>48.285714285714285</v>
      </c>
      <c r="U439" s="154">
        <f t="shared" si="156"/>
        <v>48.285714285714285</v>
      </c>
      <c r="V439" s="154">
        <f t="shared" si="157"/>
        <v>48.285714285714285</v>
      </c>
      <c r="W439" s="87"/>
      <c r="X439" s="155" t="str">
        <f t="shared" si="158"/>
        <v>CUMPLIDA</v>
      </c>
      <c r="Y439" s="155" t="str">
        <f t="shared" si="159"/>
        <v>CUMPLIDO</v>
      </c>
      <c r="Z439" s="95" t="s">
        <v>167</v>
      </c>
      <c r="AA439" s="156" t="str">
        <f t="shared" si="166"/>
        <v>H64R14</v>
      </c>
      <c r="AB439" s="156">
        <f t="shared" si="174"/>
        <v>1</v>
      </c>
      <c r="AC439" s="156" t="str">
        <f t="shared" si="167"/>
        <v>H64R14 - 1</v>
      </c>
      <c r="AD439" s="153">
        <f t="shared" si="160"/>
        <v>5</v>
      </c>
      <c r="AE439" s="197">
        <f t="shared" si="161"/>
        <v>5</v>
      </c>
      <c r="AF439" s="153" t="str">
        <f t="shared" si="152"/>
        <v>H64R14.</v>
      </c>
      <c r="AG439" s="153" t="str">
        <f t="shared" si="162"/>
        <v>H64R14</v>
      </c>
      <c r="AH439" s="68"/>
      <c r="AI439" s="68"/>
      <c r="AJ439" s="15"/>
      <c r="AK439" s="15"/>
      <c r="AL439" s="15"/>
      <c r="AM439" s="15"/>
      <c r="AN439" s="15"/>
      <c r="AO439" s="15"/>
      <c r="AP439" s="15"/>
    </row>
    <row r="440" spans="1:42" s="2" customFormat="1" ht="350.1" customHeight="1" x14ac:dyDescent="0.2">
      <c r="A440" s="172">
        <f>IF(ISBLANK(D440),"",COUNTA($D$2:D440))</f>
        <v>358</v>
      </c>
      <c r="B440" s="148">
        <f t="shared" si="153"/>
        <v>439</v>
      </c>
      <c r="C440" s="87"/>
      <c r="D440" s="104" t="s">
        <v>996</v>
      </c>
      <c r="E440" s="87" t="s">
        <v>26</v>
      </c>
      <c r="F440" s="101" t="s">
        <v>1048</v>
      </c>
      <c r="G440" s="102" t="s">
        <v>70</v>
      </c>
      <c r="H440" s="102" t="s">
        <v>594</v>
      </c>
      <c r="I440" s="102" t="s">
        <v>595</v>
      </c>
      <c r="J440" s="87" t="s">
        <v>477</v>
      </c>
      <c r="K440" s="87">
        <v>1</v>
      </c>
      <c r="L440" s="91">
        <v>43040</v>
      </c>
      <c r="M440" s="91">
        <v>43189</v>
      </c>
      <c r="N440" s="92">
        <f t="shared" si="173"/>
        <v>21.285714285714285</v>
      </c>
      <c r="O440" s="87" t="s">
        <v>2110</v>
      </c>
      <c r="P440" s="90">
        <v>1</v>
      </c>
      <c r="Q440" s="87"/>
      <c r="R440" s="175">
        <f t="shared" si="163"/>
        <v>-1439.6333333333334</v>
      </c>
      <c r="S440" s="93">
        <f t="shared" si="154"/>
        <v>100</v>
      </c>
      <c r="T440" s="154">
        <f t="shared" si="155"/>
        <v>21.285714285714285</v>
      </c>
      <c r="U440" s="154">
        <f t="shared" si="156"/>
        <v>21.285714285714285</v>
      </c>
      <c r="V440" s="154">
        <f t="shared" si="157"/>
        <v>21.285714285714285</v>
      </c>
      <c r="W440" s="87"/>
      <c r="X440" s="155" t="str">
        <f t="shared" si="158"/>
        <v>CUMPLIDA</v>
      </c>
      <c r="Y440" s="155" t="str">
        <f t="shared" si="159"/>
        <v>CUMPLIDO</v>
      </c>
      <c r="Z440" s="95" t="s">
        <v>167</v>
      </c>
      <c r="AA440" s="156" t="str">
        <f t="shared" si="166"/>
        <v>H65R14</v>
      </c>
      <c r="AB440" s="156">
        <f t="shared" si="174"/>
        <v>1</v>
      </c>
      <c r="AC440" s="156" t="str">
        <f t="shared" si="167"/>
        <v>H65R14 - 1</v>
      </c>
      <c r="AD440" s="153">
        <f t="shared" si="160"/>
        <v>5</v>
      </c>
      <c r="AE440" s="197">
        <f t="shared" si="161"/>
        <v>5</v>
      </c>
      <c r="AF440" s="153" t="str">
        <f t="shared" si="152"/>
        <v>H65R14.</v>
      </c>
      <c r="AG440" s="153" t="str">
        <f t="shared" si="162"/>
        <v>H65R14</v>
      </c>
      <c r="AH440" s="68"/>
      <c r="AI440" s="68"/>
      <c r="AJ440" s="15"/>
      <c r="AK440" s="15"/>
      <c r="AL440" s="15"/>
      <c r="AM440" s="15"/>
      <c r="AN440" s="15"/>
      <c r="AO440" s="15"/>
      <c r="AP440" s="15"/>
    </row>
    <row r="441" spans="1:42" s="2" customFormat="1" ht="350.1" customHeight="1" x14ac:dyDescent="0.2">
      <c r="A441" s="172">
        <f>IF(ISBLANK(D441),"",COUNTA($D$2:D441))</f>
        <v>359</v>
      </c>
      <c r="B441" s="148">
        <f t="shared" si="153"/>
        <v>440</v>
      </c>
      <c r="C441" s="87"/>
      <c r="D441" s="104" t="s">
        <v>996</v>
      </c>
      <c r="E441" s="87" t="s">
        <v>26</v>
      </c>
      <c r="F441" s="101" t="s">
        <v>1194</v>
      </c>
      <c r="G441" s="102" t="s">
        <v>71</v>
      </c>
      <c r="H441" s="102" t="s">
        <v>596</v>
      </c>
      <c r="I441" s="102" t="s">
        <v>801</v>
      </c>
      <c r="J441" s="87" t="s">
        <v>597</v>
      </c>
      <c r="K441" s="87">
        <v>1</v>
      </c>
      <c r="L441" s="91">
        <v>43040</v>
      </c>
      <c r="M441" s="91">
        <v>43099</v>
      </c>
      <c r="N441" s="92">
        <f t="shared" si="173"/>
        <v>8.4285714285714288</v>
      </c>
      <c r="O441" s="87" t="s">
        <v>2110</v>
      </c>
      <c r="P441" s="90">
        <v>1</v>
      </c>
      <c r="Q441" s="87"/>
      <c r="R441" s="175">
        <f t="shared" si="163"/>
        <v>-1436.6333333333334</v>
      </c>
      <c r="S441" s="93">
        <f t="shared" si="154"/>
        <v>100</v>
      </c>
      <c r="T441" s="154">
        <f t="shared" si="155"/>
        <v>8.4285714285714288</v>
      </c>
      <c r="U441" s="154">
        <f t="shared" si="156"/>
        <v>8.4285714285714288</v>
      </c>
      <c r="V441" s="154">
        <f t="shared" si="157"/>
        <v>8.4285714285714288</v>
      </c>
      <c r="W441" s="87"/>
      <c r="X441" s="155" t="str">
        <f t="shared" si="158"/>
        <v>CUMPLIDA</v>
      </c>
      <c r="Y441" s="155" t="str">
        <f t="shared" si="159"/>
        <v>CUMPLIDO</v>
      </c>
      <c r="Z441" s="95" t="s">
        <v>167</v>
      </c>
      <c r="AA441" s="156" t="str">
        <f t="shared" si="166"/>
        <v>H66R14</v>
      </c>
      <c r="AB441" s="156">
        <f t="shared" si="174"/>
        <v>1</v>
      </c>
      <c r="AC441" s="156" t="str">
        <f t="shared" si="167"/>
        <v>H66R14 - 1</v>
      </c>
      <c r="AD441" s="153">
        <f t="shared" si="160"/>
        <v>5</v>
      </c>
      <c r="AE441" s="197">
        <f t="shared" si="161"/>
        <v>5</v>
      </c>
      <c r="AF441" s="153" t="str">
        <f t="shared" si="152"/>
        <v>H66R14.</v>
      </c>
      <c r="AG441" s="153" t="str">
        <f t="shared" si="162"/>
        <v>H66R14</v>
      </c>
      <c r="AH441" s="68"/>
      <c r="AI441" s="68"/>
      <c r="AJ441" s="15"/>
      <c r="AK441" s="15"/>
      <c r="AL441" s="15"/>
      <c r="AM441" s="15"/>
      <c r="AN441" s="15"/>
      <c r="AO441" s="15"/>
      <c r="AP441" s="15"/>
    </row>
    <row r="442" spans="1:42" s="2" customFormat="1" ht="350.1" customHeight="1" x14ac:dyDescent="0.2">
      <c r="A442" s="172">
        <f>IF(ISBLANK(D442),"",COUNTA($D$2:D442))</f>
        <v>360</v>
      </c>
      <c r="B442" s="148">
        <f t="shared" si="153"/>
        <v>441</v>
      </c>
      <c r="C442" s="87"/>
      <c r="D442" s="104" t="s">
        <v>836</v>
      </c>
      <c r="E442" s="87" t="s">
        <v>26</v>
      </c>
      <c r="F442" s="101" t="s">
        <v>547</v>
      </c>
      <c r="G442" s="102" t="s">
        <v>72</v>
      </c>
      <c r="H442" s="102" t="s">
        <v>548</v>
      </c>
      <c r="I442" s="102" t="s">
        <v>549</v>
      </c>
      <c r="J442" s="87" t="s">
        <v>550</v>
      </c>
      <c r="K442" s="87">
        <v>1</v>
      </c>
      <c r="L442" s="91">
        <v>43040</v>
      </c>
      <c r="M442" s="91">
        <v>43099</v>
      </c>
      <c r="N442" s="92">
        <f t="shared" si="173"/>
        <v>8.4285714285714288</v>
      </c>
      <c r="O442" s="87" t="s">
        <v>526</v>
      </c>
      <c r="P442" s="90">
        <v>1</v>
      </c>
      <c r="Q442" s="87"/>
      <c r="R442" s="175">
        <f t="shared" si="163"/>
        <v>-1436.6333333333334</v>
      </c>
      <c r="S442" s="93">
        <f t="shared" si="154"/>
        <v>100</v>
      </c>
      <c r="T442" s="154">
        <f t="shared" si="155"/>
        <v>8.4285714285714288</v>
      </c>
      <c r="U442" s="154">
        <f t="shared" si="156"/>
        <v>8.4285714285714288</v>
      </c>
      <c r="V442" s="154">
        <f t="shared" si="157"/>
        <v>8.4285714285714288</v>
      </c>
      <c r="W442" s="87"/>
      <c r="X442" s="155" t="str">
        <f t="shared" si="158"/>
        <v>CUMPLIDA</v>
      </c>
      <c r="Y442" s="155" t="str">
        <f t="shared" si="159"/>
        <v>CUMPLIDO</v>
      </c>
      <c r="Z442" s="95" t="s">
        <v>167</v>
      </c>
      <c r="AA442" s="156" t="str">
        <f t="shared" si="166"/>
        <v>H69R14</v>
      </c>
      <c r="AB442" s="156">
        <f t="shared" si="174"/>
        <v>1</v>
      </c>
      <c r="AC442" s="156" t="str">
        <f t="shared" si="167"/>
        <v>H69R14 - 1</v>
      </c>
      <c r="AD442" s="153">
        <f t="shared" si="160"/>
        <v>5</v>
      </c>
      <c r="AE442" s="197">
        <f t="shared" si="161"/>
        <v>5</v>
      </c>
      <c r="AF442" s="153" t="str">
        <f t="shared" si="152"/>
        <v>H69R14.</v>
      </c>
      <c r="AG442" s="153" t="str">
        <f t="shared" si="162"/>
        <v>H69R14</v>
      </c>
      <c r="AH442" s="68"/>
      <c r="AI442" s="68"/>
      <c r="AJ442" s="15"/>
      <c r="AK442" s="15"/>
      <c r="AL442" s="15"/>
      <c r="AM442" s="15"/>
      <c r="AN442" s="15"/>
      <c r="AO442" s="15"/>
      <c r="AP442" s="15"/>
    </row>
    <row r="443" spans="1:42" s="2" customFormat="1" ht="350.1" customHeight="1" x14ac:dyDescent="0.2">
      <c r="A443" s="172">
        <f>IF(ISBLANK(D443),"",COUNTA($D$2:D443))</f>
        <v>361</v>
      </c>
      <c r="B443" s="148">
        <f t="shared" si="153"/>
        <v>442</v>
      </c>
      <c r="C443" s="87"/>
      <c r="D443" s="104" t="s">
        <v>996</v>
      </c>
      <c r="E443" s="87" t="s">
        <v>26</v>
      </c>
      <c r="F443" s="101" t="s">
        <v>552</v>
      </c>
      <c r="G443" s="102" t="s">
        <v>553</v>
      </c>
      <c r="H443" s="102" t="s">
        <v>551</v>
      </c>
      <c r="I443" s="102" t="s">
        <v>554</v>
      </c>
      <c r="J443" s="87" t="s">
        <v>555</v>
      </c>
      <c r="K443" s="87">
        <v>5</v>
      </c>
      <c r="L443" s="91">
        <v>43040</v>
      </c>
      <c r="M443" s="91">
        <v>43403</v>
      </c>
      <c r="N443" s="92">
        <f t="shared" si="173"/>
        <v>51.857142857142854</v>
      </c>
      <c r="O443" s="87" t="s">
        <v>526</v>
      </c>
      <c r="P443" s="90">
        <v>5</v>
      </c>
      <c r="Q443" s="87"/>
      <c r="R443" s="175">
        <f t="shared" si="163"/>
        <v>-1446.7666666666667</v>
      </c>
      <c r="S443" s="93">
        <f t="shared" si="154"/>
        <v>100</v>
      </c>
      <c r="T443" s="154">
        <f t="shared" si="155"/>
        <v>51.857142857142854</v>
      </c>
      <c r="U443" s="154">
        <f t="shared" si="156"/>
        <v>51.857142857142854</v>
      </c>
      <c r="V443" s="154">
        <f t="shared" si="157"/>
        <v>51.857142857142854</v>
      </c>
      <c r="W443" s="87"/>
      <c r="X443" s="155" t="str">
        <f t="shared" si="158"/>
        <v>CUMPLIDA</v>
      </c>
      <c r="Y443" s="155" t="str">
        <f t="shared" si="159"/>
        <v>CUMPLIDO</v>
      </c>
      <c r="Z443" s="95" t="s">
        <v>167</v>
      </c>
      <c r="AA443" s="156" t="str">
        <f t="shared" si="166"/>
        <v>H70R14</v>
      </c>
      <c r="AB443" s="156">
        <f t="shared" si="174"/>
        <v>1</v>
      </c>
      <c r="AC443" s="156" t="str">
        <f t="shared" si="167"/>
        <v>H70R14 - 1</v>
      </c>
      <c r="AD443" s="153">
        <f t="shared" si="160"/>
        <v>5</v>
      </c>
      <c r="AE443" s="197">
        <f t="shared" si="161"/>
        <v>5</v>
      </c>
      <c r="AF443" s="153" t="str">
        <f t="shared" si="152"/>
        <v>H70R14.</v>
      </c>
      <c r="AG443" s="153" t="str">
        <f t="shared" si="162"/>
        <v>H70R14</v>
      </c>
      <c r="AH443" s="68"/>
      <c r="AI443" s="68"/>
      <c r="AJ443" s="15"/>
      <c r="AK443" s="15"/>
      <c r="AL443" s="15"/>
      <c r="AM443" s="15"/>
      <c r="AN443" s="15"/>
      <c r="AO443" s="15"/>
      <c r="AP443" s="15"/>
    </row>
    <row r="444" spans="1:42" s="2" customFormat="1" ht="350.1" customHeight="1" x14ac:dyDescent="0.2">
      <c r="A444" s="172">
        <f>IF(ISBLANK(D444),"",COUNTA($D$2:D444))</f>
        <v>362</v>
      </c>
      <c r="B444" s="148">
        <f t="shared" si="153"/>
        <v>443</v>
      </c>
      <c r="C444" s="87"/>
      <c r="D444" s="104" t="s">
        <v>996</v>
      </c>
      <c r="E444" s="87" t="s">
        <v>31</v>
      </c>
      <c r="F444" s="101" t="s">
        <v>693</v>
      </c>
      <c r="G444" s="102" t="s">
        <v>73</v>
      </c>
      <c r="H444" s="102" t="s">
        <v>691</v>
      </c>
      <c r="I444" s="102" t="s">
        <v>692</v>
      </c>
      <c r="J444" s="87" t="s">
        <v>8</v>
      </c>
      <c r="K444" s="87">
        <v>1</v>
      </c>
      <c r="L444" s="91">
        <v>43040</v>
      </c>
      <c r="M444" s="91">
        <v>43281</v>
      </c>
      <c r="N444" s="92">
        <f t="shared" si="173"/>
        <v>34.428571428571431</v>
      </c>
      <c r="O444" s="87" t="s">
        <v>2112</v>
      </c>
      <c r="P444" s="90">
        <v>0.3</v>
      </c>
      <c r="Q444" s="87"/>
      <c r="R444" s="175">
        <f t="shared" si="163"/>
        <v>-1442.7</v>
      </c>
      <c r="S444" s="93">
        <f t="shared" si="154"/>
        <v>30</v>
      </c>
      <c r="T444" s="154">
        <f t="shared" si="155"/>
        <v>10.328571428571429</v>
      </c>
      <c r="U444" s="154">
        <f t="shared" si="156"/>
        <v>10.328571428571429</v>
      </c>
      <c r="V444" s="154">
        <f t="shared" si="157"/>
        <v>34.428571428571431</v>
      </c>
      <c r="W444" s="87"/>
      <c r="X444" s="155" t="str">
        <f t="shared" si="158"/>
        <v>VENCIDA</v>
      </c>
      <c r="Y444" s="155" t="str">
        <f t="shared" si="159"/>
        <v>VENCIDO</v>
      </c>
      <c r="Z444" s="95" t="s">
        <v>167</v>
      </c>
      <c r="AA444" s="156" t="str">
        <f t="shared" si="166"/>
        <v>H71R14</v>
      </c>
      <c r="AB444" s="156">
        <f t="shared" si="174"/>
        <v>1</v>
      </c>
      <c r="AC444" s="156" t="str">
        <f t="shared" si="167"/>
        <v>H71R14 - 1</v>
      </c>
      <c r="AD444" s="153">
        <f t="shared" si="160"/>
        <v>1</v>
      </c>
      <c r="AE444" s="197">
        <f t="shared" si="161"/>
        <v>1</v>
      </c>
      <c r="AF444" s="153" t="str">
        <f t="shared" si="152"/>
        <v>H71R14.</v>
      </c>
      <c r="AG444" s="153" t="str">
        <f t="shared" si="162"/>
        <v>H71R14</v>
      </c>
      <c r="AH444" s="68"/>
      <c r="AI444" s="68"/>
      <c r="AJ444" s="15"/>
      <c r="AK444" s="15"/>
      <c r="AL444" s="15"/>
      <c r="AM444" s="15"/>
      <c r="AN444" s="15"/>
      <c r="AO444" s="15"/>
      <c r="AP444" s="15"/>
    </row>
    <row r="445" spans="1:42" s="2" customFormat="1" ht="350.1" customHeight="1" x14ac:dyDescent="0.2">
      <c r="A445" s="172">
        <f>IF(ISBLANK(D445),"",COUNTA($D$2:D445))</f>
        <v>363</v>
      </c>
      <c r="B445" s="148">
        <f t="shared" si="153"/>
        <v>444</v>
      </c>
      <c r="C445" s="87"/>
      <c r="D445" s="104" t="s">
        <v>998</v>
      </c>
      <c r="E445" s="87" t="s">
        <v>26</v>
      </c>
      <c r="F445" s="101" t="s">
        <v>1195</v>
      </c>
      <c r="G445" s="102" t="s">
        <v>74</v>
      </c>
      <c r="H445" s="102" t="s">
        <v>694</v>
      </c>
      <c r="I445" s="102" t="s">
        <v>695</v>
      </c>
      <c r="J445" s="87" t="s">
        <v>696</v>
      </c>
      <c r="K445" s="87">
        <v>1</v>
      </c>
      <c r="L445" s="91">
        <v>43040</v>
      </c>
      <c r="M445" s="91">
        <v>43099</v>
      </c>
      <c r="N445" s="92">
        <f t="shared" si="173"/>
        <v>8.4285714285714288</v>
      </c>
      <c r="O445" s="87" t="s">
        <v>2112</v>
      </c>
      <c r="P445" s="90">
        <v>1</v>
      </c>
      <c r="Q445" s="87"/>
      <c r="R445" s="175">
        <f t="shared" si="163"/>
        <v>-1436.6333333333334</v>
      </c>
      <c r="S445" s="93">
        <f t="shared" si="154"/>
        <v>100</v>
      </c>
      <c r="T445" s="154">
        <f t="shared" si="155"/>
        <v>8.4285714285714288</v>
      </c>
      <c r="U445" s="154">
        <f t="shared" si="156"/>
        <v>8.4285714285714288</v>
      </c>
      <c r="V445" s="154">
        <f t="shared" si="157"/>
        <v>8.4285714285714288</v>
      </c>
      <c r="W445" s="87"/>
      <c r="X445" s="155" t="str">
        <f t="shared" si="158"/>
        <v>CUMPLIDA</v>
      </c>
      <c r="Y445" s="155" t="str">
        <f t="shared" si="159"/>
        <v>CUMPLIDO</v>
      </c>
      <c r="Z445" s="95" t="s">
        <v>167</v>
      </c>
      <c r="AA445" s="156" t="str">
        <f t="shared" si="166"/>
        <v>H74R14</v>
      </c>
      <c r="AB445" s="156">
        <f t="shared" si="174"/>
        <v>1</v>
      </c>
      <c r="AC445" s="156" t="str">
        <f t="shared" si="167"/>
        <v>H74R14 - 1</v>
      </c>
      <c r="AD445" s="153">
        <f t="shared" si="160"/>
        <v>5</v>
      </c>
      <c r="AE445" s="197">
        <f t="shared" si="161"/>
        <v>5</v>
      </c>
      <c r="AF445" s="153" t="str">
        <f t="shared" si="152"/>
        <v>H74R14.</v>
      </c>
      <c r="AG445" s="153" t="str">
        <f t="shared" si="162"/>
        <v>H74R14</v>
      </c>
      <c r="AH445" s="68"/>
      <c r="AI445" s="68"/>
      <c r="AJ445" s="15"/>
      <c r="AK445" s="15"/>
      <c r="AL445" s="15"/>
      <c r="AM445" s="15"/>
      <c r="AN445" s="15"/>
      <c r="AO445" s="15"/>
      <c r="AP445" s="15"/>
    </row>
    <row r="446" spans="1:42" s="2" customFormat="1" ht="350.1" customHeight="1" x14ac:dyDescent="0.2">
      <c r="A446" s="172">
        <f>IF(ISBLANK(D446),"",COUNTA($D$2:D446))</f>
        <v>364</v>
      </c>
      <c r="B446" s="148">
        <f t="shared" si="153"/>
        <v>445</v>
      </c>
      <c r="C446" s="87"/>
      <c r="D446" s="104" t="s">
        <v>996</v>
      </c>
      <c r="E446" s="87" t="s">
        <v>37</v>
      </c>
      <c r="F446" s="101" t="s">
        <v>1046</v>
      </c>
      <c r="G446" s="102" t="s">
        <v>75</v>
      </c>
      <c r="H446" s="101" t="s">
        <v>1514</v>
      </c>
      <c r="I446" s="101" t="s">
        <v>274</v>
      </c>
      <c r="J446" s="117" t="s">
        <v>49</v>
      </c>
      <c r="K446" s="117">
        <v>3</v>
      </c>
      <c r="L446" s="107">
        <v>43040</v>
      </c>
      <c r="M446" s="107">
        <v>43342</v>
      </c>
      <c r="N446" s="92">
        <f t="shared" si="173"/>
        <v>43.142857142857146</v>
      </c>
      <c r="O446" s="117" t="s">
        <v>2105</v>
      </c>
      <c r="P446" s="90">
        <v>3</v>
      </c>
      <c r="Q446" s="87"/>
      <c r="R446" s="175">
        <f t="shared" si="163"/>
        <v>-1444.7333333333333</v>
      </c>
      <c r="S446" s="93">
        <f t="shared" si="154"/>
        <v>100</v>
      </c>
      <c r="T446" s="154">
        <f t="shared" si="155"/>
        <v>43.142857142857146</v>
      </c>
      <c r="U446" s="154">
        <f t="shared" si="156"/>
        <v>43.142857142857146</v>
      </c>
      <c r="V446" s="154">
        <f t="shared" si="157"/>
        <v>43.142857142857146</v>
      </c>
      <c r="W446" s="87"/>
      <c r="X446" s="155" t="str">
        <f t="shared" si="158"/>
        <v>CUMPLIDA</v>
      </c>
      <c r="Y446" s="155" t="str">
        <f t="shared" si="159"/>
        <v>CUMPLIDO</v>
      </c>
      <c r="Z446" s="95" t="s">
        <v>167</v>
      </c>
      <c r="AA446" s="156" t="str">
        <f t="shared" si="166"/>
        <v>H79R14</v>
      </c>
      <c r="AB446" s="156">
        <f t="shared" si="174"/>
        <v>1</v>
      </c>
      <c r="AC446" s="156" t="str">
        <f t="shared" si="167"/>
        <v>H79R14 - 1</v>
      </c>
      <c r="AD446" s="153">
        <f t="shared" si="160"/>
        <v>5</v>
      </c>
      <c r="AE446" s="197">
        <f t="shared" si="161"/>
        <v>5</v>
      </c>
      <c r="AF446" s="153" t="str">
        <f t="shared" si="152"/>
        <v>H79R14.</v>
      </c>
      <c r="AG446" s="153" t="str">
        <f t="shared" si="162"/>
        <v>H79R14</v>
      </c>
      <c r="AH446" s="68"/>
      <c r="AI446" s="68"/>
      <c r="AJ446" s="15"/>
      <c r="AK446" s="15"/>
      <c r="AL446" s="15"/>
      <c r="AM446" s="15"/>
      <c r="AN446" s="15"/>
      <c r="AO446" s="15"/>
      <c r="AP446" s="15"/>
    </row>
    <row r="447" spans="1:42" s="2" customFormat="1" ht="350.1" customHeight="1" x14ac:dyDescent="0.2">
      <c r="A447" s="172">
        <f>IF(ISBLANK(D447),"",COUNTA($D$2:D447))</f>
        <v>365</v>
      </c>
      <c r="B447" s="148">
        <f t="shared" si="153"/>
        <v>446</v>
      </c>
      <c r="C447" s="87"/>
      <c r="D447" s="104" t="s">
        <v>996</v>
      </c>
      <c r="E447" s="87" t="s">
        <v>19</v>
      </c>
      <c r="F447" s="101" t="s">
        <v>1196</v>
      </c>
      <c r="G447" s="102" t="s">
        <v>76</v>
      </c>
      <c r="H447" s="101" t="s">
        <v>1515</v>
      </c>
      <c r="I447" s="101" t="s">
        <v>275</v>
      </c>
      <c r="J447" s="117" t="s">
        <v>49</v>
      </c>
      <c r="K447" s="117">
        <v>3</v>
      </c>
      <c r="L447" s="107">
        <v>43040</v>
      </c>
      <c r="M447" s="107">
        <v>43342</v>
      </c>
      <c r="N447" s="92">
        <f t="shared" si="173"/>
        <v>43.142857142857146</v>
      </c>
      <c r="O447" s="87" t="s">
        <v>2105</v>
      </c>
      <c r="P447" s="90">
        <v>3</v>
      </c>
      <c r="Q447" s="87"/>
      <c r="R447" s="175">
        <f t="shared" si="163"/>
        <v>-1444.7333333333333</v>
      </c>
      <c r="S447" s="93">
        <f t="shared" si="154"/>
        <v>100</v>
      </c>
      <c r="T447" s="154">
        <f t="shared" si="155"/>
        <v>43.142857142857146</v>
      </c>
      <c r="U447" s="154">
        <f t="shared" si="156"/>
        <v>43.142857142857146</v>
      </c>
      <c r="V447" s="154">
        <f t="shared" si="157"/>
        <v>43.142857142857146</v>
      </c>
      <c r="W447" s="87"/>
      <c r="X447" s="155" t="str">
        <f t="shared" si="158"/>
        <v>CUMPLIDA</v>
      </c>
      <c r="Y447" s="155" t="str">
        <f t="shared" si="159"/>
        <v>CUMPLIDO</v>
      </c>
      <c r="Z447" s="95" t="s">
        <v>167</v>
      </c>
      <c r="AA447" s="156" t="str">
        <f t="shared" si="166"/>
        <v>H80R14</v>
      </c>
      <c r="AB447" s="156">
        <f t="shared" si="174"/>
        <v>1</v>
      </c>
      <c r="AC447" s="156" t="str">
        <f t="shared" si="167"/>
        <v>H80R14 - 1</v>
      </c>
      <c r="AD447" s="153">
        <f t="shared" si="160"/>
        <v>5</v>
      </c>
      <c r="AE447" s="197">
        <f t="shared" si="161"/>
        <v>5</v>
      </c>
      <c r="AF447" s="153" t="str">
        <f t="shared" ref="AF447:AF488" si="175">IF(A447&lt;&gt;"",MID(F447,1,FIND(" ",F447,1)-1),AF446)</f>
        <v>H80R14.</v>
      </c>
      <c r="AG447" s="153" t="str">
        <f t="shared" si="162"/>
        <v>H80R14</v>
      </c>
      <c r="AH447" s="68"/>
      <c r="AI447" s="68"/>
      <c r="AJ447" s="15"/>
      <c r="AK447" s="15"/>
      <c r="AL447" s="15"/>
      <c r="AM447" s="15"/>
      <c r="AN447" s="15"/>
      <c r="AO447" s="15"/>
      <c r="AP447" s="15"/>
    </row>
    <row r="448" spans="1:42" s="2" customFormat="1" ht="350.1" customHeight="1" x14ac:dyDescent="0.2">
      <c r="A448" s="172">
        <f>IF(ISBLANK(D448),"",COUNTA($D$2:D448))</f>
        <v>366</v>
      </c>
      <c r="B448" s="148">
        <f t="shared" si="153"/>
        <v>447</v>
      </c>
      <c r="C448" s="87"/>
      <c r="D448" s="104" t="s">
        <v>996</v>
      </c>
      <c r="E448" s="87" t="s">
        <v>26</v>
      </c>
      <c r="F448" s="101" t="s">
        <v>1021</v>
      </c>
      <c r="G448" s="101" t="s">
        <v>197</v>
      </c>
      <c r="H448" s="101" t="s">
        <v>276</v>
      </c>
      <c r="I448" s="101" t="s">
        <v>275</v>
      </c>
      <c r="J448" s="117" t="s">
        <v>49</v>
      </c>
      <c r="K448" s="117">
        <v>3</v>
      </c>
      <c r="L448" s="107">
        <v>43040</v>
      </c>
      <c r="M448" s="107">
        <v>43342</v>
      </c>
      <c r="N448" s="92">
        <f t="shared" si="173"/>
        <v>43.142857142857146</v>
      </c>
      <c r="O448" s="87" t="s">
        <v>2105</v>
      </c>
      <c r="P448" s="90">
        <v>3</v>
      </c>
      <c r="Q448" s="87"/>
      <c r="R448" s="175">
        <f t="shared" si="163"/>
        <v>-1444.7333333333333</v>
      </c>
      <c r="S448" s="93">
        <f t="shared" si="154"/>
        <v>100</v>
      </c>
      <c r="T448" s="154">
        <f t="shared" si="155"/>
        <v>43.142857142857146</v>
      </c>
      <c r="U448" s="154">
        <f t="shared" si="156"/>
        <v>43.142857142857146</v>
      </c>
      <c r="V448" s="154">
        <f t="shared" si="157"/>
        <v>43.142857142857146</v>
      </c>
      <c r="W448" s="87"/>
      <c r="X448" s="155" t="str">
        <f t="shared" si="158"/>
        <v>CUMPLIDA</v>
      </c>
      <c r="Y448" s="155" t="str">
        <f t="shared" si="159"/>
        <v>CUMPLIDO</v>
      </c>
      <c r="Z448" s="95" t="s">
        <v>167</v>
      </c>
      <c r="AA448" s="156" t="str">
        <f t="shared" si="166"/>
        <v>H81R14</v>
      </c>
      <c r="AB448" s="156">
        <f t="shared" si="174"/>
        <v>1</v>
      </c>
      <c r="AC448" s="156" t="str">
        <f t="shared" si="167"/>
        <v>H81R14 - 1</v>
      </c>
      <c r="AD448" s="153">
        <f t="shared" si="160"/>
        <v>5</v>
      </c>
      <c r="AE448" s="197">
        <f t="shared" si="161"/>
        <v>5</v>
      </c>
      <c r="AF448" s="153" t="str">
        <f t="shared" si="175"/>
        <v>H81R14.</v>
      </c>
      <c r="AG448" s="153" t="str">
        <f t="shared" si="162"/>
        <v>H81R14</v>
      </c>
      <c r="AH448" s="68"/>
      <c r="AI448" s="68"/>
      <c r="AJ448" s="15"/>
      <c r="AK448" s="15"/>
      <c r="AL448" s="15"/>
      <c r="AM448" s="15"/>
      <c r="AN448" s="15"/>
      <c r="AO448" s="15"/>
      <c r="AP448" s="15"/>
    </row>
    <row r="449" spans="1:42" s="2" customFormat="1" ht="350.1" customHeight="1" x14ac:dyDescent="0.2">
      <c r="A449" s="172">
        <f>IF(ISBLANK(D449),"",COUNTA($D$2:D449))</f>
        <v>367</v>
      </c>
      <c r="B449" s="148">
        <f t="shared" si="153"/>
        <v>448</v>
      </c>
      <c r="C449" s="87"/>
      <c r="D449" s="104" t="s">
        <v>836</v>
      </c>
      <c r="E449" s="87" t="s">
        <v>26</v>
      </c>
      <c r="F449" s="101" t="s">
        <v>1045</v>
      </c>
      <c r="G449" s="101" t="s">
        <v>66</v>
      </c>
      <c r="H449" s="101" t="s">
        <v>277</v>
      </c>
      <c r="I449" s="101" t="s">
        <v>275</v>
      </c>
      <c r="J449" s="117" t="s">
        <v>49</v>
      </c>
      <c r="K449" s="117">
        <v>3</v>
      </c>
      <c r="L449" s="107">
        <v>43040</v>
      </c>
      <c r="M449" s="107">
        <v>43342</v>
      </c>
      <c r="N449" s="92">
        <f t="shared" si="173"/>
        <v>43.142857142857146</v>
      </c>
      <c r="O449" s="87" t="s">
        <v>2105</v>
      </c>
      <c r="P449" s="90">
        <v>3</v>
      </c>
      <c r="Q449" s="87"/>
      <c r="R449" s="175">
        <f t="shared" si="163"/>
        <v>-1444.7333333333333</v>
      </c>
      <c r="S449" s="93">
        <f t="shared" si="154"/>
        <v>100</v>
      </c>
      <c r="T449" s="154">
        <f t="shared" si="155"/>
        <v>43.142857142857146</v>
      </c>
      <c r="U449" s="154">
        <f t="shared" si="156"/>
        <v>43.142857142857146</v>
      </c>
      <c r="V449" s="154">
        <f t="shared" si="157"/>
        <v>43.142857142857146</v>
      </c>
      <c r="W449" s="87"/>
      <c r="X449" s="155" t="str">
        <f t="shared" si="158"/>
        <v>CUMPLIDA</v>
      </c>
      <c r="Y449" s="155" t="str">
        <f t="shared" si="159"/>
        <v>CUMPLIDO</v>
      </c>
      <c r="Z449" s="95" t="s">
        <v>167</v>
      </c>
      <c r="AA449" s="156" t="str">
        <f t="shared" si="166"/>
        <v>H83R14</v>
      </c>
      <c r="AB449" s="156">
        <f t="shared" si="174"/>
        <v>1</v>
      </c>
      <c r="AC449" s="156" t="str">
        <f t="shared" si="167"/>
        <v>H83R14 - 1</v>
      </c>
      <c r="AD449" s="153">
        <f t="shared" si="160"/>
        <v>5</v>
      </c>
      <c r="AE449" s="197">
        <f t="shared" si="161"/>
        <v>5</v>
      </c>
      <c r="AF449" s="153" t="str">
        <f t="shared" si="175"/>
        <v>H83R14.</v>
      </c>
      <c r="AG449" s="153" t="str">
        <f t="shared" si="162"/>
        <v>H83R14</v>
      </c>
      <c r="AH449" s="68"/>
      <c r="AI449" s="68"/>
      <c r="AJ449" s="15"/>
      <c r="AK449" s="15"/>
      <c r="AL449" s="15"/>
      <c r="AM449" s="15"/>
      <c r="AN449" s="15"/>
      <c r="AO449" s="15"/>
      <c r="AP449" s="15"/>
    </row>
    <row r="450" spans="1:42" s="2" customFormat="1" ht="350.1" customHeight="1" x14ac:dyDescent="0.2">
      <c r="A450" s="172">
        <f>IF(ISBLANK(D450),"",COUNTA($D$2:D450))</f>
        <v>368</v>
      </c>
      <c r="B450" s="148">
        <f t="shared" ref="B450:B488" si="176">ROW()-1</f>
        <v>449</v>
      </c>
      <c r="C450" s="87"/>
      <c r="D450" s="104" t="s">
        <v>836</v>
      </c>
      <c r="E450" s="87" t="s">
        <v>37</v>
      </c>
      <c r="F450" s="101" t="s">
        <v>1197</v>
      </c>
      <c r="G450" s="101" t="s">
        <v>77</v>
      </c>
      <c r="H450" s="101" t="s">
        <v>278</v>
      </c>
      <c r="I450" s="101" t="s">
        <v>275</v>
      </c>
      <c r="J450" s="117" t="s">
        <v>49</v>
      </c>
      <c r="K450" s="117">
        <v>3</v>
      </c>
      <c r="L450" s="107">
        <v>43040</v>
      </c>
      <c r="M450" s="107">
        <v>43342</v>
      </c>
      <c r="N450" s="92">
        <f t="shared" si="173"/>
        <v>43.142857142857146</v>
      </c>
      <c r="O450" s="87" t="s">
        <v>2105</v>
      </c>
      <c r="P450" s="90">
        <v>3</v>
      </c>
      <c r="Q450" s="87"/>
      <c r="R450" s="175">
        <f t="shared" si="163"/>
        <v>-1444.7333333333333</v>
      </c>
      <c r="S450" s="93">
        <f t="shared" ref="S450:S488" si="177">IF(P450/K450&gt;1,100,+P450/K450*100)</f>
        <v>100</v>
      </c>
      <c r="T450" s="154">
        <f t="shared" ref="T450:T513" si="178">+N450*S450/100</f>
        <v>43.142857142857146</v>
      </c>
      <c r="U450" s="154">
        <f t="shared" ref="U450:U513" si="179">IF(M450&lt;=$AI$1,T450,0)</f>
        <v>43.142857142857146</v>
      </c>
      <c r="V450" s="154">
        <f t="shared" ref="V450:V488" si="180">IF($AI$1&gt;=M450,N450,0)</f>
        <v>43.142857142857146</v>
      </c>
      <c r="W450" s="87"/>
      <c r="X450" s="155" t="str">
        <f t="shared" ref="X450:X488" si="181">IF(S450=100,"CUMPLIDA",IF(M450-$AI$1&lt;0,"VENCIDA",IF(M450-$AI$1&lt;=30,"PRÓXIMA A VENCER",IF(S450&gt;0,"CON AVANCE","EN TERMINO"))))</f>
        <v>CUMPLIDA</v>
      </c>
      <c r="Y450" s="155" t="str">
        <f t="shared" ref="Y450:Y488" si="182">IF(A450&lt;&gt;"",IF(AE450=1,"VENCIDO",IF(AE450=2,"PRÓXIMO A VENCER",IF(AE450=3,"EN TERMINO",IF(AE450=4,"CON AVANCE",IF(AE450=5,"CUMPLIDO",))))),"")</f>
        <v>CUMPLIDO</v>
      </c>
      <c r="Z450" s="95" t="s">
        <v>167</v>
      </c>
      <c r="AA450" s="156" t="str">
        <f t="shared" si="166"/>
        <v>H84R14</v>
      </c>
      <c r="AB450" s="156">
        <f t="shared" si="174"/>
        <v>1</v>
      </c>
      <c r="AC450" s="156" t="str">
        <f t="shared" si="167"/>
        <v>H84R14 - 1</v>
      </c>
      <c r="AD450" s="153">
        <f t="shared" ref="AD450:AD488" si="183">IF(X450="VENCIDA",1,IF(X450="PRÓXIMA A VENCER",2,IF(X450="EN TERMINO",3,IF(X450="CON AVANCE",4,IF(X450="CUMPLIDA",5,)))))</f>
        <v>5</v>
      </c>
      <c r="AE450" s="197">
        <f t="shared" ref="AE450:AE488" si="184">IF(AB451=AB450+1,MIN(AD450,AE451),AD450)</f>
        <v>5</v>
      </c>
      <c r="AF450" s="153" t="str">
        <f t="shared" si="175"/>
        <v>H84R14.</v>
      </c>
      <c r="AG450" s="153" t="str">
        <f t="shared" ref="AG450:AG488" si="185">IFERROR(MID(AF450,1,FIND(".",AF450,1)-1),AF450)</f>
        <v>H84R14</v>
      </c>
      <c r="AH450" s="68"/>
      <c r="AI450" s="68"/>
      <c r="AJ450" s="15"/>
      <c r="AK450" s="15"/>
      <c r="AL450" s="15"/>
      <c r="AM450" s="15"/>
      <c r="AN450" s="15"/>
      <c r="AO450" s="15"/>
      <c r="AP450" s="15"/>
    </row>
    <row r="451" spans="1:42" s="2" customFormat="1" ht="350.1" customHeight="1" x14ac:dyDescent="0.2">
      <c r="A451" s="172">
        <f>IF(ISBLANK(D451),"",COUNTA($D$2:D451))</f>
        <v>369</v>
      </c>
      <c r="B451" s="148">
        <f t="shared" si="176"/>
        <v>450</v>
      </c>
      <c r="C451" s="87"/>
      <c r="D451" s="104" t="s">
        <v>836</v>
      </c>
      <c r="E451" s="87" t="s">
        <v>26</v>
      </c>
      <c r="F451" s="101" t="s">
        <v>1198</v>
      </c>
      <c r="G451" s="101" t="s">
        <v>78</v>
      </c>
      <c r="H451" s="101" t="s">
        <v>279</v>
      </c>
      <c r="I451" s="101" t="s">
        <v>275</v>
      </c>
      <c r="J451" s="117" t="s">
        <v>49</v>
      </c>
      <c r="K451" s="117">
        <v>3</v>
      </c>
      <c r="L451" s="107">
        <v>43040</v>
      </c>
      <c r="M451" s="107">
        <v>43342</v>
      </c>
      <c r="N451" s="92">
        <f t="shared" si="173"/>
        <v>43.142857142857146</v>
      </c>
      <c r="O451" s="87" t="s">
        <v>2105</v>
      </c>
      <c r="P451" s="90">
        <v>3</v>
      </c>
      <c r="Q451" s="87"/>
      <c r="R451" s="175">
        <f t="shared" si="163"/>
        <v>-1444.7333333333333</v>
      </c>
      <c r="S451" s="93">
        <f t="shared" si="177"/>
        <v>100</v>
      </c>
      <c r="T451" s="154">
        <f t="shared" si="178"/>
        <v>43.142857142857146</v>
      </c>
      <c r="U451" s="154">
        <f t="shared" si="179"/>
        <v>43.142857142857146</v>
      </c>
      <c r="V451" s="154">
        <f t="shared" si="180"/>
        <v>43.142857142857146</v>
      </c>
      <c r="W451" s="87"/>
      <c r="X451" s="155" t="str">
        <f t="shared" si="181"/>
        <v>CUMPLIDA</v>
      </c>
      <c r="Y451" s="155" t="str">
        <f t="shared" si="182"/>
        <v>CUMPLIDO</v>
      </c>
      <c r="Z451" s="95" t="s">
        <v>167</v>
      </c>
      <c r="AA451" s="156" t="str">
        <f t="shared" si="166"/>
        <v>H85R14</v>
      </c>
      <c r="AB451" s="156">
        <f t="shared" si="174"/>
        <v>1</v>
      </c>
      <c r="AC451" s="156" t="str">
        <f t="shared" si="167"/>
        <v>H85R14 - 1</v>
      </c>
      <c r="AD451" s="153">
        <f t="shared" si="183"/>
        <v>5</v>
      </c>
      <c r="AE451" s="197">
        <f t="shared" si="184"/>
        <v>5</v>
      </c>
      <c r="AF451" s="153" t="str">
        <f t="shared" si="175"/>
        <v>H85R14.</v>
      </c>
      <c r="AG451" s="153" t="str">
        <f t="shared" si="185"/>
        <v>H85R14</v>
      </c>
      <c r="AH451" s="68"/>
      <c r="AI451" s="68"/>
      <c r="AJ451" s="15"/>
      <c r="AK451" s="15"/>
      <c r="AL451" s="15"/>
      <c r="AM451" s="15"/>
      <c r="AN451" s="15"/>
      <c r="AO451" s="15"/>
      <c r="AP451" s="15"/>
    </row>
    <row r="452" spans="1:42" s="2" customFormat="1" ht="350.1" customHeight="1" x14ac:dyDescent="0.2">
      <c r="A452" s="172">
        <f>IF(ISBLANK(D452),"",COUNTA($D$2:D452))</f>
        <v>370</v>
      </c>
      <c r="B452" s="148">
        <f t="shared" si="176"/>
        <v>451</v>
      </c>
      <c r="C452" s="87"/>
      <c r="D452" s="104" t="s">
        <v>836</v>
      </c>
      <c r="E452" s="87" t="s">
        <v>37</v>
      </c>
      <c r="F452" s="101" t="s">
        <v>1199</v>
      </c>
      <c r="G452" s="101" t="s">
        <v>80</v>
      </c>
      <c r="H452" s="102" t="s">
        <v>697</v>
      </c>
      <c r="I452" s="102" t="s">
        <v>698</v>
      </c>
      <c r="J452" s="87" t="s">
        <v>9</v>
      </c>
      <c r="K452" s="87">
        <v>1</v>
      </c>
      <c r="L452" s="91">
        <v>43040</v>
      </c>
      <c r="M452" s="91">
        <v>43099</v>
      </c>
      <c r="N452" s="92">
        <f t="shared" ref="N452:N485" si="186">(+M452-L452)/7</f>
        <v>8.4285714285714288</v>
      </c>
      <c r="O452" s="87" t="s">
        <v>2112</v>
      </c>
      <c r="P452" s="90">
        <v>1</v>
      </c>
      <c r="Q452" s="87"/>
      <c r="R452" s="175">
        <f t="shared" ref="R452:R515" si="187">(Q452-M452)/30</f>
        <v>-1436.6333333333334</v>
      </c>
      <c r="S452" s="93">
        <f t="shared" si="177"/>
        <v>100</v>
      </c>
      <c r="T452" s="154">
        <f t="shared" si="178"/>
        <v>8.4285714285714288</v>
      </c>
      <c r="U452" s="154">
        <f t="shared" si="179"/>
        <v>8.4285714285714288</v>
      </c>
      <c r="V452" s="154">
        <f t="shared" si="180"/>
        <v>8.4285714285714288</v>
      </c>
      <c r="W452" s="87"/>
      <c r="X452" s="155" t="str">
        <f t="shared" si="181"/>
        <v>CUMPLIDA</v>
      </c>
      <c r="Y452" s="155" t="str">
        <f t="shared" si="182"/>
        <v>CUMPLIDO</v>
      </c>
      <c r="Z452" s="95" t="s">
        <v>167</v>
      </c>
      <c r="AA452" s="156" t="str">
        <f t="shared" si="166"/>
        <v>H99R14</v>
      </c>
      <c r="AB452" s="156">
        <f t="shared" si="174"/>
        <v>1</v>
      </c>
      <c r="AC452" s="156" t="str">
        <f t="shared" si="167"/>
        <v>H99R14 - 1</v>
      </c>
      <c r="AD452" s="153">
        <f t="shared" si="183"/>
        <v>5</v>
      </c>
      <c r="AE452" s="197">
        <f t="shared" si="184"/>
        <v>5</v>
      </c>
      <c r="AF452" s="153" t="str">
        <f t="shared" si="175"/>
        <v>H99R14.</v>
      </c>
      <c r="AG452" s="153" t="str">
        <f t="shared" si="185"/>
        <v>H99R14</v>
      </c>
      <c r="AH452" s="68"/>
      <c r="AI452" s="68"/>
      <c r="AJ452" s="15"/>
      <c r="AK452" s="15"/>
      <c r="AL452" s="15"/>
      <c r="AM452" s="15"/>
      <c r="AN452" s="15"/>
      <c r="AO452" s="15"/>
      <c r="AP452" s="15"/>
    </row>
    <row r="453" spans="1:42" s="2" customFormat="1" ht="350.1" customHeight="1" x14ac:dyDescent="0.2">
      <c r="A453" s="172">
        <f>IF(ISBLANK(D453),"",COUNTA($D$2:D453))</f>
        <v>371</v>
      </c>
      <c r="B453" s="148">
        <f t="shared" si="176"/>
        <v>452</v>
      </c>
      <c r="C453" s="87"/>
      <c r="D453" s="104" t="s">
        <v>836</v>
      </c>
      <c r="E453" s="87" t="s">
        <v>37</v>
      </c>
      <c r="F453" s="101" t="s">
        <v>1022</v>
      </c>
      <c r="G453" s="101" t="s">
        <v>81</v>
      </c>
      <c r="H453" s="102" t="s">
        <v>699</v>
      </c>
      <c r="I453" s="102" t="s">
        <v>700</v>
      </c>
      <c r="J453" s="87" t="s">
        <v>670</v>
      </c>
      <c r="K453" s="87">
        <v>1</v>
      </c>
      <c r="L453" s="91">
        <v>43040</v>
      </c>
      <c r="M453" s="91">
        <v>43099</v>
      </c>
      <c r="N453" s="92">
        <f t="shared" si="186"/>
        <v>8.4285714285714288</v>
      </c>
      <c r="O453" s="87" t="s">
        <v>2112</v>
      </c>
      <c r="P453" s="90">
        <v>1</v>
      </c>
      <c r="Q453" s="87"/>
      <c r="R453" s="175">
        <f t="shared" si="187"/>
        <v>-1436.6333333333334</v>
      </c>
      <c r="S453" s="93">
        <f t="shared" si="177"/>
        <v>100</v>
      </c>
      <c r="T453" s="154">
        <f t="shared" si="178"/>
        <v>8.4285714285714288</v>
      </c>
      <c r="U453" s="154">
        <f t="shared" si="179"/>
        <v>8.4285714285714288</v>
      </c>
      <c r="V453" s="154">
        <f t="shared" si="180"/>
        <v>8.4285714285714288</v>
      </c>
      <c r="W453" s="87"/>
      <c r="X453" s="155" t="str">
        <f t="shared" si="181"/>
        <v>CUMPLIDA</v>
      </c>
      <c r="Y453" s="155" t="str">
        <f t="shared" si="182"/>
        <v>CUMPLIDO</v>
      </c>
      <c r="Z453" s="95" t="s">
        <v>167</v>
      </c>
      <c r="AA453" s="156" t="str">
        <f t="shared" si="166"/>
        <v>H103R14</v>
      </c>
      <c r="AB453" s="156">
        <f t="shared" si="174"/>
        <v>1</v>
      </c>
      <c r="AC453" s="156" t="str">
        <f t="shared" si="167"/>
        <v>H103R14 - 1</v>
      </c>
      <c r="AD453" s="153">
        <f t="shared" si="183"/>
        <v>5</v>
      </c>
      <c r="AE453" s="197">
        <f t="shared" si="184"/>
        <v>5</v>
      </c>
      <c r="AF453" s="153" t="str">
        <f t="shared" si="175"/>
        <v>H103R14.</v>
      </c>
      <c r="AG453" s="153" t="str">
        <f t="shared" si="185"/>
        <v>H103R14</v>
      </c>
      <c r="AH453" s="68"/>
      <c r="AI453" s="68"/>
      <c r="AJ453" s="15"/>
      <c r="AK453" s="15"/>
      <c r="AL453" s="15"/>
      <c r="AM453" s="15"/>
      <c r="AN453" s="15"/>
      <c r="AO453" s="15"/>
      <c r="AP453" s="15"/>
    </row>
    <row r="454" spans="1:42" s="2" customFormat="1" ht="350.1" customHeight="1" x14ac:dyDescent="0.2">
      <c r="A454" s="172">
        <f>IF(ISBLANK(D454),"",COUNTA($D$2:D454))</f>
        <v>372</v>
      </c>
      <c r="B454" s="148">
        <f t="shared" si="176"/>
        <v>453</v>
      </c>
      <c r="C454" s="87"/>
      <c r="D454" s="104" t="s">
        <v>1023</v>
      </c>
      <c r="E454" s="87" t="s">
        <v>39</v>
      </c>
      <c r="F454" s="101" t="s">
        <v>2153</v>
      </c>
      <c r="G454" s="101" t="s">
        <v>82</v>
      </c>
      <c r="H454" s="102" t="s">
        <v>699</v>
      </c>
      <c r="I454" s="102" t="s">
        <v>700</v>
      </c>
      <c r="J454" s="87" t="s">
        <v>670</v>
      </c>
      <c r="K454" s="87">
        <v>1</v>
      </c>
      <c r="L454" s="91">
        <v>43040</v>
      </c>
      <c r="M454" s="91">
        <v>43099</v>
      </c>
      <c r="N454" s="92">
        <f t="shared" si="186"/>
        <v>8.4285714285714288</v>
      </c>
      <c r="O454" s="87" t="s">
        <v>2112</v>
      </c>
      <c r="P454" s="90">
        <v>1</v>
      </c>
      <c r="Q454" s="87"/>
      <c r="R454" s="175">
        <f t="shared" si="187"/>
        <v>-1436.6333333333334</v>
      </c>
      <c r="S454" s="93">
        <f t="shared" si="177"/>
        <v>100</v>
      </c>
      <c r="T454" s="154">
        <f t="shared" si="178"/>
        <v>8.4285714285714288</v>
      </c>
      <c r="U454" s="154">
        <f t="shared" si="179"/>
        <v>8.4285714285714288</v>
      </c>
      <c r="V454" s="154">
        <f t="shared" si="180"/>
        <v>8.4285714285714288</v>
      </c>
      <c r="W454" s="87"/>
      <c r="X454" s="155" t="str">
        <f t="shared" si="181"/>
        <v>CUMPLIDA</v>
      </c>
      <c r="Y454" s="155" t="str">
        <f t="shared" si="182"/>
        <v>CUMPLIDO</v>
      </c>
      <c r="Z454" s="95" t="s">
        <v>167</v>
      </c>
      <c r="AA454" s="156" t="str">
        <f t="shared" si="166"/>
        <v>H104R14</v>
      </c>
      <c r="AB454" s="156">
        <f t="shared" si="174"/>
        <v>1</v>
      </c>
      <c r="AC454" s="156" t="str">
        <f t="shared" si="167"/>
        <v>H104R14 - 1</v>
      </c>
      <c r="AD454" s="153">
        <f t="shared" si="183"/>
        <v>5</v>
      </c>
      <c r="AE454" s="197">
        <f t="shared" si="184"/>
        <v>5</v>
      </c>
      <c r="AF454" s="153" t="str">
        <f t="shared" si="175"/>
        <v>H104R14.</v>
      </c>
      <c r="AG454" s="153" t="str">
        <f t="shared" si="185"/>
        <v>H104R14</v>
      </c>
      <c r="AH454" s="68"/>
      <c r="AI454" s="68"/>
      <c r="AJ454" s="15"/>
      <c r="AK454" s="15"/>
      <c r="AL454" s="15"/>
      <c r="AM454" s="15"/>
      <c r="AN454" s="15"/>
      <c r="AO454" s="15"/>
      <c r="AP454" s="15"/>
    </row>
    <row r="455" spans="1:42" s="2" customFormat="1" ht="350.1" customHeight="1" x14ac:dyDescent="0.2">
      <c r="A455" s="172">
        <f>IF(ISBLANK(D455),"",COUNTA($D$2:D455))</f>
        <v>373</v>
      </c>
      <c r="B455" s="148">
        <f t="shared" si="176"/>
        <v>454</v>
      </c>
      <c r="C455" s="87"/>
      <c r="D455" s="104" t="s">
        <v>999</v>
      </c>
      <c r="E455" s="87" t="s">
        <v>26</v>
      </c>
      <c r="F455" s="101" t="s">
        <v>1024</v>
      </c>
      <c r="G455" s="101" t="s">
        <v>83</v>
      </c>
      <c r="H455" s="102" t="s">
        <v>701</v>
      </c>
      <c r="I455" s="102" t="s">
        <v>702</v>
      </c>
      <c r="J455" s="87" t="s">
        <v>79</v>
      </c>
      <c r="K455" s="87">
        <v>1</v>
      </c>
      <c r="L455" s="91">
        <v>43040</v>
      </c>
      <c r="M455" s="91">
        <v>43099</v>
      </c>
      <c r="N455" s="92">
        <f t="shared" si="186"/>
        <v>8.4285714285714288</v>
      </c>
      <c r="O455" s="87" t="s">
        <v>2112</v>
      </c>
      <c r="P455" s="90">
        <v>1</v>
      </c>
      <c r="Q455" s="87"/>
      <c r="R455" s="175">
        <f t="shared" si="187"/>
        <v>-1436.6333333333334</v>
      </c>
      <c r="S455" s="93">
        <f t="shared" si="177"/>
        <v>100</v>
      </c>
      <c r="T455" s="154">
        <f t="shared" si="178"/>
        <v>8.4285714285714288</v>
      </c>
      <c r="U455" s="154">
        <f t="shared" si="179"/>
        <v>8.4285714285714288</v>
      </c>
      <c r="V455" s="154">
        <f t="shared" si="180"/>
        <v>8.4285714285714288</v>
      </c>
      <c r="W455" s="87"/>
      <c r="X455" s="155" t="str">
        <f t="shared" si="181"/>
        <v>CUMPLIDA</v>
      </c>
      <c r="Y455" s="155" t="str">
        <f t="shared" si="182"/>
        <v>CUMPLIDO</v>
      </c>
      <c r="Z455" s="95" t="s">
        <v>167</v>
      </c>
      <c r="AA455" s="156" t="str">
        <f t="shared" si="166"/>
        <v>H108R14</v>
      </c>
      <c r="AB455" s="156">
        <f t="shared" si="174"/>
        <v>1</v>
      </c>
      <c r="AC455" s="156" t="str">
        <f t="shared" si="167"/>
        <v>H108R14 - 1</v>
      </c>
      <c r="AD455" s="153">
        <f t="shared" si="183"/>
        <v>5</v>
      </c>
      <c r="AE455" s="197">
        <f t="shared" si="184"/>
        <v>5</v>
      </c>
      <c r="AF455" s="153" t="str">
        <f t="shared" si="175"/>
        <v>H108R14.</v>
      </c>
      <c r="AG455" s="153" t="str">
        <f t="shared" si="185"/>
        <v>H108R14</v>
      </c>
      <c r="AH455" s="68"/>
      <c r="AI455" s="68"/>
      <c r="AJ455" s="15"/>
      <c r="AK455" s="15"/>
      <c r="AL455" s="15"/>
      <c r="AM455" s="15"/>
      <c r="AN455" s="15"/>
      <c r="AO455" s="15"/>
      <c r="AP455" s="15"/>
    </row>
    <row r="456" spans="1:42" s="2" customFormat="1" ht="350.1" customHeight="1" x14ac:dyDescent="0.2">
      <c r="A456" s="172">
        <f>IF(ISBLANK(D456),"",COUNTA($D$2:D456))</f>
        <v>374</v>
      </c>
      <c r="B456" s="148">
        <f t="shared" si="176"/>
        <v>455</v>
      </c>
      <c r="C456" s="87"/>
      <c r="D456" s="104" t="s">
        <v>996</v>
      </c>
      <c r="E456" s="87" t="s">
        <v>20</v>
      </c>
      <c r="F456" s="101" t="s">
        <v>367</v>
      </c>
      <c r="G456" s="101" t="s">
        <v>84</v>
      </c>
      <c r="H456" s="102" t="s">
        <v>364</v>
      </c>
      <c r="I456" s="102" t="s">
        <v>365</v>
      </c>
      <c r="J456" s="87" t="s">
        <v>366</v>
      </c>
      <c r="K456" s="87">
        <v>2</v>
      </c>
      <c r="L456" s="91">
        <v>43040</v>
      </c>
      <c r="M456" s="91">
        <v>43311</v>
      </c>
      <c r="N456" s="92">
        <f t="shared" si="186"/>
        <v>38.714285714285715</v>
      </c>
      <c r="O456" s="87" t="s">
        <v>2107</v>
      </c>
      <c r="P456" s="106">
        <v>2</v>
      </c>
      <c r="Q456" s="191">
        <v>44383</v>
      </c>
      <c r="R456" s="175">
        <f t="shared" si="187"/>
        <v>35.733333333333334</v>
      </c>
      <c r="S456" s="93">
        <f t="shared" si="177"/>
        <v>100</v>
      </c>
      <c r="T456" s="154">
        <f t="shared" si="178"/>
        <v>38.714285714285715</v>
      </c>
      <c r="U456" s="154">
        <f t="shared" si="179"/>
        <v>38.714285714285715</v>
      </c>
      <c r="V456" s="154">
        <f t="shared" si="180"/>
        <v>38.714285714285715</v>
      </c>
      <c r="W456" s="87" t="s">
        <v>1887</v>
      </c>
      <c r="X456" s="155" t="str">
        <f t="shared" si="181"/>
        <v>CUMPLIDA</v>
      </c>
      <c r="Y456" s="155" t="str">
        <f t="shared" si="182"/>
        <v>CUMPLIDO</v>
      </c>
      <c r="Z456" s="95" t="s">
        <v>167</v>
      </c>
      <c r="AA456" s="156" t="str">
        <f t="shared" ref="AA456:AA488" si="188">AG456</f>
        <v>H112R14</v>
      </c>
      <c r="AB456" s="156">
        <f t="shared" si="174"/>
        <v>1</v>
      </c>
      <c r="AC456" s="156" t="str">
        <f t="shared" si="167"/>
        <v>H112R14 - 1</v>
      </c>
      <c r="AD456" s="153">
        <f t="shared" si="183"/>
        <v>5</v>
      </c>
      <c r="AE456" s="197">
        <f t="shared" si="184"/>
        <v>5</v>
      </c>
      <c r="AF456" s="153" t="str">
        <f t="shared" si="175"/>
        <v>H112R14.</v>
      </c>
      <c r="AG456" s="153" t="str">
        <f t="shared" si="185"/>
        <v>H112R14</v>
      </c>
      <c r="AH456" s="68"/>
      <c r="AI456" s="68"/>
      <c r="AJ456" s="15"/>
      <c r="AK456" s="15"/>
      <c r="AL456" s="15"/>
      <c r="AM456" s="15"/>
      <c r="AN456" s="15"/>
      <c r="AO456" s="15"/>
      <c r="AP456" s="15"/>
    </row>
    <row r="457" spans="1:42" s="2" customFormat="1" ht="350.1" customHeight="1" x14ac:dyDescent="0.2">
      <c r="A457" s="172">
        <f>IF(ISBLANK(D457),"",COUNTA($D$2:D457))</f>
        <v>375</v>
      </c>
      <c r="B457" s="148">
        <f t="shared" si="176"/>
        <v>456</v>
      </c>
      <c r="C457" s="87"/>
      <c r="D457" s="104" t="s">
        <v>996</v>
      </c>
      <c r="E457" s="87" t="s">
        <v>85</v>
      </c>
      <c r="F457" s="101" t="s">
        <v>744</v>
      </c>
      <c r="G457" s="101" t="s">
        <v>457</v>
      </c>
      <c r="H457" s="102" t="s">
        <v>745</v>
      </c>
      <c r="I457" s="102" t="s">
        <v>459</v>
      </c>
      <c r="J457" s="87" t="s">
        <v>458</v>
      </c>
      <c r="K457" s="87">
        <v>2</v>
      </c>
      <c r="L457" s="91">
        <v>43040</v>
      </c>
      <c r="M457" s="91">
        <v>43403</v>
      </c>
      <c r="N457" s="92">
        <f t="shared" si="186"/>
        <v>51.857142857142854</v>
      </c>
      <c r="O457" s="87" t="s">
        <v>2107</v>
      </c>
      <c r="P457" s="90">
        <v>2</v>
      </c>
      <c r="Q457" s="191">
        <v>44383</v>
      </c>
      <c r="R457" s="175">
        <f t="shared" si="187"/>
        <v>32.666666666666664</v>
      </c>
      <c r="S457" s="93">
        <f t="shared" si="177"/>
        <v>100</v>
      </c>
      <c r="T457" s="154">
        <f t="shared" si="178"/>
        <v>51.857142857142854</v>
      </c>
      <c r="U457" s="154">
        <f t="shared" si="179"/>
        <v>51.857142857142854</v>
      </c>
      <c r="V457" s="154">
        <f t="shared" si="180"/>
        <v>51.857142857142854</v>
      </c>
      <c r="W457" s="87" t="s">
        <v>1887</v>
      </c>
      <c r="X457" s="155" t="str">
        <f t="shared" si="181"/>
        <v>CUMPLIDA</v>
      </c>
      <c r="Y457" s="155" t="str">
        <f t="shared" si="182"/>
        <v>CUMPLIDO</v>
      </c>
      <c r="Z457" s="95" t="s">
        <v>167</v>
      </c>
      <c r="AA457" s="156" t="str">
        <f t="shared" si="188"/>
        <v>H113R14</v>
      </c>
      <c r="AB457" s="156">
        <f t="shared" si="174"/>
        <v>1</v>
      </c>
      <c r="AC457" s="156" t="str">
        <f t="shared" si="167"/>
        <v>H113R14 - 1</v>
      </c>
      <c r="AD457" s="153">
        <f t="shared" si="183"/>
        <v>5</v>
      </c>
      <c r="AE457" s="197">
        <f t="shared" si="184"/>
        <v>5</v>
      </c>
      <c r="AF457" s="153" t="str">
        <f t="shared" si="175"/>
        <v>H113R14.</v>
      </c>
      <c r="AG457" s="153" t="str">
        <f t="shared" si="185"/>
        <v>H113R14</v>
      </c>
      <c r="AH457" s="68"/>
      <c r="AI457" s="68"/>
      <c r="AJ457" s="15"/>
      <c r="AK457" s="15"/>
      <c r="AL457" s="15"/>
      <c r="AM457" s="15"/>
      <c r="AN457" s="15"/>
      <c r="AO457" s="15"/>
      <c r="AP457" s="15"/>
    </row>
    <row r="458" spans="1:42" s="2" customFormat="1" ht="350.1" customHeight="1" x14ac:dyDescent="0.2">
      <c r="A458" s="172">
        <f>IF(ISBLANK(D458),"",COUNTA($D$2:D458))</f>
        <v>376</v>
      </c>
      <c r="B458" s="148">
        <f t="shared" si="176"/>
        <v>457</v>
      </c>
      <c r="C458" s="87"/>
      <c r="D458" s="104" t="s">
        <v>836</v>
      </c>
      <c r="E458" s="87" t="s">
        <v>85</v>
      </c>
      <c r="F458" s="101" t="s">
        <v>462</v>
      </c>
      <c r="G458" s="101" t="s">
        <v>86</v>
      </c>
      <c r="H458" s="102" t="s">
        <v>802</v>
      </c>
      <c r="I458" s="102" t="s">
        <v>803</v>
      </c>
      <c r="J458" s="87" t="s">
        <v>368</v>
      </c>
      <c r="K458" s="87">
        <v>26</v>
      </c>
      <c r="L458" s="91">
        <v>43040</v>
      </c>
      <c r="M458" s="91">
        <v>43099</v>
      </c>
      <c r="N458" s="92">
        <f t="shared" si="186"/>
        <v>8.4285714285714288</v>
      </c>
      <c r="O458" s="87" t="s">
        <v>355</v>
      </c>
      <c r="P458" s="90">
        <v>26</v>
      </c>
      <c r="Q458" s="87"/>
      <c r="R458" s="175">
        <f t="shared" si="187"/>
        <v>-1436.6333333333334</v>
      </c>
      <c r="S458" s="93">
        <f t="shared" si="177"/>
        <v>100</v>
      </c>
      <c r="T458" s="154">
        <f t="shared" si="178"/>
        <v>8.4285714285714288</v>
      </c>
      <c r="U458" s="154">
        <f t="shared" si="179"/>
        <v>8.4285714285714288</v>
      </c>
      <c r="V458" s="154">
        <f t="shared" si="180"/>
        <v>8.4285714285714288</v>
      </c>
      <c r="W458" s="87" t="s">
        <v>1887</v>
      </c>
      <c r="X458" s="155" t="str">
        <f t="shared" si="181"/>
        <v>CUMPLIDA</v>
      </c>
      <c r="Y458" s="155" t="str">
        <f t="shared" si="182"/>
        <v>CUMPLIDO</v>
      </c>
      <c r="Z458" s="95" t="s">
        <v>167</v>
      </c>
      <c r="AA458" s="156" t="str">
        <f t="shared" si="188"/>
        <v>H114R14</v>
      </c>
      <c r="AB458" s="156">
        <f t="shared" si="174"/>
        <v>1</v>
      </c>
      <c r="AC458" s="156" t="str">
        <f t="shared" si="167"/>
        <v>H114R14 - 1</v>
      </c>
      <c r="AD458" s="153">
        <f t="shared" si="183"/>
        <v>5</v>
      </c>
      <c r="AE458" s="197">
        <f t="shared" si="184"/>
        <v>5</v>
      </c>
      <c r="AF458" s="153" t="str">
        <f t="shared" si="175"/>
        <v>H114R14.</v>
      </c>
      <c r="AG458" s="153" t="str">
        <f t="shared" si="185"/>
        <v>H114R14</v>
      </c>
      <c r="AH458" s="68"/>
      <c r="AI458" s="68"/>
      <c r="AJ458" s="15"/>
      <c r="AK458" s="15"/>
      <c r="AL458" s="15"/>
      <c r="AM458" s="15"/>
      <c r="AN458" s="15"/>
      <c r="AO458" s="15"/>
      <c r="AP458" s="15"/>
    </row>
    <row r="459" spans="1:42" s="15" customFormat="1" ht="350.1" customHeight="1" x14ac:dyDescent="0.2">
      <c r="A459" s="172" t="str">
        <f>IF(ISBLANK(D459),"",COUNTA($D$2:D459))</f>
        <v/>
      </c>
      <c r="B459" s="148">
        <f t="shared" si="176"/>
        <v>458</v>
      </c>
      <c r="C459" s="87"/>
      <c r="D459" s="104"/>
      <c r="E459" s="87" t="s">
        <v>85</v>
      </c>
      <c r="F459" s="101" t="s">
        <v>463</v>
      </c>
      <c r="G459" s="101" t="s">
        <v>87</v>
      </c>
      <c r="H459" s="102" t="s">
        <v>464</v>
      </c>
      <c r="I459" s="102" t="s">
        <v>460</v>
      </c>
      <c r="J459" s="87" t="s">
        <v>461</v>
      </c>
      <c r="K459" s="87">
        <v>2</v>
      </c>
      <c r="L459" s="91">
        <v>43040</v>
      </c>
      <c r="M459" s="91">
        <v>43281</v>
      </c>
      <c r="N459" s="92">
        <f t="shared" si="186"/>
        <v>34.428571428571431</v>
      </c>
      <c r="O459" s="87" t="s">
        <v>2107</v>
      </c>
      <c r="P459" s="90">
        <v>2</v>
      </c>
      <c r="Q459" s="191">
        <v>44383</v>
      </c>
      <c r="R459" s="175">
        <f t="shared" si="187"/>
        <v>36.733333333333334</v>
      </c>
      <c r="S459" s="93">
        <f t="shared" si="177"/>
        <v>100</v>
      </c>
      <c r="T459" s="154">
        <f t="shared" si="178"/>
        <v>34.428571428571431</v>
      </c>
      <c r="U459" s="154">
        <f t="shared" si="179"/>
        <v>34.428571428571431</v>
      </c>
      <c r="V459" s="154">
        <f t="shared" si="180"/>
        <v>34.428571428571431</v>
      </c>
      <c r="W459" s="87" t="s">
        <v>1887</v>
      </c>
      <c r="X459" s="155" t="str">
        <f t="shared" si="181"/>
        <v>CUMPLIDA</v>
      </c>
      <c r="Y459" s="155" t="str">
        <f t="shared" si="182"/>
        <v/>
      </c>
      <c r="Z459" s="112" t="s">
        <v>167</v>
      </c>
      <c r="AA459" s="156" t="str">
        <f t="shared" si="188"/>
        <v>H114R14</v>
      </c>
      <c r="AB459" s="156">
        <f t="shared" si="174"/>
        <v>2</v>
      </c>
      <c r="AC459" s="156" t="str">
        <f t="shared" si="167"/>
        <v>H114R14 - 2</v>
      </c>
      <c r="AD459" s="153">
        <f t="shared" si="183"/>
        <v>5</v>
      </c>
      <c r="AE459" s="197">
        <f t="shared" si="184"/>
        <v>5</v>
      </c>
      <c r="AF459" s="153" t="str">
        <f t="shared" si="175"/>
        <v>H114R14.</v>
      </c>
      <c r="AG459" s="153" t="str">
        <f t="shared" si="185"/>
        <v>H114R14</v>
      </c>
      <c r="AH459" s="68"/>
      <c r="AI459" s="68"/>
    </row>
    <row r="460" spans="1:42" s="2" customFormat="1" ht="350.1" customHeight="1" x14ac:dyDescent="0.2">
      <c r="A460" s="172">
        <f>IF(ISBLANK(D460),"",COUNTA($D$2:D460))</f>
        <v>377</v>
      </c>
      <c r="B460" s="148">
        <f t="shared" si="176"/>
        <v>459</v>
      </c>
      <c r="C460" s="87"/>
      <c r="D460" s="104" t="s">
        <v>836</v>
      </c>
      <c r="E460" s="87" t="s">
        <v>20</v>
      </c>
      <c r="F460" s="101" t="s">
        <v>466</v>
      </c>
      <c r="G460" s="101" t="s">
        <v>89</v>
      </c>
      <c r="H460" s="102" t="s">
        <v>1644</v>
      </c>
      <c r="I460" s="102" t="s">
        <v>1645</v>
      </c>
      <c r="J460" s="87" t="s">
        <v>465</v>
      </c>
      <c r="K460" s="87">
        <v>3</v>
      </c>
      <c r="L460" s="91">
        <v>44044</v>
      </c>
      <c r="M460" s="91">
        <v>44255</v>
      </c>
      <c r="N460" s="92">
        <f t="shared" si="186"/>
        <v>30.142857142857142</v>
      </c>
      <c r="O460" s="87" t="s">
        <v>2107</v>
      </c>
      <c r="P460" s="90">
        <v>3</v>
      </c>
      <c r="Q460" s="191">
        <v>44267</v>
      </c>
      <c r="R460" s="175">
        <f t="shared" si="187"/>
        <v>0.4</v>
      </c>
      <c r="S460" s="93">
        <f t="shared" si="177"/>
        <v>100</v>
      </c>
      <c r="T460" s="154">
        <f t="shared" si="178"/>
        <v>30.142857142857142</v>
      </c>
      <c r="U460" s="154">
        <f t="shared" si="179"/>
        <v>30.142857142857142</v>
      </c>
      <c r="V460" s="154">
        <f t="shared" si="180"/>
        <v>30.142857142857142</v>
      </c>
      <c r="W460" s="87" t="s">
        <v>1887</v>
      </c>
      <c r="X460" s="155" t="str">
        <f t="shared" si="181"/>
        <v>CUMPLIDA</v>
      </c>
      <c r="Y460" s="155" t="str">
        <f t="shared" si="182"/>
        <v>CUMPLIDO</v>
      </c>
      <c r="Z460" s="95" t="s">
        <v>167</v>
      </c>
      <c r="AA460" s="156" t="str">
        <f t="shared" si="188"/>
        <v>H116R14</v>
      </c>
      <c r="AB460" s="156">
        <f t="shared" si="174"/>
        <v>1</v>
      </c>
      <c r="AC460" s="156" t="str">
        <f t="shared" si="167"/>
        <v>H116R14 - 1</v>
      </c>
      <c r="AD460" s="153">
        <f t="shared" si="183"/>
        <v>5</v>
      </c>
      <c r="AE460" s="197">
        <f t="shared" si="184"/>
        <v>5</v>
      </c>
      <c r="AF460" s="153" t="str">
        <f t="shared" si="175"/>
        <v>H116R14.</v>
      </c>
      <c r="AG460" s="153" t="str">
        <f t="shared" si="185"/>
        <v>H116R14</v>
      </c>
      <c r="AH460" s="68"/>
      <c r="AI460" s="68"/>
      <c r="AJ460" s="15"/>
      <c r="AK460" s="15"/>
      <c r="AL460" s="15"/>
      <c r="AM460" s="15"/>
      <c r="AN460" s="15"/>
      <c r="AO460" s="15"/>
      <c r="AP460" s="15"/>
    </row>
    <row r="461" spans="1:42" s="2" customFormat="1" ht="350.1" customHeight="1" x14ac:dyDescent="0.2">
      <c r="A461" s="172">
        <f>IF(ISBLANK(D461),"",COUNTA($D$2:D461))</f>
        <v>378</v>
      </c>
      <c r="B461" s="148">
        <f t="shared" si="176"/>
        <v>460</v>
      </c>
      <c r="C461" s="87"/>
      <c r="D461" s="104" t="s">
        <v>836</v>
      </c>
      <c r="E461" s="87" t="s">
        <v>88</v>
      </c>
      <c r="F461" s="101" t="s">
        <v>369</v>
      </c>
      <c r="G461" s="101" t="s">
        <v>89</v>
      </c>
      <c r="H461" s="102" t="s">
        <v>1646</v>
      </c>
      <c r="I461" s="102" t="s">
        <v>1647</v>
      </c>
      <c r="J461" s="87" t="s">
        <v>465</v>
      </c>
      <c r="K461" s="87">
        <v>3</v>
      </c>
      <c r="L461" s="91">
        <v>44044</v>
      </c>
      <c r="M461" s="91">
        <v>44255</v>
      </c>
      <c r="N461" s="92">
        <f t="shared" si="186"/>
        <v>30.142857142857142</v>
      </c>
      <c r="O461" s="87" t="s">
        <v>2107</v>
      </c>
      <c r="P461" s="90">
        <v>3</v>
      </c>
      <c r="Q461" s="191">
        <v>44267</v>
      </c>
      <c r="R461" s="175">
        <f t="shared" si="187"/>
        <v>0.4</v>
      </c>
      <c r="S461" s="93">
        <f t="shared" si="177"/>
        <v>100</v>
      </c>
      <c r="T461" s="154">
        <f t="shared" si="178"/>
        <v>30.142857142857142</v>
      </c>
      <c r="U461" s="154">
        <f t="shared" si="179"/>
        <v>30.142857142857142</v>
      </c>
      <c r="V461" s="154">
        <f t="shared" si="180"/>
        <v>30.142857142857142</v>
      </c>
      <c r="W461" s="87" t="s">
        <v>1887</v>
      </c>
      <c r="X461" s="155" t="str">
        <f t="shared" si="181"/>
        <v>CUMPLIDA</v>
      </c>
      <c r="Y461" s="155" t="str">
        <f t="shared" si="182"/>
        <v>CUMPLIDO</v>
      </c>
      <c r="Z461" s="95" t="s">
        <v>167</v>
      </c>
      <c r="AA461" s="156" t="str">
        <f t="shared" si="188"/>
        <v>H118R14</v>
      </c>
      <c r="AB461" s="156">
        <f t="shared" si="174"/>
        <v>1</v>
      </c>
      <c r="AC461" s="156" t="str">
        <f t="shared" si="167"/>
        <v>H118R14 - 1</v>
      </c>
      <c r="AD461" s="153">
        <f t="shared" si="183"/>
        <v>5</v>
      </c>
      <c r="AE461" s="197">
        <f t="shared" si="184"/>
        <v>5</v>
      </c>
      <c r="AF461" s="153" t="str">
        <f t="shared" si="175"/>
        <v>H118R14.</v>
      </c>
      <c r="AG461" s="153" t="str">
        <f t="shared" si="185"/>
        <v>H118R14</v>
      </c>
      <c r="AH461" s="68"/>
      <c r="AI461" s="68"/>
      <c r="AJ461" s="15"/>
      <c r="AK461" s="15"/>
      <c r="AL461" s="15"/>
      <c r="AM461" s="15"/>
      <c r="AN461" s="15"/>
      <c r="AO461" s="15"/>
      <c r="AP461" s="15"/>
    </row>
    <row r="462" spans="1:42" s="2" customFormat="1" ht="350.1" customHeight="1" x14ac:dyDescent="0.2">
      <c r="A462" s="172">
        <f>IF(ISBLANK(D462),"",COUNTA($D$2:D462))</f>
        <v>379</v>
      </c>
      <c r="B462" s="148">
        <f t="shared" si="176"/>
        <v>461</v>
      </c>
      <c r="C462" s="87"/>
      <c r="D462" s="104" t="s">
        <v>836</v>
      </c>
      <c r="E462" s="87" t="s">
        <v>20</v>
      </c>
      <c r="F462" s="101" t="s">
        <v>371</v>
      </c>
      <c r="G462" s="101" t="s">
        <v>90</v>
      </c>
      <c r="H462" s="102" t="s">
        <v>1419</v>
      </c>
      <c r="I462" s="102" t="s">
        <v>1430</v>
      </c>
      <c r="J462" s="87" t="s">
        <v>21</v>
      </c>
      <c r="K462" s="87">
        <v>4</v>
      </c>
      <c r="L462" s="91">
        <v>43709</v>
      </c>
      <c r="M462" s="91">
        <v>44073</v>
      </c>
      <c r="N462" s="92">
        <f t="shared" si="186"/>
        <v>52</v>
      </c>
      <c r="O462" s="87" t="s">
        <v>1486</v>
      </c>
      <c r="P462" s="90">
        <v>0</v>
      </c>
      <c r="Q462" s="87"/>
      <c r="R462" s="175">
        <f t="shared" si="187"/>
        <v>-1469.1</v>
      </c>
      <c r="S462" s="93">
        <f t="shared" si="177"/>
        <v>0</v>
      </c>
      <c r="T462" s="154">
        <f t="shared" si="178"/>
        <v>0</v>
      </c>
      <c r="U462" s="154">
        <f t="shared" si="179"/>
        <v>0</v>
      </c>
      <c r="V462" s="154">
        <f t="shared" si="180"/>
        <v>52</v>
      </c>
      <c r="W462" s="87" t="s">
        <v>1887</v>
      </c>
      <c r="X462" s="155" t="str">
        <f t="shared" si="181"/>
        <v>VENCIDA</v>
      </c>
      <c r="Y462" s="155" t="str">
        <f t="shared" si="182"/>
        <v>VENCIDO</v>
      </c>
      <c r="Z462" s="95" t="s">
        <v>167</v>
      </c>
      <c r="AA462" s="156" t="str">
        <f t="shared" si="188"/>
        <v>H119R14</v>
      </c>
      <c r="AB462" s="156">
        <f t="shared" si="174"/>
        <v>1</v>
      </c>
      <c r="AC462" s="156" t="str">
        <f t="shared" si="167"/>
        <v>H119R14 - 1</v>
      </c>
      <c r="AD462" s="153">
        <f t="shared" si="183"/>
        <v>1</v>
      </c>
      <c r="AE462" s="197">
        <f t="shared" si="184"/>
        <v>1</v>
      </c>
      <c r="AF462" s="153" t="str">
        <f t="shared" si="175"/>
        <v>H119R14.</v>
      </c>
      <c r="AG462" s="153" t="str">
        <f t="shared" si="185"/>
        <v>H119R14</v>
      </c>
      <c r="AH462" s="68"/>
      <c r="AI462" s="68"/>
      <c r="AJ462" s="15"/>
      <c r="AK462" s="15"/>
      <c r="AL462" s="15"/>
      <c r="AM462" s="15"/>
      <c r="AN462" s="15"/>
      <c r="AO462" s="15"/>
      <c r="AP462" s="15"/>
    </row>
    <row r="463" spans="1:42" s="2" customFormat="1" ht="350.1" customHeight="1" x14ac:dyDescent="0.2">
      <c r="A463" s="172">
        <f>IF(ISBLANK(D463),"",COUNTA($D$2:D463))</f>
        <v>380</v>
      </c>
      <c r="B463" s="148">
        <f t="shared" si="176"/>
        <v>462</v>
      </c>
      <c r="C463" s="87"/>
      <c r="D463" s="104" t="s">
        <v>996</v>
      </c>
      <c r="E463" s="87" t="s">
        <v>20</v>
      </c>
      <c r="F463" s="101" t="s">
        <v>467</v>
      </c>
      <c r="G463" s="101" t="s">
        <v>91</v>
      </c>
      <c r="H463" s="102" t="s">
        <v>468</v>
      </c>
      <c r="I463" s="102" t="s">
        <v>469</v>
      </c>
      <c r="J463" s="87" t="s">
        <v>465</v>
      </c>
      <c r="K463" s="87">
        <v>2</v>
      </c>
      <c r="L463" s="91">
        <v>43040</v>
      </c>
      <c r="M463" s="91">
        <v>43403</v>
      </c>
      <c r="N463" s="92">
        <f t="shared" si="186"/>
        <v>51.857142857142854</v>
      </c>
      <c r="O463" s="87" t="s">
        <v>2107</v>
      </c>
      <c r="P463" s="90">
        <v>1.5</v>
      </c>
      <c r="Q463" s="191"/>
      <c r="R463" s="175">
        <f t="shared" si="187"/>
        <v>-1446.7666666666667</v>
      </c>
      <c r="S463" s="93">
        <f t="shared" si="177"/>
        <v>75</v>
      </c>
      <c r="T463" s="154">
        <f t="shared" si="178"/>
        <v>38.892857142857139</v>
      </c>
      <c r="U463" s="154">
        <f t="shared" si="179"/>
        <v>38.892857142857139</v>
      </c>
      <c r="V463" s="154">
        <f t="shared" si="180"/>
        <v>51.857142857142854</v>
      </c>
      <c r="W463" s="87" t="s">
        <v>1887</v>
      </c>
      <c r="X463" s="155" t="str">
        <f t="shared" si="181"/>
        <v>VENCIDA</v>
      </c>
      <c r="Y463" s="155" t="str">
        <f t="shared" si="182"/>
        <v>VENCIDO</v>
      </c>
      <c r="Z463" s="95" t="s">
        <v>167</v>
      </c>
      <c r="AA463" s="156" t="str">
        <f t="shared" si="188"/>
        <v>H120R14</v>
      </c>
      <c r="AB463" s="156">
        <f t="shared" si="174"/>
        <v>1</v>
      </c>
      <c r="AC463" s="156" t="str">
        <f t="shared" si="167"/>
        <v>H120R14 - 1</v>
      </c>
      <c r="AD463" s="153">
        <f t="shared" si="183"/>
        <v>1</v>
      </c>
      <c r="AE463" s="197">
        <f t="shared" si="184"/>
        <v>1</v>
      </c>
      <c r="AF463" s="153" t="str">
        <f t="shared" si="175"/>
        <v>H120R14.</v>
      </c>
      <c r="AG463" s="153" t="str">
        <f t="shared" si="185"/>
        <v>H120R14</v>
      </c>
      <c r="AH463" s="68"/>
      <c r="AI463" s="68"/>
      <c r="AJ463" s="15"/>
      <c r="AK463" s="15"/>
      <c r="AL463" s="15"/>
      <c r="AM463" s="15"/>
      <c r="AN463" s="15"/>
      <c r="AO463" s="15"/>
      <c r="AP463" s="15"/>
    </row>
    <row r="464" spans="1:42" s="2" customFormat="1" ht="350.1" customHeight="1" x14ac:dyDescent="0.2">
      <c r="A464" s="172">
        <f>IF(ISBLANK(D464),"",COUNTA($D$2:D464))</f>
        <v>381</v>
      </c>
      <c r="B464" s="148">
        <f t="shared" si="176"/>
        <v>463</v>
      </c>
      <c r="C464" s="87"/>
      <c r="D464" s="104" t="s">
        <v>996</v>
      </c>
      <c r="E464" s="87" t="s">
        <v>20</v>
      </c>
      <c r="F464" s="101" t="s">
        <v>2090</v>
      </c>
      <c r="G464" s="101" t="s">
        <v>443</v>
      </c>
      <c r="H464" s="102" t="s">
        <v>440</v>
      </c>
      <c r="I464" s="102" t="s">
        <v>441</v>
      </c>
      <c r="J464" s="87" t="s">
        <v>442</v>
      </c>
      <c r="K464" s="87">
        <v>1</v>
      </c>
      <c r="L464" s="91">
        <v>43040</v>
      </c>
      <c r="M464" s="91">
        <v>43281</v>
      </c>
      <c r="N464" s="92">
        <f t="shared" si="186"/>
        <v>34.428571428571431</v>
      </c>
      <c r="O464" s="87" t="s">
        <v>2107</v>
      </c>
      <c r="P464" s="90">
        <v>0</v>
      </c>
      <c r="Q464" s="87"/>
      <c r="R464" s="175">
        <f t="shared" si="187"/>
        <v>-1442.7</v>
      </c>
      <c r="S464" s="93">
        <f t="shared" si="177"/>
        <v>0</v>
      </c>
      <c r="T464" s="154">
        <f t="shared" si="178"/>
        <v>0</v>
      </c>
      <c r="U464" s="154">
        <f t="shared" si="179"/>
        <v>0</v>
      </c>
      <c r="V464" s="154">
        <f t="shared" si="180"/>
        <v>34.428571428571431</v>
      </c>
      <c r="W464" s="87" t="s">
        <v>1887</v>
      </c>
      <c r="X464" s="155" t="str">
        <f t="shared" si="181"/>
        <v>VENCIDA</v>
      </c>
      <c r="Y464" s="155" t="str">
        <f t="shared" si="182"/>
        <v>VENCIDO</v>
      </c>
      <c r="Z464" s="95" t="s">
        <v>167</v>
      </c>
      <c r="AA464" s="156" t="str">
        <f t="shared" si="188"/>
        <v>H121R14</v>
      </c>
      <c r="AB464" s="156">
        <f t="shared" ref="AB464:AB484" si="189">IF(A464&lt;&gt;"",1,AB463+1)</f>
        <v>1</v>
      </c>
      <c r="AC464" s="156" t="str">
        <f t="shared" ref="AC464:AC488" si="190">CONCATENATE(AA464," - ",AB464)</f>
        <v>H121R14 - 1</v>
      </c>
      <c r="AD464" s="153">
        <f t="shared" si="183"/>
        <v>1</v>
      </c>
      <c r="AE464" s="197">
        <f t="shared" si="184"/>
        <v>1</v>
      </c>
      <c r="AF464" s="153" t="str">
        <f t="shared" si="175"/>
        <v>H121R14.</v>
      </c>
      <c r="AG464" s="153" t="str">
        <f t="shared" si="185"/>
        <v>H121R14</v>
      </c>
      <c r="AH464" s="68"/>
      <c r="AI464" s="68"/>
      <c r="AJ464" s="15"/>
      <c r="AK464" s="15"/>
      <c r="AL464" s="15"/>
      <c r="AM464" s="15"/>
      <c r="AN464" s="15"/>
      <c r="AO464" s="15"/>
      <c r="AP464" s="15"/>
    </row>
    <row r="465" spans="1:42" s="2" customFormat="1" ht="350.1" customHeight="1" x14ac:dyDescent="0.2">
      <c r="A465" s="172">
        <f>IF(ISBLANK(D465),"",COUNTA($D$2:D465))</f>
        <v>382</v>
      </c>
      <c r="B465" s="148">
        <f t="shared" si="176"/>
        <v>464</v>
      </c>
      <c r="C465" s="87"/>
      <c r="D465" s="104" t="s">
        <v>836</v>
      </c>
      <c r="E465" s="87" t="s">
        <v>20</v>
      </c>
      <c r="F465" s="101" t="s">
        <v>1200</v>
      </c>
      <c r="G465" s="101" t="s">
        <v>443</v>
      </c>
      <c r="H465" s="102" t="s">
        <v>780</v>
      </c>
      <c r="I465" s="102" t="s">
        <v>781</v>
      </c>
      <c r="J465" s="87" t="s">
        <v>759</v>
      </c>
      <c r="K465" s="87">
        <v>1</v>
      </c>
      <c r="L465" s="91">
        <v>43040</v>
      </c>
      <c r="M465" s="91">
        <v>43159</v>
      </c>
      <c r="N465" s="92">
        <f t="shared" si="186"/>
        <v>17</v>
      </c>
      <c r="O465" s="87" t="s">
        <v>2107</v>
      </c>
      <c r="P465" s="90">
        <v>0.24</v>
      </c>
      <c r="Q465" s="87"/>
      <c r="R465" s="175">
        <f t="shared" si="187"/>
        <v>-1438.6333333333334</v>
      </c>
      <c r="S465" s="93">
        <f t="shared" si="177"/>
        <v>24</v>
      </c>
      <c r="T465" s="154">
        <f t="shared" si="178"/>
        <v>4.08</v>
      </c>
      <c r="U465" s="154">
        <f t="shared" si="179"/>
        <v>4.08</v>
      </c>
      <c r="V465" s="154">
        <f t="shared" si="180"/>
        <v>17</v>
      </c>
      <c r="W465" s="87" t="s">
        <v>1887</v>
      </c>
      <c r="X465" s="155" t="str">
        <f t="shared" si="181"/>
        <v>VENCIDA</v>
      </c>
      <c r="Y465" s="155" t="str">
        <f t="shared" si="182"/>
        <v>VENCIDO</v>
      </c>
      <c r="Z465" s="95" t="s">
        <v>167</v>
      </c>
      <c r="AA465" s="156" t="str">
        <f t="shared" si="188"/>
        <v>H122R14</v>
      </c>
      <c r="AB465" s="156">
        <f t="shared" si="189"/>
        <v>1</v>
      </c>
      <c r="AC465" s="156" t="str">
        <f t="shared" si="190"/>
        <v>H122R14 - 1</v>
      </c>
      <c r="AD465" s="153">
        <f t="shared" si="183"/>
        <v>1</v>
      </c>
      <c r="AE465" s="197">
        <f t="shared" si="184"/>
        <v>1</v>
      </c>
      <c r="AF465" s="153" t="str">
        <f t="shared" si="175"/>
        <v>H122R14.</v>
      </c>
      <c r="AG465" s="153" t="str">
        <f t="shared" si="185"/>
        <v>H122R14</v>
      </c>
      <c r="AH465" s="69"/>
      <c r="AI465" s="69"/>
    </row>
    <row r="466" spans="1:42" s="2" customFormat="1" ht="350.1" customHeight="1" x14ac:dyDescent="0.2">
      <c r="A466" s="172">
        <f>IF(ISBLANK(D466),"",COUNTA($D$2:D466))</f>
        <v>383</v>
      </c>
      <c r="B466" s="148">
        <f t="shared" si="176"/>
        <v>465</v>
      </c>
      <c r="C466" s="87"/>
      <c r="D466" s="104" t="s">
        <v>996</v>
      </c>
      <c r="E466" s="87" t="s">
        <v>93</v>
      </c>
      <c r="F466" s="101" t="s">
        <v>395</v>
      </c>
      <c r="G466" s="101" t="s">
        <v>372</v>
      </c>
      <c r="H466" s="102" t="s">
        <v>746</v>
      </c>
      <c r="I466" s="102" t="s">
        <v>361</v>
      </c>
      <c r="J466" s="87" t="s">
        <v>49</v>
      </c>
      <c r="K466" s="87">
        <v>4</v>
      </c>
      <c r="L466" s="91">
        <v>43040</v>
      </c>
      <c r="M466" s="91">
        <v>43403</v>
      </c>
      <c r="N466" s="92">
        <f t="shared" si="186"/>
        <v>51.857142857142854</v>
      </c>
      <c r="O466" s="87" t="s">
        <v>355</v>
      </c>
      <c r="P466" s="90">
        <v>4</v>
      </c>
      <c r="Q466" s="87"/>
      <c r="R466" s="175">
        <f t="shared" si="187"/>
        <v>-1446.7666666666667</v>
      </c>
      <c r="S466" s="93">
        <f t="shared" si="177"/>
        <v>100</v>
      </c>
      <c r="T466" s="154">
        <f t="shared" si="178"/>
        <v>51.857142857142854</v>
      </c>
      <c r="U466" s="154">
        <f t="shared" si="179"/>
        <v>51.857142857142854</v>
      </c>
      <c r="V466" s="154">
        <f t="shared" si="180"/>
        <v>51.857142857142854</v>
      </c>
      <c r="W466" s="87" t="s">
        <v>1887</v>
      </c>
      <c r="X466" s="155" t="str">
        <f t="shared" si="181"/>
        <v>CUMPLIDA</v>
      </c>
      <c r="Y466" s="155" t="str">
        <f t="shared" si="182"/>
        <v>VENCIDO</v>
      </c>
      <c r="Z466" s="95" t="s">
        <v>167</v>
      </c>
      <c r="AA466" s="156" t="str">
        <f t="shared" si="188"/>
        <v>H123R14</v>
      </c>
      <c r="AB466" s="156">
        <f t="shared" si="189"/>
        <v>1</v>
      </c>
      <c r="AC466" s="156" t="str">
        <f t="shared" si="190"/>
        <v>H123R14 - 1</v>
      </c>
      <c r="AD466" s="153">
        <f t="shared" si="183"/>
        <v>5</v>
      </c>
      <c r="AE466" s="197">
        <f t="shared" si="184"/>
        <v>1</v>
      </c>
      <c r="AF466" s="153" t="str">
        <f t="shared" si="175"/>
        <v>H123R14.</v>
      </c>
      <c r="AG466" s="153" t="str">
        <f t="shared" si="185"/>
        <v>H123R14</v>
      </c>
      <c r="AH466" s="68"/>
      <c r="AI466" s="68"/>
      <c r="AJ466" s="15"/>
      <c r="AK466" s="15"/>
      <c r="AL466" s="15"/>
      <c r="AM466" s="15"/>
      <c r="AN466" s="15"/>
      <c r="AO466" s="15"/>
      <c r="AP466" s="15"/>
    </row>
    <row r="467" spans="1:42" s="2" customFormat="1" ht="350.1" customHeight="1" x14ac:dyDescent="0.2">
      <c r="A467" s="172" t="str">
        <f>IF(ISBLANK(D467),"",COUNTA($D$2:D467))</f>
        <v/>
      </c>
      <c r="B467" s="148">
        <f t="shared" si="176"/>
        <v>466</v>
      </c>
      <c r="C467" s="87"/>
      <c r="D467" s="104"/>
      <c r="E467" s="87" t="s">
        <v>93</v>
      </c>
      <c r="F467" s="101" t="s">
        <v>396</v>
      </c>
      <c r="G467" s="101" t="s">
        <v>372</v>
      </c>
      <c r="H467" s="102" t="s">
        <v>1426</v>
      </c>
      <c r="I467" s="104" t="s">
        <v>1421</v>
      </c>
      <c r="J467" s="87" t="s">
        <v>1422</v>
      </c>
      <c r="K467" s="87">
        <v>1</v>
      </c>
      <c r="L467" s="91">
        <v>43859</v>
      </c>
      <c r="M467" s="91">
        <v>43921</v>
      </c>
      <c r="N467" s="92">
        <f t="shared" si="186"/>
        <v>8.8571428571428577</v>
      </c>
      <c r="O467" s="87" t="s">
        <v>384</v>
      </c>
      <c r="P467" s="90">
        <v>1</v>
      </c>
      <c r="Q467" s="87"/>
      <c r="R467" s="175">
        <f t="shared" si="187"/>
        <v>-1464.0333333333333</v>
      </c>
      <c r="S467" s="93">
        <f t="shared" si="177"/>
        <v>100</v>
      </c>
      <c r="T467" s="154">
        <f t="shared" si="178"/>
        <v>8.8571428571428577</v>
      </c>
      <c r="U467" s="154">
        <f t="shared" si="179"/>
        <v>8.8571428571428577</v>
      </c>
      <c r="V467" s="154">
        <f t="shared" si="180"/>
        <v>8.8571428571428577</v>
      </c>
      <c r="W467" s="87" t="s">
        <v>1887</v>
      </c>
      <c r="X467" s="155" t="str">
        <f t="shared" si="181"/>
        <v>CUMPLIDA</v>
      </c>
      <c r="Y467" s="155" t="str">
        <f t="shared" si="182"/>
        <v/>
      </c>
      <c r="Z467" s="95" t="s">
        <v>167</v>
      </c>
      <c r="AA467" s="156" t="str">
        <f t="shared" si="188"/>
        <v>H123R14</v>
      </c>
      <c r="AB467" s="156">
        <f t="shared" si="189"/>
        <v>2</v>
      </c>
      <c r="AC467" s="156" t="str">
        <f t="shared" si="190"/>
        <v>H123R14 - 2</v>
      </c>
      <c r="AD467" s="153">
        <f t="shared" si="183"/>
        <v>5</v>
      </c>
      <c r="AE467" s="197">
        <f t="shared" si="184"/>
        <v>1</v>
      </c>
      <c r="AF467" s="153" t="str">
        <f t="shared" si="175"/>
        <v>H123R14.</v>
      </c>
      <c r="AG467" s="153" t="str">
        <f t="shared" si="185"/>
        <v>H123R14</v>
      </c>
      <c r="AH467" s="68"/>
      <c r="AI467" s="68"/>
      <c r="AJ467" s="15"/>
      <c r="AK467" s="15"/>
      <c r="AL467" s="15"/>
      <c r="AM467" s="15"/>
      <c r="AN467" s="15"/>
      <c r="AO467" s="15"/>
      <c r="AP467" s="15"/>
    </row>
    <row r="468" spans="1:42" s="2" customFormat="1" ht="350.1" customHeight="1" x14ac:dyDescent="0.2">
      <c r="A468" s="172" t="str">
        <f>IF(ISBLANK(D468),"",COUNTA($D$2:D468))</f>
        <v/>
      </c>
      <c r="B468" s="148">
        <f t="shared" si="176"/>
        <v>467</v>
      </c>
      <c r="C468" s="87"/>
      <c r="D468" s="104"/>
      <c r="E468" s="87" t="s">
        <v>93</v>
      </c>
      <c r="F468" s="101" t="s">
        <v>444</v>
      </c>
      <c r="G468" s="101" t="s">
        <v>372</v>
      </c>
      <c r="H468" s="102" t="s">
        <v>747</v>
      </c>
      <c r="I468" s="102" t="s">
        <v>445</v>
      </c>
      <c r="J468" s="87" t="s">
        <v>159</v>
      </c>
      <c r="K468" s="87">
        <v>2</v>
      </c>
      <c r="L468" s="91">
        <v>43040</v>
      </c>
      <c r="M468" s="91">
        <v>43403</v>
      </c>
      <c r="N468" s="92">
        <f t="shared" si="186"/>
        <v>51.857142857142854</v>
      </c>
      <c r="O468" s="87" t="s">
        <v>2107</v>
      </c>
      <c r="P468" s="90">
        <v>1</v>
      </c>
      <c r="Q468" s="87"/>
      <c r="R468" s="175">
        <f t="shared" si="187"/>
        <v>-1446.7666666666667</v>
      </c>
      <c r="S468" s="93">
        <f t="shared" si="177"/>
        <v>50</v>
      </c>
      <c r="T468" s="154">
        <f t="shared" si="178"/>
        <v>25.928571428571427</v>
      </c>
      <c r="U468" s="154">
        <f t="shared" si="179"/>
        <v>25.928571428571427</v>
      </c>
      <c r="V468" s="154">
        <f t="shared" si="180"/>
        <v>51.857142857142854</v>
      </c>
      <c r="W468" s="87" t="s">
        <v>1887</v>
      </c>
      <c r="X468" s="155" t="str">
        <f t="shared" si="181"/>
        <v>VENCIDA</v>
      </c>
      <c r="Y468" s="155" t="str">
        <f t="shared" si="182"/>
        <v/>
      </c>
      <c r="Z468" s="95" t="s">
        <v>167</v>
      </c>
      <c r="AA468" s="156" t="str">
        <f t="shared" si="188"/>
        <v>H123R14</v>
      </c>
      <c r="AB468" s="156">
        <f t="shared" si="189"/>
        <v>3</v>
      </c>
      <c r="AC468" s="156" t="str">
        <f t="shared" si="190"/>
        <v>H123R14 - 3</v>
      </c>
      <c r="AD468" s="153">
        <f t="shared" si="183"/>
        <v>1</v>
      </c>
      <c r="AE468" s="197">
        <f t="shared" si="184"/>
        <v>1</v>
      </c>
      <c r="AF468" s="153" t="str">
        <f t="shared" si="175"/>
        <v>H123R14.</v>
      </c>
      <c r="AG468" s="153" t="str">
        <f t="shared" si="185"/>
        <v>H123R14</v>
      </c>
      <c r="AH468" s="68"/>
      <c r="AI468" s="68"/>
      <c r="AJ468" s="15"/>
      <c r="AK468" s="15"/>
      <c r="AL468" s="15"/>
      <c r="AM468" s="15"/>
      <c r="AN468" s="15"/>
      <c r="AO468" s="15"/>
      <c r="AP468" s="15"/>
    </row>
    <row r="469" spans="1:42" s="2" customFormat="1" ht="350.1" customHeight="1" x14ac:dyDescent="0.2">
      <c r="A469" s="172">
        <f>IF(ISBLANK(D469),"",COUNTA($D$2:D469))</f>
        <v>384</v>
      </c>
      <c r="B469" s="148">
        <f t="shared" si="176"/>
        <v>468</v>
      </c>
      <c r="C469" s="87"/>
      <c r="D469" s="104" t="s">
        <v>836</v>
      </c>
      <c r="E469" s="87" t="s">
        <v>93</v>
      </c>
      <c r="F469" s="101" t="s">
        <v>470</v>
      </c>
      <c r="G469" s="101" t="s">
        <v>471</v>
      </c>
      <c r="H469" s="102" t="s">
        <v>472</v>
      </c>
      <c r="I469" s="102" t="s">
        <v>1182</v>
      </c>
      <c r="J469" s="87" t="s">
        <v>473</v>
      </c>
      <c r="K469" s="87">
        <v>2</v>
      </c>
      <c r="L469" s="91">
        <v>43040</v>
      </c>
      <c r="M469" s="91">
        <v>43403</v>
      </c>
      <c r="N469" s="92">
        <f t="shared" si="186"/>
        <v>51.857142857142854</v>
      </c>
      <c r="O469" s="87" t="s">
        <v>2107</v>
      </c>
      <c r="P469" s="90">
        <v>1</v>
      </c>
      <c r="Q469" s="191"/>
      <c r="R469" s="175">
        <f t="shared" si="187"/>
        <v>-1446.7666666666667</v>
      </c>
      <c r="S469" s="93">
        <f t="shared" si="177"/>
        <v>50</v>
      </c>
      <c r="T469" s="154">
        <f t="shared" si="178"/>
        <v>25.928571428571427</v>
      </c>
      <c r="U469" s="154">
        <f t="shared" si="179"/>
        <v>25.928571428571427</v>
      </c>
      <c r="V469" s="154">
        <f t="shared" si="180"/>
        <v>51.857142857142854</v>
      </c>
      <c r="W469" s="87" t="s">
        <v>1887</v>
      </c>
      <c r="X469" s="155" t="str">
        <f t="shared" si="181"/>
        <v>VENCIDA</v>
      </c>
      <c r="Y469" s="155" t="str">
        <f t="shared" si="182"/>
        <v>VENCIDO</v>
      </c>
      <c r="Z469" s="95" t="s">
        <v>167</v>
      </c>
      <c r="AA469" s="156" t="str">
        <f t="shared" si="188"/>
        <v>H124R14</v>
      </c>
      <c r="AB469" s="156">
        <f t="shared" si="189"/>
        <v>1</v>
      </c>
      <c r="AC469" s="156" t="str">
        <f t="shared" si="190"/>
        <v>H124R14 - 1</v>
      </c>
      <c r="AD469" s="153">
        <f t="shared" si="183"/>
        <v>1</v>
      </c>
      <c r="AE469" s="197">
        <f t="shared" si="184"/>
        <v>1</v>
      </c>
      <c r="AF469" s="153" t="str">
        <f t="shared" si="175"/>
        <v>H124R14.</v>
      </c>
      <c r="AG469" s="153" t="str">
        <f t="shared" si="185"/>
        <v>H124R14</v>
      </c>
      <c r="AH469" s="68"/>
      <c r="AI469" s="68"/>
      <c r="AJ469" s="15"/>
      <c r="AK469" s="15"/>
      <c r="AL469" s="15"/>
      <c r="AM469" s="15"/>
      <c r="AN469" s="15"/>
      <c r="AO469" s="15"/>
      <c r="AP469" s="15"/>
    </row>
    <row r="470" spans="1:42" s="2" customFormat="1" ht="350.1" customHeight="1" x14ac:dyDescent="0.2">
      <c r="A470" s="172">
        <f>IF(ISBLANK(D470),"",COUNTA($D$2:D470))</f>
        <v>385</v>
      </c>
      <c r="B470" s="148">
        <f t="shared" si="176"/>
        <v>469</v>
      </c>
      <c r="C470" s="87"/>
      <c r="D470" s="104" t="s">
        <v>996</v>
      </c>
      <c r="E470" s="87" t="s">
        <v>20</v>
      </c>
      <c r="F470" s="101" t="s">
        <v>1454</v>
      </c>
      <c r="G470" s="101" t="s">
        <v>92</v>
      </c>
      <c r="H470" s="101" t="s">
        <v>1439</v>
      </c>
      <c r="I470" s="101" t="s">
        <v>1440</v>
      </c>
      <c r="J470" s="117" t="s">
        <v>1441</v>
      </c>
      <c r="K470" s="117">
        <v>4</v>
      </c>
      <c r="L470" s="107">
        <v>43858</v>
      </c>
      <c r="M470" s="107">
        <v>44165</v>
      </c>
      <c r="N470" s="92">
        <f t="shared" si="186"/>
        <v>43.857142857142854</v>
      </c>
      <c r="O470" s="87" t="s">
        <v>2105</v>
      </c>
      <c r="P470" s="90">
        <v>4</v>
      </c>
      <c r="Q470" s="184"/>
      <c r="R470" s="175">
        <f t="shared" si="187"/>
        <v>-1472.1666666666667</v>
      </c>
      <c r="S470" s="93">
        <f t="shared" si="177"/>
        <v>100</v>
      </c>
      <c r="T470" s="154">
        <f t="shared" si="178"/>
        <v>43.857142857142854</v>
      </c>
      <c r="U470" s="154">
        <f t="shared" si="179"/>
        <v>43.857142857142854</v>
      </c>
      <c r="V470" s="154">
        <f t="shared" si="180"/>
        <v>43.857142857142854</v>
      </c>
      <c r="W470" s="87" t="s">
        <v>1887</v>
      </c>
      <c r="X470" s="155" t="str">
        <f t="shared" si="181"/>
        <v>CUMPLIDA</v>
      </c>
      <c r="Y470" s="155" t="str">
        <f t="shared" si="182"/>
        <v>VENCIDO</v>
      </c>
      <c r="Z470" s="95" t="s">
        <v>167</v>
      </c>
      <c r="AA470" s="156" t="str">
        <f t="shared" si="188"/>
        <v>H126R14</v>
      </c>
      <c r="AB470" s="156">
        <f t="shared" si="189"/>
        <v>1</v>
      </c>
      <c r="AC470" s="156" t="str">
        <f t="shared" si="190"/>
        <v>H126R14 - 1</v>
      </c>
      <c r="AD470" s="153">
        <f t="shared" si="183"/>
        <v>5</v>
      </c>
      <c r="AE470" s="197">
        <f t="shared" si="184"/>
        <v>1</v>
      </c>
      <c r="AF470" s="153" t="str">
        <f t="shared" si="175"/>
        <v>H126R14.</v>
      </c>
      <c r="AG470" s="153" t="str">
        <f t="shared" si="185"/>
        <v>H126R14</v>
      </c>
      <c r="AH470" s="68"/>
      <c r="AI470" s="68"/>
      <c r="AJ470" s="15"/>
      <c r="AK470" s="15"/>
      <c r="AL470" s="15"/>
      <c r="AM470" s="15"/>
      <c r="AN470" s="15"/>
      <c r="AO470" s="15"/>
      <c r="AP470" s="15"/>
    </row>
    <row r="471" spans="1:42" s="2" customFormat="1" ht="350.1" customHeight="1" x14ac:dyDescent="0.2">
      <c r="A471" s="172" t="str">
        <f>IF(ISBLANK(D471),"",COUNTA($D$2:D471))</f>
        <v/>
      </c>
      <c r="B471" s="148">
        <f t="shared" si="176"/>
        <v>470</v>
      </c>
      <c r="C471" s="87"/>
      <c r="D471" s="104"/>
      <c r="E471" s="87" t="s">
        <v>20</v>
      </c>
      <c r="F471" s="101" t="s">
        <v>1455</v>
      </c>
      <c r="G471" s="101" t="s">
        <v>92</v>
      </c>
      <c r="H471" s="101" t="s">
        <v>1439</v>
      </c>
      <c r="I471" s="101" t="s">
        <v>1443</v>
      </c>
      <c r="J471" s="87" t="s">
        <v>1446</v>
      </c>
      <c r="K471" s="117">
        <v>5</v>
      </c>
      <c r="L471" s="107">
        <v>43858</v>
      </c>
      <c r="M471" s="107">
        <v>44165</v>
      </c>
      <c r="N471" s="92">
        <f t="shared" ref="N471" si="191">(+M471-L471)/7</f>
        <v>43.857142857142854</v>
      </c>
      <c r="O471" s="87" t="s">
        <v>2105</v>
      </c>
      <c r="P471" s="90">
        <v>2.5</v>
      </c>
      <c r="Q471" s="87"/>
      <c r="R471" s="175">
        <f t="shared" si="187"/>
        <v>-1472.1666666666667</v>
      </c>
      <c r="S471" s="93">
        <f t="shared" si="177"/>
        <v>50</v>
      </c>
      <c r="T471" s="154">
        <f t="shared" si="178"/>
        <v>21.928571428571427</v>
      </c>
      <c r="U471" s="154">
        <f t="shared" si="179"/>
        <v>21.928571428571427</v>
      </c>
      <c r="V471" s="154">
        <f t="shared" si="180"/>
        <v>43.857142857142854</v>
      </c>
      <c r="W471" s="87" t="s">
        <v>1887</v>
      </c>
      <c r="X471" s="155" t="str">
        <f t="shared" si="181"/>
        <v>VENCIDA</v>
      </c>
      <c r="Y471" s="155" t="str">
        <f t="shared" si="182"/>
        <v/>
      </c>
      <c r="Z471" s="95" t="s">
        <v>167</v>
      </c>
      <c r="AA471" s="156" t="str">
        <f t="shared" si="188"/>
        <v>H126R14</v>
      </c>
      <c r="AB471" s="156">
        <f t="shared" si="189"/>
        <v>2</v>
      </c>
      <c r="AC471" s="156" t="str">
        <f t="shared" si="190"/>
        <v>H126R14 - 2</v>
      </c>
      <c r="AD471" s="153">
        <f t="shared" si="183"/>
        <v>1</v>
      </c>
      <c r="AE471" s="197">
        <f t="shared" si="184"/>
        <v>1</v>
      </c>
      <c r="AF471" s="153" t="str">
        <f t="shared" si="175"/>
        <v>H126R14.</v>
      </c>
      <c r="AG471" s="153" t="str">
        <f t="shared" si="185"/>
        <v>H126R14</v>
      </c>
      <c r="AH471" s="68"/>
      <c r="AI471" s="68"/>
      <c r="AJ471" s="15"/>
      <c r="AK471" s="15"/>
      <c r="AL471" s="15"/>
      <c r="AM471" s="15"/>
      <c r="AN471" s="15"/>
      <c r="AO471" s="15"/>
      <c r="AP471" s="15"/>
    </row>
    <row r="472" spans="1:42" s="2" customFormat="1" ht="350.1" customHeight="1" x14ac:dyDescent="0.2">
      <c r="A472" s="172">
        <f>IF(ISBLANK(D472),"",COUNTA($D$2:D472))</f>
        <v>386</v>
      </c>
      <c r="B472" s="148">
        <f t="shared" si="176"/>
        <v>471</v>
      </c>
      <c r="C472" s="87"/>
      <c r="D472" s="104" t="s">
        <v>836</v>
      </c>
      <c r="E472" s="87" t="s">
        <v>20</v>
      </c>
      <c r="F472" s="101" t="s">
        <v>750</v>
      </c>
      <c r="G472" s="101" t="s">
        <v>94</v>
      </c>
      <c r="H472" s="102" t="s">
        <v>748</v>
      </c>
      <c r="I472" s="102" t="s">
        <v>363</v>
      </c>
      <c r="J472" s="87" t="s">
        <v>397</v>
      </c>
      <c r="K472" s="87">
        <v>4</v>
      </c>
      <c r="L472" s="91">
        <v>43040</v>
      </c>
      <c r="M472" s="91">
        <v>43403</v>
      </c>
      <c r="N472" s="92">
        <f t="shared" si="186"/>
        <v>51.857142857142854</v>
      </c>
      <c r="O472" s="87" t="s">
        <v>2133</v>
      </c>
      <c r="P472" s="90">
        <v>4</v>
      </c>
      <c r="Q472" s="87"/>
      <c r="R472" s="175">
        <f t="shared" si="187"/>
        <v>-1446.7666666666667</v>
      </c>
      <c r="S472" s="93">
        <f t="shared" si="177"/>
        <v>100</v>
      </c>
      <c r="T472" s="154">
        <f t="shared" si="178"/>
        <v>51.857142857142854</v>
      </c>
      <c r="U472" s="154">
        <f t="shared" si="179"/>
        <v>51.857142857142854</v>
      </c>
      <c r="V472" s="154">
        <f t="shared" si="180"/>
        <v>51.857142857142854</v>
      </c>
      <c r="W472" s="87" t="s">
        <v>1887</v>
      </c>
      <c r="X472" s="155" t="str">
        <f t="shared" si="181"/>
        <v>CUMPLIDA</v>
      </c>
      <c r="Y472" s="155" t="str">
        <f t="shared" si="182"/>
        <v>VENCIDO</v>
      </c>
      <c r="Z472" s="95" t="s">
        <v>167</v>
      </c>
      <c r="AA472" s="156" t="str">
        <f t="shared" si="188"/>
        <v>H127R14</v>
      </c>
      <c r="AB472" s="156">
        <f t="shared" si="189"/>
        <v>1</v>
      </c>
      <c r="AC472" s="156" t="str">
        <f t="shared" si="190"/>
        <v>H127R14 - 1</v>
      </c>
      <c r="AD472" s="153">
        <f t="shared" si="183"/>
        <v>5</v>
      </c>
      <c r="AE472" s="197">
        <f t="shared" si="184"/>
        <v>1</v>
      </c>
      <c r="AF472" s="153" t="str">
        <f t="shared" si="175"/>
        <v>H127R14.</v>
      </c>
      <c r="AG472" s="153" t="str">
        <f t="shared" si="185"/>
        <v>H127R14</v>
      </c>
      <c r="AH472" s="68"/>
      <c r="AI472" s="68"/>
      <c r="AJ472" s="15"/>
      <c r="AK472" s="15"/>
      <c r="AL472" s="15"/>
      <c r="AM472" s="15"/>
      <c r="AN472" s="15"/>
      <c r="AO472" s="15"/>
      <c r="AP472" s="15"/>
    </row>
    <row r="473" spans="1:42" s="2" customFormat="1" ht="350.1" customHeight="1" x14ac:dyDescent="0.2">
      <c r="A473" s="172" t="str">
        <f>IF(ISBLANK(D473),"",COUNTA($D$2:D473))</f>
        <v/>
      </c>
      <c r="B473" s="148">
        <f t="shared" si="176"/>
        <v>472</v>
      </c>
      <c r="C473" s="87"/>
      <c r="D473" s="104"/>
      <c r="E473" s="87" t="s">
        <v>20</v>
      </c>
      <c r="F473" s="101" t="s">
        <v>751</v>
      </c>
      <c r="G473" s="101" t="s">
        <v>94</v>
      </c>
      <c r="H473" s="102" t="s">
        <v>749</v>
      </c>
      <c r="I473" s="102" t="s">
        <v>446</v>
      </c>
      <c r="J473" s="87" t="s">
        <v>159</v>
      </c>
      <c r="K473" s="87">
        <v>2</v>
      </c>
      <c r="L473" s="91">
        <v>43040</v>
      </c>
      <c r="M473" s="91">
        <v>43434</v>
      </c>
      <c r="N473" s="92">
        <f t="shared" si="186"/>
        <v>56.285714285714285</v>
      </c>
      <c r="O473" s="87" t="s">
        <v>2107</v>
      </c>
      <c r="P473" s="90">
        <v>0.25</v>
      </c>
      <c r="Q473" s="87"/>
      <c r="R473" s="175">
        <f t="shared" si="187"/>
        <v>-1447.8</v>
      </c>
      <c r="S473" s="93">
        <f t="shared" si="177"/>
        <v>12.5</v>
      </c>
      <c r="T473" s="154">
        <f t="shared" si="178"/>
        <v>7.0357142857142856</v>
      </c>
      <c r="U473" s="154">
        <f t="shared" si="179"/>
        <v>7.0357142857142856</v>
      </c>
      <c r="V473" s="154">
        <f t="shared" si="180"/>
        <v>56.285714285714285</v>
      </c>
      <c r="W473" s="87" t="s">
        <v>1887</v>
      </c>
      <c r="X473" s="155" t="str">
        <f t="shared" si="181"/>
        <v>VENCIDA</v>
      </c>
      <c r="Y473" s="155" t="str">
        <f t="shared" si="182"/>
        <v/>
      </c>
      <c r="Z473" s="95" t="s">
        <v>167</v>
      </c>
      <c r="AA473" s="156" t="str">
        <f t="shared" si="188"/>
        <v>H127R14</v>
      </c>
      <c r="AB473" s="156">
        <f t="shared" si="189"/>
        <v>2</v>
      </c>
      <c r="AC473" s="156" t="str">
        <f t="shared" si="190"/>
        <v>H127R14 - 2</v>
      </c>
      <c r="AD473" s="153">
        <f t="shared" si="183"/>
        <v>1</v>
      </c>
      <c r="AE473" s="197">
        <f t="shared" si="184"/>
        <v>1</v>
      </c>
      <c r="AF473" s="153" t="str">
        <f t="shared" si="175"/>
        <v>H127R14.</v>
      </c>
      <c r="AG473" s="153" t="str">
        <f t="shared" si="185"/>
        <v>H127R14</v>
      </c>
      <c r="AH473" s="68"/>
      <c r="AI473" s="68"/>
      <c r="AJ473" s="15"/>
      <c r="AK473" s="15"/>
      <c r="AL473" s="15"/>
      <c r="AM473" s="15"/>
      <c r="AN473" s="15"/>
      <c r="AO473" s="15"/>
      <c r="AP473" s="15"/>
    </row>
    <row r="474" spans="1:42" s="2" customFormat="1" ht="350.1" customHeight="1" x14ac:dyDescent="0.2">
      <c r="A474" s="172">
        <f>IF(ISBLANK(D474),"",COUNTA($D$2:D474))</f>
        <v>387</v>
      </c>
      <c r="B474" s="148">
        <f t="shared" si="176"/>
        <v>473</v>
      </c>
      <c r="C474" s="87"/>
      <c r="D474" s="104" t="s">
        <v>836</v>
      </c>
      <c r="E474" s="87" t="s">
        <v>32</v>
      </c>
      <c r="F474" s="101" t="s">
        <v>1025</v>
      </c>
      <c r="G474" s="101" t="s">
        <v>95</v>
      </c>
      <c r="H474" s="102" t="s">
        <v>703</v>
      </c>
      <c r="I474" s="102" t="s">
        <v>704</v>
      </c>
      <c r="J474" s="87" t="s">
        <v>705</v>
      </c>
      <c r="K474" s="87">
        <v>3</v>
      </c>
      <c r="L474" s="91">
        <v>43040</v>
      </c>
      <c r="M474" s="91">
        <v>43342</v>
      </c>
      <c r="N474" s="92">
        <f t="shared" si="186"/>
        <v>43.142857142857146</v>
      </c>
      <c r="O474" s="87" t="s">
        <v>2112</v>
      </c>
      <c r="P474" s="90">
        <v>0</v>
      </c>
      <c r="Q474" s="87"/>
      <c r="R474" s="175">
        <f t="shared" si="187"/>
        <v>-1444.7333333333333</v>
      </c>
      <c r="S474" s="93">
        <f t="shared" si="177"/>
        <v>0</v>
      </c>
      <c r="T474" s="154">
        <f t="shared" si="178"/>
        <v>0</v>
      </c>
      <c r="U474" s="154">
        <f t="shared" si="179"/>
        <v>0</v>
      </c>
      <c r="V474" s="154">
        <f t="shared" si="180"/>
        <v>43.142857142857146</v>
      </c>
      <c r="W474" s="87"/>
      <c r="X474" s="155" t="str">
        <f t="shared" si="181"/>
        <v>VENCIDA</v>
      </c>
      <c r="Y474" s="155" t="str">
        <f t="shared" si="182"/>
        <v>VENCIDO</v>
      </c>
      <c r="Z474" s="95" t="s">
        <v>167</v>
      </c>
      <c r="AA474" s="156" t="str">
        <f t="shared" si="188"/>
        <v>H130R14</v>
      </c>
      <c r="AB474" s="156">
        <f t="shared" si="189"/>
        <v>1</v>
      </c>
      <c r="AC474" s="156" t="str">
        <f t="shared" si="190"/>
        <v>H130R14 - 1</v>
      </c>
      <c r="AD474" s="153">
        <f t="shared" si="183"/>
        <v>1</v>
      </c>
      <c r="AE474" s="197">
        <f t="shared" si="184"/>
        <v>1</v>
      </c>
      <c r="AF474" s="153" t="str">
        <f t="shared" si="175"/>
        <v>H130R14.</v>
      </c>
      <c r="AG474" s="153" t="str">
        <f t="shared" si="185"/>
        <v>H130R14</v>
      </c>
      <c r="AH474" s="68"/>
      <c r="AI474" s="68"/>
      <c r="AJ474" s="15"/>
      <c r="AK474" s="15"/>
      <c r="AL474" s="15"/>
      <c r="AM474" s="15"/>
      <c r="AN474" s="15"/>
      <c r="AO474" s="15"/>
      <c r="AP474" s="15"/>
    </row>
    <row r="475" spans="1:42" s="2" customFormat="1" ht="350.1" customHeight="1" x14ac:dyDescent="0.2">
      <c r="A475" s="172">
        <f>IF(ISBLANK(D475),"",COUNTA($D$2:D475))</f>
        <v>388</v>
      </c>
      <c r="B475" s="148">
        <f t="shared" si="176"/>
        <v>474</v>
      </c>
      <c r="C475" s="87"/>
      <c r="D475" s="104" t="s">
        <v>836</v>
      </c>
      <c r="E475" s="87" t="s">
        <v>20</v>
      </c>
      <c r="F475" s="101" t="s">
        <v>447</v>
      </c>
      <c r="G475" s="101" t="s">
        <v>373</v>
      </c>
      <c r="H475" s="102" t="s">
        <v>1431</v>
      </c>
      <c r="I475" s="102" t="s">
        <v>1499</v>
      </c>
      <c r="J475" s="87" t="s">
        <v>370</v>
      </c>
      <c r="K475" s="87">
        <v>3</v>
      </c>
      <c r="L475" s="91">
        <v>43709</v>
      </c>
      <c r="M475" s="91">
        <v>44073</v>
      </c>
      <c r="N475" s="92">
        <f t="shared" si="186"/>
        <v>52</v>
      </c>
      <c r="O475" s="87" t="s">
        <v>355</v>
      </c>
      <c r="P475" s="90">
        <v>3</v>
      </c>
      <c r="Q475" s="87"/>
      <c r="R475" s="175">
        <f t="shared" si="187"/>
        <v>-1469.1</v>
      </c>
      <c r="S475" s="93">
        <f t="shared" si="177"/>
        <v>100</v>
      </c>
      <c r="T475" s="154">
        <f t="shared" si="178"/>
        <v>52</v>
      </c>
      <c r="U475" s="154">
        <f t="shared" si="179"/>
        <v>52</v>
      </c>
      <c r="V475" s="154">
        <f t="shared" si="180"/>
        <v>52</v>
      </c>
      <c r="W475" s="87" t="s">
        <v>1887</v>
      </c>
      <c r="X475" s="155" t="str">
        <f t="shared" si="181"/>
        <v>CUMPLIDA</v>
      </c>
      <c r="Y475" s="155" t="str">
        <f t="shared" si="182"/>
        <v>VENCIDO</v>
      </c>
      <c r="Z475" s="95" t="s">
        <v>167</v>
      </c>
      <c r="AA475" s="156" t="str">
        <f t="shared" si="188"/>
        <v>H131R14</v>
      </c>
      <c r="AB475" s="156">
        <f t="shared" si="189"/>
        <v>1</v>
      </c>
      <c r="AC475" s="156" t="str">
        <f t="shared" si="190"/>
        <v>H131R14 - 1</v>
      </c>
      <c r="AD475" s="153">
        <f t="shared" si="183"/>
        <v>5</v>
      </c>
      <c r="AE475" s="197">
        <f t="shared" si="184"/>
        <v>1</v>
      </c>
      <c r="AF475" s="153" t="str">
        <f t="shared" si="175"/>
        <v>H131R14.</v>
      </c>
      <c r="AG475" s="153" t="str">
        <f t="shared" si="185"/>
        <v>H131R14</v>
      </c>
      <c r="AH475" s="68"/>
      <c r="AI475" s="68"/>
      <c r="AJ475" s="15"/>
      <c r="AK475" s="15"/>
      <c r="AL475" s="15"/>
      <c r="AM475" s="15"/>
      <c r="AN475" s="15"/>
      <c r="AO475" s="15"/>
      <c r="AP475" s="15"/>
    </row>
    <row r="476" spans="1:42" s="2" customFormat="1" ht="350.1" customHeight="1" x14ac:dyDescent="0.2">
      <c r="A476" s="172" t="str">
        <f>IF(ISBLANK(D476),"",COUNTA($D$2:D476))</f>
        <v/>
      </c>
      <c r="B476" s="148">
        <f t="shared" si="176"/>
        <v>475</v>
      </c>
      <c r="C476" s="87"/>
      <c r="D476" s="104"/>
      <c r="E476" s="87" t="s">
        <v>20</v>
      </c>
      <c r="F476" s="101" t="s">
        <v>448</v>
      </c>
      <c r="G476" s="101" t="s">
        <v>373</v>
      </c>
      <c r="H476" s="102" t="s">
        <v>752</v>
      </c>
      <c r="I476" s="102" t="s">
        <v>449</v>
      </c>
      <c r="J476" s="87" t="s">
        <v>450</v>
      </c>
      <c r="K476" s="87">
        <v>3</v>
      </c>
      <c r="L476" s="91">
        <v>43069</v>
      </c>
      <c r="M476" s="91">
        <v>43403</v>
      </c>
      <c r="N476" s="92">
        <f t="shared" si="186"/>
        <v>47.714285714285715</v>
      </c>
      <c r="O476" s="87" t="s">
        <v>2107</v>
      </c>
      <c r="P476" s="90">
        <v>2.25</v>
      </c>
      <c r="Q476" s="191"/>
      <c r="R476" s="175">
        <f t="shared" si="187"/>
        <v>-1446.7666666666667</v>
      </c>
      <c r="S476" s="93">
        <f t="shared" si="177"/>
        <v>75</v>
      </c>
      <c r="T476" s="154">
        <f t="shared" si="178"/>
        <v>35.785714285714285</v>
      </c>
      <c r="U476" s="154">
        <f t="shared" si="179"/>
        <v>35.785714285714285</v>
      </c>
      <c r="V476" s="154">
        <f t="shared" si="180"/>
        <v>47.714285714285715</v>
      </c>
      <c r="W476" s="87" t="s">
        <v>1887</v>
      </c>
      <c r="X476" s="155" t="str">
        <f t="shared" si="181"/>
        <v>VENCIDA</v>
      </c>
      <c r="Y476" s="155" t="str">
        <f t="shared" si="182"/>
        <v/>
      </c>
      <c r="Z476" s="95" t="s">
        <v>167</v>
      </c>
      <c r="AA476" s="156" t="str">
        <f t="shared" si="188"/>
        <v>H131R14</v>
      </c>
      <c r="AB476" s="156">
        <f t="shared" si="189"/>
        <v>2</v>
      </c>
      <c r="AC476" s="156" t="str">
        <f t="shared" si="190"/>
        <v>H131R14 - 2</v>
      </c>
      <c r="AD476" s="153">
        <f t="shared" si="183"/>
        <v>1</v>
      </c>
      <c r="AE476" s="197">
        <f t="shared" si="184"/>
        <v>1</v>
      </c>
      <c r="AF476" s="153" t="str">
        <f t="shared" si="175"/>
        <v>H131R14.</v>
      </c>
      <c r="AG476" s="153" t="str">
        <f t="shared" si="185"/>
        <v>H131R14</v>
      </c>
      <c r="AH476" s="68"/>
      <c r="AI476" s="68"/>
      <c r="AJ476" s="15"/>
      <c r="AK476" s="15"/>
      <c r="AL476" s="15"/>
      <c r="AM476" s="15"/>
      <c r="AN476" s="15"/>
      <c r="AO476" s="15"/>
      <c r="AP476" s="15"/>
    </row>
    <row r="477" spans="1:42" s="2" customFormat="1" ht="350.1" customHeight="1" x14ac:dyDescent="0.2">
      <c r="A477" s="172">
        <f>IF(ISBLANK(D477),"",COUNTA($D$2:D477))</f>
        <v>389</v>
      </c>
      <c r="B477" s="148">
        <f t="shared" si="176"/>
        <v>476</v>
      </c>
      <c r="C477" s="87"/>
      <c r="D477" s="104" t="s">
        <v>836</v>
      </c>
      <c r="E477" s="87" t="s">
        <v>26</v>
      </c>
      <c r="F477" s="101" t="s">
        <v>1201</v>
      </c>
      <c r="G477" s="101" t="s">
        <v>96</v>
      </c>
      <c r="H477" s="101" t="s">
        <v>1488</v>
      </c>
      <c r="I477" s="101" t="s">
        <v>1483</v>
      </c>
      <c r="J477" s="87" t="s">
        <v>1909</v>
      </c>
      <c r="K477" s="117">
        <v>1</v>
      </c>
      <c r="L477" s="107">
        <v>43858</v>
      </c>
      <c r="M477" s="107">
        <v>44165</v>
      </c>
      <c r="N477" s="92">
        <f t="shared" si="186"/>
        <v>43.857142857142854</v>
      </c>
      <c r="O477" s="87" t="s">
        <v>2105</v>
      </c>
      <c r="P477" s="90">
        <v>0</v>
      </c>
      <c r="Q477" s="87"/>
      <c r="R477" s="175">
        <f t="shared" si="187"/>
        <v>-1472.1666666666667</v>
      </c>
      <c r="S477" s="93">
        <f t="shared" si="177"/>
        <v>0</v>
      </c>
      <c r="T477" s="154">
        <f t="shared" si="178"/>
        <v>0</v>
      </c>
      <c r="U477" s="154">
        <f t="shared" si="179"/>
        <v>0</v>
      </c>
      <c r="V477" s="154">
        <f t="shared" si="180"/>
        <v>43.857142857142854</v>
      </c>
      <c r="W477" s="87"/>
      <c r="X477" s="155" t="str">
        <f t="shared" si="181"/>
        <v>VENCIDA</v>
      </c>
      <c r="Y477" s="155" t="str">
        <f t="shared" si="182"/>
        <v>VENCIDO</v>
      </c>
      <c r="Z477" s="95" t="s">
        <v>167</v>
      </c>
      <c r="AA477" s="156" t="str">
        <f t="shared" si="188"/>
        <v>H132R14</v>
      </c>
      <c r="AB477" s="156">
        <f t="shared" si="189"/>
        <v>1</v>
      </c>
      <c r="AC477" s="156" t="str">
        <f t="shared" si="190"/>
        <v>H132R14 - 1</v>
      </c>
      <c r="AD477" s="153">
        <f t="shared" si="183"/>
        <v>1</v>
      </c>
      <c r="AE477" s="197">
        <f t="shared" si="184"/>
        <v>1</v>
      </c>
      <c r="AF477" s="153" t="str">
        <f t="shared" si="175"/>
        <v>H132R14.</v>
      </c>
      <c r="AG477" s="153" t="str">
        <f t="shared" si="185"/>
        <v>H132R14</v>
      </c>
      <c r="AH477" s="68"/>
      <c r="AI477" s="68"/>
      <c r="AJ477" s="15"/>
      <c r="AK477" s="15"/>
      <c r="AL477" s="15"/>
      <c r="AM477" s="15"/>
      <c r="AN477" s="15"/>
      <c r="AO477" s="15"/>
      <c r="AP477" s="15"/>
    </row>
    <row r="478" spans="1:42" s="2" customFormat="1" ht="350.1" customHeight="1" x14ac:dyDescent="0.2">
      <c r="A478" s="172">
        <f>IF(ISBLANK(D478),"",COUNTA($D$2:D478))</f>
        <v>390</v>
      </c>
      <c r="B478" s="148">
        <f t="shared" si="176"/>
        <v>477</v>
      </c>
      <c r="C478" s="87"/>
      <c r="D478" s="104" t="s">
        <v>1016</v>
      </c>
      <c r="E478" s="87" t="s">
        <v>26</v>
      </c>
      <c r="F478" s="101" t="s">
        <v>1026</v>
      </c>
      <c r="G478" s="101" t="s">
        <v>97</v>
      </c>
      <c r="H478" s="102" t="s">
        <v>280</v>
      </c>
      <c r="I478" s="101" t="s">
        <v>281</v>
      </c>
      <c r="J478" s="117" t="s">
        <v>9</v>
      </c>
      <c r="K478" s="117">
        <v>1</v>
      </c>
      <c r="L478" s="107">
        <v>43040</v>
      </c>
      <c r="M478" s="107">
        <v>43099</v>
      </c>
      <c r="N478" s="92">
        <f t="shared" si="186"/>
        <v>8.4285714285714288</v>
      </c>
      <c r="O478" s="87" t="s">
        <v>2105</v>
      </c>
      <c r="P478" s="87">
        <v>1</v>
      </c>
      <c r="Q478" s="87"/>
      <c r="R478" s="175">
        <f t="shared" si="187"/>
        <v>-1436.6333333333334</v>
      </c>
      <c r="S478" s="93">
        <f t="shared" si="177"/>
        <v>100</v>
      </c>
      <c r="T478" s="154">
        <f t="shared" si="178"/>
        <v>8.4285714285714288</v>
      </c>
      <c r="U478" s="154">
        <f t="shared" si="179"/>
        <v>8.4285714285714288</v>
      </c>
      <c r="V478" s="154">
        <f t="shared" si="180"/>
        <v>8.4285714285714288</v>
      </c>
      <c r="W478" s="87"/>
      <c r="X478" s="155" t="str">
        <f t="shared" si="181"/>
        <v>CUMPLIDA</v>
      </c>
      <c r="Y478" s="155" t="str">
        <f t="shared" si="182"/>
        <v>CUMPLIDO</v>
      </c>
      <c r="Z478" s="95" t="s">
        <v>167</v>
      </c>
      <c r="AA478" s="156" t="str">
        <f t="shared" si="188"/>
        <v>H134R14</v>
      </c>
      <c r="AB478" s="156">
        <f t="shared" si="189"/>
        <v>1</v>
      </c>
      <c r="AC478" s="156" t="str">
        <f t="shared" si="190"/>
        <v>H134R14 - 1</v>
      </c>
      <c r="AD478" s="153">
        <f t="shared" si="183"/>
        <v>5</v>
      </c>
      <c r="AE478" s="197">
        <f t="shared" si="184"/>
        <v>5</v>
      </c>
      <c r="AF478" s="153" t="str">
        <f t="shared" si="175"/>
        <v>H134R14.</v>
      </c>
      <c r="AG478" s="153" t="str">
        <f t="shared" si="185"/>
        <v>H134R14</v>
      </c>
      <c r="AH478" s="68"/>
      <c r="AI478" s="68"/>
      <c r="AJ478" s="15"/>
      <c r="AK478" s="15"/>
      <c r="AL478" s="15"/>
      <c r="AM478" s="15"/>
      <c r="AN478" s="15"/>
      <c r="AO478" s="15"/>
      <c r="AP478" s="15"/>
    </row>
    <row r="479" spans="1:42" s="2" customFormat="1" ht="350.1" customHeight="1" x14ac:dyDescent="0.2">
      <c r="A479" s="172">
        <f>IF(ISBLANK(D479),"",COUNTA($D$2:D479))</f>
        <v>391</v>
      </c>
      <c r="B479" s="148">
        <f t="shared" si="176"/>
        <v>478</v>
      </c>
      <c r="C479" s="87"/>
      <c r="D479" s="104" t="s">
        <v>1023</v>
      </c>
      <c r="E479" s="87" t="s">
        <v>26</v>
      </c>
      <c r="F479" s="101" t="s">
        <v>1456</v>
      </c>
      <c r="G479" s="101" t="s">
        <v>282</v>
      </c>
      <c r="H479" s="102" t="s">
        <v>1500</v>
      </c>
      <c r="I479" s="101" t="s">
        <v>1501</v>
      </c>
      <c r="J479" s="117" t="s">
        <v>1494</v>
      </c>
      <c r="K479" s="117">
        <v>10</v>
      </c>
      <c r="L479" s="107">
        <v>43862</v>
      </c>
      <c r="M479" s="107">
        <v>44165</v>
      </c>
      <c r="N479" s="92">
        <f t="shared" si="186"/>
        <v>43.285714285714285</v>
      </c>
      <c r="O479" s="87" t="s">
        <v>2125</v>
      </c>
      <c r="P479" s="90">
        <v>0</v>
      </c>
      <c r="Q479" s="87"/>
      <c r="R479" s="175">
        <f t="shared" si="187"/>
        <v>-1472.1666666666667</v>
      </c>
      <c r="S479" s="93">
        <f t="shared" si="177"/>
        <v>0</v>
      </c>
      <c r="T479" s="154">
        <f t="shared" si="178"/>
        <v>0</v>
      </c>
      <c r="U479" s="154">
        <f t="shared" si="179"/>
        <v>0</v>
      </c>
      <c r="V479" s="154">
        <f t="shared" si="180"/>
        <v>43.285714285714285</v>
      </c>
      <c r="W479" s="87"/>
      <c r="X479" s="155" t="str">
        <f t="shared" si="181"/>
        <v>VENCIDA</v>
      </c>
      <c r="Y479" s="155" t="str">
        <f t="shared" si="182"/>
        <v>VENCIDO</v>
      </c>
      <c r="Z479" s="95" t="s">
        <v>167</v>
      </c>
      <c r="AA479" s="156" t="str">
        <f t="shared" si="188"/>
        <v>H135R14</v>
      </c>
      <c r="AB479" s="156">
        <f t="shared" si="189"/>
        <v>1</v>
      </c>
      <c r="AC479" s="156" t="str">
        <f t="shared" si="190"/>
        <v>H135R14 - 1</v>
      </c>
      <c r="AD479" s="153">
        <f t="shared" si="183"/>
        <v>1</v>
      </c>
      <c r="AE479" s="197">
        <f t="shared" si="184"/>
        <v>1</v>
      </c>
      <c r="AF479" s="153" t="str">
        <f t="shared" si="175"/>
        <v>H135R14.</v>
      </c>
      <c r="AG479" s="153" t="str">
        <f t="shared" si="185"/>
        <v>H135R14</v>
      </c>
      <c r="AH479" s="68"/>
      <c r="AI479" s="68"/>
      <c r="AJ479" s="15"/>
      <c r="AK479" s="15"/>
      <c r="AL479" s="15"/>
      <c r="AM479" s="15"/>
      <c r="AN479" s="15"/>
      <c r="AO479" s="15"/>
      <c r="AP479" s="15"/>
    </row>
    <row r="480" spans="1:42" s="2" customFormat="1" ht="350.1" customHeight="1" x14ac:dyDescent="0.2">
      <c r="A480" s="172">
        <f>IF(ISBLANK(D480),"",COUNTA($D$2:D480))</f>
        <v>392</v>
      </c>
      <c r="B480" s="148">
        <f t="shared" si="176"/>
        <v>479</v>
      </c>
      <c r="C480" s="87"/>
      <c r="D480" s="104" t="s">
        <v>836</v>
      </c>
      <c r="E480" s="87" t="s">
        <v>37</v>
      </c>
      <c r="F480" s="101" t="s">
        <v>1457</v>
      </c>
      <c r="G480" s="101" t="s">
        <v>98</v>
      </c>
      <c r="H480" s="102" t="s">
        <v>1458</v>
      </c>
      <c r="I480" s="101" t="s">
        <v>1432</v>
      </c>
      <c r="J480" s="87" t="s">
        <v>1487</v>
      </c>
      <c r="K480" s="117">
        <v>1</v>
      </c>
      <c r="L480" s="107">
        <v>43858</v>
      </c>
      <c r="M480" s="107">
        <v>44165</v>
      </c>
      <c r="N480" s="92">
        <f t="shared" si="186"/>
        <v>43.857142857142854</v>
      </c>
      <c r="O480" s="117" t="s">
        <v>2105</v>
      </c>
      <c r="P480" s="90">
        <v>0</v>
      </c>
      <c r="Q480" s="87"/>
      <c r="R480" s="175">
        <f t="shared" si="187"/>
        <v>-1472.1666666666667</v>
      </c>
      <c r="S480" s="93">
        <f t="shared" si="177"/>
        <v>0</v>
      </c>
      <c r="T480" s="154">
        <f t="shared" si="178"/>
        <v>0</v>
      </c>
      <c r="U480" s="154">
        <f t="shared" si="179"/>
        <v>0</v>
      </c>
      <c r="V480" s="154">
        <f t="shared" si="180"/>
        <v>43.857142857142854</v>
      </c>
      <c r="W480" s="87"/>
      <c r="X480" s="155" t="str">
        <f t="shared" si="181"/>
        <v>VENCIDA</v>
      </c>
      <c r="Y480" s="155" t="str">
        <f t="shared" si="182"/>
        <v>VENCIDO</v>
      </c>
      <c r="Z480" s="95" t="s">
        <v>167</v>
      </c>
      <c r="AA480" s="156" t="str">
        <f t="shared" si="188"/>
        <v>H136R14</v>
      </c>
      <c r="AB480" s="156">
        <f t="shared" si="189"/>
        <v>1</v>
      </c>
      <c r="AC480" s="156" t="str">
        <f t="shared" si="190"/>
        <v>H136R14 - 1</v>
      </c>
      <c r="AD480" s="153">
        <f t="shared" si="183"/>
        <v>1</v>
      </c>
      <c r="AE480" s="197">
        <f t="shared" si="184"/>
        <v>1</v>
      </c>
      <c r="AF480" s="153" t="str">
        <f t="shared" si="175"/>
        <v>H136R14.</v>
      </c>
      <c r="AG480" s="153" t="str">
        <f t="shared" si="185"/>
        <v>H136R14</v>
      </c>
      <c r="AH480" s="68"/>
      <c r="AI480" s="68"/>
      <c r="AJ480" s="15"/>
      <c r="AK480" s="15"/>
      <c r="AL480" s="15"/>
      <c r="AM480" s="15"/>
      <c r="AN480" s="15"/>
      <c r="AO480" s="15"/>
      <c r="AP480" s="15"/>
    </row>
    <row r="481" spans="1:42" s="2" customFormat="1" ht="350.1" customHeight="1" x14ac:dyDescent="0.2">
      <c r="A481" s="172">
        <f>IF(ISBLANK(D481),"",COUNTA($D$2:D481))</f>
        <v>393</v>
      </c>
      <c r="B481" s="148">
        <f t="shared" si="176"/>
        <v>480</v>
      </c>
      <c r="C481" s="87"/>
      <c r="D481" s="104" t="s">
        <v>996</v>
      </c>
      <c r="E481" s="87" t="s">
        <v>26</v>
      </c>
      <c r="F481" s="101" t="s">
        <v>1202</v>
      </c>
      <c r="G481" s="101" t="s">
        <v>99</v>
      </c>
      <c r="H481" s="101" t="s">
        <v>1492</v>
      </c>
      <c r="I481" s="101" t="s">
        <v>1501</v>
      </c>
      <c r="J481" s="117" t="s">
        <v>1494</v>
      </c>
      <c r="K481" s="117">
        <v>10</v>
      </c>
      <c r="L481" s="107">
        <v>43862</v>
      </c>
      <c r="M481" s="107">
        <v>44165</v>
      </c>
      <c r="N481" s="92">
        <f t="shared" si="186"/>
        <v>43.285714285714285</v>
      </c>
      <c r="O481" s="117" t="s">
        <v>2125</v>
      </c>
      <c r="P481" s="90">
        <v>0</v>
      </c>
      <c r="Q481" s="87"/>
      <c r="R481" s="175">
        <f t="shared" si="187"/>
        <v>-1472.1666666666667</v>
      </c>
      <c r="S481" s="93">
        <f t="shared" si="177"/>
        <v>0</v>
      </c>
      <c r="T481" s="154">
        <f t="shared" si="178"/>
        <v>0</v>
      </c>
      <c r="U481" s="154">
        <f t="shared" si="179"/>
        <v>0</v>
      </c>
      <c r="V481" s="154">
        <f t="shared" si="180"/>
        <v>43.285714285714285</v>
      </c>
      <c r="W481" s="87"/>
      <c r="X481" s="155" t="str">
        <f t="shared" si="181"/>
        <v>VENCIDA</v>
      </c>
      <c r="Y481" s="155" t="str">
        <f t="shared" si="182"/>
        <v>VENCIDO</v>
      </c>
      <c r="Z481" s="95" t="s">
        <v>167</v>
      </c>
      <c r="AA481" s="156" t="str">
        <f t="shared" si="188"/>
        <v>H137R14</v>
      </c>
      <c r="AB481" s="156">
        <f t="shared" si="189"/>
        <v>1</v>
      </c>
      <c r="AC481" s="156" t="str">
        <f t="shared" si="190"/>
        <v>H137R14 - 1</v>
      </c>
      <c r="AD481" s="153">
        <f t="shared" si="183"/>
        <v>1</v>
      </c>
      <c r="AE481" s="197">
        <f t="shared" si="184"/>
        <v>1</v>
      </c>
      <c r="AF481" s="153" t="str">
        <f t="shared" si="175"/>
        <v>H137R14.</v>
      </c>
      <c r="AG481" s="153" t="str">
        <f t="shared" si="185"/>
        <v>H137R14</v>
      </c>
      <c r="AH481" s="68"/>
      <c r="AI481" s="68"/>
      <c r="AJ481" s="15"/>
      <c r="AK481" s="15"/>
      <c r="AL481" s="15"/>
      <c r="AM481" s="15"/>
      <c r="AN481" s="15"/>
      <c r="AO481" s="15"/>
      <c r="AP481" s="15"/>
    </row>
    <row r="482" spans="1:42" s="2" customFormat="1" ht="350.1" customHeight="1" x14ac:dyDescent="0.2">
      <c r="A482" s="172">
        <f>IF(ISBLANK(D482),"",COUNTA($D$2:D482))</f>
        <v>394</v>
      </c>
      <c r="B482" s="148">
        <f t="shared" si="176"/>
        <v>481</v>
      </c>
      <c r="C482" s="87"/>
      <c r="D482" s="104" t="s">
        <v>996</v>
      </c>
      <c r="E482" s="87" t="s">
        <v>100</v>
      </c>
      <c r="F482" s="101" t="s">
        <v>753</v>
      </c>
      <c r="G482" s="101" t="s">
        <v>760</v>
      </c>
      <c r="H482" s="102" t="s">
        <v>782</v>
      </c>
      <c r="I482" s="102" t="s">
        <v>783</v>
      </c>
      <c r="J482" s="87" t="s">
        <v>386</v>
      </c>
      <c r="K482" s="87">
        <v>2</v>
      </c>
      <c r="L482" s="91">
        <v>43040</v>
      </c>
      <c r="M482" s="91">
        <v>43311</v>
      </c>
      <c r="N482" s="92">
        <f t="shared" si="186"/>
        <v>38.714285714285715</v>
      </c>
      <c r="O482" s="87" t="s">
        <v>2109</v>
      </c>
      <c r="P482" s="90">
        <v>2</v>
      </c>
      <c r="Q482" s="87"/>
      <c r="R482" s="175">
        <f t="shared" si="187"/>
        <v>-1443.7</v>
      </c>
      <c r="S482" s="93">
        <f t="shared" si="177"/>
        <v>100</v>
      </c>
      <c r="T482" s="154">
        <f t="shared" si="178"/>
        <v>38.714285714285715</v>
      </c>
      <c r="U482" s="154">
        <f t="shared" si="179"/>
        <v>38.714285714285715</v>
      </c>
      <c r="V482" s="154">
        <f t="shared" si="180"/>
        <v>38.714285714285715</v>
      </c>
      <c r="W482" s="87"/>
      <c r="X482" s="155" t="str">
        <f t="shared" si="181"/>
        <v>CUMPLIDA</v>
      </c>
      <c r="Y482" s="155" t="str">
        <f t="shared" si="182"/>
        <v>CUMPLIDO</v>
      </c>
      <c r="Z482" s="95" t="s">
        <v>167</v>
      </c>
      <c r="AA482" s="156" t="str">
        <f t="shared" si="188"/>
        <v>H138R14</v>
      </c>
      <c r="AB482" s="156">
        <f t="shared" si="189"/>
        <v>1</v>
      </c>
      <c r="AC482" s="156" t="str">
        <f t="shared" si="190"/>
        <v>H138R14 - 1</v>
      </c>
      <c r="AD482" s="153">
        <f t="shared" si="183"/>
        <v>5</v>
      </c>
      <c r="AE482" s="197">
        <f t="shared" si="184"/>
        <v>5</v>
      </c>
      <c r="AF482" s="153" t="str">
        <f t="shared" si="175"/>
        <v>H138R14.</v>
      </c>
      <c r="AG482" s="153" t="str">
        <f t="shared" si="185"/>
        <v>H138R14</v>
      </c>
      <c r="AH482" s="69"/>
      <c r="AI482" s="69"/>
    </row>
    <row r="483" spans="1:42" s="2" customFormat="1" ht="350.1" customHeight="1" x14ac:dyDescent="0.2">
      <c r="A483" s="172">
        <f>IF(ISBLANK(D483),"",COUNTA($D$2:D483))</f>
        <v>395</v>
      </c>
      <c r="B483" s="148">
        <f t="shared" si="176"/>
        <v>482</v>
      </c>
      <c r="C483" s="87"/>
      <c r="D483" s="104" t="s">
        <v>996</v>
      </c>
      <c r="E483" s="87" t="s">
        <v>26</v>
      </c>
      <c r="F483" s="101" t="s">
        <v>754</v>
      </c>
      <c r="G483" s="101" t="s">
        <v>101</v>
      </c>
      <c r="H483" s="102" t="s">
        <v>474</v>
      </c>
      <c r="I483" s="102" t="s">
        <v>475</v>
      </c>
      <c r="J483" s="87" t="s">
        <v>476</v>
      </c>
      <c r="K483" s="87">
        <v>3</v>
      </c>
      <c r="L483" s="91">
        <v>43040</v>
      </c>
      <c r="M483" s="91">
        <v>43403</v>
      </c>
      <c r="N483" s="92">
        <f t="shared" si="186"/>
        <v>51.857142857142854</v>
      </c>
      <c r="O483" s="87" t="s">
        <v>2107</v>
      </c>
      <c r="P483" s="90">
        <v>3</v>
      </c>
      <c r="Q483" s="191">
        <v>44384</v>
      </c>
      <c r="R483" s="175">
        <f t="shared" si="187"/>
        <v>32.700000000000003</v>
      </c>
      <c r="S483" s="93">
        <f t="shared" si="177"/>
        <v>100</v>
      </c>
      <c r="T483" s="154">
        <f t="shared" si="178"/>
        <v>51.857142857142854</v>
      </c>
      <c r="U483" s="154">
        <f t="shared" si="179"/>
        <v>51.857142857142854</v>
      </c>
      <c r="V483" s="154">
        <f t="shared" si="180"/>
        <v>51.857142857142854</v>
      </c>
      <c r="W483" s="87"/>
      <c r="X483" s="155" t="str">
        <f t="shared" si="181"/>
        <v>CUMPLIDA</v>
      </c>
      <c r="Y483" s="155" t="str">
        <f t="shared" si="182"/>
        <v>CUMPLIDO</v>
      </c>
      <c r="Z483" s="95" t="s">
        <v>167</v>
      </c>
      <c r="AA483" s="156" t="str">
        <f t="shared" si="188"/>
        <v>H140R14</v>
      </c>
      <c r="AB483" s="156">
        <f t="shared" si="189"/>
        <v>1</v>
      </c>
      <c r="AC483" s="156" t="str">
        <f t="shared" si="190"/>
        <v>H140R14 - 1</v>
      </c>
      <c r="AD483" s="153">
        <f t="shared" si="183"/>
        <v>5</v>
      </c>
      <c r="AE483" s="197">
        <f t="shared" si="184"/>
        <v>5</v>
      </c>
      <c r="AF483" s="153" t="str">
        <f t="shared" si="175"/>
        <v>H140R14.</v>
      </c>
      <c r="AG483" s="153" t="str">
        <f t="shared" si="185"/>
        <v>H140R14</v>
      </c>
      <c r="AH483" s="68"/>
      <c r="AI483" s="68"/>
      <c r="AJ483" s="15"/>
      <c r="AK483" s="15"/>
      <c r="AL483" s="15"/>
      <c r="AM483" s="15"/>
      <c r="AN483" s="15"/>
      <c r="AO483" s="15"/>
      <c r="AP483" s="15"/>
    </row>
    <row r="484" spans="1:42" s="2" customFormat="1" ht="350.1" customHeight="1" x14ac:dyDescent="0.2">
      <c r="A484" s="172">
        <f>IF(ISBLANK(D484),"",COUNTA($D$2:D484))</f>
        <v>396</v>
      </c>
      <c r="B484" s="148">
        <f t="shared" si="176"/>
        <v>483</v>
      </c>
      <c r="C484" s="87"/>
      <c r="D484" s="104" t="s">
        <v>996</v>
      </c>
      <c r="E484" s="87" t="s">
        <v>102</v>
      </c>
      <c r="F484" s="101" t="s">
        <v>1203</v>
      </c>
      <c r="G484" s="101" t="s">
        <v>103</v>
      </c>
      <c r="H484" s="102" t="s">
        <v>2091</v>
      </c>
      <c r="I484" s="102" t="s">
        <v>2092</v>
      </c>
      <c r="J484" s="87" t="s">
        <v>2093</v>
      </c>
      <c r="K484" s="87">
        <v>1</v>
      </c>
      <c r="L484" s="91">
        <v>44407</v>
      </c>
      <c r="M484" s="91">
        <v>44561</v>
      </c>
      <c r="N484" s="92">
        <f t="shared" si="186"/>
        <v>22</v>
      </c>
      <c r="O484" s="90" t="s">
        <v>2108</v>
      </c>
      <c r="P484" s="90">
        <v>0</v>
      </c>
      <c r="Q484" s="87"/>
      <c r="R484" s="175">
        <f t="shared" si="187"/>
        <v>-1485.3666666666666</v>
      </c>
      <c r="S484" s="93">
        <f t="shared" si="177"/>
        <v>0</v>
      </c>
      <c r="T484" s="154">
        <f t="shared" si="178"/>
        <v>0</v>
      </c>
      <c r="U484" s="154">
        <f t="shared" si="179"/>
        <v>0</v>
      </c>
      <c r="V484" s="154">
        <f t="shared" si="180"/>
        <v>22</v>
      </c>
      <c r="W484" s="87"/>
      <c r="X484" s="155" t="str">
        <f t="shared" si="181"/>
        <v>VENCIDA</v>
      </c>
      <c r="Y484" s="155" t="str">
        <f t="shared" si="182"/>
        <v>VENCIDO</v>
      </c>
      <c r="Z484" s="95" t="s">
        <v>167</v>
      </c>
      <c r="AA484" s="156" t="str">
        <f t="shared" si="188"/>
        <v>H146R14</v>
      </c>
      <c r="AB484" s="156">
        <f t="shared" si="189"/>
        <v>1</v>
      </c>
      <c r="AC484" s="156" t="str">
        <f t="shared" si="190"/>
        <v>H146R14 - 1</v>
      </c>
      <c r="AD484" s="153">
        <f t="shared" si="183"/>
        <v>1</v>
      </c>
      <c r="AE484" s="197">
        <f t="shared" si="184"/>
        <v>1</v>
      </c>
      <c r="AF484" s="153" t="str">
        <f t="shared" si="175"/>
        <v>H146R14.</v>
      </c>
      <c r="AG484" s="153" t="str">
        <f t="shared" si="185"/>
        <v>H146R14</v>
      </c>
      <c r="AH484" s="68"/>
      <c r="AI484" s="68"/>
      <c r="AJ484" s="15"/>
      <c r="AK484" s="15"/>
      <c r="AL484" s="15"/>
      <c r="AM484" s="15"/>
      <c r="AN484" s="15"/>
      <c r="AO484" s="15"/>
      <c r="AP484" s="15"/>
    </row>
    <row r="485" spans="1:42" s="2" customFormat="1" ht="350.1" customHeight="1" x14ac:dyDescent="0.2">
      <c r="A485" s="172">
        <f>IF(ISBLANK(D485),"",COUNTA($D$2:D485))</f>
        <v>397</v>
      </c>
      <c r="B485" s="148">
        <f t="shared" si="176"/>
        <v>484</v>
      </c>
      <c r="C485" s="87"/>
      <c r="D485" s="104" t="s">
        <v>836</v>
      </c>
      <c r="E485" s="87" t="s">
        <v>36</v>
      </c>
      <c r="F485" s="101" t="s">
        <v>1009</v>
      </c>
      <c r="G485" s="101" t="s">
        <v>1010</v>
      </c>
      <c r="H485" s="102" t="s">
        <v>398</v>
      </c>
      <c r="I485" s="102" t="s">
        <v>399</v>
      </c>
      <c r="J485" s="87" t="s">
        <v>386</v>
      </c>
      <c r="K485" s="87">
        <v>2</v>
      </c>
      <c r="L485" s="91">
        <v>43040</v>
      </c>
      <c r="M485" s="91">
        <v>43403</v>
      </c>
      <c r="N485" s="92">
        <f t="shared" si="186"/>
        <v>51.857142857142854</v>
      </c>
      <c r="O485" s="87" t="s">
        <v>384</v>
      </c>
      <c r="P485" s="90">
        <v>2</v>
      </c>
      <c r="Q485" s="87"/>
      <c r="R485" s="175">
        <f t="shared" si="187"/>
        <v>-1446.7666666666667</v>
      </c>
      <c r="S485" s="93">
        <f t="shared" si="177"/>
        <v>100</v>
      </c>
      <c r="T485" s="154">
        <f t="shared" si="178"/>
        <v>51.857142857142854</v>
      </c>
      <c r="U485" s="154">
        <f t="shared" si="179"/>
        <v>51.857142857142854</v>
      </c>
      <c r="V485" s="154">
        <f t="shared" si="180"/>
        <v>51.857142857142854</v>
      </c>
      <c r="W485" s="87" t="s">
        <v>1887</v>
      </c>
      <c r="X485" s="155" t="str">
        <f t="shared" si="181"/>
        <v>CUMPLIDA</v>
      </c>
      <c r="Y485" s="155" t="str">
        <f t="shared" si="182"/>
        <v>CUMPLIDO</v>
      </c>
      <c r="Z485" s="95" t="s">
        <v>167</v>
      </c>
      <c r="AA485" s="156" t="str">
        <f t="shared" si="188"/>
        <v>H153R14</v>
      </c>
      <c r="AB485" s="156">
        <f>IF(A485&lt;&gt;"",1,#REF!+1)</f>
        <v>1</v>
      </c>
      <c r="AC485" s="156" t="str">
        <f t="shared" si="190"/>
        <v>H153R14 - 1</v>
      </c>
      <c r="AD485" s="153">
        <f t="shared" si="183"/>
        <v>5</v>
      </c>
      <c r="AE485" s="197">
        <f t="shared" si="184"/>
        <v>5</v>
      </c>
      <c r="AF485" s="153" t="str">
        <f t="shared" si="175"/>
        <v>H153R14.</v>
      </c>
      <c r="AG485" s="153" t="str">
        <f t="shared" si="185"/>
        <v>H153R14</v>
      </c>
      <c r="AH485" s="68"/>
      <c r="AI485" s="68"/>
      <c r="AJ485" s="15"/>
      <c r="AK485" s="15"/>
      <c r="AL485" s="15"/>
      <c r="AM485" s="15"/>
      <c r="AN485" s="15"/>
      <c r="AO485" s="15"/>
      <c r="AP485" s="15"/>
    </row>
    <row r="486" spans="1:42" s="2" customFormat="1" ht="350.1" customHeight="1" x14ac:dyDescent="0.2">
      <c r="A486" s="172">
        <f>IF(ISBLANK(D486),"",COUNTA($D$2:D486))</f>
        <v>398</v>
      </c>
      <c r="B486" s="148">
        <f t="shared" si="176"/>
        <v>485</v>
      </c>
      <c r="C486" s="87"/>
      <c r="D486" s="87" t="s">
        <v>996</v>
      </c>
      <c r="E486" s="87" t="s">
        <v>23</v>
      </c>
      <c r="F486" s="101" t="s">
        <v>1204</v>
      </c>
      <c r="G486" s="101" t="s">
        <v>104</v>
      </c>
      <c r="H486" s="101" t="s">
        <v>651</v>
      </c>
      <c r="I486" s="101" t="s">
        <v>652</v>
      </c>
      <c r="J486" s="117" t="s">
        <v>8</v>
      </c>
      <c r="K486" s="117">
        <v>1</v>
      </c>
      <c r="L486" s="107">
        <v>43040</v>
      </c>
      <c r="M486" s="107">
        <v>43189</v>
      </c>
      <c r="N486" s="92">
        <f t="shared" ref="N486:N488" si="192">(+M486-L486)/7</f>
        <v>21.285714285714285</v>
      </c>
      <c r="O486" s="117" t="s">
        <v>2117</v>
      </c>
      <c r="P486" s="90">
        <v>1</v>
      </c>
      <c r="Q486" s="87"/>
      <c r="R486" s="175">
        <f t="shared" si="187"/>
        <v>-1439.6333333333334</v>
      </c>
      <c r="S486" s="93">
        <f t="shared" si="177"/>
        <v>100</v>
      </c>
      <c r="T486" s="154">
        <f t="shared" si="178"/>
        <v>21.285714285714285</v>
      </c>
      <c r="U486" s="154">
        <f t="shared" si="179"/>
        <v>21.285714285714285</v>
      </c>
      <c r="V486" s="154">
        <f t="shared" si="180"/>
        <v>21.285714285714285</v>
      </c>
      <c r="W486" s="87" t="s">
        <v>1887</v>
      </c>
      <c r="X486" s="155" t="str">
        <f t="shared" si="181"/>
        <v>CUMPLIDA</v>
      </c>
      <c r="Y486" s="155" t="str">
        <f t="shared" si="182"/>
        <v>CUMPLIDO</v>
      </c>
      <c r="Z486" s="158" t="s">
        <v>167</v>
      </c>
      <c r="AA486" s="156" t="str">
        <f t="shared" si="188"/>
        <v>H157R14</v>
      </c>
      <c r="AB486" s="156">
        <f>IF(A486&lt;&gt;"",1,#REF!+1)</f>
        <v>1</v>
      </c>
      <c r="AC486" s="156" t="str">
        <f t="shared" si="190"/>
        <v>H157R14 - 1</v>
      </c>
      <c r="AD486" s="153">
        <f t="shared" si="183"/>
        <v>5</v>
      </c>
      <c r="AE486" s="197">
        <f t="shared" si="184"/>
        <v>5</v>
      </c>
      <c r="AF486" s="153" t="str">
        <f t="shared" si="175"/>
        <v>H157R14.</v>
      </c>
      <c r="AG486" s="153" t="str">
        <f t="shared" si="185"/>
        <v>H157R14</v>
      </c>
      <c r="AH486" s="68"/>
      <c r="AI486" s="68"/>
      <c r="AJ486" s="15"/>
      <c r="AK486" s="15"/>
      <c r="AL486" s="15"/>
      <c r="AM486" s="15"/>
      <c r="AN486" s="15"/>
      <c r="AO486" s="15"/>
      <c r="AP486" s="15"/>
    </row>
    <row r="487" spans="1:42" s="2" customFormat="1" ht="350.1" customHeight="1" x14ac:dyDescent="0.2">
      <c r="A487" s="172">
        <f>IF(ISBLANK(D487),"",COUNTA($D$2:D487))</f>
        <v>399</v>
      </c>
      <c r="B487" s="148">
        <f t="shared" si="176"/>
        <v>486</v>
      </c>
      <c r="C487" s="87"/>
      <c r="D487" s="104" t="s">
        <v>836</v>
      </c>
      <c r="E487" s="87" t="s">
        <v>24</v>
      </c>
      <c r="F487" s="101" t="s">
        <v>403</v>
      </c>
      <c r="G487" s="101" t="s">
        <v>105</v>
      </c>
      <c r="H487" s="102" t="s">
        <v>401</v>
      </c>
      <c r="I487" s="102" t="s">
        <v>402</v>
      </c>
      <c r="J487" s="87" t="s">
        <v>390</v>
      </c>
      <c r="K487" s="87">
        <v>1</v>
      </c>
      <c r="L487" s="91">
        <v>43070</v>
      </c>
      <c r="M487" s="91">
        <v>43100</v>
      </c>
      <c r="N487" s="92">
        <f t="shared" si="192"/>
        <v>4.2857142857142856</v>
      </c>
      <c r="O487" s="87" t="s">
        <v>384</v>
      </c>
      <c r="P487" s="90">
        <v>1</v>
      </c>
      <c r="Q487" s="87"/>
      <c r="R487" s="175">
        <f t="shared" si="187"/>
        <v>-1436.6666666666667</v>
      </c>
      <c r="S487" s="93">
        <f t="shared" si="177"/>
        <v>100</v>
      </c>
      <c r="T487" s="154">
        <f t="shared" si="178"/>
        <v>4.2857142857142856</v>
      </c>
      <c r="U487" s="154">
        <f t="shared" si="179"/>
        <v>4.2857142857142856</v>
      </c>
      <c r="V487" s="154">
        <f t="shared" si="180"/>
        <v>4.2857142857142856</v>
      </c>
      <c r="W487" s="87" t="s">
        <v>1887</v>
      </c>
      <c r="X487" s="155" t="str">
        <f t="shared" si="181"/>
        <v>CUMPLIDA</v>
      </c>
      <c r="Y487" s="155" t="str">
        <f t="shared" si="182"/>
        <v>CUMPLIDO</v>
      </c>
      <c r="Z487" s="95" t="s">
        <v>167</v>
      </c>
      <c r="AA487" s="156" t="str">
        <f t="shared" si="188"/>
        <v>H182R14</v>
      </c>
      <c r="AB487" s="156">
        <f>IF(A487&lt;&gt;"",1,#REF!+1)</f>
        <v>1</v>
      </c>
      <c r="AC487" s="156" t="str">
        <f t="shared" si="190"/>
        <v>H182R14 - 1</v>
      </c>
      <c r="AD487" s="153">
        <f t="shared" si="183"/>
        <v>5</v>
      </c>
      <c r="AE487" s="197">
        <f t="shared" si="184"/>
        <v>5</v>
      </c>
      <c r="AF487" s="153" t="str">
        <f t="shared" si="175"/>
        <v>H182R14.</v>
      </c>
      <c r="AG487" s="153" t="str">
        <f t="shared" si="185"/>
        <v>H182R14</v>
      </c>
      <c r="AH487" s="68"/>
      <c r="AI487" s="68"/>
      <c r="AJ487" s="15"/>
      <c r="AK487" s="15"/>
      <c r="AL487" s="15"/>
      <c r="AM487" s="15"/>
      <c r="AN487" s="15"/>
      <c r="AO487" s="15"/>
      <c r="AP487" s="15"/>
    </row>
    <row r="488" spans="1:42" s="2" customFormat="1" ht="350.1" customHeight="1" x14ac:dyDescent="0.2">
      <c r="A488" s="172">
        <f>IF(ISBLANK(D488),"",COUNTA($D$2:D488))</f>
        <v>400</v>
      </c>
      <c r="B488" s="148">
        <f t="shared" si="176"/>
        <v>487</v>
      </c>
      <c r="C488" s="87"/>
      <c r="D488" s="104" t="s">
        <v>836</v>
      </c>
      <c r="E488" s="87" t="s">
        <v>106</v>
      </c>
      <c r="F488" s="101" t="s">
        <v>404</v>
      </c>
      <c r="G488" s="101" t="s">
        <v>107</v>
      </c>
      <c r="H488" s="102" t="s">
        <v>401</v>
      </c>
      <c r="I488" s="102" t="s">
        <v>402</v>
      </c>
      <c r="J488" s="87" t="s">
        <v>390</v>
      </c>
      <c r="K488" s="87">
        <v>1</v>
      </c>
      <c r="L488" s="91">
        <v>43070</v>
      </c>
      <c r="M488" s="91">
        <v>43100</v>
      </c>
      <c r="N488" s="92">
        <f t="shared" si="192"/>
        <v>4.2857142857142856</v>
      </c>
      <c r="O488" s="87" t="s">
        <v>384</v>
      </c>
      <c r="P488" s="90">
        <v>1</v>
      </c>
      <c r="Q488" s="87"/>
      <c r="R488" s="175">
        <f t="shared" si="187"/>
        <v>-1436.6666666666667</v>
      </c>
      <c r="S488" s="93">
        <f t="shared" si="177"/>
        <v>100</v>
      </c>
      <c r="T488" s="154">
        <f t="shared" si="178"/>
        <v>4.2857142857142856</v>
      </c>
      <c r="U488" s="154">
        <f t="shared" si="179"/>
        <v>4.2857142857142856</v>
      </c>
      <c r="V488" s="154">
        <f t="shared" si="180"/>
        <v>4.2857142857142856</v>
      </c>
      <c r="W488" s="87" t="s">
        <v>1887</v>
      </c>
      <c r="X488" s="155" t="str">
        <f t="shared" si="181"/>
        <v>CUMPLIDA</v>
      </c>
      <c r="Y488" s="155" t="str">
        <f t="shared" si="182"/>
        <v>CUMPLIDO</v>
      </c>
      <c r="Z488" s="95" t="s">
        <v>167</v>
      </c>
      <c r="AA488" s="156" t="str">
        <f t="shared" si="188"/>
        <v>H183R14</v>
      </c>
      <c r="AB488" s="156">
        <f>IF(A488&lt;&gt;"",1,AB487+1)</f>
        <v>1</v>
      </c>
      <c r="AC488" s="156" t="str">
        <f t="shared" si="190"/>
        <v>H183R14 - 1</v>
      </c>
      <c r="AD488" s="153">
        <f t="shared" si="183"/>
        <v>5</v>
      </c>
      <c r="AE488" s="197">
        <f t="shared" si="184"/>
        <v>5</v>
      </c>
      <c r="AF488" s="153" t="str">
        <f t="shared" si="175"/>
        <v>H183R14.</v>
      </c>
      <c r="AG488" s="153" t="str">
        <f t="shared" si="185"/>
        <v>H183R14</v>
      </c>
      <c r="AH488" s="68"/>
      <c r="AI488" s="68"/>
      <c r="AJ488" s="15"/>
      <c r="AK488" s="15"/>
      <c r="AL488" s="15"/>
      <c r="AM488" s="15"/>
      <c r="AN488" s="15"/>
      <c r="AO488" s="15"/>
      <c r="AP488" s="15"/>
    </row>
    <row r="489" spans="1:42" ht="12.75" customHeight="1" x14ac:dyDescent="0.2">
      <c r="A489" s="249" t="s">
        <v>0</v>
      </c>
      <c r="B489" s="249"/>
      <c r="C489" s="249"/>
      <c r="D489" s="249"/>
      <c r="E489" s="249"/>
      <c r="F489" s="249"/>
      <c r="G489" s="249"/>
      <c r="H489" s="249"/>
      <c r="I489" s="249"/>
      <c r="J489" s="249"/>
      <c r="K489" s="249"/>
      <c r="L489" s="249"/>
      <c r="M489" s="249"/>
      <c r="N489" s="249"/>
      <c r="O489" s="249"/>
      <c r="P489" s="249"/>
      <c r="Q489" s="249"/>
      <c r="R489" s="249"/>
      <c r="S489" s="249"/>
      <c r="T489" s="145">
        <f>SUM(T2:T488)</f>
        <v>7517.8028135468121</v>
      </c>
      <c r="U489" s="145">
        <f>SUM(U2:U488)</f>
        <v>7517.8028135468121</v>
      </c>
      <c r="V489" s="145">
        <f>SUM(V2:V488)</f>
        <v>12230.142857142835</v>
      </c>
      <c r="W489" s="120"/>
      <c r="X489" s="94"/>
      <c r="Y489" s="94"/>
      <c r="Z489" s="118"/>
      <c r="AA489" s="118"/>
      <c r="AB489" s="118"/>
      <c r="AC489" s="118"/>
      <c r="AD489" s="60"/>
      <c r="AE489" s="60"/>
      <c r="AF489" s="61"/>
    </row>
    <row r="490" spans="1:42" ht="12.75" customHeight="1" x14ac:dyDescent="0.2">
      <c r="A490" s="250"/>
      <c r="B490" s="251"/>
      <c r="C490" s="251"/>
      <c r="D490" s="251"/>
      <c r="E490" s="252"/>
      <c r="F490" s="252"/>
      <c r="G490" s="252"/>
      <c r="H490" s="252"/>
      <c r="I490" s="252"/>
      <c r="J490" s="252"/>
      <c r="K490" s="252"/>
      <c r="L490" s="252"/>
      <c r="M490" s="252"/>
      <c r="N490" s="252"/>
      <c r="O490" s="252"/>
      <c r="P490" s="252"/>
      <c r="Q490" s="55"/>
      <c r="R490" s="180"/>
      <c r="S490" s="32"/>
      <c r="T490" s="33"/>
      <c r="U490" s="33"/>
      <c r="V490" s="33"/>
      <c r="W490" s="33"/>
      <c r="X490" s="34"/>
      <c r="Y490" s="34"/>
      <c r="Z490" s="35"/>
      <c r="AA490" s="35"/>
      <c r="AB490" s="35"/>
      <c r="AC490" s="35"/>
      <c r="AD490" s="60"/>
      <c r="AE490" s="60"/>
      <c r="AF490" s="61"/>
    </row>
    <row r="491" spans="1:42" x14ac:dyDescent="0.2">
      <c r="A491" s="51"/>
      <c r="B491" s="74"/>
      <c r="C491" s="74"/>
      <c r="D491" s="74"/>
      <c r="E491" s="65"/>
      <c r="F491" s="1"/>
      <c r="G491" s="4"/>
      <c r="H491" s="4"/>
      <c r="I491" s="21"/>
      <c r="J491" s="18"/>
      <c r="K491" s="5"/>
      <c r="L491" s="6"/>
      <c r="M491" s="6"/>
      <c r="N491" s="2"/>
      <c r="O491" s="7"/>
      <c r="P491" s="2"/>
      <c r="Q491" s="55"/>
      <c r="R491" s="180"/>
      <c r="S491" s="32"/>
      <c r="T491" s="33"/>
      <c r="U491" s="33"/>
      <c r="V491" s="33"/>
      <c r="W491" s="33"/>
      <c r="X491" s="34"/>
      <c r="AD491" s="60"/>
      <c r="AE491" s="60"/>
      <c r="AF491" s="60"/>
    </row>
    <row r="492" spans="1:42" x14ac:dyDescent="0.2">
      <c r="A492" s="51"/>
      <c r="B492" s="75"/>
      <c r="C492" s="75"/>
      <c r="D492" s="75"/>
      <c r="E492" s="65"/>
      <c r="F492" s="1"/>
      <c r="G492" s="2"/>
      <c r="H492" s="2"/>
      <c r="I492" s="21"/>
      <c r="J492" s="18"/>
      <c r="K492" s="263" t="s">
        <v>40</v>
      </c>
      <c r="L492" s="263"/>
      <c r="M492" s="263"/>
      <c r="N492" s="2"/>
      <c r="O492" s="7"/>
      <c r="P492" s="2"/>
      <c r="Q492" s="55"/>
      <c r="R492" s="180"/>
      <c r="S492" s="32"/>
      <c r="T492" s="33"/>
      <c r="U492" s="33"/>
      <c r="V492" s="33"/>
      <c r="W492" s="33"/>
      <c r="X492" s="34"/>
      <c r="AD492" s="63"/>
      <c r="AE492" s="63"/>
      <c r="AF492" s="63"/>
    </row>
    <row r="493" spans="1:42" x14ac:dyDescent="0.2">
      <c r="A493" s="51"/>
      <c r="B493" s="75"/>
      <c r="C493" s="75"/>
      <c r="D493" s="75"/>
      <c r="E493" s="65"/>
      <c r="F493" s="1"/>
      <c r="G493" s="2"/>
      <c r="H493" s="2"/>
      <c r="I493" s="21"/>
      <c r="J493" s="18"/>
      <c r="K493" s="259" t="s">
        <v>1042</v>
      </c>
      <c r="L493" s="259"/>
      <c r="M493" s="259"/>
      <c r="N493" s="2"/>
      <c r="O493" s="7"/>
      <c r="P493" s="2"/>
      <c r="Q493" s="55"/>
      <c r="R493" s="180"/>
      <c r="S493" s="32"/>
      <c r="T493" s="33"/>
      <c r="U493" s="33"/>
      <c r="V493" s="33"/>
      <c r="W493" s="33"/>
      <c r="X493" s="34"/>
      <c r="AD493" s="60"/>
      <c r="AE493" s="60"/>
      <c r="AF493" s="60"/>
    </row>
    <row r="494" spans="1:42" x14ac:dyDescent="0.2">
      <c r="A494" s="51"/>
      <c r="B494" s="75"/>
      <c r="C494" s="75"/>
      <c r="D494" s="75"/>
      <c r="E494" s="65"/>
      <c r="F494" s="1"/>
      <c r="G494" s="2"/>
      <c r="H494" s="2"/>
      <c r="I494" s="21"/>
      <c r="J494" s="18"/>
      <c r="K494" s="259" t="s">
        <v>1043</v>
      </c>
      <c r="L494" s="259"/>
      <c r="M494" s="259"/>
      <c r="N494" s="2"/>
      <c r="O494" s="7"/>
      <c r="P494" s="2"/>
      <c r="Q494" s="55"/>
      <c r="R494" s="180"/>
      <c r="S494" s="32"/>
      <c r="T494" s="33"/>
      <c r="U494" s="33"/>
      <c r="V494" s="33"/>
      <c r="W494" s="33"/>
      <c r="X494" s="34"/>
      <c r="AD494" s="60"/>
      <c r="AE494" s="60"/>
      <c r="AF494" s="60"/>
    </row>
    <row r="495" spans="1:42" ht="13.5" thickBot="1" x14ac:dyDescent="0.25">
      <c r="A495" s="51"/>
      <c r="B495" s="75"/>
      <c r="C495" s="75"/>
      <c r="D495" s="75"/>
      <c r="E495" s="65"/>
      <c r="F495" s="1"/>
      <c r="G495" s="2"/>
      <c r="H495" s="2"/>
      <c r="I495" s="21"/>
      <c r="J495" s="18"/>
      <c r="K495" s="2"/>
      <c r="L495" s="3"/>
      <c r="M495" s="3"/>
      <c r="N495" s="2"/>
      <c r="O495" s="7"/>
      <c r="P495" s="2"/>
      <c r="Q495" s="55"/>
      <c r="R495" s="180"/>
      <c r="S495" s="32"/>
      <c r="T495" s="33"/>
      <c r="U495" s="33"/>
      <c r="V495" s="33"/>
      <c r="W495" s="33"/>
      <c r="X495" s="34"/>
      <c r="AC495" s="38"/>
      <c r="AD495" s="60"/>
      <c r="AE495" s="60"/>
      <c r="AF495" s="60"/>
    </row>
    <row r="496" spans="1:42" ht="13.5" thickBot="1" x14ac:dyDescent="0.25">
      <c r="A496" s="52"/>
      <c r="B496" s="76"/>
      <c r="C496" s="76"/>
      <c r="D496" s="76"/>
      <c r="E496" s="169"/>
      <c r="F496" s="9"/>
      <c r="G496" s="8"/>
      <c r="H496" s="8"/>
      <c r="I496" s="21"/>
      <c r="J496" s="18"/>
      <c r="K496" s="2"/>
      <c r="L496" s="3"/>
      <c r="M496" s="3"/>
      <c r="N496" s="2"/>
      <c r="O496" s="7"/>
      <c r="P496" s="2"/>
      <c r="Q496" s="55"/>
      <c r="R496" s="180"/>
      <c r="S496" s="32"/>
      <c r="T496" s="33"/>
      <c r="U496" s="33"/>
      <c r="V496" s="33"/>
      <c r="W496" s="33"/>
      <c r="X496" s="34"/>
      <c r="Y496" s="34"/>
      <c r="Z496" s="35"/>
      <c r="AA496" s="39"/>
      <c r="AB496" s="40"/>
      <c r="AC496" s="41"/>
      <c r="AD496" s="60"/>
      <c r="AE496" s="60"/>
      <c r="AF496" s="60"/>
    </row>
    <row r="497" spans="1:34" ht="13.5" thickBot="1" x14ac:dyDescent="0.25">
      <c r="A497" s="261" t="s">
        <v>41</v>
      </c>
      <c r="B497" s="262"/>
      <c r="C497" s="262"/>
      <c r="D497" s="262"/>
      <c r="E497" s="262"/>
      <c r="F497" s="262"/>
      <c r="G497" s="262"/>
      <c r="H497" s="10"/>
      <c r="I497" s="26"/>
      <c r="J497" s="27"/>
      <c r="K497" s="27"/>
      <c r="L497" s="27"/>
      <c r="M497" s="27"/>
      <c r="N497" s="27"/>
      <c r="O497" s="27"/>
      <c r="P497" s="27"/>
      <c r="Q497" s="185"/>
      <c r="R497" s="181"/>
      <c r="S497" s="42"/>
      <c r="T497" s="42"/>
      <c r="U497" s="42"/>
      <c r="V497" s="42"/>
      <c r="W497" s="42"/>
      <c r="X497" s="42"/>
      <c r="Y497" s="42"/>
      <c r="Z497" s="43"/>
      <c r="AA497" s="241" t="s">
        <v>879</v>
      </c>
      <c r="AB497" s="242"/>
      <c r="AC497" s="243"/>
      <c r="AD497" s="63"/>
      <c r="AE497" s="63"/>
      <c r="AF497" s="63"/>
      <c r="AH497" s="70"/>
    </row>
    <row r="498" spans="1:34" ht="13.5" thickBot="1" x14ac:dyDescent="0.25">
      <c r="A498" s="258"/>
      <c r="B498" s="259"/>
      <c r="C498" s="259"/>
      <c r="D498" s="259"/>
      <c r="E498" s="259"/>
      <c r="F498" s="259"/>
      <c r="G498" s="259"/>
      <c r="H498" s="2"/>
      <c r="I498" s="260"/>
      <c r="J498" s="260"/>
      <c r="K498" s="260"/>
      <c r="L498" s="260"/>
      <c r="M498" s="260"/>
      <c r="N498" s="260"/>
      <c r="O498" s="260"/>
      <c r="P498" s="260"/>
      <c r="Q498" s="260"/>
      <c r="R498" s="260"/>
      <c r="S498" s="260"/>
      <c r="T498" s="260"/>
      <c r="U498" s="260"/>
      <c r="V498" s="260"/>
      <c r="W498" s="260"/>
      <c r="X498" s="34"/>
      <c r="Z498" s="44"/>
      <c r="AA498" s="244"/>
      <c r="AB498" s="245"/>
      <c r="AC498" s="246"/>
    </row>
    <row r="499" spans="1:34" ht="13.5" thickBot="1" x14ac:dyDescent="0.25">
      <c r="A499" s="253"/>
      <c r="B499" s="254"/>
      <c r="C499" s="254"/>
      <c r="D499" s="254"/>
      <c r="E499" s="255"/>
      <c r="F499" s="256" t="s">
        <v>42</v>
      </c>
      <c r="G499" s="257"/>
      <c r="H499" s="2"/>
      <c r="I499" s="236"/>
      <c r="J499" s="237"/>
      <c r="K499" s="237"/>
      <c r="L499" s="237"/>
      <c r="M499" s="237"/>
      <c r="N499" s="237"/>
      <c r="O499" s="237"/>
      <c r="P499" s="237"/>
      <c r="Q499" s="237"/>
      <c r="R499" s="237"/>
      <c r="S499" s="237"/>
      <c r="T499" s="237"/>
      <c r="U499" s="237"/>
      <c r="V499" s="237"/>
      <c r="W499" s="237"/>
      <c r="X499" s="237"/>
      <c r="Y499" s="238"/>
      <c r="Z499" s="35"/>
      <c r="AA499" s="247" t="s">
        <v>1</v>
      </c>
      <c r="AB499" s="248"/>
      <c r="AC499" s="45">
        <f>+V489</f>
        <v>12230.142857142835</v>
      </c>
    </row>
    <row r="500" spans="1:34" ht="13.5" thickBot="1" x14ac:dyDescent="0.25">
      <c r="A500" s="253"/>
      <c r="B500" s="254"/>
      <c r="C500" s="254"/>
      <c r="D500" s="254"/>
      <c r="E500" s="255"/>
      <c r="F500" s="256" t="s">
        <v>201</v>
      </c>
      <c r="G500" s="257"/>
      <c r="H500" s="2"/>
      <c r="I500" s="236"/>
      <c r="J500" s="237"/>
      <c r="K500" s="237"/>
      <c r="L500" s="237"/>
      <c r="M500" s="237"/>
      <c r="N500" s="237"/>
      <c r="O500" s="237"/>
      <c r="P500" s="237"/>
      <c r="Q500" s="237"/>
      <c r="R500" s="237"/>
      <c r="S500" s="237"/>
      <c r="T500" s="237"/>
      <c r="U500" s="237"/>
      <c r="V500" s="237"/>
      <c r="W500" s="237"/>
      <c r="X500" s="237"/>
      <c r="Y500" s="238"/>
      <c r="Z500" s="35"/>
      <c r="AA500" s="239" t="s">
        <v>2</v>
      </c>
      <c r="AB500" s="239"/>
      <c r="AC500" s="45">
        <f>SUM(N2:N488)</f>
        <v>12495.142857142831</v>
      </c>
    </row>
    <row r="501" spans="1:34" ht="24" thickBot="1" x14ac:dyDescent="0.25">
      <c r="A501" s="253"/>
      <c r="B501" s="254"/>
      <c r="C501" s="254"/>
      <c r="D501" s="254"/>
      <c r="E501" s="255"/>
      <c r="F501" s="256" t="s">
        <v>43</v>
      </c>
      <c r="G501" s="257"/>
      <c r="H501" s="2"/>
      <c r="I501" s="236"/>
      <c r="J501" s="237"/>
      <c r="K501" s="237"/>
      <c r="L501" s="237"/>
      <c r="M501" s="237"/>
      <c r="N501" s="237"/>
      <c r="O501" s="237"/>
      <c r="P501" s="237"/>
      <c r="Q501" s="237"/>
      <c r="R501" s="237"/>
      <c r="S501" s="237"/>
      <c r="T501" s="237"/>
      <c r="U501" s="237"/>
      <c r="V501" s="237"/>
      <c r="W501" s="237"/>
      <c r="X501" s="237"/>
      <c r="Y501" s="238"/>
      <c r="Z501" s="35"/>
      <c r="AA501" s="239" t="s">
        <v>4</v>
      </c>
      <c r="AB501" s="239"/>
      <c r="AC501" s="46">
        <f>IF(U489=0,0,+U489/AC499)</f>
        <v>0.61469460343679883</v>
      </c>
    </row>
    <row r="502" spans="1:34" ht="24" thickBot="1" x14ac:dyDescent="0.25">
      <c r="A502" s="53"/>
      <c r="B502" s="75"/>
      <c r="C502" s="75"/>
      <c r="D502" s="75"/>
      <c r="E502" s="65"/>
      <c r="F502" s="1"/>
      <c r="G502" s="2"/>
      <c r="H502" s="2"/>
      <c r="I502" s="236"/>
      <c r="J502" s="237"/>
      <c r="K502" s="237"/>
      <c r="L502" s="237"/>
      <c r="M502" s="237"/>
      <c r="N502" s="237"/>
      <c r="O502" s="237"/>
      <c r="P502" s="237"/>
      <c r="Q502" s="237"/>
      <c r="R502" s="237"/>
      <c r="S502" s="237"/>
      <c r="T502" s="237"/>
      <c r="U502" s="237"/>
      <c r="V502" s="237"/>
      <c r="W502" s="237"/>
      <c r="X502" s="237"/>
      <c r="Y502" s="238"/>
      <c r="Z502" s="35"/>
      <c r="AA502" s="239" t="s">
        <v>3</v>
      </c>
      <c r="AB502" s="239"/>
      <c r="AC502" s="47">
        <f>IF(T489=0,0,+T489/AC500)</f>
        <v>0.60165801219705706</v>
      </c>
      <c r="AD502" s="60"/>
      <c r="AE502" s="60"/>
      <c r="AF502" s="60"/>
    </row>
    <row r="503" spans="1:34" ht="22.5" customHeight="1" thickBot="1" x14ac:dyDescent="0.25">
      <c r="A503" s="53"/>
      <c r="B503" s="75"/>
      <c r="C503" s="75"/>
      <c r="D503" s="75"/>
      <c r="E503" s="65"/>
      <c r="F503" s="1"/>
      <c r="G503" s="2"/>
      <c r="H503" s="2"/>
      <c r="I503" s="55"/>
      <c r="J503" s="55"/>
      <c r="K503" s="55"/>
      <c r="L503" s="55"/>
      <c r="M503" s="55"/>
      <c r="N503" s="55"/>
      <c r="O503" s="55"/>
      <c r="P503" s="55"/>
      <c r="Q503" s="55"/>
      <c r="R503" s="55"/>
      <c r="S503" s="55"/>
      <c r="T503" s="55"/>
      <c r="U503" s="55"/>
      <c r="V503" s="55"/>
      <c r="W503" s="55"/>
      <c r="X503" s="55"/>
      <c r="Y503" s="55"/>
      <c r="Z503" s="35"/>
      <c r="AA503" s="56"/>
      <c r="AB503" s="56"/>
      <c r="AC503" s="57"/>
      <c r="AD503" s="60"/>
      <c r="AE503" s="60"/>
      <c r="AF503" s="60"/>
    </row>
    <row r="504" spans="1:34" ht="22.5" customHeight="1" thickBot="1" x14ac:dyDescent="0.25">
      <c r="A504" s="53"/>
      <c r="B504" s="75"/>
      <c r="C504" s="75"/>
      <c r="D504" s="75"/>
      <c r="E504" s="65"/>
      <c r="F504" s="1"/>
      <c r="G504" s="2"/>
      <c r="H504" s="2"/>
      <c r="I504" s="55"/>
      <c r="J504" s="55"/>
      <c r="K504" s="55"/>
      <c r="L504" s="55"/>
      <c r="M504" s="55"/>
      <c r="N504" s="55"/>
      <c r="O504" s="55"/>
      <c r="P504" s="55"/>
      <c r="Q504" s="55"/>
      <c r="R504" s="55"/>
      <c r="S504" s="55"/>
      <c r="T504" s="55"/>
      <c r="U504" s="55"/>
      <c r="V504" s="55"/>
      <c r="W504" s="55"/>
      <c r="X504" s="55"/>
      <c r="Y504" s="55"/>
      <c r="Z504" s="35"/>
      <c r="AA504" s="234" t="s">
        <v>2022</v>
      </c>
      <c r="AB504" s="234"/>
      <c r="AC504" s="234"/>
      <c r="AD504" s="60"/>
      <c r="AE504" s="60"/>
      <c r="AF504" s="60"/>
    </row>
    <row r="505" spans="1:34" ht="22.5" customHeight="1" thickBot="1" x14ac:dyDescent="0.25">
      <c r="A505" s="53"/>
      <c r="B505" s="75"/>
      <c r="C505" s="75"/>
      <c r="D505" s="75"/>
      <c r="E505" s="65"/>
      <c r="F505" s="1"/>
      <c r="G505" s="2"/>
      <c r="H505" s="2"/>
      <c r="I505" s="55"/>
      <c r="J505" s="55"/>
      <c r="K505" s="55"/>
      <c r="L505" s="55"/>
      <c r="M505" s="55"/>
      <c r="N505" s="55"/>
      <c r="O505" s="55"/>
      <c r="P505" s="55"/>
      <c r="Q505" s="55"/>
      <c r="R505" s="55"/>
      <c r="S505" s="55"/>
      <c r="T505" s="55"/>
      <c r="U505" s="55"/>
      <c r="V505" s="55"/>
      <c r="W505" s="55"/>
      <c r="X505" s="55"/>
      <c r="Y505" s="55"/>
      <c r="Z505" s="35"/>
      <c r="AA505" s="234"/>
      <c r="AB505" s="234"/>
      <c r="AC505" s="234"/>
      <c r="AD505" s="60"/>
      <c r="AE505" s="60"/>
      <c r="AF505" s="60"/>
    </row>
    <row r="506" spans="1:34" ht="22.5" customHeight="1" thickBot="1" x14ac:dyDescent="0.25">
      <c r="A506" s="53"/>
      <c r="B506" s="75"/>
      <c r="C506" s="75"/>
      <c r="D506" s="75"/>
      <c r="E506" s="65"/>
      <c r="F506" s="1"/>
      <c r="G506" s="2"/>
      <c r="H506" s="2"/>
      <c r="I506" s="55"/>
      <c r="J506" s="55"/>
      <c r="K506" s="55"/>
      <c r="L506" s="55"/>
      <c r="M506" s="55"/>
      <c r="N506" s="55"/>
      <c r="O506" s="55"/>
      <c r="P506" s="55"/>
      <c r="Q506" s="55"/>
      <c r="R506" s="55"/>
      <c r="S506" s="55"/>
      <c r="T506" s="55"/>
      <c r="U506" s="55"/>
      <c r="V506" s="55"/>
      <c r="W506" s="55"/>
      <c r="X506" s="55"/>
      <c r="Y506" s="55"/>
      <c r="Z506" s="35"/>
      <c r="AA506" s="235" t="s">
        <v>1</v>
      </c>
      <c r="AB506" s="235"/>
      <c r="AC506" s="45">
        <f>SUM(V2:V28)</f>
        <v>508.42857142857156</v>
      </c>
      <c r="AD506" s="60"/>
      <c r="AE506" s="60"/>
      <c r="AF506" s="60"/>
    </row>
    <row r="507" spans="1:34" ht="22.5" customHeight="1" thickBot="1" x14ac:dyDescent="0.25">
      <c r="A507" s="53"/>
      <c r="B507" s="75"/>
      <c r="C507" s="75"/>
      <c r="D507" s="75"/>
      <c r="E507" s="65"/>
      <c r="F507" s="1"/>
      <c r="G507" s="2"/>
      <c r="H507" s="2"/>
      <c r="I507" s="55"/>
      <c r="J507" s="55"/>
      <c r="K507" s="55"/>
      <c r="L507" s="55"/>
      <c r="M507" s="55"/>
      <c r="N507" s="55"/>
      <c r="O507" s="55"/>
      <c r="P507" s="55"/>
      <c r="Q507" s="55"/>
      <c r="R507" s="55"/>
      <c r="S507" s="55"/>
      <c r="T507" s="55"/>
      <c r="U507" s="55"/>
      <c r="V507" s="55"/>
      <c r="W507" s="55"/>
      <c r="X507" s="55"/>
      <c r="Y507" s="55"/>
      <c r="Z507" s="35"/>
      <c r="AA507" s="235" t="s">
        <v>2</v>
      </c>
      <c r="AB507" s="235"/>
      <c r="AC507" s="45">
        <f>SUM(N2:N28)</f>
        <v>664.85714285714266</v>
      </c>
      <c r="AD507" s="60"/>
      <c r="AE507" s="60"/>
      <c r="AF507" s="60"/>
    </row>
    <row r="508" spans="1:34" ht="22.5" customHeight="1" thickBot="1" x14ac:dyDescent="0.25">
      <c r="A508" s="53"/>
      <c r="B508" s="75"/>
      <c r="C508" s="75"/>
      <c r="D508" s="75"/>
      <c r="E508" s="65"/>
      <c r="F508" s="1"/>
      <c r="G508" s="2"/>
      <c r="H508" s="2"/>
      <c r="I508" s="55"/>
      <c r="J508" s="55"/>
      <c r="K508" s="55"/>
      <c r="L508" s="55"/>
      <c r="M508" s="55"/>
      <c r="N508" s="55"/>
      <c r="O508" s="55"/>
      <c r="P508" s="55"/>
      <c r="Q508" s="55"/>
      <c r="R508" s="55"/>
      <c r="S508" s="55"/>
      <c r="T508" s="55"/>
      <c r="U508" s="55"/>
      <c r="V508" s="55"/>
      <c r="W508" s="55"/>
      <c r="X508" s="55"/>
      <c r="Y508" s="55"/>
      <c r="Z508" s="35"/>
      <c r="AA508" s="235" t="s">
        <v>4</v>
      </c>
      <c r="AB508" s="235"/>
      <c r="AC508" s="163">
        <f>IF(SUM(U2:U28)=0,0,+(SUM(U2:U28)/AC506))</f>
        <v>0.29218881708345029</v>
      </c>
      <c r="AD508" s="60"/>
      <c r="AE508" s="60"/>
      <c r="AF508" s="60"/>
    </row>
    <row r="509" spans="1:34" ht="22.5" customHeight="1" thickBot="1" x14ac:dyDescent="0.25">
      <c r="A509" s="53"/>
      <c r="B509" s="75"/>
      <c r="C509" s="75"/>
      <c r="D509" s="75"/>
      <c r="E509" s="65"/>
      <c r="F509" s="1"/>
      <c r="G509" s="2"/>
      <c r="H509" s="2"/>
      <c r="I509" s="55"/>
      <c r="J509" s="55"/>
      <c r="K509" s="55"/>
      <c r="L509" s="55"/>
      <c r="M509" s="55"/>
      <c r="N509" s="55"/>
      <c r="O509" s="55"/>
      <c r="P509" s="55"/>
      <c r="Q509" s="55"/>
      <c r="R509" s="55"/>
      <c r="S509" s="55"/>
      <c r="T509" s="55"/>
      <c r="U509" s="55"/>
      <c r="V509" s="55"/>
      <c r="W509" s="55"/>
      <c r="X509" s="55"/>
      <c r="Y509" s="55"/>
      <c r="Z509" s="35"/>
      <c r="AA509" s="235" t="s">
        <v>3</v>
      </c>
      <c r="AB509" s="235"/>
      <c r="AC509" s="164">
        <f>IF(SUM(T2:T28)=0,0,+(SUM(T2:T28)/AC507))</f>
        <v>0.22344220025784278</v>
      </c>
      <c r="AD509" s="60"/>
      <c r="AE509" s="60"/>
      <c r="AF509" s="60"/>
    </row>
    <row r="510" spans="1:34" ht="22.5" customHeight="1" thickBot="1" x14ac:dyDescent="0.25">
      <c r="A510" s="53"/>
      <c r="B510" s="75"/>
      <c r="C510" s="75"/>
      <c r="D510" s="75"/>
      <c r="E510" s="65"/>
      <c r="F510" s="1"/>
      <c r="G510" s="2"/>
      <c r="H510" s="2"/>
      <c r="I510" s="55"/>
      <c r="J510" s="55"/>
      <c r="K510" s="55"/>
      <c r="L510" s="55"/>
      <c r="M510" s="55"/>
      <c r="N510" s="55"/>
      <c r="O510" s="55"/>
      <c r="P510" s="55"/>
      <c r="Q510" s="55"/>
      <c r="R510" s="55"/>
      <c r="S510" s="55"/>
      <c r="T510" s="55"/>
      <c r="U510" s="55"/>
      <c r="V510" s="55"/>
      <c r="W510" s="55"/>
      <c r="X510" s="55"/>
      <c r="Y510" s="55"/>
      <c r="Z510" s="35"/>
      <c r="AA510" s="56"/>
      <c r="AB510" s="56"/>
      <c r="AC510" s="57"/>
      <c r="AD510" s="60"/>
      <c r="AE510" s="60"/>
      <c r="AF510" s="60"/>
    </row>
    <row r="511" spans="1:34" ht="22.5" customHeight="1" thickBot="1" x14ac:dyDescent="0.25">
      <c r="A511" s="53"/>
      <c r="B511" s="75"/>
      <c r="C511" s="75"/>
      <c r="D511" s="75"/>
      <c r="E511" s="65"/>
      <c r="F511" s="1"/>
      <c r="G511" s="2"/>
      <c r="H511" s="2"/>
      <c r="I511" s="55"/>
      <c r="J511" s="55"/>
      <c r="K511" s="55"/>
      <c r="L511" s="55"/>
      <c r="M511" s="55"/>
      <c r="N511" s="55"/>
      <c r="O511" s="55"/>
      <c r="P511" s="55"/>
      <c r="Q511" s="55"/>
      <c r="R511" s="55"/>
      <c r="S511" s="55"/>
      <c r="T511" s="55"/>
      <c r="U511" s="55"/>
      <c r="V511" s="55"/>
      <c r="W511" s="55"/>
      <c r="X511" s="55"/>
      <c r="Y511" s="55"/>
      <c r="Z511" s="35"/>
      <c r="AA511" s="240" t="s">
        <v>1920</v>
      </c>
      <c r="AB511" s="240"/>
      <c r="AC511" s="240"/>
      <c r="AD511" s="60"/>
      <c r="AE511" s="60"/>
      <c r="AF511" s="60"/>
    </row>
    <row r="512" spans="1:34" ht="22.5" customHeight="1" thickBot="1" x14ac:dyDescent="0.25">
      <c r="A512" s="53"/>
      <c r="B512" s="75"/>
      <c r="C512" s="75"/>
      <c r="D512" s="75"/>
      <c r="E512" s="65"/>
      <c r="F512" s="1"/>
      <c r="G512" s="2"/>
      <c r="H512" s="2"/>
      <c r="I512" s="55"/>
      <c r="J512" s="55"/>
      <c r="K512" s="55"/>
      <c r="L512" s="55"/>
      <c r="M512" s="55"/>
      <c r="N512" s="55"/>
      <c r="O512" s="55"/>
      <c r="P512" s="55"/>
      <c r="Q512" s="55"/>
      <c r="R512" s="55"/>
      <c r="S512" s="55"/>
      <c r="T512" s="55"/>
      <c r="U512" s="55"/>
      <c r="V512" s="55"/>
      <c r="W512" s="55"/>
      <c r="X512" s="55"/>
      <c r="Y512" s="55"/>
      <c r="Z512" s="35"/>
      <c r="AA512" s="240"/>
      <c r="AB512" s="240"/>
      <c r="AC512" s="240"/>
      <c r="AD512" s="60"/>
      <c r="AE512" s="60"/>
      <c r="AF512" s="60"/>
    </row>
    <row r="513" spans="1:32" ht="22.5" customHeight="1" thickBot="1" x14ac:dyDescent="0.25">
      <c r="A513" s="53"/>
      <c r="B513" s="75"/>
      <c r="C513" s="75"/>
      <c r="D513" s="75"/>
      <c r="E513" s="65"/>
      <c r="F513" s="1"/>
      <c r="G513" s="2"/>
      <c r="H513" s="2"/>
      <c r="I513" s="55"/>
      <c r="J513" s="55"/>
      <c r="K513" s="55"/>
      <c r="L513" s="55"/>
      <c r="M513" s="55"/>
      <c r="N513" s="55"/>
      <c r="O513" s="55"/>
      <c r="P513" s="55"/>
      <c r="Q513" s="55"/>
      <c r="R513" s="55"/>
      <c r="S513" s="55"/>
      <c r="T513" s="55"/>
      <c r="U513" s="55"/>
      <c r="V513" s="55"/>
      <c r="W513" s="55"/>
      <c r="X513" s="55"/>
      <c r="Y513" s="55"/>
      <c r="Z513" s="35"/>
      <c r="AA513" s="235" t="s">
        <v>1</v>
      </c>
      <c r="AB513" s="235"/>
      <c r="AC513" s="45">
        <f>SUM(V29)</f>
        <v>26.285714285714285</v>
      </c>
      <c r="AD513" s="60"/>
      <c r="AE513" s="60"/>
      <c r="AF513" s="60"/>
    </row>
    <row r="514" spans="1:32" ht="22.5" customHeight="1" thickBot="1" x14ac:dyDescent="0.25">
      <c r="A514" s="53"/>
      <c r="B514" s="75"/>
      <c r="C514" s="75"/>
      <c r="D514" s="75"/>
      <c r="E514" s="65"/>
      <c r="F514" s="1"/>
      <c r="G514" s="2"/>
      <c r="H514" s="2"/>
      <c r="I514" s="55"/>
      <c r="J514" s="55"/>
      <c r="K514" s="55"/>
      <c r="L514" s="55"/>
      <c r="M514" s="55"/>
      <c r="N514" s="55"/>
      <c r="O514" s="55"/>
      <c r="P514" s="55"/>
      <c r="Q514" s="55"/>
      <c r="R514" s="55"/>
      <c r="S514" s="55"/>
      <c r="T514" s="55"/>
      <c r="U514" s="55"/>
      <c r="V514" s="55"/>
      <c r="W514" s="55"/>
      <c r="X514" s="55"/>
      <c r="Y514" s="55"/>
      <c r="Z514" s="35"/>
      <c r="AA514" s="235" t="s">
        <v>2</v>
      </c>
      <c r="AB514" s="235"/>
      <c r="AC514" s="45">
        <f>SUM(N29)</f>
        <v>26.285714285714285</v>
      </c>
      <c r="AD514" s="60"/>
      <c r="AE514" s="60"/>
      <c r="AF514" s="60"/>
    </row>
    <row r="515" spans="1:32" ht="22.5" customHeight="1" thickBot="1" x14ac:dyDescent="0.25">
      <c r="A515" s="53"/>
      <c r="B515" s="75"/>
      <c r="C515" s="75"/>
      <c r="D515" s="75"/>
      <c r="E515" s="65"/>
      <c r="F515" s="1"/>
      <c r="G515" s="2"/>
      <c r="H515" s="2"/>
      <c r="I515" s="55"/>
      <c r="J515" s="55"/>
      <c r="K515" s="55"/>
      <c r="L515" s="55"/>
      <c r="M515" s="55"/>
      <c r="N515" s="55"/>
      <c r="O515" s="55"/>
      <c r="P515" s="55"/>
      <c r="Q515" s="55"/>
      <c r="R515" s="55"/>
      <c r="S515" s="55"/>
      <c r="T515" s="55"/>
      <c r="U515" s="55"/>
      <c r="V515" s="55"/>
      <c r="W515" s="55"/>
      <c r="X515" s="55"/>
      <c r="Y515" s="55"/>
      <c r="Z515" s="35"/>
      <c r="AA515" s="235" t="s">
        <v>4</v>
      </c>
      <c r="AB515" s="235"/>
      <c r="AC515" s="163">
        <f>IF(SUM(U29)=0,0,+(SUM(U29)/AC513))</f>
        <v>0</v>
      </c>
      <c r="AD515" s="60"/>
      <c r="AE515" s="60"/>
      <c r="AF515" s="60"/>
    </row>
    <row r="516" spans="1:32" ht="22.5" customHeight="1" thickBot="1" x14ac:dyDescent="0.25">
      <c r="A516" s="53"/>
      <c r="B516" s="75"/>
      <c r="C516" s="75"/>
      <c r="D516" s="75"/>
      <c r="E516" s="65"/>
      <c r="F516" s="1"/>
      <c r="G516" s="2"/>
      <c r="H516" s="2"/>
      <c r="I516" s="55"/>
      <c r="J516" s="55"/>
      <c r="K516" s="55"/>
      <c r="L516" s="55"/>
      <c r="M516" s="55"/>
      <c r="N516" s="55"/>
      <c r="O516" s="55"/>
      <c r="P516" s="55"/>
      <c r="Q516" s="55"/>
      <c r="R516" s="55"/>
      <c r="S516" s="55"/>
      <c r="T516" s="55"/>
      <c r="U516" s="55"/>
      <c r="V516" s="55"/>
      <c r="W516" s="55"/>
      <c r="X516" s="55"/>
      <c r="Y516" s="55"/>
      <c r="Z516" s="35"/>
      <c r="AA516" s="235" t="s">
        <v>3</v>
      </c>
      <c r="AB516" s="235"/>
      <c r="AC516" s="164">
        <f>IF(SUM(T29)=0,0,+(SUM(T29)/AC514))</f>
        <v>0</v>
      </c>
      <c r="AD516" s="60"/>
      <c r="AE516" s="60"/>
      <c r="AF516" s="60"/>
    </row>
    <row r="517" spans="1:32" ht="22.5" customHeight="1" thickBot="1" x14ac:dyDescent="0.25">
      <c r="A517" s="53"/>
      <c r="B517" s="75"/>
      <c r="C517" s="75"/>
      <c r="D517" s="75"/>
      <c r="E517" s="65"/>
      <c r="F517" s="1"/>
      <c r="G517" s="2"/>
      <c r="H517" s="2"/>
      <c r="I517" s="55"/>
      <c r="J517" s="55"/>
      <c r="K517" s="55"/>
      <c r="L517" s="55"/>
      <c r="M517" s="55"/>
      <c r="N517" s="55"/>
      <c r="O517" s="55"/>
      <c r="P517" s="55"/>
      <c r="Q517" s="55"/>
      <c r="R517" s="55"/>
      <c r="S517" s="55"/>
      <c r="T517" s="55"/>
      <c r="U517" s="55"/>
      <c r="V517" s="55"/>
      <c r="W517" s="55"/>
      <c r="X517" s="55"/>
      <c r="Y517" s="55"/>
      <c r="Z517" s="35"/>
      <c r="AA517" s="56"/>
      <c r="AB517" s="56"/>
      <c r="AC517" s="57"/>
      <c r="AD517" s="60"/>
      <c r="AE517" s="60"/>
      <c r="AF517" s="60"/>
    </row>
    <row r="518" spans="1:32" ht="22.5" customHeight="1" thickBot="1" x14ac:dyDescent="0.25">
      <c r="A518" s="53"/>
      <c r="B518" s="75"/>
      <c r="C518" s="75"/>
      <c r="D518" s="75"/>
      <c r="E518" s="65"/>
      <c r="F518" s="1"/>
      <c r="G518" s="2"/>
      <c r="H518" s="2"/>
      <c r="I518" s="55"/>
      <c r="J518" s="55"/>
      <c r="K518" s="55"/>
      <c r="L518" s="55"/>
      <c r="M518" s="55"/>
      <c r="N518" s="55"/>
      <c r="O518" s="55"/>
      <c r="P518" s="55"/>
      <c r="Q518" s="55"/>
      <c r="R518" s="55"/>
      <c r="S518" s="55"/>
      <c r="T518" s="55"/>
      <c r="U518" s="55"/>
      <c r="V518" s="55"/>
      <c r="W518" s="55"/>
      <c r="X518" s="55"/>
      <c r="Y518" s="55"/>
      <c r="Z518" s="35"/>
      <c r="AA518" s="240" t="s">
        <v>1883</v>
      </c>
      <c r="AB518" s="240"/>
      <c r="AC518" s="240"/>
      <c r="AD518" s="60"/>
      <c r="AE518" s="60"/>
      <c r="AF518" s="60"/>
    </row>
    <row r="519" spans="1:32" ht="22.5" customHeight="1" thickBot="1" x14ac:dyDescent="0.25">
      <c r="A519" s="53"/>
      <c r="B519" s="75"/>
      <c r="C519" s="75"/>
      <c r="D519" s="75"/>
      <c r="E519" s="65"/>
      <c r="F519" s="1"/>
      <c r="G519" s="2"/>
      <c r="H519" s="2"/>
      <c r="I519" s="55"/>
      <c r="J519" s="55"/>
      <c r="K519" s="55"/>
      <c r="L519" s="55"/>
      <c r="M519" s="55"/>
      <c r="N519" s="55"/>
      <c r="O519" s="55"/>
      <c r="P519" s="55"/>
      <c r="Q519" s="55"/>
      <c r="R519" s="55"/>
      <c r="S519" s="55"/>
      <c r="T519" s="55"/>
      <c r="U519" s="55"/>
      <c r="V519" s="55"/>
      <c r="W519" s="55"/>
      <c r="X519" s="55"/>
      <c r="Y519" s="55"/>
      <c r="Z519" s="35"/>
      <c r="AA519" s="240"/>
      <c r="AB519" s="240"/>
      <c r="AC519" s="240"/>
      <c r="AD519" s="60"/>
      <c r="AE519" s="60"/>
      <c r="AF519" s="60"/>
    </row>
    <row r="520" spans="1:32" ht="22.5" customHeight="1" thickBot="1" x14ac:dyDescent="0.25">
      <c r="A520" s="53"/>
      <c r="B520" s="75"/>
      <c r="C520" s="75"/>
      <c r="D520" s="75"/>
      <c r="E520" s="65"/>
      <c r="F520" s="1"/>
      <c r="G520" s="2"/>
      <c r="H520" s="2"/>
      <c r="I520" s="55"/>
      <c r="J520" s="55"/>
      <c r="K520" s="55"/>
      <c r="L520" s="55"/>
      <c r="M520" s="55"/>
      <c r="N520" s="55"/>
      <c r="O520" s="55"/>
      <c r="P520" s="55"/>
      <c r="Q520" s="55"/>
      <c r="R520" s="55"/>
      <c r="S520" s="55"/>
      <c r="T520" s="55"/>
      <c r="U520" s="55"/>
      <c r="V520" s="55"/>
      <c r="W520" s="55"/>
      <c r="X520" s="55"/>
      <c r="Y520" s="55"/>
      <c r="Z520" s="35"/>
      <c r="AA520" s="235" t="s">
        <v>1</v>
      </c>
      <c r="AB520" s="235"/>
      <c r="AC520" s="45">
        <f>SUM(V30:V36)</f>
        <v>152.28571428571428</v>
      </c>
      <c r="AD520" s="60"/>
      <c r="AE520" s="60"/>
      <c r="AF520" s="60"/>
    </row>
    <row r="521" spans="1:32" ht="22.5" customHeight="1" thickBot="1" x14ac:dyDescent="0.25">
      <c r="A521" s="53"/>
      <c r="B521" s="75"/>
      <c r="C521" s="75"/>
      <c r="D521" s="75"/>
      <c r="E521" s="65"/>
      <c r="F521" s="1"/>
      <c r="G521" s="2"/>
      <c r="H521" s="2"/>
      <c r="I521" s="55"/>
      <c r="J521" s="55"/>
      <c r="K521" s="55"/>
      <c r="L521" s="55"/>
      <c r="M521" s="55"/>
      <c r="N521" s="55"/>
      <c r="O521" s="55"/>
      <c r="P521" s="55"/>
      <c r="Q521" s="55"/>
      <c r="R521" s="55"/>
      <c r="S521" s="55"/>
      <c r="T521" s="55"/>
      <c r="U521" s="55"/>
      <c r="V521" s="55"/>
      <c r="W521" s="55"/>
      <c r="X521" s="55"/>
      <c r="Y521" s="55"/>
      <c r="Z521" s="35"/>
      <c r="AA521" s="235" t="s">
        <v>2</v>
      </c>
      <c r="AB521" s="235"/>
      <c r="AC521" s="45">
        <f>SUM(N30:N36)</f>
        <v>152.28571428571428</v>
      </c>
      <c r="AD521" s="60"/>
      <c r="AE521" s="60"/>
      <c r="AF521" s="60"/>
    </row>
    <row r="522" spans="1:32" ht="22.5" customHeight="1" thickBot="1" x14ac:dyDescent="0.25">
      <c r="A522" s="53"/>
      <c r="B522" s="75"/>
      <c r="C522" s="75"/>
      <c r="D522" s="75"/>
      <c r="E522" s="65"/>
      <c r="F522" s="1"/>
      <c r="G522" s="2"/>
      <c r="H522" s="2"/>
      <c r="I522" s="55"/>
      <c r="J522" s="55"/>
      <c r="K522" s="55"/>
      <c r="L522" s="55"/>
      <c r="M522" s="55"/>
      <c r="N522" s="55"/>
      <c r="O522" s="55"/>
      <c r="P522" s="55"/>
      <c r="Q522" s="55"/>
      <c r="R522" s="55"/>
      <c r="S522" s="55"/>
      <c r="T522" s="55"/>
      <c r="U522" s="55"/>
      <c r="V522" s="55"/>
      <c r="W522" s="55"/>
      <c r="X522" s="55"/>
      <c r="Y522" s="55"/>
      <c r="Z522" s="35"/>
      <c r="AA522" s="235" t="s">
        <v>4</v>
      </c>
      <c r="AB522" s="235"/>
      <c r="AC522" s="163">
        <f>IF(SUM(U30:U36)=0,0,+(SUM(U30:U36)/AC520))</f>
        <v>2.814258911819888E-2</v>
      </c>
      <c r="AD522" s="60"/>
      <c r="AE522" s="60"/>
      <c r="AF522" s="60"/>
    </row>
    <row r="523" spans="1:32" ht="22.5" customHeight="1" thickBot="1" x14ac:dyDescent="0.25">
      <c r="A523" s="53"/>
      <c r="B523" s="75"/>
      <c r="C523" s="75"/>
      <c r="D523" s="75"/>
      <c r="E523" s="65"/>
      <c r="F523" s="1"/>
      <c r="G523" s="2"/>
      <c r="H523" s="2"/>
      <c r="I523" s="55"/>
      <c r="J523" s="55"/>
      <c r="K523" s="55"/>
      <c r="L523" s="55"/>
      <c r="M523" s="55"/>
      <c r="N523" s="55"/>
      <c r="O523" s="55"/>
      <c r="P523" s="55"/>
      <c r="Q523" s="55"/>
      <c r="R523" s="55"/>
      <c r="S523" s="55"/>
      <c r="T523" s="55"/>
      <c r="U523" s="55"/>
      <c r="V523" s="55"/>
      <c r="W523" s="55"/>
      <c r="X523" s="55"/>
      <c r="Y523" s="55"/>
      <c r="Z523" s="35"/>
      <c r="AA523" s="235" t="s">
        <v>3</v>
      </c>
      <c r="AB523" s="235"/>
      <c r="AC523" s="164">
        <f>IF(SUM(T30:T36)=0,0,+(SUM(T30:T36)/AC521))</f>
        <v>2.814258911819888E-2</v>
      </c>
      <c r="AD523" s="60"/>
      <c r="AE523" s="60"/>
      <c r="AF523" s="60"/>
    </row>
    <row r="524" spans="1:32" ht="22.5" customHeight="1" thickBot="1" x14ac:dyDescent="0.25">
      <c r="A524" s="53"/>
      <c r="B524" s="75"/>
      <c r="C524" s="75"/>
      <c r="D524" s="75"/>
      <c r="E524" s="65"/>
      <c r="F524" s="1"/>
      <c r="G524" s="2"/>
      <c r="H524" s="2"/>
      <c r="I524" s="55"/>
      <c r="J524" s="55"/>
      <c r="K524" s="55"/>
      <c r="L524" s="55"/>
      <c r="M524" s="55"/>
      <c r="N524" s="55"/>
      <c r="O524" s="55"/>
      <c r="P524" s="55"/>
      <c r="Q524" s="55"/>
      <c r="R524" s="55"/>
      <c r="S524" s="55"/>
      <c r="T524" s="55"/>
      <c r="U524" s="55"/>
      <c r="V524" s="55"/>
      <c r="W524" s="55"/>
      <c r="X524" s="55"/>
      <c r="Y524" s="55"/>
      <c r="Z524" s="35"/>
      <c r="AA524" s="56"/>
      <c r="AB524" s="56"/>
      <c r="AC524" s="57"/>
      <c r="AD524" s="60"/>
      <c r="AE524" s="60"/>
      <c r="AF524" s="60"/>
    </row>
    <row r="525" spans="1:32" ht="22.5" customHeight="1" thickBot="1" x14ac:dyDescent="0.25">
      <c r="A525" s="53"/>
      <c r="B525" s="75"/>
      <c r="C525" s="75"/>
      <c r="D525" s="75"/>
      <c r="E525" s="65"/>
      <c r="F525" s="1"/>
      <c r="G525" s="2"/>
      <c r="H525" s="2"/>
      <c r="I525" s="55"/>
      <c r="J525" s="55"/>
      <c r="K525" s="55"/>
      <c r="L525" s="55"/>
      <c r="M525" s="55"/>
      <c r="N525" s="55"/>
      <c r="O525" s="55"/>
      <c r="P525" s="55"/>
      <c r="Q525" s="55"/>
      <c r="R525" s="55"/>
      <c r="S525" s="55"/>
      <c r="T525" s="55"/>
      <c r="U525" s="55"/>
      <c r="V525" s="55"/>
      <c r="W525" s="55"/>
      <c r="X525" s="55"/>
      <c r="Y525" s="55"/>
      <c r="Z525" s="35"/>
      <c r="AA525" s="240" t="s">
        <v>1884</v>
      </c>
      <c r="AB525" s="240"/>
      <c r="AC525" s="240"/>
      <c r="AD525" s="60"/>
      <c r="AE525" s="60"/>
      <c r="AF525" s="60"/>
    </row>
    <row r="526" spans="1:32" ht="22.5" customHeight="1" thickBot="1" x14ac:dyDescent="0.25">
      <c r="A526" s="53"/>
      <c r="B526" s="75"/>
      <c r="C526" s="75"/>
      <c r="D526" s="75"/>
      <c r="E526" s="65"/>
      <c r="F526" s="1"/>
      <c r="G526" s="2"/>
      <c r="H526" s="2"/>
      <c r="I526" s="55"/>
      <c r="J526" s="55"/>
      <c r="K526" s="55"/>
      <c r="L526" s="55"/>
      <c r="M526" s="55"/>
      <c r="N526" s="55"/>
      <c r="O526" s="55"/>
      <c r="P526" s="55"/>
      <c r="Q526" s="55"/>
      <c r="R526" s="55"/>
      <c r="S526" s="55"/>
      <c r="T526" s="55"/>
      <c r="U526" s="55"/>
      <c r="V526" s="55"/>
      <c r="W526" s="55"/>
      <c r="X526" s="55"/>
      <c r="Y526" s="55"/>
      <c r="Z526" s="35"/>
      <c r="AA526" s="240"/>
      <c r="AB526" s="240"/>
      <c r="AC526" s="240"/>
      <c r="AD526" s="60"/>
      <c r="AE526" s="60"/>
      <c r="AF526" s="60"/>
    </row>
    <row r="527" spans="1:32" ht="22.5" customHeight="1" thickBot="1" x14ac:dyDescent="0.25">
      <c r="A527" s="53"/>
      <c r="B527" s="75"/>
      <c r="C527" s="75"/>
      <c r="D527" s="75"/>
      <c r="E527" s="65"/>
      <c r="F527" s="1"/>
      <c r="G527" s="2"/>
      <c r="H527" s="2"/>
      <c r="I527" s="55"/>
      <c r="J527" s="55"/>
      <c r="K527" s="55"/>
      <c r="L527" s="55"/>
      <c r="M527" s="55"/>
      <c r="N527" s="55"/>
      <c r="O527" s="55"/>
      <c r="P527" s="55"/>
      <c r="Q527" s="55"/>
      <c r="R527" s="55"/>
      <c r="S527" s="55"/>
      <c r="T527" s="55"/>
      <c r="U527" s="55"/>
      <c r="V527" s="55"/>
      <c r="W527" s="55"/>
      <c r="X527" s="55"/>
      <c r="Y527" s="55"/>
      <c r="Z527" s="35"/>
      <c r="AA527" s="235" t="s">
        <v>1</v>
      </c>
      <c r="AB527" s="235"/>
      <c r="AC527" s="45">
        <f>SUM(V37)</f>
        <v>23</v>
      </c>
      <c r="AD527" s="60"/>
      <c r="AE527" s="60"/>
      <c r="AF527" s="60"/>
    </row>
    <row r="528" spans="1:32" ht="22.5" customHeight="1" thickBot="1" x14ac:dyDescent="0.25">
      <c r="A528" s="53"/>
      <c r="B528" s="75"/>
      <c r="C528" s="75"/>
      <c r="D528" s="75"/>
      <c r="E528" s="65"/>
      <c r="F528" s="1"/>
      <c r="G528" s="2"/>
      <c r="H528" s="2"/>
      <c r="I528" s="55"/>
      <c r="J528" s="55"/>
      <c r="K528" s="55"/>
      <c r="L528" s="55"/>
      <c r="M528" s="55"/>
      <c r="N528" s="55"/>
      <c r="O528" s="55"/>
      <c r="P528" s="55"/>
      <c r="Q528" s="55"/>
      <c r="R528" s="55"/>
      <c r="S528" s="55"/>
      <c r="T528" s="55"/>
      <c r="U528" s="55"/>
      <c r="V528" s="55"/>
      <c r="W528" s="55"/>
      <c r="X528" s="55"/>
      <c r="Y528" s="55"/>
      <c r="Z528" s="35"/>
      <c r="AA528" s="235" t="s">
        <v>2</v>
      </c>
      <c r="AB528" s="235"/>
      <c r="AC528" s="45">
        <f>SUM(N37)</f>
        <v>23</v>
      </c>
      <c r="AD528" s="60"/>
      <c r="AE528" s="60"/>
      <c r="AF528" s="60"/>
    </row>
    <row r="529" spans="1:32" ht="22.5" customHeight="1" thickBot="1" x14ac:dyDescent="0.25">
      <c r="A529" s="53"/>
      <c r="B529" s="75"/>
      <c r="C529" s="75"/>
      <c r="D529" s="75"/>
      <c r="E529" s="65"/>
      <c r="F529" s="1"/>
      <c r="G529" s="2"/>
      <c r="H529" s="2"/>
      <c r="I529" s="55"/>
      <c r="J529" s="55"/>
      <c r="K529" s="55"/>
      <c r="L529" s="55"/>
      <c r="M529" s="55"/>
      <c r="N529" s="55"/>
      <c r="O529" s="55"/>
      <c r="P529" s="55"/>
      <c r="Q529" s="55"/>
      <c r="R529" s="55"/>
      <c r="S529" s="55"/>
      <c r="T529" s="55"/>
      <c r="U529" s="55"/>
      <c r="V529" s="55"/>
      <c r="W529" s="55"/>
      <c r="X529" s="55"/>
      <c r="Y529" s="55"/>
      <c r="Z529" s="35"/>
      <c r="AA529" s="235" t="s">
        <v>4</v>
      </c>
      <c r="AB529" s="235"/>
      <c r="AC529" s="163">
        <f>IF(SUM(U37)=0,0,+(SUM(U37)/AC527))</f>
        <v>0</v>
      </c>
      <c r="AD529" s="60"/>
      <c r="AE529" s="60"/>
      <c r="AF529" s="60"/>
    </row>
    <row r="530" spans="1:32" ht="22.5" customHeight="1" thickBot="1" x14ac:dyDescent="0.25">
      <c r="A530" s="53"/>
      <c r="B530" s="75"/>
      <c r="C530" s="75"/>
      <c r="D530" s="75"/>
      <c r="E530" s="65"/>
      <c r="F530" s="1"/>
      <c r="G530" s="2"/>
      <c r="H530" s="2"/>
      <c r="I530" s="55"/>
      <c r="J530" s="55"/>
      <c r="K530" s="55"/>
      <c r="L530" s="55"/>
      <c r="M530" s="55"/>
      <c r="N530" s="55"/>
      <c r="O530" s="55"/>
      <c r="P530" s="55"/>
      <c r="Q530" s="55"/>
      <c r="R530" s="55"/>
      <c r="S530" s="55"/>
      <c r="T530" s="55"/>
      <c r="U530" s="55"/>
      <c r="V530" s="55"/>
      <c r="W530" s="55"/>
      <c r="X530" s="55"/>
      <c r="Y530" s="55"/>
      <c r="Z530" s="35"/>
      <c r="AA530" s="235" t="s">
        <v>3</v>
      </c>
      <c r="AB530" s="235"/>
      <c r="AC530" s="164">
        <f>IF(SUM(T37)=0,0,+(SUM(T37)/AC528))</f>
        <v>0</v>
      </c>
      <c r="AD530" s="60"/>
      <c r="AE530" s="60"/>
      <c r="AF530" s="60"/>
    </row>
    <row r="531" spans="1:32" ht="22.5" customHeight="1" thickBot="1" x14ac:dyDescent="0.25">
      <c r="A531" s="53"/>
      <c r="B531" s="75"/>
      <c r="C531" s="75"/>
      <c r="D531" s="75"/>
      <c r="E531" s="65"/>
      <c r="F531" s="1"/>
      <c r="G531" s="2"/>
      <c r="H531" s="2"/>
      <c r="I531" s="55"/>
      <c r="J531" s="55"/>
      <c r="K531" s="55"/>
      <c r="L531" s="55"/>
      <c r="M531" s="55"/>
      <c r="N531" s="55"/>
      <c r="O531" s="55"/>
      <c r="P531" s="55"/>
      <c r="Q531" s="55"/>
      <c r="R531" s="55"/>
      <c r="S531" s="55"/>
      <c r="T531" s="55"/>
      <c r="U531" s="55"/>
      <c r="V531" s="55"/>
      <c r="W531" s="55"/>
      <c r="X531" s="55"/>
      <c r="Y531" s="55"/>
      <c r="Z531" s="35"/>
      <c r="AA531" s="56"/>
      <c r="AB531" s="56"/>
      <c r="AC531" s="57"/>
      <c r="AD531" s="60"/>
      <c r="AE531" s="60"/>
      <c r="AF531" s="60"/>
    </row>
    <row r="532" spans="1:32" ht="22.5" customHeight="1" thickBot="1" x14ac:dyDescent="0.25">
      <c r="A532" s="53"/>
      <c r="B532" s="75"/>
      <c r="C532" s="75"/>
      <c r="D532" s="75"/>
      <c r="E532" s="65"/>
      <c r="F532" s="1"/>
      <c r="G532" s="2"/>
      <c r="H532" s="2"/>
      <c r="I532" s="55"/>
      <c r="J532" s="55"/>
      <c r="K532" s="55"/>
      <c r="L532" s="55"/>
      <c r="M532" s="55"/>
      <c r="N532" s="55"/>
      <c r="O532" s="55"/>
      <c r="P532" s="55"/>
      <c r="Q532" s="55"/>
      <c r="R532" s="55"/>
      <c r="S532" s="55"/>
      <c r="T532" s="55"/>
      <c r="U532" s="55"/>
      <c r="V532" s="55"/>
      <c r="W532" s="55"/>
      <c r="X532" s="55"/>
      <c r="Y532" s="55"/>
      <c r="Z532" s="35"/>
      <c r="AA532" s="240" t="s">
        <v>1885</v>
      </c>
      <c r="AB532" s="240"/>
      <c r="AC532" s="240"/>
      <c r="AD532" s="60"/>
      <c r="AE532" s="60"/>
      <c r="AF532" s="60"/>
    </row>
    <row r="533" spans="1:32" ht="22.5" customHeight="1" thickBot="1" x14ac:dyDescent="0.25">
      <c r="A533" s="53"/>
      <c r="B533" s="75"/>
      <c r="C533" s="75"/>
      <c r="D533" s="75"/>
      <c r="E533" s="65"/>
      <c r="F533" s="1"/>
      <c r="G533" s="2"/>
      <c r="H533" s="2"/>
      <c r="I533" s="55"/>
      <c r="J533" s="55"/>
      <c r="K533" s="55"/>
      <c r="L533" s="55"/>
      <c r="M533" s="55"/>
      <c r="N533" s="55"/>
      <c r="O533" s="55"/>
      <c r="P533" s="55"/>
      <c r="Q533" s="55"/>
      <c r="R533" s="55"/>
      <c r="S533" s="55"/>
      <c r="T533" s="55"/>
      <c r="U533" s="55"/>
      <c r="V533" s="55"/>
      <c r="W533" s="55"/>
      <c r="X533" s="55"/>
      <c r="Y533" s="55"/>
      <c r="Z533" s="35"/>
      <c r="AA533" s="240"/>
      <c r="AB533" s="240"/>
      <c r="AC533" s="240"/>
      <c r="AD533" s="60"/>
      <c r="AE533" s="60"/>
      <c r="AF533" s="60"/>
    </row>
    <row r="534" spans="1:32" ht="22.5" customHeight="1" thickBot="1" x14ac:dyDescent="0.25">
      <c r="A534" s="53"/>
      <c r="B534" s="75"/>
      <c r="C534" s="75"/>
      <c r="D534" s="75"/>
      <c r="E534" s="65"/>
      <c r="F534" s="1"/>
      <c r="G534" s="2"/>
      <c r="H534" s="2"/>
      <c r="I534" s="55"/>
      <c r="J534" s="55"/>
      <c r="K534" s="55"/>
      <c r="L534" s="55"/>
      <c r="M534" s="55"/>
      <c r="N534" s="55"/>
      <c r="O534" s="55"/>
      <c r="P534" s="55"/>
      <c r="Q534" s="55"/>
      <c r="R534" s="55"/>
      <c r="S534" s="55"/>
      <c r="T534" s="55"/>
      <c r="U534" s="55"/>
      <c r="V534" s="55"/>
      <c r="W534" s="55"/>
      <c r="X534" s="55"/>
      <c r="Y534" s="55"/>
      <c r="Z534" s="35"/>
      <c r="AA534" s="235" t="s">
        <v>1</v>
      </c>
      <c r="AB534" s="235"/>
      <c r="AC534" s="45">
        <f>SUM(V38:V49)</f>
        <v>235.42857142857142</v>
      </c>
      <c r="AD534" s="60"/>
      <c r="AE534" s="60"/>
      <c r="AF534" s="60"/>
    </row>
    <row r="535" spans="1:32" ht="22.5" customHeight="1" thickBot="1" x14ac:dyDescent="0.25">
      <c r="A535" s="53"/>
      <c r="B535" s="75"/>
      <c r="C535" s="75"/>
      <c r="D535" s="75"/>
      <c r="E535" s="65"/>
      <c r="F535" s="1"/>
      <c r="G535" s="2"/>
      <c r="H535" s="2"/>
      <c r="I535" s="55"/>
      <c r="J535" s="55"/>
      <c r="K535" s="55"/>
      <c r="L535" s="55"/>
      <c r="M535" s="55"/>
      <c r="N535" s="55"/>
      <c r="O535" s="55"/>
      <c r="P535" s="55"/>
      <c r="Q535" s="55"/>
      <c r="R535" s="55"/>
      <c r="S535" s="55"/>
      <c r="T535" s="55"/>
      <c r="U535" s="55"/>
      <c r="V535" s="55"/>
      <c r="W535" s="55"/>
      <c r="X535" s="55"/>
      <c r="Y535" s="55"/>
      <c r="Z535" s="35"/>
      <c r="AA535" s="235" t="s">
        <v>2</v>
      </c>
      <c r="AB535" s="235"/>
      <c r="AC535" s="45">
        <f>SUM(N38:N49)</f>
        <v>235.42857142857142</v>
      </c>
      <c r="AD535" s="60"/>
      <c r="AE535" s="60"/>
      <c r="AF535" s="60"/>
    </row>
    <row r="536" spans="1:32" ht="22.5" customHeight="1" thickBot="1" x14ac:dyDescent="0.25">
      <c r="A536" s="53"/>
      <c r="B536" s="75"/>
      <c r="C536" s="75"/>
      <c r="D536" s="75"/>
      <c r="E536" s="65"/>
      <c r="F536" s="1"/>
      <c r="G536" s="2"/>
      <c r="H536" s="2"/>
      <c r="I536" s="55"/>
      <c r="J536" s="55"/>
      <c r="K536" s="55"/>
      <c r="L536" s="55"/>
      <c r="M536" s="55"/>
      <c r="N536" s="55"/>
      <c r="O536" s="55"/>
      <c r="P536" s="55"/>
      <c r="Q536" s="55"/>
      <c r="R536" s="55"/>
      <c r="S536" s="55"/>
      <c r="T536" s="55"/>
      <c r="U536" s="55"/>
      <c r="V536" s="55"/>
      <c r="W536" s="55"/>
      <c r="X536" s="55"/>
      <c r="Y536" s="55"/>
      <c r="Z536" s="35"/>
      <c r="AA536" s="235" t="s">
        <v>4</v>
      </c>
      <c r="AB536" s="235"/>
      <c r="AC536" s="163">
        <f>IF(SUM(U38:U49)=0,0,+(SUM(U38:U49)/AC534))</f>
        <v>9.101941747572817E-2</v>
      </c>
      <c r="AD536" s="60"/>
      <c r="AE536" s="60"/>
      <c r="AF536" s="60"/>
    </row>
    <row r="537" spans="1:32" ht="22.5" customHeight="1" thickBot="1" x14ac:dyDescent="0.25">
      <c r="A537" s="53"/>
      <c r="B537" s="75"/>
      <c r="C537" s="75"/>
      <c r="D537" s="75"/>
      <c r="E537" s="65"/>
      <c r="F537" s="1"/>
      <c r="G537" s="2"/>
      <c r="H537" s="2"/>
      <c r="I537" s="55"/>
      <c r="J537" s="55"/>
      <c r="K537" s="55"/>
      <c r="L537" s="55"/>
      <c r="M537" s="55"/>
      <c r="N537" s="55"/>
      <c r="O537" s="55"/>
      <c r="P537" s="55"/>
      <c r="Q537" s="55"/>
      <c r="R537" s="55"/>
      <c r="S537" s="55"/>
      <c r="T537" s="55"/>
      <c r="U537" s="55"/>
      <c r="V537" s="55"/>
      <c r="W537" s="55"/>
      <c r="X537" s="55"/>
      <c r="Y537" s="55"/>
      <c r="Z537" s="35"/>
      <c r="AA537" s="235" t="s">
        <v>3</v>
      </c>
      <c r="AB537" s="235"/>
      <c r="AC537" s="164">
        <f>IF(SUM(T38:T49)=0,0,+(SUM(T38:T49)/AC535))</f>
        <v>9.101941747572817E-2</v>
      </c>
      <c r="AD537" s="60"/>
      <c r="AE537" s="60"/>
      <c r="AF537" s="60"/>
    </row>
    <row r="538" spans="1:32" ht="22.5" customHeight="1" thickBot="1" x14ac:dyDescent="0.25">
      <c r="A538" s="53"/>
      <c r="B538" s="75"/>
      <c r="C538" s="75"/>
      <c r="D538" s="75"/>
      <c r="E538" s="65"/>
      <c r="F538" s="1"/>
      <c r="G538" s="2"/>
      <c r="H538" s="2"/>
      <c r="I538" s="55"/>
      <c r="J538" s="55"/>
      <c r="K538" s="55"/>
      <c r="L538" s="55"/>
      <c r="M538" s="55"/>
      <c r="N538" s="55"/>
      <c r="O538" s="55"/>
      <c r="P538" s="55"/>
      <c r="Q538" s="55"/>
      <c r="R538" s="55"/>
      <c r="S538" s="55"/>
      <c r="T538" s="55"/>
      <c r="U538" s="55"/>
      <c r="V538" s="55"/>
      <c r="W538" s="55"/>
      <c r="X538" s="55"/>
      <c r="Y538" s="55"/>
      <c r="Z538" s="35"/>
      <c r="AA538" s="56"/>
      <c r="AB538" s="56"/>
      <c r="AC538" s="57"/>
      <c r="AD538" s="60"/>
      <c r="AE538" s="60"/>
      <c r="AF538" s="60"/>
    </row>
    <row r="539" spans="1:32" ht="22.5" customHeight="1" thickBot="1" x14ac:dyDescent="0.25">
      <c r="A539" s="53"/>
      <c r="B539" s="75"/>
      <c r="C539" s="75"/>
      <c r="D539" s="75"/>
      <c r="E539" s="65"/>
      <c r="F539" s="1"/>
      <c r="G539" s="2"/>
      <c r="H539" s="2"/>
      <c r="I539" s="55"/>
      <c r="J539" s="55"/>
      <c r="K539" s="55"/>
      <c r="L539" s="55"/>
      <c r="M539" s="55"/>
      <c r="N539" s="55"/>
      <c r="O539" s="55"/>
      <c r="P539" s="55"/>
      <c r="Q539" s="55"/>
      <c r="R539" s="55"/>
      <c r="S539" s="55"/>
      <c r="T539" s="55"/>
      <c r="U539" s="55"/>
      <c r="V539" s="55"/>
      <c r="W539" s="55"/>
      <c r="X539" s="55"/>
      <c r="Y539" s="55"/>
      <c r="Z539" s="35"/>
      <c r="AA539" s="240" t="s">
        <v>1814</v>
      </c>
      <c r="AB539" s="240"/>
      <c r="AC539" s="240"/>
      <c r="AD539" s="60"/>
      <c r="AE539" s="60"/>
      <c r="AF539" s="60"/>
    </row>
    <row r="540" spans="1:32" ht="22.5" customHeight="1" thickBot="1" x14ac:dyDescent="0.25">
      <c r="A540" s="53"/>
      <c r="B540" s="75"/>
      <c r="C540" s="75"/>
      <c r="D540" s="75"/>
      <c r="E540" s="65"/>
      <c r="F540" s="1"/>
      <c r="G540" s="2"/>
      <c r="H540" s="2"/>
      <c r="I540" s="55"/>
      <c r="J540" s="55"/>
      <c r="K540" s="55"/>
      <c r="L540" s="55"/>
      <c r="M540" s="55"/>
      <c r="N540" s="55"/>
      <c r="O540" s="55"/>
      <c r="P540" s="55"/>
      <c r="Q540" s="55"/>
      <c r="R540" s="55"/>
      <c r="S540" s="55"/>
      <c r="T540" s="55"/>
      <c r="U540" s="55"/>
      <c r="V540" s="55"/>
      <c r="W540" s="55"/>
      <c r="X540" s="55"/>
      <c r="Y540" s="55"/>
      <c r="Z540" s="35"/>
      <c r="AA540" s="240"/>
      <c r="AB540" s="240"/>
      <c r="AC540" s="240"/>
      <c r="AD540" s="60"/>
      <c r="AE540" s="60"/>
      <c r="AF540" s="60"/>
    </row>
    <row r="541" spans="1:32" ht="22.5" customHeight="1" thickBot="1" x14ac:dyDescent="0.25">
      <c r="A541" s="53"/>
      <c r="B541" s="75"/>
      <c r="C541" s="75"/>
      <c r="D541" s="75"/>
      <c r="E541" s="65"/>
      <c r="F541" s="1"/>
      <c r="G541" s="2"/>
      <c r="H541" s="2"/>
      <c r="I541" s="55"/>
      <c r="J541" s="55"/>
      <c r="K541" s="55"/>
      <c r="L541" s="55"/>
      <c r="M541" s="55"/>
      <c r="N541" s="55"/>
      <c r="O541" s="55"/>
      <c r="P541" s="55"/>
      <c r="Q541" s="55"/>
      <c r="R541" s="55"/>
      <c r="S541" s="55"/>
      <c r="T541" s="55"/>
      <c r="U541" s="55"/>
      <c r="V541" s="55"/>
      <c r="W541" s="55"/>
      <c r="X541" s="55"/>
      <c r="Y541" s="55"/>
      <c r="Z541" s="35"/>
      <c r="AA541" s="235" t="s">
        <v>1</v>
      </c>
      <c r="AB541" s="235"/>
      <c r="AC541" s="45">
        <f>SUM(V50:V66)</f>
        <v>307</v>
      </c>
      <c r="AD541" s="60"/>
      <c r="AE541" s="60"/>
      <c r="AF541" s="60"/>
    </row>
    <row r="542" spans="1:32" ht="22.5" customHeight="1" thickBot="1" x14ac:dyDescent="0.25">
      <c r="A542" s="53"/>
      <c r="B542" s="75"/>
      <c r="C542" s="75"/>
      <c r="D542" s="75"/>
      <c r="E542" s="65"/>
      <c r="F542" s="1"/>
      <c r="G542" s="2"/>
      <c r="H542" s="2"/>
      <c r="I542" s="55"/>
      <c r="J542" s="55"/>
      <c r="K542" s="55"/>
      <c r="L542" s="55"/>
      <c r="M542" s="55"/>
      <c r="N542" s="55"/>
      <c r="O542" s="55"/>
      <c r="P542" s="55"/>
      <c r="Q542" s="55"/>
      <c r="R542" s="55"/>
      <c r="S542" s="55"/>
      <c r="T542" s="55"/>
      <c r="U542" s="55"/>
      <c r="V542" s="55"/>
      <c r="W542" s="55"/>
      <c r="X542" s="55"/>
      <c r="Y542" s="55"/>
      <c r="Z542" s="35"/>
      <c r="AA542" s="235" t="s">
        <v>2</v>
      </c>
      <c r="AB542" s="235"/>
      <c r="AC542" s="45">
        <f>SUM(N50:N66)</f>
        <v>307</v>
      </c>
      <c r="AD542" s="60"/>
      <c r="AE542" s="60"/>
      <c r="AF542" s="60"/>
    </row>
    <row r="543" spans="1:32" ht="22.5" customHeight="1" thickBot="1" x14ac:dyDescent="0.25">
      <c r="A543" s="53"/>
      <c r="B543" s="75"/>
      <c r="C543" s="75"/>
      <c r="D543" s="75"/>
      <c r="E543" s="65"/>
      <c r="F543" s="1"/>
      <c r="G543" s="2"/>
      <c r="H543" s="2"/>
      <c r="I543" s="55"/>
      <c r="J543" s="55"/>
      <c r="K543" s="55"/>
      <c r="L543" s="55"/>
      <c r="M543" s="55"/>
      <c r="N543" s="55"/>
      <c r="O543" s="55"/>
      <c r="P543" s="55"/>
      <c r="Q543" s="55"/>
      <c r="R543" s="55"/>
      <c r="S543" s="55"/>
      <c r="T543" s="55"/>
      <c r="U543" s="55"/>
      <c r="V543" s="55"/>
      <c r="W543" s="55"/>
      <c r="X543" s="55"/>
      <c r="Y543" s="55"/>
      <c r="Z543" s="35"/>
      <c r="AA543" s="235" t="s">
        <v>4</v>
      </c>
      <c r="AB543" s="235"/>
      <c r="AC543" s="163">
        <f>IF(SUM(U50:U66)=0,0,+(SUM(U50:U66)/AC541))</f>
        <v>0.1824104234527687</v>
      </c>
      <c r="AD543" s="60"/>
      <c r="AE543" s="60"/>
      <c r="AF543" s="60"/>
    </row>
    <row r="544" spans="1:32" ht="22.5" customHeight="1" thickBot="1" x14ac:dyDescent="0.25">
      <c r="A544" s="53"/>
      <c r="B544" s="75"/>
      <c r="C544" s="75"/>
      <c r="D544" s="75"/>
      <c r="E544" s="65"/>
      <c r="F544" s="1"/>
      <c r="G544" s="2"/>
      <c r="H544" s="2"/>
      <c r="I544" s="55"/>
      <c r="J544" s="55"/>
      <c r="K544" s="55"/>
      <c r="L544" s="55"/>
      <c r="M544" s="55"/>
      <c r="N544" s="55"/>
      <c r="O544" s="55"/>
      <c r="P544" s="55"/>
      <c r="Q544" s="55"/>
      <c r="R544" s="55"/>
      <c r="S544" s="55"/>
      <c r="T544" s="55"/>
      <c r="U544" s="55"/>
      <c r="V544" s="55"/>
      <c r="W544" s="55"/>
      <c r="X544" s="55"/>
      <c r="Y544" s="55"/>
      <c r="Z544" s="35"/>
      <c r="AA544" s="235" t="s">
        <v>3</v>
      </c>
      <c r="AB544" s="235"/>
      <c r="AC544" s="164">
        <f>IF(SUM(T50:T66)=0,0,+(SUM(T50:T66)/AC542))</f>
        <v>0.1824104234527687</v>
      </c>
      <c r="AD544" s="60"/>
      <c r="AE544" s="60"/>
      <c r="AF544" s="60"/>
    </row>
    <row r="545" spans="1:32" ht="22.5" customHeight="1" thickBot="1" x14ac:dyDescent="0.25">
      <c r="A545" s="53"/>
      <c r="B545" s="75"/>
      <c r="C545" s="75"/>
      <c r="D545" s="75"/>
      <c r="E545" s="65"/>
      <c r="F545" s="1"/>
      <c r="G545" s="2"/>
      <c r="H545" s="2"/>
      <c r="I545" s="55"/>
      <c r="J545" s="55"/>
      <c r="K545" s="55"/>
      <c r="L545" s="55"/>
      <c r="M545" s="55"/>
      <c r="N545" s="55"/>
      <c r="O545" s="55"/>
      <c r="P545" s="55"/>
      <c r="Q545" s="55"/>
      <c r="R545" s="55"/>
      <c r="S545" s="55"/>
      <c r="T545" s="55"/>
      <c r="U545" s="55"/>
      <c r="V545" s="55"/>
      <c r="W545" s="55"/>
      <c r="X545" s="55"/>
      <c r="Y545" s="55"/>
      <c r="Z545" s="35"/>
      <c r="AA545" s="56"/>
      <c r="AB545" s="56"/>
      <c r="AC545" s="57"/>
      <c r="AD545" s="60"/>
      <c r="AE545" s="60"/>
      <c r="AF545" s="60"/>
    </row>
    <row r="546" spans="1:32" ht="22.5" customHeight="1" thickBot="1" x14ac:dyDescent="0.25">
      <c r="A546" s="53"/>
      <c r="B546" s="75"/>
      <c r="C546" s="75"/>
      <c r="D546" s="75"/>
      <c r="E546" s="65"/>
      <c r="F546" s="1"/>
      <c r="G546" s="2"/>
      <c r="H546" s="2"/>
      <c r="I546" s="55"/>
      <c r="J546" s="55"/>
      <c r="K546" s="55"/>
      <c r="L546" s="55"/>
      <c r="M546" s="55"/>
      <c r="N546" s="55"/>
      <c r="O546" s="55"/>
      <c r="P546" s="55"/>
      <c r="Q546" s="55"/>
      <c r="R546" s="55"/>
      <c r="S546" s="55"/>
      <c r="T546" s="55"/>
      <c r="U546" s="55"/>
      <c r="V546" s="55"/>
      <c r="W546" s="55"/>
      <c r="X546" s="55"/>
      <c r="Y546" s="55"/>
      <c r="Z546" s="35"/>
      <c r="AA546" s="240" t="s">
        <v>1886</v>
      </c>
      <c r="AB546" s="240"/>
      <c r="AC546" s="240"/>
      <c r="AD546" s="60"/>
      <c r="AE546" s="60"/>
      <c r="AF546" s="60"/>
    </row>
    <row r="547" spans="1:32" ht="22.5" customHeight="1" thickBot="1" x14ac:dyDescent="0.25">
      <c r="A547" s="53"/>
      <c r="B547" s="75"/>
      <c r="C547" s="75"/>
      <c r="D547" s="75"/>
      <c r="E547" s="65"/>
      <c r="F547" s="1"/>
      <c r="G547" s="2"/>
      <c r="H547" s="2"/>
      <c r="I547" s="55"/>
      <c r="J547" s="55"/>
      <c r="K547" s="55"/>
      <c r="L547" s="55"/>
      <c r="M547" s="55"/>
      <c r="N547" s="55"/>
      <c r="O547" s="55"/>
      <c r="P547" s="55"/>
      <c r="Q547" s="55"/>
      <c r="R547" s="55"/>
      <c r="S547" s="55"/>
      <c r="T547" s="55"/>
      <c r="U547" s="55"/>
      <c r="V547" s="55"/>
      <c r="W547" s="55"/>
      <c r="X547" s="55"/>
      <c r="Y547" s="55"/>
      <c r="Z547" s="35"/>
      <c r="AA547" s="240"/>
      <c r="AB547" s="240"/>
      <c r="AC547" s="240"/>
      <c r="AD547" s="60"/>
      <c r="AE547" s="60"/>
      <c r="AF547" s="60"/>
    </row>
    <row r="548" spans="1:32" ht="22.5" customHeight="1" thickBot="1" x14ac:dyDescent="0.25">
      <c r="A548" s="53"/>
      <c r="B548" s="75"/>
      <c r="C548" s="75"/>
      <c r="D548" s="75"/>
      <c r="E548" s="65"/>
      <c r="F548" s="1"/>
      <c r="G548" s="2"/>
      <c r="H548" s="2"/>
      <c r="I548" s="55"/>
      <c r="J548" s="55"/>
      <c r="K548" s="55"/>
      <c r="L548" s="55"/>
      <c r="M548" s="55"/>
      <c r="N548" s="55"/>
      <c r="O548" s="55"/>
      <c r="P548" s="55"/>
      <c r="Q548" s="55"/>
      <c r="R548" s="55"/>
      <c r="S548" s="55"/>
      <c r="T548" s="55"/>
      <c r="U548" s="55"/>
      <c r="V548" s="55"/>
      <c r="W548" s="55"/>
      <c r="X548" s="55"/>
      <c r="Y548" s="55"/>
      <c r="Z548" s="35"/>
      <c r="AA548" s="235" t="s">
        <v>1</v>
      </c>
      <c r="AB548" s="235"/>
      <c r="AC548" s="45">
        <f>SUM(V67:V77)</f>
        <v>274.57142857142856</v>
      </c>
      <c r="AD548" s="60"/>
      <c r="AE548" s="60"/>
      <c r="AF548" s="60"/>
    </row>
    <row r="549" spans="1:32" ht="22.5" customHeight="1" thickBot="1" x14ac:dyDescent="0.25">
      <c r="A549" s="53"/>
      <c r="B549" s="75"/>
      <c r="C549" s="75"/>
      <c r="D549" s="75"/>
      <c r="E549" s="65"/>
      <c r="F549" s="1"/>
      <c r="G549" s="2"/>
      <c r="H549" s="2"/>
      <c r="I549" s="55"/>
      <c r="J549" s="55"/>
      <c r="K549" s="55"/>
      <c r="L549" s="55"/>
      <c r="M549" s="55"/>
      <c r="N549" s="55"/>
      <c r="O549" s="55"/>
      <c r="P549" s="55"/>
      <c r="Q549" s="55"/>
      <c r="R549" s="55"/>
      <c r="S549" s="55"/>
      <c r="T549" s="55"/>
      <c r="U549" s="55"/>
      <c r="V549" s="55"/>
      <c r="W549" s="55"/>
      <c r="X549" s="55"/>
      <c r="Y549" s="55"/>
      <c r="Z549" s="35"/>
      <c r="AA549" s="235" t="s">
        <v>2</v>
      </c>
      <c r="AB549" s="235"/>
      <c r="AC549" s="45">
        <f>SUM(N67:N77)</f>
        <v>274.57142857142856</v>
      </c>
      <c r="AD549" s="60"/>
      <c r="AE549" s="60"/>
      <c r="AF549" s="60"/>
    </row>
    <row r="550" spans="1:32" ht="22.5" customHeight="1" thickBot="1" x14ac:dyDescent="0.25">
      <c r="A550" s="53"/>
      <c r="B550" s="75"/>
      <c r="C550" s="75"/>
      <c r="D550" s="75"/>
      <c r="E550" s="65"/>
      <c r="F550" s="1"/>
      <c r="G550" s="2"/>
      <c r="H550" s="2"/>
      <c r="I550" s="55"/>
      <c r="J550" s="55"/>
      <c r="K550" s="55"/>
      <c r="L550" s="55"/>
      <c r="M550" s="55"/>
      <c r="N550" s="55"/>
      <c r="O550" s="55"/>
      <c r="P550" s="55"/>
      <c r="Q550" s="55"/>
      <c r="R550" s="55"/>
      <c r="S550" s="55"/>
      <c r="T550" s="55"/>
      <c r="U550" s="55"/>
      <c r="V550" s="55"/>
      <c r="W550" s="55"/>
      <c r="X550" s="55"/>
      <c r="Y550" s="55"/>
      <c r="Z550" s="35"/>
      <c r="AA550" s="235" t="s">
        <v>4</v>
      </c>
      <c r="AB550" s="235"/>
      <c r="AC550" s="163">
        <f>IF(SUM(U67:U77)=0,0,+(SUM(U67:U77)/AC548))</f>
        <v>3.4963579604578562E-2</v>
      </c>
      <c r="AD550" s="60"/>
      <c r="AE550" s="60"/>
      <c r="AF550" s="60"/>
    </row>
    <row r="551" spans="1:32" ht="22.5" customHeight="1" thickBot="1" x14ac:dyDescent="0.25">
      <c r="A551" s="53"/>
      <c r="B551" s="75"/>
      <c r="C551" s="75"/>
      <c r="D551" s="75"/>
      <c r="E551" s="65"/>
      <c r="F551" s="1"/>
      <c r="G551" s="2"/>
      <c r="H551" s="2"/>
      <c r="I551" s="55"/>
      <c r="J551" s="55"/>
      <c r="K551" s="55"/>
      <c r="L551" s="55"/>
      <c r="M551" s="55"/>
      <c r="N551" s="55"/>
      <c r="O551" s="55"/>
      <c r="P551" s="55"/>
      <c r="Q551" s="55"/>
      <c r="R551" s="55"/>
      <c r="S551" s="55"/>
      <c r="T551" s="55"/>
      <c r="U551" s="55"/>
      <c r="V551" s="55"/>
      <c r="W551" s="55"/>
      <c r="X551" s="55"/>
      <c r="Y551" s="55"/>
      <c r="Z551" s="35"/>
      <c r="AA551" s="235" t="s">
        <v>3</v>
      </c>
      <c r="AB551" s="235"/>
      <c r="AC551" s="164">
        <f>IF(SUM(T67:T77)=0,0,+(SUM(T67:T77)/AC549))</f>
        <v>3.4963579604578562E-2</v>
      </c>
      <c r="AD551" s="60"/>
      <c r="AE551" s="60"/>
      <c r="AF551" s="60"/>
    </row>
    <row r="552" spans="1:32" ht="22.5" customHeight="1" thickBot="1" x14ac:dyDescent="0.25">
      <c r="A552" s="53"/>
      <c r="B552" s="75"/>
      <c r="C552" s="75"/>
      <c r="D552" s="75"/>
      <c r="E552" s="65"/>
      <c r="F552" s="1"/>
      <c r="G552" s="2"/>
      <c r="H552" s="2"/>
      <c r="I552" s="55"/>
      <c r="J552" s="55"/>
      <c r="K552" s="55"/>
      <c r="L552" s="55"/>
      <c r="M552" s="55"/>
      <c r="N552" s="55"/>
      <c r="O552" s="55"/>
      <c r="P552" s="55"/>
      <c r="Q552" s="55"/>
      <c r="R552" s="55"/>
      <c r="S552" s="55"/>
      <c r="T552" s="55"/>
      <c r="U552" s="55"/>
      <c r="V552" s="55"/>
      <c r="W552" s="55"/>
      <c r="X552" s="55"/>
      <c r="Y552" s="55"/>
      <c r="Z552" s="35"/>
      <c r="AA552" s="56"/>
      <c r="AB552" s="56"/>
      <c r="AC552" s="57"/>
      <c r="AD552" s="60"/>
      <c r="AE552" s="60"/>
      <c r="AF552" s="60"/>
    </row>
    <row r="553" spans="1:32" ht="22.5" customHeight="1" thickBot="1" x14ac:dyDescent="0.25">
      <c r="A553" s="53"/>
      <c r="B553" s="75"/>
      <c r="C553" s="75"/>
      <c r="D553" s="75"/>
      <c r="E553" s="65"/>
      <c r="F553" s="1"/>
      <c r="G553" s="2"/>
      <c r="H553" s="2"/>
      <c r="I553" s="55"/>
      <c r="J553" s="55"/>
      <c r="K553" s="55"/>
      <c r="L553" s="55"/>
      <c r="M553" s="55"/>
      <c r="N553" s="55"/>
      <c r="O553" s="55"/>
      <c r="P553" s="55"/>
      <c r="Q553" s="55"/>
      <c r="R553" s="55"/>
      <c r="S553" s="55"/>
      <c r="T553" s="55"/>
      <c r="U553" s="55"/>
      <c r="V553" s="55"/>
      <c r="W553" s="55"/>
      <c r="X553" s="55"/>
      <c r="Y553" s="55"/>
      <c r="Z553" s="35"/>
      <c r="AA553" s="240" t="s">
        <v>1721</v>
      </c>
      <c r="AB553" s="240"/>
      <c r="AC553" s="240"/>
      <c r="AD553" s="60"/>
      <c r="AE553" s="60"/>
      <c r="AF553" s="60"/>
    </row>
    <row r="554" spans="1:32" ht="22.5" customHeight="1" thickBot="1" x14ac:dyDescent="0.25">
      <c r="A554" s="53"/>
      <c r="B554" s="75"/>
      <c r="C554" s="75"/>
      <c r="D554" s="75"/>
      <c r="E554" s="65"/>
      <c r="F554" s="1"/>
      <c r="G554" s="2"/>
      <c r="H554" s="2"/>
      <c r="I554" s="55"/>
      <c r="J554" s="55"/>
      <c r="K554" s="55"/>
      <c r="L554" s="55"/>
      <c r="M554" s="55"/>
      <c r="N554" s="55"/>
      <c r="O554" s="55"/>
      <c r="P554" s="55"/>
      <c r="Q554" s="55"/>
      <c r="R554" s="55"/>
      <c r="S554" s="55"/>
      <c r="T554" s="55"/>
      <c r="U554" s="55"/>
      <c r="V554" s="55"/>
      <c r="W554" s="55"/>
      <c r="X554" s="55"/>
      <c r="Y554" s="55"/>
      <c r="Z554" s="35"/>
      <c r="AA554" s="240"/>
      <c r="AB554" s="240"/>
      <c r="AC554" s="240"/>
      <c r="AD554" s="60"/>
      <c r="AE554" s="60"/>
      <c r="AF554" s="60"/>
    </row>
    <row r="555" spans="1:32" ht="22.5" customHeight="1" thickBot="1" x14ac:dyDescent="0.25">
      <c r="A555" s="53"/>
      <c r="B555" s="75"/>
      <c r="C555" s="75"/>
      <c r="D555" s="75"/>
      <c r="E555" s="65"/>
      <c r="F555" s="1"/>
      <c r="G555" s="2"/>
      <c r="H555" s="2"/>
      <c r="I555" s="55"/>
      <c r="J555" s="55"/>
      <c r="K555" s="55"/>
      <c r="L555" s="55"/>
      <c r="M555" s="55"/>
      <c r="N555" s="55"/>
      <c r="O555" s="55"/>
      <c r="P555" s="55"/>
      <c r="Q555" s="55"/>
      <c r="R555" s="55"/>
      <c r="S555" s="55"/>
      <c r="T555" s="55"/>
      <c r="U555" s="55"/>
      <c r="V555" s="55"/>
      <c r="W555" s="55"/>
      <c r="X555" s="55"/>
      <c r="Y555" s="55"/>
      <c r="Z555" s="35"/>
      <c r="AA555" s="235" t="s">
        <v>1</v>
      </c>
      <c r="AB555" s="235"/>
      <c r="AC555" s="45">
        <f>SUM(V78:V79)</f>
        <v>15.571428571428571</v>
      </c>
      <c r="AD555" s="60"/>
      <c r="AE555" s="60"/>
      <c r="AF555" s="60"/>
    </row>
    <row r="556" spans="1:32" ht="22.5" customHeight="1" thickBot="1" x14ac:dyDescent="0.25">
      <c r="A556" s="53"/>
      <c r="B556" s="75"/>
      <c r="C556" s="75"/>
      <c r="D556" s="75"/>
      <c r="E556" s="65"/>
      <c r="F556" s="1"/>
      <c r="G556" s="2"/>
      <c r="H556" s="2"/>
      <c r="I556" s="55"/>
      <c r="J556" s="55"/>
      <c r="K556" s="55"/>
      <c r="L556" s="55"/>
      <c r="M556" s="55"/>
      <c r="N556" s="55"/>
      <c r="O556" s="55"/>
      <c r="P556" s="55"/>
      <c r="Q556" s="55"/>
      <c r="R556" s="55"/>
      <c r="S556" s="55"/>
      <c r="T556" s="55"/>
      <c r="U556" s="55"/>
      <c r="V556" s="55"/>
      <c r="W556" s="55"/>
      <c r="X556" s="55"/>
      <c r="Y556" s="55"/>
      <c r="Z556" s="35"/>
      <c r="AA556" s="235" t="s">
        <v>2</v>
      </c>
      <c r="AB556" s="235"/>
      <c r="AC556" s="45">
        <f>SUM(N78:N79)</f>
        <v>15.571428571428571</v>
      </c>
      <c r="AD556" s="60"/>
      <c r="AE556" s="60"/>
      <c r="AF556" s="60"/>
    </row>
    <row r="557" spans="1:32" ht="22.5" customHeight="1" thickBot="1" x14ac:dyDescent="0.25">
      <c r="A557" s="53"/>
      <c r="B557" s="75"/>
      <c r="C557" s="75"/>
      <c r="D557" s="75"/>
      <c r="E557" s="65"/>
      <c r="F557" s="1"/>
      <c r="G557" s="2"/>
      <c r="H557" s="2"/>
      <c r="I557" s="55"/>
      <c r="J557" s="55"/>
      <c r="K557" s="55"/>
      <c r="L557" s="55"/>
      <c r="M557" s="55"/>
      <c r="N557" s="55"/>
      <c r="O557" s="55"/>
      <c r="P557" s="55"/>
      <c r="Q557" s="55"/>
      <c r="R557" s="55"/>
      <c r="S557" s="55"/>
      <c r="T557" s="55"/>
      <c r="U557" s="55"/>
      <c r="V557" s="55"/>
      <c r="W557" s="55"/>
      <c r="X557" s="55"/>
      <c r="Y557" s="55"/>
      <c r="Z557" s="35"/>
      <c r="AA557" s="235" t="s">
        <v>4</v>
      </c>
      <c r="AB557" s="235"/>
      <c r="AC557" s="163">
        <f>IF(SUM(U78:U79)=0,0,+(SUM(U78:U79)/AC555))</f>
        <v>0</v>
      </c>
      <c r="AD557" s="60"/>
      <c r="AE557" s="60"/>
      <c r="AF557" s="60"/>
    </row>
    <row r="558" spans="1:32" ht="22.5" customHeight="1" thickBot="1" x14ac:dyDescent="0.25">
      <c r="A558" s="53"/>
      <c r="B558" s="75"/>
      <c r="C558" s="75"/>
      <c r="D558" s="75"/>
      <c r="E558" s="65"/>
      <c r="F558" s="1"/>
      <c r="G558" s="2"/>
      <c r="H558" s="2"/>
      <c r="I558" s="55"/>
      <c r="J558" s="55"/>
      <c r="K558" s="55"/>
      <c r="L558" s="55"/>
      <c r="M558" s="55"/>
      <c r="N558" s="55"/>
      <c r="O558" s="55"/>
      <c r="P558" s="55"/>
      <c r="Q558" s="55"/>
      <c r="R558" s="55"/>
      <c r="S558" s="55"/>
      <c r="T558" s="55"/>
      <c r="U558" s="55"/>
      <c r="V558" s="55"/>
      <c r="W558" s="55"/>
      <c r="X558" s="55"/>
      <c r="Y558" s="55"/>
      <c r="Z558" s="35"/>
      <c r="AA558" s="235" t="s">
        <v>3</v>
      </c>
      <c r="AB558" s="235"/>
      <c r="AC558" s="164">
        <f>IF(SUM(T78:T79)=0,0,+(SUM(T78:T79)/AC556))</f>
        <v>0</v>
      </c>
      <c r="AD558" s="60"/>
      <c r="AE558" s="60"/>
      <c r="AF558" s="60"/>
    </row>
    <row r="559" spans="1:32" ht="22.5" customHeight="1" thickBot="1" x14ac:dyDescent="0.25">
      <c r="A559" s="53"/>
      <c r="B559" s="75"/>
      <c r="C559" s="75"/>
      <c r="D559" s="75"/>
      <c r="E559" s="65"/>
      <c r="F559" s="1"/>
      <c r="G559" s="2"/>
      <c r="H559" s="2"/>
      <c r="I559" s="55"/>
      <c r="J559" s="55"/>
      <c r="K559" s="55"/>
      <c r="L559" s="55"/>
      <c r="M559" s="55"/>
      <c r="N559" s="55"/>
      <c r="O559" s="55"/>
      <c r="P559" s="55"/>
      <c r="Q559" s="55"/>
      <c r="R559" s="55"/>
      <c r="S559" s="55"/>
      <c r="T559" s="55"/>
      <c r="U559" s="55"/>
      <c r="V559" s="55"/>
      <c r="W559" s="55"/>
      <c r="X559" s="55"/>
      <c r="Y559" s="55"/>
      <c r="Z559" s="35"/>
      <c r="AA559" s="56"/>
      <c r="AB559" s="56"/>
      <c r="AC559" s="57"/>
      <c r="AD559" s="60"/>
      <c r="AE559" s="60"/>
      <c r="AF559" s="60"/>
    </row>
    <row r="560" spans="1:32" ht="18" customHeight="1" thickBot="1" x14ac:dyDescent="0.25">
      <c r="A560" s="53"/>
      <c r="B560" s="75"/>
      <c r="C560" s="75"/>
      <c r="D560" s="75"/>
      <c r="E560" s="65"/>
      <c r="F560" s="1"/>
      <c r="G560" s="2"/>
      <c r="H560" s="2"/>
      <c r="I560" s="55"/>
      <c r="J560" s="55"/>
      <c r="K560" s="55"/>
      <c r="L560" s="55"/>
      <c r="M560" s="55"/>
      <c r="N560" s="55"/>
      <c r="O560" s="55"/>
      <c r="P560" s="55"/>
      <c r="Q560" s="55"/>
      <c r="R560" s="55"/>
      <c r="S560" s="55"/>
      <c r="T560" s="55"/>
      <c r="U560" s="55"/>
      <c r="V560" s="55"/>
      <c r="W560" s="55"/>
      <c r="X560" s="55"/>
      <c r="Y560" s="55"/>
      <c r="Z560" s="35"/>
      <c r="AA560" s="234" t="s">
        <v>2021</v>
      </c>
      <c r="AB560" s="234"/>
      <c r="AC560" s="234"/>
      <c r="AD560" s="60"/>
      <c r="AE560" s="60"/>
      <c r="AF560" s="60"/>
    </row>
    <row r="561" spans="1:32" ht="18" customHeight="1" thickBot="1" x14ac:dyDescent="0.25">
      <c r="A561" s="53"/>
      <c r="B561" s="75"/>
      <c r="C561" s="75"/>
      <c r="D561" s="75"/>
      <c r="E561" s="65"/>
      <c r="F561" s="1"/>
      <c r="G561" s="2"/>
      <c r="H561" s="2"/>
      <c r="I561" s="55"/>
      <c r="J561" s="55"/>
      <c r="K561" s="55"/>
      <c r="L561" s="55"/>
      <c r="M561" s="55"/>
      <c r="N561" s="55"/>
      <c r="O561" s="55"/>
      <c r="P561" s="55"/>
      <c r="Q561" s="55"/>
      <c r="R561" s="55"/>
      <c r="S561" s="55"/>
      <c r="T561" s="55"/>
      <c r="U561" s="55"/>
      <c r="V561" s="55"/>
      <c r="W561" s="55"/>
      <c r="X561" s="55"/>
      <c r="Y561" s="55"/>
      <c r="Z561" s="35"/>
      <c r="AA561" s="234"/>
      <c r="AB561" s="234"/>
      <c r="AC561" s="234"/>
      <c r="AD561" s="60"/>
      <c r="AE561" s="60"/>
      <c r="AF561" s="60"/>
    </row>
    <row r="562" spans="1:32" ht="22.5" customHeight="1" thickBot="1" x14ac:dyDescent="0.25">
      <c r="A562" s="53"/>
      <c r="B562" s="75"/>
      <c r="C562" s="75"/>
      <c r="D562" s="75"/>
      <c r="E562" s="65"/>
      <c r="F562" s="1"/>
      <c r="G562" s="2"/>
      <c r="H562" s="2"/>
      <c r="I562" s="55"/>
      <c r="J562" s="55"/>
      <c r="K562" s="55"/>
      <c r="L562" s="55"/>
      <c r="M562" s="55"/>
      <c r="N562" s="55"/>
      <c r="O562" s="55"/>
      <c r="P562" s="55"/>
      <c r="Q562" s="55"/>
      <c r="R562" s="55"/>
      <c r="S562" s="55"/>
      <c r="T562" s="55"/>
      <c r="U562" s="55"/>
      <c r="V562" s="55"/>
      <c r="W562" s="55"/>
      <c r="X562" s="55"/>
      <c r="Y562" s="55"/>
      <c r="Z562" s="35"/>
      <c r="AA562" s="239" t="s">
        <v>1</v>
      </c>
      <c r="AB562" s="239"/>
      <c r="AC562" s="45">
        <f>SUM(V80:V90)</f>
        <v>219.71428571428572</v>
      </c>
      <c r="AD562" s="60"/>
      <c r="AE562" s="60"/>
      <c r="AF562" s="60"/>
    </row>
    <row r="563" spans="1:32" ht="22.5" customHeight="1" thickBot="1" x14ac:dyDescent="0.25">
      <c r="A563" s="53"/>
      <c r="B563" s="75"/>
      <c r="C563" s="75"/>
      <c r="D563" s="75"/>
      <c r="E563" s="65"/>
      <c r="F563" s="1"/>
      <c r="G563" s="2"/>
      <c r="H563" s="2"/>
      <c r="I563" s="55"/>
      <c r="J563" s="55"/>
      <c r="K563" s="55"/>
      <c r="L563" s="55"/>
      <c r="M563" s="55"/>
      <c r="N563" s="55"/>
      <c r="O563" s="55"/>
      <c r="P563" s="55"/>
      <c r="Q563" s="55"/>
      <c r="R563" s="55"/>
      <c r="S563" s="55"/>
      <c r="T563" s="55"/>
      <c r="U563" s="55"/>
      <c r="V563" s="55"/>
      <c r="W563" s="55"/>
      <c r="X563" s="55"/>
      <c r="Y563" s="55"/>
      <c r="Z563" s="35"/>
      <c r="AA563" s="239" t="s">
        <v>2</v>
      </c>
      <c r="AB563" s="239"/>
      <c r="AC563" s="45">
        <f>SUM(N80:N90)</f>
        <v>219.71428571428572</v>
      </c>
      <c r="AD563" s="60"/>
      <c r="AE563" s="60"/>
      <c r="AF563" s="60"/>
    </row>
    <row r="564" spans="1:32" ht="22.5" customHeight="1" thickBot="1" x14ac:dyDescent="0.25">
      <c r="A564" s="53"/>
      <c r="B564" s="75"/>
      <c r="C564" s="75"/>
      <c r="D564" s="75"/>
      <c r="E564" s="65"/>
      <c r="F564" s="1"/>
      <c r="G564" s="2"/>
      <c r="H564" s="2"/>
      <c r="I564" s="55"/>
      <c r="J564" s="55"/>
      <c r="K564" s="55"/>
      <c r="L564" s="55"/>
      <c r="M564" s="55"/>
      <c r="N564" s="55"/>
      <c r="O564" s="55"/>
      <c r="P564" s="55"/>
      <c r="Q564" s="55"/>
      <c r="R564" s="55"/>
      <c r="S564" s="55"/>
      <c r="T564" s="55"/>
      <c r="U564" s="55"/>
      <c r="V564" s="55"/>
      <c r="W564" s="55"/>
      <c r="X564" s="55"/>
      <c r="Y564" s="55"/>
      <c r="Z564" s="35"/>
      <c r="AA564" s="239" t="s">
        <v>4</v>
      </c>
      <c r="AB564" s="239"/>
      <c r="AC564" s="46">
        <f>IF(SUM(U80:U90)=0,0,+(SUM(U80:U90)/AC562))</f>
        <v>0.5134590377113134</v>
      </c>
      <c r="AD564" s="60"/>
      <c r="AE564" s="60"/>
      <c r="AF564" s="60"/>
    </row>
    <row r="565" spans="1:32" ht="22.5" customHeight="1" thickBot="1" x14ac:dyDescent="0.25">
      <c r="A565" s="53"/>
      <c r="B565" s="75"/>
      <c r="C565" s="75"/>
      <c r="D565" s="75"/>
      <c r="E565" s="65"/>
      <c r="F565" s="1"/>
      <c r="G565" s="2"/>
      <c r="H565" s="2"/>
      <c r="I565" s="55"/>
      <c r="J565" s="55"/>
      <c r="K565" s="55"/>
      <c r="L565" s="55"/>
      <c r="M565" s="55"/>
      <c r="N565" s="55"/>
      <c r="O565" s="55"/>
      <c r="P565" s="55"/>
      <c r="Q565" s="55"/>
      <c r="R565" s="55"/>
      <c r="S565" s="55"/>
      <c r="T565" s="55"/>
      <c r="U565" s="55"/>
      <c r="V565" s="55"/>
      <c r="W565" s="55"/>
      <c r="X565" s="55"/>
      <c r="Y565" s="55"/>
      <c r="Z565" s="35"/>
      <c r="AA565" s="239" t="s">
        <v>3</v>
      </c>
      <c r="AB565" s="239"/>
      <c r="AC565" s="50">
        <f>IF(SUM(T80:T90)=0,0,+(SUM(T80:T90)/AC563))</f>
        <v>0.5134590377113134</v>
      </c>
      <c r="AD565" s="60"/>
      <c r="AE565" s="60"/>
      <c r="AF565" s="60"/>
    </row>
    <row r="566" spans="1:32" ht="22.5" customHeight="1" thickBot="1" x14ac:dyDescent="0.25">
      <c r="A566" s="53"/>
      <c r="B566" s="75"/>
      <c r="C566" s="75"/>
      <c r="D566" s="75"/>
      <c r="E566" s="65"/>
      <c r="F566" s="1"/>
      <c r="G566" s="2"/>
      <c r="H566" s="2"/>
      <c r="I566" s="55"/>
      <c r="J566" s="55"/>
      <c r="K566" s="55"/>
      <c r="L566" s="55"/>
      <c r="M566" s="55"/>
      <c r="N566" s="55"/>
      <c r="O566" s="55"/>
      <c r="P566" s="55"/>
      <c r="Q566" s="55"/>
      <c r="R566" s="55"/>
      <c r="S566" s="55"/>
      <c r="T566" s="55"/>
      <c r="U566" s="55"/>
      <c r="V566" s="55"/>
      <c r="W566" s="55"/>
      <c r="X566" s="55"/>
      <c r="Y566" s="55"/>
      <c r="Z566" s="35"/>
      <c r="AA566" s="56"/>
      <c r="AB566" s="56"/>
      <c r="AC566" s="57"/>
      <c r="AD566" s="60"/>
      <c r="AE566" s="60"/>
      <c r="AF566" s="60"/>
    </row>
    <row r="567" spans="1:32" ht="18.75" customHeight="1" thickBot="1" x14ac:dyDescent="0.25">
      <c r="A567" s="53"/>
      <c r="B567" s="75"/>
      <c r="C567" s="75"/>
      <c r="D567" s="75"/>
      <c r="E567" s="65"/>
      <c r="F567" s="1"/>
      <c r="G567" s="2"/>
      <c r="H567" s="2"/>
      <c r="I567" s="55"/>
      <c r="J567" s="55"/>
      <c r="K567" s="55"/>
      <c r="L567" s="55"/>
      <c r="M567" s="55"/>
      <c r="N567" s="55"/>
      <c r="O567" s="55"/>
      <c r="P567" s="55"/>
      <c r="Q567" s="55"/>
      <c r="R567" s="55"/>
      <c r="S567" s="55"/>
      <c r="T567" s="55"/>
      <c r="U567" s="55"/>
      <c r="V567" s="55"/>
      <c r="W567" s="55"/>
      <c r="X567" s="55"/>
      <c r="Y567" s="55"/>
      <c r="Z567" s="35"/>
      <c r="AA567" s="234" t="s">
        <v>1614</v>
      </c>
      <c r="AB567" s="234"/>
      <c r="AC567" s="234"/>
      <c r="AD567" s="60"/>
      <c r="AE567" s="60"/>
      <c r="AF567" s="60"/>
    </row>
    <row r="568" spans="1:32" ht="18" customHeight="1" thickBot="1" x14ac:dyDescent="0.25">
      <c r="A568" s="53"/>
      <c r="B568" s="75"/>
      <c r="C568" s="75"/>
      <c r="D568" s="75"/>
      <c r="E568" s="65"/>
      <c r="F568" s="1"/>
      <c r="G568" s="2"/>
      <c r="H568" s="2"/>
      <c r="I568" s="55"/>
      <c r="J568" s="55"/>
      <c r="K568" s="55"/>
      <c r="L568" s="55"/>
      <c r="M568" s="55"/>
      <c r="N568" s="55"/>
      <c r="O568" s="55"/>
      <c r="P568" s="55"/>
      <c r="Q568" s="55"/>
      <c r="R568" s="55"/>
      <c r="S568" s="55"/>
      <c r="T568" s="55"/>
      <c r="U568" s="55"/>
      <c r="V568" s="55"/>
      <c r="W568" s="55"/>
      <c r="X568" s="55"/>
      <c r="Y568" s="55"/>
      <c r="Z568" s="35"/>
      <c r="AA568" s="234"/>
      <c r="AB568" s="234"/>
      <c r="AC568" s="234"/>
      <c r="AD568" s="60"/>
      <c r="AE568" s="60"/>
      <c r="AF568" s="60"/>
    </row>
    <row r="569" spans="1:32" ht="22.5" customHeight="1" thickBot="1" x14ac:dyDescent="0.25">
      <c r="A569" s="53"/>
      <c r="B569" s="75"/>
      <c r="C569" s="75"/>
      <c r="D569" s="75"/>
      <c r="E569" s="65"/>
      <c r="F569" s="1"/>
      <c r="G569" s="2"/>
      <c r="H569" s="2"/>
      <c r="I569" s="55"/>
      <c r="J569" s="55"/>
      <c r="K569" s="55"/>
      <c r="L569" s="55"/>
      <c r="M569" s="55"/>
      <c r="N569" s="55"/>
      <c r="O569" s="55"/>
      <c r="P569" s="55"/>
      <c r="Q569" s="55"/>
      <c r="R569" s="55"/>
      <c r="S569" s="55"/>
      <c r="T569" s="55"/>
      <c r="U569" s="55"/>
      <c r="V569" s="55"/>
      <c r="W569" s="55"/>
      <c r="X569" s="55"/>
      <c r="Y569" s="55"/>
      <c r="Z569" s="35"/>
      <c r="AA569" s="239" t="s">
        <v>1</v>
      </c>
      <c r="AB569" s="239"/>
      <c r="AC569" s="45">
        <f>SUM(V91:V95)</f>
        <v>104</v>
      </c>
      <c r="AD569" s="60"/>
      <c r="AE569" s="60"/>
      <c r="AF569" s="60"/>
    </row>
    <row r="570" spans="1:32" ht="22.5" customHeight="1" thickBot="1" x14ac:dyDescent="0.25">
      <c r="A570" s="53"/>
      <c r="B570" s="75"/>
      <c r="C570" s="75"/>
      <c r="D570" s="75"/>
      <c r="E570" s="65"/>
      <c r="F570" s="1"/>
      <c r="G570" s="2"/>
      <c r="H570" s="2"/>
      <c r="I570" s="55"/>
      <c r="J570" s="55"/>
      <c r="K570" s="55"/>
      <c r="L570" s="55"/>
      <c r="M570" s="55"/>
      <c r="N570" s="55"/>
      <c r="O570" s="55"/>
      <c r="P570" s="55"/>
      <c r="Q570" s="55"/>
      <c r="R570" s="55"/>
      <c r="S570" s="55"/>
      <c r="T570" s="55"/>
      <c r="U570" s="55"/>
      <c r="V570" s="55"/>
      <c r="W570" s="55"/>
      <c r="X570" s="55"/>
      <c r="Y570" s="55"/>
      <c r="Z570" s="35"/>
      <c r="AA570" s="239" t="s">
        <v>2</v>
      </c>
      <c r="AB570" s="239"/>
      <c r="AC570" s="45">
        <f>SUM(N91:N95)</f>
        <v>104</v>
      </c>
      <c r="AD570" s="60"/>
      <c r="AE570" s="60"/>
      <c r="AF570" s="60"/>
    </row>
    <row r="571" spans="1:32" ht="22.5" customHeight="1" thickBot="1" x14ac:dyDescent="0.25">
      <c r="A571" s="53"/>
      <c r="B571" s="75"/>
      <c r="C571" s="75"/>
      <c r="D571" s="75"/>
      <c r="E571" s="65"/>
      <c r="F571" s="1"/>
      <c r="G571" s="2"/>
      <c r="H571" s="2"/>
      <c r="I571" s="55"/>
      <c r="J571" s="55"/>
      <c r="K571" s="55"/>
      <c r="L571" s="55"/>
      <c r="M571" s="55"/>
      <c r="N571" s="55"/>
      <c r="O571" s="55"/>
      <c r="P571" s="55"/>
      <c r="Q571" s="55"/>
      <c r="R571" s="55"/>
      <c r="S571" s="55"/>
      <c r="T571" s="55"/>
      <c r="U571" s="55"/>
      <c r="V571" s="55"/>
      <c r="W571" s="55"/>
      <c r="X571" s="55"/>
      <c r="Y571" s="55"/>
      <c r="Z571" s="35"/>
      <c r="AA571" s="239" t="s">
        <v>4</v>
      </c>
      <c r="AB571" s="239"/>
      <c r="AC571" s="46">
        <f>IF(SUM(U91:U95)=0,0,+(SUM(U91:U95)/AC569))</f>
        <v>0.33145604395604394</v>
      </c>
      <c r="AD571" s="60"/>
      <c r="AE571" s="60"/>
      <c r="AF571" s="60"/>
    </row>
    <row r="572" spans="1:32" ht="22.5" customHeight="1" thickBot="1" x14ac:dyDescent="0.25">
      <c r="A572" s="53"/>
      <c r="B572" s="75"/>
      <c r="C572" s="75"/>
      <c r="D572" s="75"/>
      <c r="E572" s="65"/>
      <c r="F572" s="1"/>
      <c r="G572" s="2"/>
      <c r="H572" s="2"/>
      <c r="I572" s="55"/>
      <c r="J572" s="55"/>
      <c r="K572" s="55"/>
      <c r="L572" s="55"/>
      <c r="M572" s="55"/>
      <c r="N572" s="55"/>
      <c r="O572" s="55"/>
      <c r="P572" s="55"/>
      <c r="Q572" s="55"/>
      <c r="R572" s="55"/>
      <c r="S572" s="55"/>
      <c r="T572" s="55"/>
      <c r="U572" s="55"/>
      <c r="V572" s="55"/>
      <c r="W572" s="55"/>
      <c r="X572" s="55"/>
      <c r="Y572" s="55"/>
      <c r="Z572" s="35"/>
      <c r="AA572" s="239" t="s">
        <v>3</v>
      </c>
      <c r="AB572" s="239"/>
      <c r="AC572" s="50">
        <f>IF(SUM(T91:T95)=0,0,+(SUM(T91:T95)/AC570))</f>
        <v>0.33145604395604394</v>
      </c>
      <c r="AD572" s="60"/>
      <c r="AE572" s="60"/>
      <c r="AF572" s="60"/>
    </row>
    <row r="573" spans="1:32" ht="22.5" customHeight="1" thickBot="1" x14ac:dyDescent="0.25">
      <c r="A573" s="53"/>
      <c r="B573" s="75"/>
      <c r="C573" s="75"/>
      <c r="D573" s="75"/>
      <c r="E573" s="65"/>
      <c r="F573" s="1"/>
      <c r="G573" s="2"/>
      <c r="H573" s="2"/>
      <c r="I573" s="55"/>
      <c r="J573" s="55"/>
      <c r="K573" s="55"/>
      <c r="L573" s="55"/>
      <c r="M573" s="55"/>
      <c r="N573" s="55"/>
      <c r="O573" s="55"/>
      <c r="P573" s="55"/>
      <c r="Q573" s="55"/>
      <c r="R573" s="55"/>
      <c r="S573" s="55"/>
      <c r="T573" s="55"/>
      <c r="U573" s="55"/>
      <c r="V573" s="55"/>
      <c r="W573" s="55"/>
      <c r="X573" s="55"/>
      <c r="Y573" s="55"/>
      <c r="Z573" s="35"/>
      <c r="AA573" s="56"/>
      <c r="AB573" s="56"/>
      <c r="AC573" s="57"/>
      <c r="AD573" s="60"/>
      <c r="AE573" s="60"/>
      <c r="AF573" s="60"/>
    </row>
    <row r="574" spans="1:32" ht="13.5" thickBot="1" x14ac:dyDescent="0.25">
      <c r="A574" s="53"/>
      <c r="B574" s="75"/>
      <c r="C574" s="75"/>
      <c r="D574" s="75"/>
      <c r="E574" s="65"/>
      <c r="F574" s="1"/>
      <c r="G574" s="2"/>
      <c r="H574" s="2"/>
      <c r="I574" s="55"/>
      <c r="J574" s="55"/>
      <c r="K574" s="55"/>
      <c r="L574" s="55"/>
      <c r="M574" s="55"/>
      <c r="N574" s="55"/>
      <c r="O574" s="55"/>
      <c r="P574" s="55"/>
      <c r="Q574" s="55"/>
      <c r="R574" s="55"/>
      <c r="S574" s="55"/>
      <c r="T574" s="55"/>
      <c r="U574" s="55"/>
      <c r="V574" s="55"/>
      <c r="W574" s="55"/>
      <c r="X574" s="55"/>
      <c r="Y574" s="55"/>
      <c r="Z574" s="35"/>
      <c r="AA574" s="234" t="s">
        <v>1413</v>
      </c>
      <c r="AB574" s="234"/>
      <c r="AC574" s="234"/>
      <c r="AD574" s="60"/>
      <c r="AE574" s="60"/>
      <c r="AF574" s="60"/>
    </row>
    <row r="575" spans="1:32" ht="13.5" thickBot="1" x14ac:dyDescent="0.25">
      <c r="A575" s="53"/>
      <c r="B575" s="75"/>
      <c r="C575" s="75"/>
      <c r="D575" s="75"/>
      <c r="E575" s="65"/>
      <c r="F575" s="1"/>
      <c r="G575" s="2"/>
      <c r="H575" s="2"/>
      <c r="I575" s="55"/>
      <c r="J575" s="55"/>
      <c r="K575" s="55"/>
      <c r="L575" s="55"/>
      <c r="M575" s="55"/>
      <c r="N575" s="55"/>
      <c r="O575" s="55"/>
      <c r="P575" s="55"/>
      <c r="Q575" s="55"/>
      <c r="R575" s="55"/>
      <c r="S575" s="55"/>
      <c r="T575" s="55"/>
      <c r="U575" s="55"/>
      <c r="V575" s="55"/>
      <c r="W575" s="55"/>
      <c r="X575" s="55"/>
      <c r="Y575" s="55"/>
      <c r="Z575" s="35"/>
      <c r="AA575" s="234"/>
      <c r="AB575" s="234"/>
      <c r="AC575" s="234"/>
      <c r="AD575" s="60"/>
      <c r="AE575" s="60"/>
      <c r="AF575" s="60"/>
    </row>
    <row r="576" spans="1:32" ht="13.5" thickBot="1" x14ac:dyDescent="0.25">
      <c r="A576" s="53"/>
      <c r="B576" s="75"/>
      <c r="C576" s="75"/>
      <c r="D576" s="75"/>
      <c r="E576" s="65"/>
      <c r="F576" s="1"/>
      <c r="G576" s="2"/>
      <c r="H576" s="2"/>
      <c r="I576" s="55"/>
      <c r="J576" s="55"/>
      <c r="K576" s="55"/>
      <c r="L576" s="55"/>
      <c r="M576" s="55"/>
      <c r="N576" s="55"/>
      <c r="O576" s="55"/>
      <c r="P576" s="55"/>
      <c r="Q576" s="55"/>
      <c r="R576" s="55"/>
      <c r="S576" s="55"/>
      <c r="T576" s="55"/>
      <c r="U576" s="55"/>
      <c r="V576" s="55"/>
      <c r="W576" s="55"/>
      <c r="X576" s="55"/>
      <c r="Y576" s="55"/>
      <c r="Z576" s="35"/>
      <c r="AA576" s="239" t="s">
        <v>1</v>
      </c>
      <c r="AB576" s="239"/>
      <c r="AC576" s="45">
        <f>SUM(V96:V103)</f>
        <v>209.71428571428569</v>
      </c>
      <c r="AD576" s="60"/>
      <c r="AE576" s="60"/>
      <c r="AF576" s="60"/>
    </row>
    <row r="577" spans="1:32" ht="13.5" thickBot="1" x14ac:dyDescent="0.25">
      <c r="A577" s="53"/>
      <c r="B577" s="75"/>
      <c r="C577" s="75"/>
      <c r="D577" s="75"/>
      <c r="E577" s="65"/>
      <c r="F577" s="1"/>
      <c r="G577" s="2"/>
      <c r="H577" s="2"/>
      <c r="I577" s="55"/>
      <c r="J577" s="55"/>
      <c r="K577" s="55"/>
      <c r="L577" s="55"/>
      <c r="M577" s="55"/>
      <c r="N577" s="55"/>
      <c r="O577" s="55"/>
      <c r="P577" s="55"/>
      <c r="Q577" s="55"/>
      <c r="R577" s="55"/>
      <c r="S577" s="55"/>
      <c r="T577" s="55"/>
      <c r="U577" s="55"/>
      <c r="V577" s="55"/>
      <c r="W577" s="55"/>
      <c r="X577" s="55"/>
      <c r="Y577" s="55"/>
      <c r="Z577" s="35"/>
      <c r="AA577" s="239" t="s">
        <v>2</v>
      </c>
      <c r="AB577" s="239"/>
      <c r="AC577" s="45">
        <f>SUM(N96:N103)</f>
        <v>209.71428571428569</v>
      </c>
      <c r="AD577" s="60"/>
      <c r="AE577" s="60"/>
      <c r="AF577" s="60"/>
    </row>
    <row r="578" spans="1:32" ht="24" thickBot="1" x14ac:dyDescent="0.25">
      <c r="A578" s="53"/>
      <c r="B578" s="75"/>
      <c r="C578" s="75"/>
      <c r="D578" s="75"/>
      <c r="E578" s="65"/>
      <c r="F578" s="1"/>
      <c r="G578" s="2"/>
      <c r="H578" s="2"/>
      <c r="I578" s="55"/>
      <c r="J578" s="55"/>
      <c r="K578" s="55"/>
      <c r="L578" s="55"/>
      <c r="M578" s="55"/>
      <c r="N578" s="55"/>
      <c r="O578" s="55"/>
      <c r="P578" s="55"/>
      <c r="Q578" s="55"/>
      <c r="R578" s="55"/>
      <c r="S578" s="55"/>
      <c r="T578" s="55"/>
      <c r="U578" s="55"/>
      <c r="V578" s="55"/>
      <c r="W578" s="55"/>
      <c r="X578" s="55"/>
      <c r="Y578" s="55"/>
      <c r="Z578" s="35"/>
      <c r="AA578" s="239" t="s">
        <v>4</v>
      </c>
      <c r="AB578" s="239"/>
      <c r="AC578" s="46">
        <f>IF(SUM(U96:U103)=0,0,+(SUM(U96:U103)/AC576))</f>
        <v>1</v>
      </c>
      <c r="AD578" s="60"/>
      <c r="AE578" s="60"/>
      <c r="AF578" s="60"/>
    </row>
    <row r="579" spans="1:32" ht="24" thickBot="1" x14ac:dyDescent="0.25">
      <c r="A579" s="53"/>
      <c r="B579" s="75"/>
      <c r="C579" s="75"/>
      <c r="D579" s="75"/>
      <c r="E579" s="65"/>
      <c r="F579" s="1"/>
      <c r="G579" s="2"/>
      <c r="H579" s="2"/>
      <c r="I579" s="55"/>
      <c r="J579" s="55"/>
      <c r="K579" s="55"/>
      <c r="L579" s="55"/>
      <c r="M579" s="55"/>
      <c r="N579" s="55"/>
      <c r="O579" s="55"/>
      <c r="P579" s="55"/>
      <c r="Q579" s="55"/>
      <c r="R579" s="55"/>
      <c r="S579" s="55"/>
      <c r="T579" s="55"/>
      <c r="U579" s="55"/>
      <c r="V579" s="55"/>
      <c r="W579" s="55"/>
      <c r="X579" s="55"/>
      <c r="Y579" s="55"/>
      <c r="Z579" s="35"/>
      <c r="AA579" s="239" t="s">
        <v>3</v>
      </c>
      <c r="AB579" s="239"/>
      <c r="AC579" s="50">
        <f>IF(SUM(T96:T103)=0,0,+(SUM(T96:T103)/AC577))</f>
        <v>1</v>
      </c>
      <c r="AD579" s="60"/>
      <c r="AE579" s="60"/>
      <c r="AF579" s="60"/>
    </row>
    <row r="580" spans="1:32" ht="24" thickBot="1" x14ac:dyDescent="0.25">
      <c r="A580" s="53"/>
      <c r="B580" s="75"/>
      <c r="C580" s="75"/>
      <c r="D580" s="75"/>
      <c r="E580" s="65"/>
      <c r="F580" s="1"/>
      <c r="G580" s="2"/>
      <c r="H580" s="2"/>
      <c r="I580" s="55"/>
      <c r="J580" s="55"/>
      <c r="K580" s="55"/>
      <c r="L580" s="55"/>
      <c r="M580" s="55"/>
      <c r="N580" s="55"/>
      <c r="O580" s="55"/>
      <c r="P580" s="55"/>
      <c r="Q580" s="55"/>
      <c r="R580" s="55"/>
      <c r="S580" s="55"/>
      <c r="T580" s="55"/>
      <c r="U580" s="55"/>
      <c r="V580" s="55"/>
      <c r="W580" s="55"/>
      <c r="X580" s="55"/>
      <c r="Y580" s="55"/>
      <c r="Z580" s="35"/>
      <c r="AA580" s="56"/>
      <c r="AB580" s="56"/>
      <c r="AC580" s="57"/>
      <c r="AD580" s="60"/>
      <c r="AE580" s="60"/>
      <c r="AF580" s="60"/>
    </row>
    <row r="581" spans="1:32" ht="13.5" thickBot="1" x14ac:dyDescent="0.25">
      <c r="A581" s="53"/>
      <c r="B581" s="75"/>
      <c r="C581" s="75"/>
      <c r="D581" s="75"/>
      <c r="E581" s="65"/>
      <c r="F581" s="1"/>
      <c r="G581" s="2"/>
      <c r="H581" s="2"/>
      <c r="I581" s="55"/>
      <c r="J581" s="55"/>
      <c r="K581" s="55"/>
      <c r="L581" s="55"/>
      <c r="M581" s="55"/>
      <c r="N581" s="55"/>
      <c r="O581" s="55"/>
      <c r="P581" s="55"/>
      <c r="Q581" s="55"/>
      <c r="R581" s="55"/>
      <c r="S581" s="55"/>
      <c r="T581" s="55"/>
      <c r="U581" s="55"/>
      <c r="V581" s="55"/>
      <c r="W581" s="55"/>
      <c r="X581" s="55"/>
      <c r="Y581" s="55"/>
      <c r="Z581" s="35"/>
      <c r="AA581" s="234" t="s">
        <v>1373</v>
      </c>
      <c r="AB581" s="234"/>
      <c r="AC581" s="234"/>
      <c r="AD581" s="60"/>
      <c r="AE581" s="60"/>
      <c r="AF581" s="60"/>
    </row>
    <row r="582" spans="1:32" ht="13.5" thickBot="1" x14ac:dyDescent="0.25">
      <c r="A582" s="53"/>
      <c r="B582" s="75"/>
      <c r="C582" s="75"/>
      <c r="D582" s="75"/>
      <c r="E582" s="65"/>
      <c r="F582" s="1"/>
      <c r="G582" s="2"/>
      <c r="H582" s="2"/>
      <c r="I582" s="55"/>
      <c r="J582" s="55"/>
      <c r="K582" s="55"/>
      <c r="L582" s="55"/>
      <c r="M582" s="55"/>
      <c r="N582" s="55"/>
      <c r="O582" s="55"/>
      <c r="P582" s="55"/>
      <c r="Q582" s="55"/>
      <c r="R582" s="55"/>
      <c r="S582" s="55"/>
      <c r="T582" s="55"/>
      <c r="U582" s="55"/>
      <c r="V582" s="55"/>
      <c r="W582" s="55"/>
      <c r="X582" s="55"/>
      <c r="Y582" s="55"/>
      <c r="Z582" s="35"/>
      <c r="AA582" s="234"/>
      <c r="AB582" s="234"/>
      <c r="AC582" s="234"/>
      <c r="AD582" s="60"/>
      <c r="AE582" s="60"/>
      <c r="AF582" s="60"/>
    </row>
    <row r="583" spans="1:32" ht="13.5" thickBot="1" x14ac:dyDescent="0.25">
      <c r="A583" s="53"/>
      <c r="B583" s="75"/>
      <c r="C583" s="75"/>
      <c r="D583" s="75"/>
      <c r="E583" s="65"/>
      <c r="F583" s="1"/>
      <c r="G583" s="2"/>
      <c r="H583" s="2"/>
      <c r="I583" s="55"/>
      <c r="J583" s="55"/>
      <c r="K583" s="55"/>
      <c r="L583" s="55"/>
      <c r="M583" s="55"/>
      <c r="N583" s="55"/>
      <c r="O583" s="55"/>
      <c r="P583" s="55"/>
      <c r="Q583" s="55"/>
      <c r="R583" s="55"/>
      <c r="S583" s="55"/>
      <c r="T583" s="55"/>
      <c r="U583" s="55"/>
      <c r="V583" s="55"/>
      <c r="W583" s="55"/>
      <c r="X583" s="55"/>
      <c r="Y583" s="55"/>
      <c r="Z583" s="35"/>
      <c r="AA583" s="239" t="s">
        <v>1</v>
      </c>
      <c r="AB583" s="239"/>
      <c r="AC583" s="45">
        <f>SUM(V104:V159)</f>
        <v>1396.4285714285711</v>
      </c>
      <c r="AD583" s="60"/>
      <c r="AE583" s="60"/>
      <c r="AF583" s="60"/>
    </row>
    <row r="584" spans="1:32" ht="13.5" thickBot="1" x14ac:dyDescent="0.25">
      <c r="A584" s="53"/>
      <c r="B584" s="75"/>
      <c r="C584" s="75"/>
      <c r="D584" s="75"/>
      <c r="E584" s="65"/>
      <c r="F584" s="1"/>
      <c r="G584" s="2"/>
      <c r="H584" s="2"/>
      <c r="I584" s="55"/>
      <c r="J584" s="55"/>
      <c r="K584" s="55"/>
      <c r="L584" s="55"/>
      <c r="M584" s="55"/>
      <c r="N584" s="55"/>
      <c r="O584" s="55"/>
      <c r="P584" s="55"/>
      <c r="Q584" s="55"/>
      <c r="R584" s="55"/>
      <c r="S584" s="55"/>
      <c r="T584" s="55"/>
      <c r="U584" s="55"/>
      <c r="V584" s="55"/>
      <c r="W584" s="55"/>
      <c r="X584" s="55"/>
      <c r="Y584" s="55"/>
      <c r="Z584" s="35"/>
      <c r="AA584" s="239" t="s">
        <v>2</v>
      </c>
      <c r="AB584" s="239"/>
      <c r="AC584" s="45">
        <f>SUM(N104:N159)</f>
        <v>1396.4285714285711</v>
      </c>
      <c r="AD584" s="60"/>
      <c r="AE584" s="60"/>
      <c r="AF584" s="60"/>
    </row>
    <row r="585" spans="1:32" ht="24" thickBot="1" x14ac:dyDescent="0.25">
      <c r="A585" s="53"/>
      <c r="B585" s="75"/>
      <c r="C585" s="75"/>
      <c r="D585" s="75"/>
      <c r="E585" s="65"/>
      <c r="F585" s="1"/>
      <c r="G585" s="2"/>
      <c r="H585" s="2"/>
      <c r="I585" s="55"/>
      <c r="J585" s="55"/>
      <c r="K585" s="55"/>
      <c r="L585" s="55"/>
      <c r="M585" s="55"/>
      <c r="N585" s="55"/>
      <c r="O585" s="55"/>
      <c r="P585" s="55"/>
      <c r="Q585" s="55"/>
      <c r="R585" s="55"/>
      <c r="S585" s="55"/>
      <c r="T585" s="55"/>
      <c r="U585" s="55"/>
      <c r="V585" s="55"/>
      <c r="W585" s="55"/>
      <c r="X585" s="55"/>
      <c r="Y585" s="55"/>
      <c r="Z585" s="35"/>
      <c r="AA585" s="239" t="s">
        <v>4</v>
      </c>
      <c r="AB585" s="239"/>
      <c r="AC585" s="46">
        <f>IF(SUM(U104:U159)=0,0,+(SUM(U104:U159)/AC583))</f>
        <v>0.61348443425346166</v>
      </c>
      <c r="AD585" s="60"/>
      <c r="AE585" s="60"/>
      <c r="AF585" s="60"/>
    </row>
    <row r="586" spans="1:32" ht="24" thickBot="1" x14ac:dyDescent="0.25">
      <c r="A586" s="53"/>
      <c r="B586" s="75"/>
      <c r="C586" s="75"/>
      <c r="D586" s="75"/>
      <c r="E586" s="65"/>
      <c r="F586" s="1"/>
      <c r="G586" s="2"/>
      <c r="H586" s="2"/>
      <c r="I586" s="55"/>
      <c r="J586" s="55"/>
      <c r="K586" s="55"/>
      <c r="L586" s="55"/>
      <c r="M586" s="55"/>
      <c r="N586" s="55"/>
      <c r="O586" s="55"/>
      <c r="P586" s="55"/>
      <c r="Q586" s="55"/>
      <c r="R586" s="55"/>
      <c r="S586" s="55"/>
      <c r="T586" s="55"/>
      <c r="U586" s="55"/>
      <c r="V586" s="55"/>
      <c r="W586" s="55"/>
      <c r="X586" s="55"/>
      <c r="Y586" s="55"/>
      <c r="Z586" s="35"/>
      <c r="AA586" s="239" t="s">
        <v>3</v>
      </c>
      <c r="AB586" s="239"/>
      <c r="AC586" s="50">
        <f>IF(SUM(T104:T159)=0,0,+(SUM(T104:T159)/AC584))</f>
        <v>0.61348443425346166</v>
      </c>
      <c r="AD586" s="60"/>
      <c r="AE586" s="60"/>
      <c r="AF586" s="60"/>
    </row>
    <row r="587" spans="1:32" ht="24" thickBot="1" x14ac:dyDescent="0.25">
      <c r="A587" s="53"/>
      <c r="B587" s="75"/>
      <c r="C587" s="75"/>
      <c r="D587" s="75"/>
      <c r="E587" s="65"/>
      <c r="F587" s="1"/>
      <c r="G587" s="2"/>
      <c r="H587" s="2"/>
      <c r="I587" s="55"/>
      <c r="J587" s="55"/>
      <c r="K587" s="55"/>
      <c r="L587" s="55"/>
      <c r="M587" s="55"/>
      <c r="N587" s="55"/>
      <c r="O587" s="55"/>
      <c r="P587" s="55"/>
      <c r="Q587" s="55"/>
      <c r="R587" s="55"/>
      <c r="S587" s="55"/>
      <c r="T587" s="55"/>
      <c r="U587" s="55"/>
      <c r="V587" s="55"/>
      <c r="W587" s="55"/>
      <c r="X587" s="55"/>
      <c r="Y587" s="55"/>
      <c r="Z587" s="35"/>
      <c r="AA587" s="56"/>
      <c r="AB587" s="56"/>
      <c r="AC587" s="57"/>
      <c r="AD587" s="60"/>
      <c r="AE587" s="60"/>
      <c r="AF587" s="60"/>
    </row>
    <row r="588" spans="1:32" ht="13.5" thickBot="1" x14ac:dyDescent="0.25">
      <c r="A588" s="53"/>
      <c r="B588" s="75"/>
      <c r="C588" s="75"/>
      <c r="D588" s="75"/>
      <c r="E588" s="65"/>
      <c r="F588" s="1"/>
      <c r="G588" s="2"/>
      <c r="H588" s="2"/>
      <c r="I588" s="55"/>
      <c r="J588" s="55"/>
      <c r="K588" s="55"/>
      <c r="L588" s="55"/>
      <c r="M588" s="55"/>
      <c r="N588" s="55"/>
      <c r="O588" s="55"/>
      <c r="P588" s="55"/>
      <c r="Q588" s="55"/>
      <c r="R588" s="55"/>
      <c r="S588" s="55"/>
      <c r="T588" s="55"/>
      <c r="U588" s="55"/>
      <c r="V588" s="55"/>
      <c r="W588" s="55"/>
      <c r="X588" s="55"/>
      <c r="Y588" s="55"/>
      <c r="Z588" s="35"/>
      <c r="AA588" s="234" t="s">
        <v>1257</v>
      </c>
      <c r="AB588" s="234"/>
      <c r="AC588" s="234"/>
      <c r="AD588" s="60"/>
      <c r="AE588" s="60"/>
      <c r="AF588" s="60"/>
    </row>
    <row r="589" spans="1:32" ht="13.5" thickBot="1" x14ac:dyDescent="0.25">
      <c r="A589" s="53"/>
      <c r="B589" s="75"/>
      <c r="C589" s="75"/>
      <c r="D589" s="75"/>
      <c r="E589" s="65"/>
      <c r="F589" s="1"/>
      <c r="G589" s="2"/>
      <c r="H589" s="2"/>
      <c r="I589" s="55"/>
      <c r="J589" s="55"/>
      <c r="K589" s="55"/>
      <c r="L589" s="55"/>
      <c r="M589" s="55"/>
      <c r="N589" s="55"/>
      <c r="O589" s="55"/>
      <c r="P589" s="55"/>
      <c r="Q589" s="55"/>
      <c r="R589" s="55"/>
      <c r="S589" s="55"/>
      <c r="T589" s="55"/>
      <c r="U589" s="55"/>
      <c r="V589" s="55"/>
      <c r="W589" s="55"/>
      <c r="X589" s="55"/>
      <c r="Y589" s="55"/>
      <c r="Z589" s="35"/>
      <c r="AA589" s="234"/>
      <c r="AB589" s="234"/>
      <c r="AC589" s="234"/>
      <c r="AD589" s="60"/>
      <c r="AE589" s="60"/>
      <c r="AF589" s="60"/>
    </row>
    <row r="590" spans="1:32" ht="13.5" thickBot="1" x14ac:dyDescent="0.25">
      <c r="A590" s="53"/>
      <c r="B590" s="75"/>
      <c r="C590" s="75"/>
      <c r="D590" s="75"/>
      <c r="E590" s="65"/>
      <c r="F590" s="1"/>
      <c r="G590" s="2"/>
      <c r="H590" s="2"/>
      <c r="I590" s="55"/>
      <c r="J590" s="55"/>
      <c r="K590" s="55"/>
      <c r="L590" s="55"/>
      <c r="M590" s="55"/>
      <c r="N590" s="55"/>
      <c r="O590" s="55"/>
      <c r="P590" s="55"/>
      <c r="Q590" s="55"/>
      <c r="R590" s="55"/>
      <c r="S590" s="55"/>
      <c r="T590" s="55"/>
      <c r="U590" s="55"/>
      <c r="V590" s="55"/>
      <c r="W590" s="55"/>
      <c r="X590" s="55"/>
      <c r="Y590" s="55"/>
      <c r="Z590" s="35"/>
      <c r="AA590" s="239" t="s">
        <v>1</v>
      </c>
      <c r="AB590" s="239"/>
      <c r="AC590" s="45">
        <f>SUM(V160:V164)</f>
        <v>48.857142857142854</v>
      </c>
      <c r="AD590" s="60"/>
      <c r="AE590" s="60"/>
      <c r="AF590" s="60"/>
    </row>
    <row r="591" spans="1:32" ht="13.5" thickBot="1" x14ac:dyDescent="0.25">
      <c r="A591" s="53"/>
      <c r="B591" s="75"/>
      <c r="C591" s="75"/>
      <c r="D591" s="75"/>
      <c r="E591" s="65"/>
      <c r="F591" s="1"/>
      <c r="G591" s="2"/>
      <c r="H591" s="2"/>
      <c r="I591" s="55"/>
      <c r="J591" s="55"/>
      <c r="K591" s="55"/>
      <c r="L591" s="55"/>
      <c r="M591" s="55"/>
      <c r="N591" s="55"/>
      <c r="O591" s="55"/>
      <c r="P591" s="55"/>
      <c r="Q591" s="55"/>
      <c r="R591" s="55"/>
      <c r="S591" s="55"/>
      <c r="T591" s="55"/>
      <c r="U591" s="55"/>
      <c r="V591" s="55"/>
      <c r="W591" s="55"/>
      <c r="X591" s="55"/>
      <c r="Y591" s="55"/>
      <c r="Z591" s="35"/>
      <c r="AA591" s="239" t="s">
        <v>2</v>
      </c>
      <c r="AB591" s="239"/>
      <c r="AC591" s="45">
        <f>SUM(N160:N164)</f>
        <v>48.857142857142854</v>
      </c>
      <c r="AD591" s="60"/>
      <c r="AE591" s="60"/>
      <c r="AF591" s="60"/>
    </row>
    <row r="592" spans="1:32" ht="24" thickBot="1" x14ac:dyDescent="0.25">
      <c r="A592" s="53"/>
      <c r="B592" s="75"/>
      <c r="C592" s="75"/>
      <c r="D592" s="75"/>
      <c r="E592" s="65"/>
      <c r="F592" s="1"/>
      <c r="G592" s="2"/>
      <c r="H592" s="2"/>
      <c r="I592" s="55"/>
      <c r="J592" s="55"/>
      <c r="K592" s="55"/>
      <c r="L592" s="55"/>
      <c r="M592" s="55"/>
      <c r="N592" s="55"/>
      <c r="O592" s="55"/>
      <c r="P592" s="55"/>
      <c r="Q592" s="55"/>
      <c r="R592" s="55"/>
      <c r="S592" s="55"/>
      <c r="T592" s="55"/>
      <c r="U592" s="55"/>
      <c r="V592" s="55"/>
      <c r="W592" s="55"/>
      <c r="X592" s="55"/>
      <c r="Y592" s="55"/>
      <c r="Z592" s="35"/>
      <c r="AA592" s="239" t="s">
        <v>4</v>
      </c>
      <c r="AB592" s="239"/>
      <c r="AC592" s="46">
        <f>IF(SUM(U160:U164)=0,0,+(SUM(U160:U164)/AC590))</f>
        <v>0.75555555555555554</v>
      </c>
      <c r="AD592" s="60"/>
      <c r="AE592" s="60"/>
      <c r="AF592" s="60"/>
    </row>
    <row r="593" spans="1:32" ht="24" thickBot="1" x14ac:dyDescent="0.25">
      <c r="A593" s="53"/>
      <c r="B593" s="75"/>
      <c r="C593" s="75"/>
      <c r="D593" s="75"/>
      <c r="E593" s="65"/>
      <c r="F593" s="1"/>
      <c r="G593" s="2"/>
      <c r="H593" s="2"/>
      <c r="I593" s="55"/>
      <c r="J593" s="55"/>
      <c r="K593" s="55"/>
      <c r="L593" s="55"/>
      <c r="M593" s="55"/>
      <c r="N593" s="55"/>
      <c r="O593" s="55"/>
      <c r="P593" s="55"/>
      <c r="Q593" s="55"/>
      <c r="R593" s="55"/>
      <c r="S593" s="55"/>
      <c r="T593" s="55"/>
      <c r="U593" s="55"/>
      <c r="V593" s="55"/>
      <c r="W593" s="55"/>
      <c r="X593" s="55"/>
      <c r="Y593" s="55"/>
      <c r="Z593" s="35"/>
      <c r="AA593" s="239" t="s">
        <v>3</v>
      </c>
      <c r="AB593" s="239"/>
      <c r="AC593" s="50">
        <f>IF(SUM(T160:T164)=0,0,+(SUM(T160:T164)/AC591))</f>
        <v>0.75555555555555554</v>
      </c>
      <c r="AD593" s="60"/>
      <c r="AE593" s="60"/>
      <c r="AF593" s="60"/>
    </row>
    <row r="594" spans="1:32" ht="24" thickBot="1" x14ac:dyDescent="0.25">
      <c r="A594" s="53"/>
      <c r="B594" s="75"/>
      <c r="C594" s="75"/>
      <c r="D594" s="75"/>
      <c r="E594" s="65"/>
      <c r="F594" s="1"/>
      <c r="G594" s="2"/>
      <c r="H594" s="2"/>
      <c r="I594" s="55"/>
      <c r="J594" s="55"/>
      <c r="K594" s="55"/>
      <c r="L594" s="55"/>
      <c r="M594" s="55"/>
      <c r="N594" s="55"/>
      <c r="O594" s="55"/>
      <c r="P594" s="55"/>
      <c r="Q594" s="55"/>
      <c r="R594" s="55"/>
      <c r="S594" s="55"/>
      <c r="T594" s="55"/>
      <c r="U594" s="55"/>
      <c r="V594" s="55"/>
      <c r="W594" s="55"/>
      <c r="X594" s="55"/>
      <c r="Y594" s="55"/>
      <c r="Z594" s="35"/>
      <c r="AA594" s="56"/>
      <c r="AB594" s="56"/>
      <c r="AC594" s="57"/>
      <c r="AD594" s="60"/>
      <c r="AE594" s="60"/>
      <c r="AF594" s="60"/>
    </row>
    <row r="595" spans="1:32" ht="13.5" thickBot="1" x14ac:dyDescent="0.25">
      <c r="A595" s="53"/>
      <c r="B595" s="75"/>
      <c r="C595" s="75"/>
      <c r="D595" s="75"/>
      <c r="E595" s="65"/>
      <c r="F595" s="1"/>
      <c r="G595" s="2"/>
      <c r="H595" s="2"/>
      <c r="I595" s="55"/>
      <c r="J595" s="55"/>
      <c r="K595" s="55"/>
      <c r="L595" s="55"/>
      <c r="M595" s="55"/>
      <c r="N595" s="55"/>
      <c r="O595" s="55"/>
      <c r="P595" s="55"/>
      <c r="Q595" s="55"/>
      <c r="R595" s="55"/>
      <c r="S595" s="55"/>
      <c r="T595" s="55"/>
      <c r="U595" s="55"/>
      <c r="V595" s="55"/>
      <c r="W595" s="55"/>
      <c r="X595" s="55"/>
      <c r="Y595" s="55"/>
      <c r="Z595" s="35"/>
      <c r="AA595" s="234" t="s">
        <v>1233</v>
      </c>
      <c r="AB595" s="234"/>
      <c r="AC595" s="234"/>
      <c r="AD595" s="60"/>
      <c r="AE595" s="60"/>
      <c r="AF595" s="60"/>
    </row>
    <row r="596" spans="1:32" ht="13.5" thickBot="1" x14ac:dyDescent="0.25">
      <c r="A596" s="53"/>
      <c r="B596" s="75"/>
      <c r="C596" s="75"/>
      <c r="D596" s="75"/>
      <c r="E596" s="65"/>
      <c r="F596" s="1"/>
      <c r="G596" s="2"/>
      <c r="H596" s="2"/>
      <c r="I596" s="55"/>
      <c r="J596" s="55"/>
      <c r="K596" s="55"/>
      <c r="L596" s="55"/>
      <c r="M596" s="55"/>
      <c r="N596" s="55"/>
      <c r="O596" s="55"/>
      <c r="P596" s="55"/>
      <c r="Q596" s="55"/>
      <c r="R596" s="55"/>
      <c r="S596" s="55"/>
      <c r="T596" s="55"/>
      <c r="U596" s="55"/>
      <c r="V596" s="55"/>
      <c r="W596" s="55"/>
      <c r="X596" s="55"/>
      <c r="Y596" s="55"/>
      <c r="Z596" s="35"/>
      <c r="AA596" s="234"/>
      <c r="AB596" s="234"/>
      <c r="AC596" s="234"/>
      <c r="AD596" s="60"/>
      <c r="AE596" s="60"/>
      <c r="AF596" s="60"/>
    </row>
    <row r="597" spans="1:32" ht="13.5" thickBot="1" x14ac:dyDescent="0.25">
      <c r="A597" s="53"/>
      <c r="B597" s="75"/>
      <c r="C597" s="75"/>
      <c r="D597" s="75"/>
      <c r="E597" s="65"/>
      <c r="F597" s="1"/>
      <c r="G597" s="2"/>
      <c r="H597" s="2"/>
      <c r="I597" s="55"/>
      <c r="J597" s="55"/>
      <c r="K597" s="55"/>
      <c r="L597" s="55"/>
      <c r="M597" s="55"/>
      <c r="N597" s="55"/>
      <c r="O597" s="55"/>
      <c r="P597" s="55"/>
      <c r="Q597" s="55"/>
      <c r="R597" s="55"/>
      <c r="S597" s="55"/>
      <c r="T597" s="55"/>
      <c r="U597" s="55"/>
      <c r="V597" s="55"/>
      <c r="W597" s="55"/>
      <c r="X597" s="55"/>
      <c r="Y597" s="55"/>
      <c r="Z597" s="35"/>
      <c r="AA597" s="239" t="s">
        <v>1</v>
      </c>
      <c r="AB597" s="239"/>
      <c r="AC597" s="45">
        <f>SUM(V165:V192)</f>
        <v>480.00000000000011</v>
      </c>
      <c r="AD597" s="60"/>
      <c r="AE597" s="60"/>
      <c r="AF597" s="60"/>
    </row>
    <row r="598" spans="1:32" ht="13.5" thickBot="1" x14ac:dyDescent="0.25">
      <c r="A598" s="53"/>
      <c r="B598" s="75"/>
      <c r="C598" s="75"/>
      <c r="D598" s="75"/>
      <c r="E598" s="65"/>
      <c r="F598" s="1"/>
      <c r="G598" s="2"/>
      <c r="H598" s="2"/>
      <c r="I598" s="55"/>
      <c r="J598" s="55"/>
      <c r="K598" s="55"/>
      <c r="L598" s="55"/>
      <c r="M598" s="55"/>
      <c r="N598" s="55"/>
      <c r="O598" s="55"/>
      <c r="P598" s="55"/>
      <c r="Q598" s="55"/>
      <c r="R598" s="55"/>
      <c r="S598" s="55"/>
      <c r="T598" s="55"/>
      <c r="U598" s="55"/>
      <c r="V598" s="55"/>
      <c r="W598" s="55"/>
      <c r="X598" s="55"/>
      <c r="Y598" s="55"/>
      <c r="Z598" s="35"/>
      <c r="AA598" s="239" t="s">
        <v>2</v>
      </c>
      <c r="AB598" s="239"/>
      <c r="AC598" s="45">
        <f>SUM(N165:N192)</f>
        <v>480.00000000000011</v>
      </c>
      <c r="AD598" s="60"/>
      <c r="AE598" s="60"/>
      <c r="AF598" s="60"/>
    </row>
    <row r="599" spans="1:32" ht="24" thickBot="1" x14ac:dyDescent="0.25">
      <c r="A599" s="53"/>
      <c r="B599" s="75"/>
      <c r="C599" s="75"/>
      <c r="D599" s="75"/>
      <c r="E599" s="65"/>
      <c r="F599" s="1"/>
      <c r="G599" s="2"/>
      <c r="H599" s="2"/>
      <c r="I599" s="55"/>
      <c r="J599" s="55"/>
      <c r="K599" s="55"/>
      <c r="L599" s="55"/>
      <c r="M599" s="55"/>
      <c r="N599" s="55"/>
      <c r="O599" s="55"/>
      <c r="P599" s="55"/>
      <c r="Q599" s="55"/>
      <c r="R599" s="55"/>
      <c r="S599" s="55"/>
      <c r="T599" s="55"/>
      <c r="U599" s="55"/>
      <c r="V599" s="55"/>
      <c r="W599" s="55"/>
      <c r="X599" s="55"/>
      <c r="Y599" s="55"/>
      <c r="Z599" s="35"/>
      <c r="AA599" s="239" t="s">
        <v>4</v>
      </c>
      <c r="AB599" s="239"/>
      <c r="AC599" s="46">
        <f>IF(SUM(U165:U192)=0,0,+(SUM(U165:U192)/AC597))</f>
        <v>0.32142857142857134</v>
      </c>
      <c r="AD599" s="60"/>
      <c r="AE599" s="60"/>
      <c r="AF599" s="60"/>
    </row>
    <row r="600" spans="1:32" ht="24" thickBot="1" x14ac:dyDescent="0.25">
      <c r="A600" s="53"/>
      <c r="B600" s="75"/>
      <c r="C600" s="75"/>
      <c r="D600" s="75"/>
      <c r="E600" s="65"/>
      <c r="F600" s="1"/>
      <c r="G600" s="2"/>
      <c r="H600" s="2"/>
      <c r="I600" s="55"/>
      <c r="J600" s="55"/>
      <c r="K600" s="55"/>
      <c r="L600" s="55"/>
      <c r="M600" s="55"/>
      <c r="N600" s="55"/>
      <c r="O600" s="55"/>
      <c r="P600" s="55"/>
      <c r="Q600" s="55"/>
      <c r="R600" s="55"/>
      <c r="S600" s="55"/>
      <c r="T600" s="55"/>
      <c r="U600" s="55"/>
      <c r="V600" s="55"/>
      <c r="W600" s="55"/>
      <c r="X600" s="55"/>
      <c r="Y600" s="55"/>
      <c r="Z600" s="35"/>
      <c r="AA600" s="239" t="s">
        <v>3</v>
      </c>
      <c r="AB600" s="239"/>
      <c r="AC600" s="50">
        <f>IF(SUM(T165:T192)=0,0,+(SUM(T165:T192)/AC598))</f>
        <v>0.32142857142857134</v>
      </c>
      <c r="AD600" s="60"/>
      <c r="AE600" s="60"/>
      <c r="AF600" s="60"/>
    </row>
    <row r="601" spans="1:32" ht="24" thickBot="1" x14ac:dyDescent="0.25">
      <c r="A601" s="53"/>
      <c r="B601" s="75"/>
      <c r="C601" s="75"/>
      <c r="D601" s="75"/>
      <c r="E601" s="65"/>
      <c r="F601" s="1"/>
      <c r="G601" s="2"/>
      <c r="H601" s="2"/>
      <c r="I601" s="55"/>
      <c r="J601" s="55"/>
      <c r="K601" s="55"/>
      <c r="L601" s="55"/>
      <c r="M601" s="55"/>
      <c r="N601" s="55"/>
      <c r="O601" s="55"/>
      <c r="P601" s="55"/>
      <c r="Q601" s="55"/>
      <c r="R601" s="55"/>
      <c r="S601" s="55"/>
      <c r="T601" s="55"/>
      <c r="U601" s="55"/>
      <c r="V601" s="55"/>
      <c r="W601" s="55"/>
      <c r="X601" s="55"/>
      <c r="Y601" s="55"/>
      <c r="Z601" s="35"/>
      <c r="AA601" s="56"/>
      <c r="AB601" s="56"/>
      <c r="AC601" s="57"/>
      <c r="AD601" s="60"/>
      <c r="AE601" s="60"/>
      <c r="AF601" s="60"/>
    </row>
    <row r="602" spans="1:32" ht="13.5" thickBot="1" x14ac:dyDescent="0.25">
      <c r="A602" s="53"/>
      <c r="B602" s="75"/>
      <c r="C602" s="75"/>
      <c r="D602" s="75"/>
      <c r="E602" s="65"/>
      <c r="F602" s="1"/>
      <c r="G602" s="2"/>
      <c r="H602" s="2"/>
      <c r="I602" s="55"/>
      <c r="J602" s="55"/>
      <c r="K602" s="55"/>
      <c r="L602" s="55"/>
      <c r="M602" s="55"/>
      <c r="N602" s="55"/>
      <c r="O602" s="55"/>
      <c r="P602" s="55"/>
      <c r="Q602" s="55"/>
      <c r="R602" s="55"/>
      <c r="S602" s="55"/>
      <c r="T602" s="55"/>
      <c r="U602" s="55"/>
      <c r="V602" s="55"/>
      <c r="W602" s="55"/>
      <c r="X602" s="55"/>
      <c r="Y602" s="55"/>
      <c r="Z602" s="35"/>
      <c r="AA602" s="234" t="s">
        <v>1041</v>
      </c>
      <c r="AB602" s="234"/>
      <c r="AC602" s="234"/>
      <c r="AD602" s="60"/>
      <c r="AE602" s="60"/>
      <c r="AF602" s="60"/>
    </row>
    <row r="603" spans="1:32" ht="13.5" thickBot="1" x14ac:dyDescent="0.25">
      <c r="A603" s="53"/>
      <c r="B603" s="75"/>
      <c r="C603" s="75"/>
      <c r="D603" s="75"/>
      <c r="E603" s="65"/>
      <c r="F603" s="1"/>
      <c r="G603" s="2"/>
      <c r="H603" s="2"/>
      <c r="I603" s="55"/>
      <c r="J603" s="55"/>
      <c r="K603" s="55"/>
      <c r="L603" s="55"/>
      <c r="M603" s="55"/>
      <c r="N603" s="55"/>
      <c r="O603" s="55"/>
      <c r="P603" s="55"/>
      <c r="Q603" s="55"/>
      <c r="R603" s="55"/>
      <c r="S603" s="55"/>
      <c r="T603" s="55"/>
      <c r="U603" s="55"/>
      <c r="V603" s="55"/>
      <c r="W603" s="55"/>
      <c r="X603" s="55"/>
      <c r="Y603" s="55"/>
      <c r="Z603" s="35"/>
      <c r="AA603" s="234"/>
      <c r="AB603" s="234"/>
      <c r="AC603" s="234"/>
      <c r="AD603" s="60"/>
      <c r="AE603" s="60"/>
      <c r="AF603" s="60"/>
    </row>
    <row r="604" spans="1:32" ht="13.5" thickBot="1" x14ac:dyDescent="0.25">
      <c r="A604" s="53"/>
      <c r="B604" s="75"/>
      <c r="C604" s="75"/>
      <c r="D604" s="75"/>
      <c r="E604" s="65"/>
      <c r="F604" s="1"/>
      <c r="G604" s="2"/>
      <c r="H604" s="2"/>
      <c r="I604" s="55"/>
      <c r="J604" s="55"/>
      <c r="K604" s="55"/>
      <c r="L604" s="55"/>
      <c r="M604" s="55"/>
      <c r="N604" s="55"/>
      <c r="O604" s="55"/>
      <c r="P604" s="55"/>
      <c r="Q604" s="55"/>
      <c r="R604" s="55"/>
      <c r="S604" s="55"/>
      <c r="T604" s="55"/>
      <c r="U604" s="55"/>
      <c r="V604" s="55"/>
      <c r="W604" s="55"/>
      <c r="X604" s="55"/>
      <c r="Y604" s="55"/>
      <c r="Z604" s="35"/>
      <c r="AA604" s="239" t="s">
        <v>1</v>
      </c>
      <c r="AB604" s="239"/>
      <c r="AC604" s="45">
        <f>SUM(V193:V200)</f>
        <v>217.14285714285714</v>
      </c>
      <c r="AD604" s="60"/>
      <c r="AE604" s="60"/>
      <c r="AF604" s="60"/>
    </row>
    <row r="605" spans="1:32" ht="13.5" thickBot="1" x14ac:dyDescent="0.25">
      <c r="A605" s="53"/>
      <c r="B605" s="75"/>
      <c r="C605" s="75"/>
      <c r="D605" s="75"/>
      <c r="E605" s="65"/>
      <c r="F605" s="1"/>
      <c r="G605" s="2"/>
      <c r="H605" s="2"/>
      <c r="I605" s="55"/>
      <c r="J605" s="55"/>
      <c r="K605" s="55"/>
      <c r="L605" s="55"/>
      <c r="M605" s="55"/>
      <c r="N605" s="55"/>
      <c r="O605" s="55"/>
      <c r="P605" s="55"/>
      <c r="Q605" s="55"/>
      <c r="R605" s="55"/>
      <c r="S605" s="55"/>
      <c r="T605" s="55"/>
      <c r="U605" s="55"/>
      <c r="V605" s="55"/>
      <c r="W605" s="55"/>
      <c r="X605" s="55"/>
      <c r="Y605" s="55"/>
      <c r="Z605" s="35"/>
      <c r="AA605" s="239" t="s">
        <v>2</v>
      </c>
      <c r="AB605" s="239"/>
      <c r="AC605" s="45">
        <f>SUM(N193:N200)</f>
        <v>217.14285714285714</v>
      </c>
      <c r="AD605" s="60"/>
      <c r="AE605" s="60"/>
      <c r="AF605" s="60"/>
    </row>
    <row r="606" spans="1:32" ht="25.5" customHeight="1" thickBot="1" x14ac:dyDescent="0.25">
      <c r="A606" s="53"/>
      <c r="B606" s="75"/>
      <c r="C606" s="75"/>
      <c r="D606" s="75"/>
      <c r="E606" s="65"/>
      <c r="F606" s="1"/>
      <c r="G606" s="2"/>
      <c r="H606" s="2"/>
      <c r="I606" s="55"/>
      <c r="J606" s="55"/>
      <c r="K606" s="55"/>
      <c r="L606" s="55"/>
      <c r="M606" s="55"/>
      <c r="N606" s="55"/>
      <c r="O606" s="55"/>
      <c r="P606" s="55"/>
      <c r="Q606" s="55"/>
      <c r="R606" s="55"/>
      <c r="S606" s="55"/>
      <c r="T606" s="55"/>
      <c r="U606" s="55"/>
      <c r="V606" s="55"/>
      <c r="W606" s="55"/>
      <c r="X606" s="55"/>
      <c r="Y606" s="55"/>
      <c r="Z606" s="35"/>
      <c r="AA606" s="239" t="s">
        <v>4</v>
      </c>
      <c r="AB606" s="239"/>
      <c r="AC606" s="46">
        <f>IF(SUM(U193:U200)=0,0,+(SUM(U193:U200)/AC604))</f>
        <v>0.14407894736842106</v>
      </c>
      <c r="AD606" s="60"/>
      <c r="AE606" s="60"/>
      <c r="AF606" s="60"/>
    </row>
    <row r="607" spans="1:32" ht="24" thickBot="1" x14ac:dyDescent="0.25">
      <c r="A607" s="53"/>
      <c r="B607" s="75"/>
      <c r="C607" s="75"/>
      <c r="D607" s="75"/>
      <c r="E607" s="65"/>
      <c r="F607" s="1"/>
      <c r="G607" s="2"/>
      <c r="H607" s="2"/>
      <c r="I607" s="55"/>
      <c r="J607" s="55"/>
      <c r="K607" s="55"/>
      <c r="L607" s="55"/>
      <c r="M607" s="55"/>
      <c r="N607" s="55"/>
      <c r="O607" s="55"/>
      <c r="P607" s="55"/>
      <c r="Q607" s="55"/>
      <c r="R607" s="55"/>
      <c r="S607" s="55"/>
      <c r="T607" s="55"/>
      <c r="U607" s="55"/>
      <c r="V607" s="55"/>
      <c r="W607" s="55"/>
      <c r="X607" s="55"/>
      <c r="Y607" s="55"/>
      <c r="Z607" s="35"/>
      <c r="AA607" s="239" t="s">
        <v>3</v>
      </c>
      <c r="AB607" s="239"/>
      <c r="AC607" s="50">
        <f>IF(SUM(T193:T200)=0,0,+(SUM(T193:T200)/AC605))</f>
        <v>0.14407894736842106</v>
      </c>
      <c r="AD607" s="60"/>
      <c r="AE607" s="60"/>
      <c r="AF607" s="60"/>
    </row>
    <row r="608" spans="1:32" ht="15.75" customHeight="1" thickBot="1" x14ac:dyDescent="0.25">
      <c r="A608" s="53"/>
      <c r="B608" s="75"/>
      <c r="C608" s="75"/>
      <c r="D608" s="75"/>
      <c r="E608" s="65"/>
      <c r="F608" s="1"/>
      <c r="G608" s="2"/>
      <c r="H608" s="2"/>
      <c r="I608" s="55"/>
      <c r="J608" s="55"/>
      <c r="K608" s="55"/>
      <c r="L608" s="55"/>
      <c r="M608" s="55"/>
      <c r="N608" s="55"/>
      <c r="O608" s="55"/>
      <c r="P608" s="55"/>
      <c r="Q608" s="55"/>
      <c r="R608" s="55"/>
      <c r="S608" s="55"/>
      <c r="T608" s="55"/>
      <c r="U608" s="55"/>
      <c r="V608" s="55"/>
      <c r="W608" s="55"/>
      <c r="X608" s="55"/>
      <c r="Y608" s="55"/>
      <c r="Z608" s="35"/>
      <c r="AA608" s="56"/>
      <c r="AB608" s="56"/>
      <c r="AC608" s="57"/>
      <c r="AD608" s="60"/>
      <c r="AE608" s="60"/>
      <c r="AF608" s="60"/>
    </row>
    <row r="609" spans="1:34" ht="13.5" thickBot="1" x14ac:dyDescent="0.25">
      <c r="A609" s="53"/>
      <c r="B609" s="75"/>
      <c r="C609" s="75"/>
      <c r="D609" s="75"/>
      <c r="E609" s="65"/>
      <c r="F609" s="1"/>
      <c r="G609" s="2"/>
      <c r="H609" s="2"/>
      <c r="I609" s="55"/>
      <c r="J609" s="55"/>
      <c r="K609" s="55"/>
      <c r="L609" s="55"/>
      <c r="M609" s="55"/>
      <c r="N609" s="55"/>
      <c r="O609" s="55"/>
      <c r="P609" s="55"/>
      <c r="Q609" s="55"/>
      <c r="R609" s="55"/>
      <c r="S609" s="55"/>
      <c r="T609" s="55"/>
      <c r="U609" s="55"/>
      <c r="V609" s="55"/>
      <c r="W609" s="55"/>
      <c r="X609" s="55"/>
      <c r="Y609" s="55"/>
      <c r="Z609" s="35"/>
      <c r="AA609" s="234" t="s">
        <v>990</v>
      </c>
      <c r="AB609" s="234"/>
      <c r="AC609" s="234"/>
      <c r="AD609" s="60"/>
      <c r="AE609" s="60"/>
      <c r="AF609" s="60"/>
    </row>
    <row r="610" spans="1:34" ht="13.5" thickBot="1" x14ac:dyDescent="0.25">
      <c r="A610" s="53"/>
      <c r="B610" s="75"/>
      <c r="C610" s="75"/>
      <c r="D610" s="75"/>
      <c r="E610" s="65"/>
      <c r="F610" s="1"/>
      <c r="G610" s="2"/>
      <c r="H610" s="2"/>
      <c r="I610" s="55"/>
      <c r="J610" s="55"/>
      <c r="K610" s="55"/>
      <c r="L610" s="55"/>
      <c r="M610" s="55"/>
      <c r="N610" s="55"/>
      <c r="O610" s="55"/>
      <c r="P610" s="55"/>
      <c r="Q610" s="55"/>
      <c r="R610" s="55"/>
      <c r="S610" s="55"/>
      <c r="T610" s="55"/>
      <c r="U610" s="55"/>
      <c r="V610" s="55"/>
      <c r="W610" s="55"/>
      <c r="X610" s="55"/>
      <c r="Y610" s="55"/>
      <c r="Z610" s="35"/>
      <c r="AA610" s="234"/>
      <c r="AB610" s="234"/>
      <c r="AC610" s="234"/>
      <c r="AD610" s="60"/>
      <c r="AE610" s="60"/>
      <c r="AF610" s="60"/>
    </row>
    <row r="611" spans="1:34" ht="13.5" thickBot="1" x14ac:dyDescent="0.25">
      <c r="A611" s="53"/>
      <c r="B611" s="75"/>
      <c r="C611" s="75"/>
      <c r="D611" s="75"/>
      <c r="E611" s="65"/>
      <c r="F611" s="1"/>
      <c r="G611" s="2"/>
      <c r="H611" s="2"/>
      <c r="I611" s="55"/>
      <c r="J611" s="55"/>
      <c r="K611" s="55"/>
      <c r="L611" s="55"/>
      <c r="M611" s="55"/>
      <c r="N611" s="55"/>
      <c r="O611" s="55"/>
      <c r="P611" s="55"/>
      <c r="Q611" s="55"/>
      <c r="R611" s="55"/>
      <c r="S611" s="55"/>
      <c r="T611" s="55"/>
      <c r="U611" s="55"/>
      <c r="V611" s="55"/>
      <c r="W611" s="55"/>
      <c r="X611" s="55"/>
      <c r="Y611" s="55"/>
      <c r="Z611" s="35"/>
      <c r="AA611" s="239" t="s">
        <v>1</v>
      </c>
      <c r="AB611" s="239"/>
      <c r="AC611" s="45">
        <f>SUM(V201:V245)</f>
        <v>1423.8571428571433</v>
      </c>
      <c r="AD611" s="60"/>
      <c r="AE611" s="60"/>
      <c r="AF611" s="60"/>
    </row>
    <row r="612" spans="1:34" ht="13.5" thickBot="1" x14ac:dyDescent="0.25">
      <c r="AA612" s="239" t="s">
        <v>2</v>
      </c>
      <c r="AB612" s="239"/>
      <c r="AC612" s="45">
        <f>SUM(N201:N245)</f>
        <v>1423.8571428571433</v>
      </c>
      <c r="AH612" s="71"/>
    </row>
    <row r="613" spans="1:34" ht="24" thickBot="1" x14ac:dyDescent="0.25">
      <c r="AA613" s="239" t="s">
        <v>4</v>
      </c>
      <c r="AB613" s="239"/>
      <c r="AC613" s="46">
        <f>IF(SUM(U201:U245)=0,0,+(SUM(U201:U245)/AC611))</f>
        <v>0.86405075749974891</v>
      </c>
      <c r="AH613" s="71"/>
    </row>
    <row r="614" spans="1:34" ht="24" thickBot="1" x14ac:dyDescent="0.25">
      <c r="AA614" s="239" t="s">
        <v>3</v>
      </c>
      <c r="AB614" s="239"/>
      <c r="AC614" s="50">
        <f>IF(SUM(T201:T245)=0,0,+(SUM(T201:T245)/AC612))</f>
        <v>0.86405075749974891</v>
      </c>
      <c r="AH614" s="71"/>
    </row>
    <row r="615" spans="1:34" ht="13.5" thickBot="1" x14ac:dyDescent="0.25"/>
    <row r="616" spans="1:34" ht="13.5" thickBot="1" x14ac:dyDescent="0.25">
      <c r="AA616" s="234" t="s">
        <v>872</v>
      </c>
      <c r="AB616" s="234"/>
      <c r="AC616" s="234"/>
    </row>
    <row r="617" spans="1:34" ht="13.5" thickBot="1" x14ac:dyDescent="0.25">
      <c r="AA617" s="234"/>
      <c r="AB617" s="234"/>
      <c r="AC617" s="234"/>
    </row>
    <row r="618" spans="1:34" ht="13.5" thickBot="1" x14ac:dyDescent="0.25">
      <c r="AA618" s="239" t="s">
        <v>1</v>
      </c>
      <c r="AB618" s="239"/>
      <c r="AC618" s="45">
        <f>SUM(V246:V249)</f>
        <v>206.14285714285714</v>
      </c>
    </row>
    <row r="619" spans="1:34" ht="13.5" thickBot="1" x14ac:dyDescent="0.25">
      <c r="AA619" s="239" t="s">
        <v>2</v>
      </c>
      <c r="AB619" s="239"/>
      <c r="AC619" s="45">
        <f>SUM(N246:N249)</f>
        <v>206.14285714285714</v>
      </c>
    </row>
    <row r="620" spans="1:34" ht="24" thickBot="1" x14ac:dyDescent="0.25">
      <c r="AA620" s="239" t="s">
        <v>4</v>
      </c>
      <c r="AB620" s="239"/>
      <c r="AC620" s="46">
        <f>IF(SUM(U246:U249)=0,0,+(SUM(U246:U249)/AC618))</f>
        <v>0.9494109494109495</v>
      </c>
    </row>
    <row r="621" spans="1:34" ht="24" thickBot="1" x14ac:dyDescent="0.25">
      <c r="AA621" s="239" t="s">
        <v>3</v>
      </c>
      <c r="AB621" s="239"/>
      <c r="AC621" s="50">
        <f>IF(SUM(T246:T249)=0,0,+(SUM(T246:T249)/AC619))</f>
        <v>0.9494109494109495</v>
      </c>
    </row>
    <row r="622" spans="1:34" ht="13.5" thickBot="1" x14ac:dyDescent="0.25"/>
    <row r="623" spans="1:34" ht="13.5" thickBot="1" x14ac:dyDescent="0.25">
      <c r="AA623" s="234" t="s">
        <v>873</v>
      </c>
      <c r="AB623" s="234"/>
      <c r="AC623" s="234"/>
    </row>
    <row r="624" spans="1:34" ht="13.5" thickBot="1" x14ac:dyDescent="0.25">
      <c r="AA624" s="234"/>
      <c r="AB624" s="234"/>
      <c r="AC624" s="234"/>
    </row>
    <row r="625" spans="27:29" ht="13.5" thickBot="1" x14ac:dyDescent="0.25">
      <c r="AA625" s="239" t="s">
        <v>1</v>
      </c>
      <c r="AB625" s="239"/>
      <c r="AC625" s="45">
        <f>SUM(V250:V312)</f>
        <v>1743.285714285714</v>
      </c>
    </row>
    <row r="626" spans="27:29" ht="13.5" thickBot="1" x14ac:dyDescent="0.25">
      <c r="AA626" s="239" t="s">
        <v>2</v>
      </c>
      <c r="AB626" s="239"/>
      <c r="AC626" s="45">
        <f>SUM(N250:N312)</f>
        <v>1791.1428571428569</v>
      </c>
    </row>
    <row r="627" spans="27:29" ht="24" thickBot="1" x14ac:dyDescent="0.25">
      <c r="AA627" s="239" t="s">
        <v>4</v>
      </c>
      <c r="AB627" s="239"/>
      <c r="AC627" s="46">
        <f>IF(SUM(U250:U312)=0,0,+(SUM(U250:U312)/AC625))</f>
        <v>0.75040645742850132</v>
      </c>
    </row>
    <row r="628" spans="27:29" ht="24" thickBot="1" x14ac:dyDescent="0.25">
      <c r="AA628" s="239" t="s">
        <v>3</v>
      </c>
      <c r="AB628" s="239"/>
      <c r="AC628" s="50">
        <f>IF(SUM(T250:T312)=0,0,+(SUM(T250:T312)/AC626))</f>
        <v>0.73035651619078013</v>
      </c>
    </row>
    <row r="629" spans="27:29" ht="13.5" thickBot="1" x14ac:dyDescent="0.25"/>
    <row r="630" spans="27:29" ht="13.5" thickBot="1" x14ac:dyDescent="0.25">
      <c r="AA630" s="234" t="s">
        <v>874</v>
      </c>
      <c r="AB630" s="234"/>
      <c r="AC630" s="234"/>
    </row>
    <row r="631" spans="27:29" ht="13.5" thickBot="1" x14ac:dyDescent="0.25">
      <c r="AA631" s="234"/>
      <c r="AB631" s="234"/>
      <c r="AC631" s="234"/>
    </row>
    <row r="632" spans="27:29" ht="13.5" thickBot="1" x14ac:dyDescent="0.25">
      <c r="AA632" s="239" t="s">
        <v>1</v>
      </c>
      <c r="AB632" s="239"/>
      <c r="AC632" s="45">
        <f>SUM(V313:V319)</f>
        <v>91</v>
      </c>
    </row>
    <row r="633" spans="27:29" ht="13.5" thickBot="1" x14ac:dyDescent="0.25">
      <c r="AA633" s="239" t="s">
        <v>2</v>
      </c>
      <c r="AB633" s="239"/>
      <c r="AC633" s="45">
        <f>SUM(N313:N319)</f>
        <v>91</v>
      </c>
    </row>
    <row r="634" spans="27:29" ht="24" thickBot="1" x14ac:dyDescent="0.25">
      <c r="AA634" s="239" t="s">
        <v>4</v>
      </c>
      <c r="AB634" s="239"/>
      <c r="AC634" s="46">
        <f>IF(SUM(U313:U319)=0,0,+(SUM(U313:U319)/AC632))</f>
        <v>0.63265306122448972</v>
      </c>
    </row>
    <row r="635" spans="27:29" ht="24" thickBot="1" x14ac:dyDescent="0.25">
      <c r="AA635" s="239" t="s">
        <v>3</v>
      </c>
      <c r="AB635" s="239"/>
      <c r="AC635" s="50">
        <f>IF(SUM(T313:T319)=0,0,+(SUM(T313:T319)/AC633))</f>
        <v>0.63265306122448972</v>
      </c>
    </row>
    <row r="636" spans="27:29" ht="13.5" thickBot="1" x14ac:dyDescent="0.25"/>
    <row r="637" spans="27:29" ht="13.5" thickBot="1" x14ac:dyDescent="0.25">
      <c r="AA637" s="234" t="s">
        <v>875</v>
      </c>
      <c r="AB637" s="234"/>
      <c r="AC637" s="234"/>
    </row>
    <row r="638" spans="27:29" ht="13.5" thickBot="1" x14ac:dyDescent="0.25">
      <c r="AA638" s="234"/>
      <c r="AB638" s="234"/>
      <c r="AC638" s="234"/>
    </row>
    <row r="639" spans="27:29" ht="13.5" thickBot="1" x14ac:dyDescent="0.25">
      <c r="AA639" s="239" t="s">
        <v>1</v>
      </c>
      <c r="AB639" s="239"/>
      <c r="AC639" s="45">
        <f>SUM(V320:V344)</f>
        <v>595.14285714285711</v>
      </c>
    </row>
    <row r="640" spans="27:29" ht="13.5" thickBot="1" x14ac:dyDescent="0.25">
      <c r="AA640" s="239" t="s">
        <v>2</v>
      </c>
      <c r="AB640" s="239"/>
      <c r="AC640" s="45">
        <f>SUM(N320:N344)</f>
        <v>595.14285714285711</v>
      </c>
    </row>
    <row r="641" spans="27:29" ht="24" thickBot="1" x14ac:dyDescent="0.25">
      <c r="AA641" s="239" t="s">
        <v>4</v>
      </c>
      <c r="AB641" s="239"/>
      <c r="AC641" s="46">
        <f>IF(SUM(U320:U344)=0,0,+(SUM(U320:U344)/AC639))</f>
        <v>0.59074542726836299</v>
      </c>
    </row>
    <row r="642" spans="27:29" ht="24" thickBot="1" x14ac:dyDescent="0.25">
      <c r="AA642" s="239" t="s">
        <v>3</v>
      </c>
      <c r="AB642" s="239"/>
      <c r="AC642" s="50">
        <f>IF(SUM(T320:T344)=0,0,+(SUM(T320:T344)/AC640))</f>
        <v>0.59074542726836299</v>
      </c>
    </row>
    <row r="643" spans="27:29" ht="13.5" thickBot="1" x14ac:dyDescent="0.25"/>
    <row r="644" spans="27:29" ht="13.5" thickBot="1" x14ac:dyDescent="0.25">
      <c r="AA644" s="234" t="s">
        <v>876</v>
      </c>
      <c r="AB644" s="234"/>
      <c r="AC644" s="234"/>
    </row>
    <row r="645" spans="27:29" ht="13.5" thickBot="1" x14ac:dyDescent="0.25">
      <c r="AA645" s="234"/>
      <c r="AB645" s="234"/>
      <c r="AC645" s="234"/>
    </row>
    <row r="646" spans="27:29" ht="13.5" thickBot="1" x14ac:dyDescent="0.25">
      <c r="AA646" s="239" t="s">
        <v>1</v>
      </c>
      <c r="AB646" s="239"/>
      <c r="AC646" s="45">
        <f>SUM(V345:V352)</f>
        <v>75.857142857142861</v>
      </c>
    </row>
    <row r="647" spans="27:29" ht="13.5" thickBot="1" x14ac:dyDescent="0.25">
      <c r="AA647" s="239" t="s">
        <v>2</v>
      </c>
      <c r="AB647" s="239"/>
      <c r="AC647" s="45">
        <f>SUM(N345:N352)</f>
        <v>75.857142857142861</v>
      </c>
    </row>
    <row r="648" spans="27:29" ht="24" thickBot="1" x14ac:dyDescent="0.25">
      <c r="AA648" s="239" t="s">
        <v>4</v>
      </c>
      <c r="AB648" s="239"/>
      <c r="AC648" s="46">
        <f>IF(SUM(U345:U352)=0,0,+(SUM(U345:U352)/AC646))</f>
        <v>1</v>
      </c>
    </row>
    <row r="649" spans="27:29" ht="24" thickBot="1" x14ac:dyDescent="0.25">
      <c r="AA649" s="239" t="s">
        <v>3</v>
      </c>
      <c r="AB649" s="239"/>
      <c r="AC649" s="50">
        <f>IF(SUM(T345:T352)=0,0,+(SUM(T345:T352)/AC647))</f>
        <v>1</v>
      </c>
    </row>
    <row r="650" spans="27:29" ht="13.5" thickBot="1" x14ac:dyDescent="0.25"/>
    <row r="651" spans="27:29" ht="13.5" thickBot="1" x14ac:dyDescent="0.25">
      <c r="AA651" s="234" t="s">
        <v>877</v>
      </c>
      <c r="AB651" s="234"/>
      <c r="AC651" s="234"/>
    </row>
    <row r="652" spans="27:29" ht="13.5" thickBot="1" x14ac:dyDescent="0.25">
      <c r="AA652" s="234"/>
      <c r="AB652" s="234"/>
      <c r="AC652" s="234"/>
    </row>
    <row r="653" spans="27:29" ht="13.5" thickBot="1" x14ac:dyDescent="0.25">
      <c r="AA653" s="239" t="s">
        <v>1</v>
      </c>
      <c r="AB653" s="239"/>
      <c r="AC653" s="45">
        <f>SUM(V353:V412)</f>
        <v>1672.7142857142856</v>
      </c>
    </row>
    <row r="654" spans="27:29" ht="13.5" thickBot="1" x14ac:dyDescent="0.25">
      <c r="AA654" s="239" t="s">
        <v>2</v>
      </c>
      <c r="AB654" s="239"/>
      <c r="AC654" s="45">
        <f>SUM(N353:N412)</f>
        <v>1733.4285714285711</v>
      </c>
    </row>
    <row r="655" spans="27:29" ht="24" thickBot="1" x14ac:dyDescent="0.25">
      <c r="AA655" s="239" t="s">
        <v>4</v>
      </c>
      <c r="AB655" s="239"/>
      <c r="AC655" s="46">
        <f>IF(SUM(U353:U412)=0,0,+(SUM(U353:U412)/AC653))</f>
        <v>0.66570159706208909</v>
      </c>
    </row>
    <row r="656" spans="27:29" ht="24" thickBot="1" x14ac:dyDescent="0.25">
      <c r="AA656" s="239" t="s">
        <v>3</v>
      </c>
      <c r="AB656" s="239"/>
      <c r="AC656" s="50">
        <f>IF(SUM(T353:T412)=0,0,+(SUM(T353:T412)/AC654))</f>
        <v>0.64238503378935241</v>
      </c>
    </row>
    <row r="657" spans="27:29" ht="13.5" thickBot="1" x14ac:dyDescent="0.25"/>
    <row r="658" spans="27:29" ht="13.5" thickBot="1" x14ac:dyDescent="0.25">
      <c r="AA658" s="234" t="s">
        <v>878</v>
      </c>
      <c r="AB658" s="234"/>
      <c r="AC658" s="234"/>
    </row>
    <row r="659" spans="27:29" ht="13.5" thickBot="1" x14ac:dyDescent="0.25">
      <c r="AA659" s="234"/>
      <c r="AB659" s="234"/>
      <c r="AC659" s="234"/>
    </row>
    <row r="660" spans="27:29" ht="13.5" thickBot="1" x14ac:dyDescent="0.25">
      <c r="AA660" s="239" t="s">
        <v>1</v>
      </c>
      <c r="AB660" s="239"/>
      <c r="AC660" s="45">
        <f>SUM(V413:V488)</f>
        <v>2203.7142857142849</v>
      </c>
    </row>
    <row r="661" spans="27:29" ht="13.5" thickBot="1" x14ac:dyDescent="0.25">
      <c r="AA661" s="239" t="s">
        <v>2</v>
      </c>
      <c r="AB661" s="239"/>
      <c r="AC661" s="45">
        <f>SUM(N413:N488)</f>
        <v>2203.7142857142849</v>
      </c>
    </row>
    <row r="662" spans="27:29" ht="24" thickBot="1" x14ac:dyDescent="0.25">
      <c r="AA662" s="239" t="s">
        <v>4</v>
      </c>
      <c r="AB662" s="239"/>
      <c r="AC662" s="46">
        <f>IF(SUM(U413:U488)=0,0,+(SUM(U413:U488)/AC660))</f>
        <v>0.68477635161415795</v>
      </c>
    </row>
    <row r="663" spans="27:29" ht="24" thickBot="1" x14ac:dyDescent="0.25">
      <c r="AA663" s="239" t="s">
        <v>3</v>
      </c>
      <c r="AB663" s="239"/>
      <c r="AC663" s="50">
        <f>IF(SUM(T413:T488)=0,0,+(SUM(T413:T488)/AC661))</f>
        <v>0.68477635161415795</v>
      </c>
    </row>
  </sheetData>
  <sheetProtection algorithmName="SHA-512" hashValue="yMfKZcrPM9y3YKjFst3iNvbqzSPACqY/LgVhONI040brE7caXBHt6Jtz+b5ucrv2B+iVa7Mb5F73SEZNm5omNg==" saltValue="U/mP0vqrhCspIG0oCYRMkg==" spinCount="100000" sheet="1" objects="1" scenarios="1" autoFilter="0" pivotTables="0"/>
  <autoFilter ref="A1:AC490" xr:uid="{00000000-0009-0000-0000-000002000000}"/>
  <mergeCells count="138">
    <mergeCell ref="AA511:AC512"/>
    <mergeCell ref="AA513:AB513"/>
    <mergeCell ref="AA514:AB514"/>
    <mergeCell ref="AA515:AB515"/>
    <mergeCell ref="AA516:AB516"/>
    <mergeCell ref="AA530:AB530"/>
    <mergeCell ref="AA532:AC533"/>
    <mergeCell ref="AA534:AB534"/>
    <mergeCell ref="AA535:AB535"/>
    <mergeCell ref="AA518:AC519"/>
    <mergeCell ref="AA520:AB520"/>
    <mergeCell ref="AA521:AB521"/>
    <mergeCell ref="AA522:AB522"/>
    <mergeCell ref="AA523:AB523"/>
    <mergeCell ref="AA525:AC526"/>
    <mergeCell ref="AA527:AB527"/>
    <mergeCell ref="AA528:AB528"/>
    <mergeCell ref="AA529:AB529"/>
    <mergeCell ref="AA614:AB614"/>
    <mergeCell ref="AA574:AC575"/>
    <mergeCell ref="AA576:AB576"/>
    <mergeCell ref="AA577:AB577"/>
    <mergeCell ref="AA578:AB578"/>
    <mergeCell ref="AA600:AB600"/>
    <mergeCell ref="AA581:AC582"/>
    <mergeCell ref="AA606:AB606"/>
    <mergeCell ref="AA607:AB607"/>
    <mergeCell ref="AA611:AB611"/>
    <mergeCell ref="AA588:AC589"/>
    <mergeCell ref="AA590:AB590"/>
    <mergeCell ref="AA591:AB591"/>
    <mergeCell ref="AA592:AB592"/>
    <mergeCell ref="AA593:AB593"/>
    <mergeCell ref="AA595:AC596"/>
    <mergeCell ref="AA597:AB597"/>
    <mergeCell ref="AA598:AB598"/>
    <mergeCell ref="AA599:AB599"/>
    <mergeCell ref="AA602:AC603"/>
    <mergeCell ref="AA604:AB604"/>
    <mergeCell ref="AA605:AB605"/>
    <mergeCell ref="AA628:AB628"/>
    <mergeCell ref="AA630:AC631"/>
    <mergeCell ref="AA616:AC617"/>
    <mergeCell ref="AA618:AB618"/>
    <mergeCell ref="AA619:AB619"/>
    <mergeCell ref="AA620:AB620"/>
    <mergeCell ref="AA621:AB621"/>
    <mergeCell ref="AA623:AC624"/>
    <mergeCell ref="AA625:AB625"/>
    <mergeCell ref="AA626:AB626"/>
    <mergeCell ref="AA627:AB627"/>
    <mergeCell ref="AA663:AB663"/>
    <mergeCell ref="AA651:AC652"/>
    <mergeCell ref="AA653:AB653"/>
    <mergeCell ref="AA654:AB654"/>
    <mergeCell ref="AA655:AB655"/>
    <mergeCell ref="AA656:AB656"/>
    <mergeCell ref="AA632:AB632"/>
    <mergeCell ref="AA633:AB633"/>
    <mergeCell ref="AA634:AB634"/>
    <mergeCell ref="AA635:AB635"/>
    <mergeCell ref="AA637:AC638"/>
    <mergeCell ref="AA639:AB639"/>
    <mergeCell ref="AA640:AB640"/>
    <mergeCell ref="AA641:AB641"/>
    <mergeCell ref="AA642:AB642"/>
    <mergeCell ref="AA658:AC659"/>
    <mergeCell ref="AA660:AB660"/>
    <mergeCell ref="AA661:AB661"/>
    <mergeCell ref="AA662:AB662"/>
    <mergeCell ref="AA644:AC645"/>
    <mergeCell ref="AA646:AB646"/>
    <mergeCell ref="AA647:AB647"/>
    <mergeCell ref="AA648:AB648"/>
    <mergeCell ref="AA649:AB649"/>
    <mergeCell ref="A489:S489"/>
    <mergeCell ref="A490:P490"/>
    <mergeCell ref="A501:E501"/>
    <mergeCell ref="F501:G501"/>
    <mergeCell ref="A498:G498"/>
    <mergeCell ref="I498:W498"/>
    <mergeCell ref="A499:E499"/>
    <mergeCell ref="F499:G499"/>
    <mergeCell ref="A497:G497"/>
    <mergeCell ref="K494:M494"/>
    <mergeCell ref="K493:M493"/>
    <mergeCell ref="K492:M492"/>
    <mergeCell ref="A500:E500"/>
    <mergeCell ref="F500:G500"/>
    <mergeCell ref="I501:Y501"/>
    <mergeCell ref="AA497:AC498"/>
    <mergeCell ref="AA499:AB499"/>
    <mergeCell ref="AA579:AB579"/>
    <mergeCell ref="AA583:AB583"/>
    <mergeCell ref="AA584:AB584"/>
    <mergeCell ref="AA585:AB585"/>
    <mergeCell ref="AA586:AB586"/>
    <mergeCell ref="AA612:AB612"/>
    <mergeCell ref="AA613:AB613"/>
    <mergeCell ref="AA500:AB500"/>
    <mergeCell ref="AA502:AB502"/>
    <mergeCell ref="AA501:AB501"/>
    <mergeCell ref="AA560:AC561"/>
    <mergeCell ref="AA562:AB562"/>
    <mergeCell ref="AA563:AB563"/>
    <mergeCell ref="AA564:AB564"/>
    <mergeCell ref="AA565:AB565"/>
    <mergeCell ref="AA567:AC568"/>
    <mergeCell ref="AA553:AC554"/>
    <mergeCell ref="AA555:AB555"/>
    <mergeCell ref="AA556:AB556"/>
    <mergeCell ref="AA557:AB557"/>
    <mergeCell ref="AA558:AB558"/>
    <mergeCell ref="AA569:AB569"/>
    <mergeCell ref="AA504:AC505"/>
    <mergeCell ref="AA506:AB506"/>
    <mergeCell ref="AA507:AB507"/>
    <mergeCell ref="AA508:AB508"/>
    <mergeCell ref="AA509:AB509"/>
    <mergeCell ref="I502:Y502"/>
    <mergeCell ref="I499:Y499"/>
    <mergeCell ref="I500:Y500"/>
    <mergeCell ref="AA609:AC610"/>
    <mergeCell ref="AA570:AB570"/>
    <mergeCell ref="AA571:AB571"/>
    <mergeCell ref="AA572:AB572"/>
    <mergeCell ref="AA546:AC547"/>
    <mergeCell ref="AA548:AB548"/>
    <mergeCell ref="AA549:AB549"/>
    <mergeCell ref="AA550:AB550"/>
    <mergeCell ref="AA539:AC540"/>
    <mergeCell ref="AA541:AB541"/>
    <mergeCell ref="AA542:AB542"/>
    <mergeCell ref="AA543:AB543"/>
    <mergeCell ref="AA544:AB544"/>
    <mergeCell ref="AA551:AB551"/>
    <mergeCell ref="AA536:AB536"/>
    <mergeCell ref="AA537:AB537"/>
  </mergeCells>
  <phoneticPr fontId="7" type="noConversion"/>
  <conditionalFormatting sqref="L250:M250 E446:G447 N446:N451 N470 N357 E357:G357 E365:G365 N365 N369 E369:G369 E387:G387 N387 N328 E328:G328 N338 E350:G350 E265:G265 L273:M273 E273:J273 E275:J276 E274:G274 E277:G279 L269:M269 L275:N275 L306:M307 L266:N268 L276:M276 N477:N479 H482:J485 N291 E291:H291 N293 E293:H293 E250:J250 AA650:AC650 E437 G437:J437 A492:K494 E246:K247 E329:J337 L329:N337 E193:M200 F237:J237 M234:N237 E233:E245 F240:G244 E248:I248 E249:K249 O248:O250 D233:D250 L252:M253 E252:J264 E266:J269 E292:G292 I292:J292 L292:N292 E438:J445 H452:J469 L452:N469 H472:J476 L472:N476 L254:O262 E338:G338 F339:G339 D407:J407 H406:J406 H408:J408 D409:J409 I410:J410 F207:G209 F211:G215 F217:G217 F219:G219 F221:G221 F223:G223 F225:G225 F227:G234 C96:D103 D472:D484 E133:E135 D137:D138 H138:M138 D139:G140 D162:E164 O135 H162:H164 I162:I163 E270:G272 E280:J290 L280:N290 E340:J349 L340:N349 E421:G425 N421:N425 E351:J356 L351:N356 E78:E79 A1:P1 C67:M77 Z67 E30:E49 H29:M49 D80:E81 E82:E88 F83:G84 Z80:Z95 C78:C95 E94:E95 O104:O109 O114:O115 O118 H171:H178 I171:I174 H179:I179 E165:E192 F201:K201 F203:I203 D193:D204 F204:G205 E201:E204 L294:N299 D252:D299 D300:J305 E306:J327 L308:N327 O306:O312 Z250:Z354 D306:D338 L358:N364 E358:J364 E366:J368 L366:N368 E370:J386 L370:N386 E388:J398 L388:N398 D340:D398 C162:C398 D400:J405 E411:J420 E426:J436 D411:D470 C400:C484 C485:D485 Z356:Z485 Z487:Z488 L487:O488 H487:J488 C487:D488 AA356:AA488 S356:Y488 C29:C66 W2:W28 Z2:Z28 AC29:AC33 AD616:XFD621 AD623:XFD628 AD630:XFD635 AD637:XFD642 AD644:XFD663 AD496:XFD498 AD609:XFD614 AD602:XFD607 AD595:XFD600 AD588:XFD593 AD581:XFD586 AD574:XFD579 AD560:XFD565 AD567:XFD572 AD553:XFD558 AD546:XFD551 AD539:XFD544 AD518:XFD523 AD525:XFD530 AD532:XFD537 S1:XFD1 AD511:XFD516 AD504:XFD509 C104:C159 Z104:Z246 AA80:AA354 S67:Y354 AB34:AC488 B5:B488 A3:A488 O123:O124 G125:G126 AD3:AD488 AE2:XFD488 E294:J299 C5:E28 O29 O67 O193:O197 O315 L400:O402 O147:O153 O157:O164 O235 O237 O241:O244 O283:O293 L305:O305 L304:N304 O328:O329 N350:O350 O364:O365 L415:N415 L420:N420 L426:N426 O72 O80:O89 L263:N264 L303:O303 L302:N302 O320:O326 O381:O387 O31:O37 O40:O43 O46:O49 O199:O204 O266:O267 O269 O280 L300:O301 O331:O334 O337:O338 O340:O344 O353:O362 O367:O375 O389:O390 L416:O419 O447:O470 O472:O479 O377:O378 L427:O445 L482:O483 O395 O398 L404:O410 L403:N403 L412:O414 L411:N411 L485:O485 L484:N484 A2:E4 A616:Z621 A623:Z628 A630:Z635 A637:Z642 A644:Z663 A496:Z498 A609:Z614 A602:Z607 A595:Z600 A588:Z593 A581:Z586 A574:Z579 A560:Z565 A567:Z572 A553:Z558 A546:Z551 A539:Z544 A518:Z523 A525:Z530 A532:Z537 A511:Z516 A504:Z509 A489:XFD491 A664:XFD1048576 A622:XFD622 A629:XFD629 A636:XFD636 A643:XFD643 A615:XFD615 A608:XFD608 A495:XFD495 N492:XFD494 A601:XFD601 A594:XFD594 A499:XFD503 A587:XFD587 A580:XFD580 A566:XFD566 A573:XFD573 A559:XFD559 A552:XFD552 A545:XFD545 A524:XFD524 A531:XFD531 A538:XFD538 A517:XFD517 A510:XFD510">
    <cfRule type="containsErrors" dxfId="1212" priority="3446">
      <formula>ISERROR(A1)</formula>
    </cfRule>
  </conditionalFormatting>
  <conditionalFormatting sqref="N252:N253 N272 N80:N90 N306 N104:N200">
    <cfRule type="cellIs" dxfId="1211" priority="3428" operator="equal">
      <formula>0</formula>
    </cfRule>
  </conditionalFormatting>
  <conditionalFormatting sqref="N250">
    <cfRule type="cellIs" dxfId="1210" priority="3443" operator="equal">
      <formula>0</formula>
    </cfRule>
  </conditionalFormatting>
  <conditionalFormatting sqref="N279">
    <cfRule type="cellIs" dxfId="1209" priority="3346" operator="equal">
      <formula>0</formula>
    </cfRule>
  </conditionalFormatting>
  <conditionalFormatting sqref="N251">
    <cfRule type="cellIs" dxfId="1208" priority="3408" operator="equal">
      <formula>0</formula>
    </cfRule>
  </conditionalFormatting>
  <conditionalFormatting sqref="N265">
    <cfRule type="cellIs" dxfId="1207" priority="3402" operator="equal">
      <formula>0</formula>
    </cfRule>
  </conditionalFormatting>
  <conditionalFormatting sqref="N270">
    <cfRule type="cellIs" dxfId="1206" priority="3396" operator="equal">
      <formula>0</formula>
    </cfRule>
  </conditionalFormatting>
  <conditionalFormatting sqref="N271">
    <cfRule type="cellIs" dxfId="1205" priority="3393" operator="equal">
      <formula>0</formula>
    </cfRule>
  </conditionalFormatting>
  <conditionalFormatting sqref="N274">
    <cfRule type="cellIs" dxfId="1204" priority="3358" operator="equal">
      <formula>0</formula>
    </cfRule>
  </conditionalFormatting>
  <conditionalFormatting sqref="N277">
    <cfRule type="cellIs" dxfId="1203" priority="3356" operator="equal">
      <formula>0</formula>
    </cfRule>
  </conditionalFormatting>
  <conditionalFormatting sqref="N278">
    <cfRule type="cellIs" dxfId="1202" priority="3352" operator="equal">
      <formula>0</formula>
    </cfRule>
  </conditionalFormatting>
  <conditionalFormatting sqref="N269">
    <cfRule type="cellIs" dxfId="1201" priority="3340" operator="equal">
      <formula>0</formula>
    </cfRule>
  </conditionalFormatting>
  <conditionalFormatting sqref="N273">
    <cfRule type="cellIs" dxfId="1200" priority="3338" operator="equal">
      <formula>0</formula>
    </cfRule>
  </conditionalFormatting>
  <conditionalFormatting sqref="N307">
    <cfRule type="cellIs" dxfId="1199" priority="3334" operator="equal">
      <formula>0</formula>
    </cfRule>
  </conditionalFormatting>
  <conditionalFormatting sqref="N276">
    <cfRule type="cellIs" dxfId="1198" priority="3330" operator="equal">
      <formula>0</formula>
    </cfRule>
  </conditionalFormatting>
  <conditionalFormatting sqref="N246">
    <cfRule type="cellIs" dxfId="1197" priority="3270" operator="equal">
      <formula>0</formula>
    </cfRule>
  </conditionalFormatting>
  <conditionalFormatting sqref="N247">
    <cfRule type="cellIs" dxfId="1196" priority="3266" operator="equal">
      <formula>0</formula>
    </cfRule>
  </conditionalFormatting>
  <conditionalFormatting sqref="N248">
    <cfRule type="cellIs" dxfId="1195" priority="3246" operator="equal">
      <formula>0</formula>
    </cfRule>
  </conditionalFormatting>
  <conditionalFormatting sqref="N249">
    <cfRule type="cellIs" dxfId="1194" priority="3233" operator="equal">
      <formula>0</formula>
    </cfRule>
  </conditionalFormatting>
  <conditionalFormatting sqref="F437">
    <cfRule type="containsErrors" dxfId="1193" priority="3179">
      <formula>ISERROR(F437)</formula>
    </cfRule>
  </conditionalFormatting>
  <conditionalFormatting sqref="F245:J245 M245:N245 F202:G202 N244 J204:K204 N213 M231:N231 F235:J235 J234 F236:H236 J236 M239:N239 F239:J239 F238:G238 N238 M242:N242 N240:N241 N215 N233 J242 N217 N219 N221 N223 N225 N227 N229">
    <cfRule type="containsErrors" dxfId="1192" priority="3178">
      <formula>ISERROR(F202)</formula>
    </cfRule>
  </conditionalFormatting>
  <conditionalFormatting sqref="N243">
    <cfRule type="cellIs" dxfId="1191" priority="3175" operator="equal">
      <formula>0</formula>
    </cfRule>
  </conditionalFormatting>
  <conditionalFormatting sqref="N205 N207:N209 N211">
    <cfRule type="cellIs" dxfId="1190" priority="3174" operator="equal">
      <formula>0</formula>
    </cfRule>
  </conditionalFormatting>
  <conditionalFormatting sqref="N202">
    <cfRule type="cellIs" dxfId="1189" priority="3173" operator="equal">
      <formula>0</formula>
    </cfRule>
  </conditionalFormatting>
  <conditionalFormatting sqref="N201">
    <cfRule type="cellIs" dxfId="1188" priority="3171" operator="equal">
      <formula>0</formula>
    </cfRule>
  </conditionalFormatting>
  <conditionalFormatting sqref="N203">
    <cfRule type="cellIs" dxfId="1187" priority="3168" operator="equal">
      <formula>0</formula>
    </cfRule>
  </conditionalFormatting>
  <conditionalFormatting sqref="N204">
    <cfRule type="cellIs" dxfId="1186" priority="3157" operator="equal">
      <formula>0</formula>
    </cfRule>
  </conditionalFormatting>
  <conditionalFormatting sqref="H202:K202">
    <cfRule type="containsErrors" dxfId="1185" priority="3156">
      <formula>ISERROR(H202)</formula>
    </cfRule>
  </conditionalFormatting>
  <conditionalFormatting sqref="H204:I204">
    <cfRule type="containsErrors" dxfId="1184" priority="3144">
      <formula>ISERROR(H204)</formula>
    </cfRule>
  </conditionalFormatting>
  <conditionalFormatting sqref="M205:M207 H208:J208 H205:H206">
    <cfRule type="containsErrors" dxfId="1183" priority="3143">
      <formula>ISERROR(H205)</formula>
    </cfRule>
  </conditionalFormatting>
  <conditionalFormatting sqref="M208">
    <cfRule type="containsErrors" dxfId="1182" priority="3142">
      <formula>ISERROR(M208)</formula>
    </cfRule>
  </conditionalFormatting>
  <conditionalFormatting sqref="M212">
    <cfRule type="containsErrors" dxfId="1181" priority="3139">
      <formula>ISERROR(M212)</formula>
    </cfRule>
  </conditionalFormatting>
  <conditionalFormatting sqref="M214">
    <cfRule type="containsErrors" dxfId="1180" priority="3136">
      <formula>ISERROR(M214)</formula>
    </cfRule>
  </conditionalFormatting>
  <conditionalFormatting sqref="H212 J212">
    <cfRule type="containsErrors" dxfId="1179" priority="3140">
      <formula>ISERROR(H212)</formula>
    </cfRule>
  </conditionalFormatting>
  <conditionalFormatting sqref="J214">
    <cfRule type="containsErrors" dxfId="1178" priority="3137">
      <formula>ISERROR(J214)</formula>
    </cfRule>
  </conditionalFormatting>
  <conditionalFormatting sqref="M232">
    <cfRule type="containsErrors" dxfId="1177" priority="3133">
      <formula>ISERROR(M232)</formula>
    </cfRule>
  </conditionalFormatting>
  <conditionalFormatting sqref="J232">
    <cfRule type="containsErrors" dxfId="1176" priority="3134">
      <formula>ISERROR(J232)</formula>
    </cfRule>
  </conditionalFormatting>
  <conditionalFormatting sqref="N212">
    <cfRule type="cellIs" dxfId="1175" priority="3132" operator="equal">
      <formula>0</formula>
    </cfRule>
  </conditionalFormatting>
  <conditionalFormatting sqref="N214">
    <cfRule type="containsErrors" dxfId="1174" priority="3131">
      <formula>ISERROR(N214)</formula>
    </cfRule>
  </conditionalFormatting>
  <conditionalFormatting sqref="N232">
    <cfRule type="containsErrors" dxfId="1173" priority="3130">
      <formula>ISERROR(N232)</formula>
    </cfRule>
  </conditionalFormatting>
  <conditionalFormatting sqref="H234">
    <cfRule type="containsErrors" dxfId="1172" priority="3129">
      <formula>ISERROR(H234)</formula>
    </cfRule>
  </conditionalFormatting>
  <conditionalFormatting sqref="I234">
    <cfRule type="containsErrors" dxfId="1171" priority="3128">
      <formula>ISERROR(I234)</formula>
    </cfRule>
  </conditionalFormatting>
  <conditionalFormatting sqref="I236">
    <cfRule type="containsErrors" dxfId="1170" priority="3122">
      <formula>ISERROR(I236)</formula>
    </cfRule>
  </conditionalFormatting>
  <conditionalFormatting sqref="H238:J238">
    <cfRule type="containsErrors" dxfId="1169" priority="3116">
      <formula>ISERROR(H238)</formula>
    </cfRule>
  </conditionalFormatting>
  <conditionalFormatting sqref="M238">
    <cfRule type="containsErrors" dxfId="1168" priority="3115">
      <formula>ISERROR(M238)</formula>
    </cfRule>
  </conditionalFormatting>
  <conditionalFormatting sqref="H240">
    <cfRule type="containsErrors" dxfId="1167" priority="3112">
      <formula>ISERROR(H240)</formula>
    </cfRule>
  </conditionalFormatting>
  <conditionalFormatting sqref="I240">
    <cfRule type="containsErrors" dxfId="1166" priority="3111">
      <formula>ISERROR(I240)</formula>
    </cfRule>
  </conditionalFormatting>
  <conditionalFormatting sqref="J240">
    <cfRule type="containsErrors" dxfId="1165" priority="3110">
      <formula>ISERROR(J240)</formula>
    </cfRule>
  </conditionalFormatting>
  <conditionalFormatting sqref="M240">
    <cfRule type="containsErrors" dxfId="1164" priority="3109">
      <formula>ISERROR(M240)</formula>
    </cfRule>
  </conditionalFormatting>
  <conditionalFormatting sqref="M241 I241:J241">
    <cfRule type="containsErrors" dxfId="1163" priority="3106">
      <formula>ISERROR(I241)</formula>
    </cfRule>
  </conditionalFormatting>
  <conditionalFormatting sqref="H241">
    <cfRule type="containsErrors" dxfId="1162" priority="3105">
      <formula>ISERROR(H241)</formula>
    </cfRule>
  </conditionalFormatting>
  <conditionalFormatting sqref="I205:I206">
    <cfRule type="containsErrors" dxfId="1161" priority="3079">
      <formula>ISERROR(I205)</formula>
    </cfRule>
  </conditionalFormatting>
  <conditionalFormatting sqref="H207">
    <cfRule type="containsErrors" dxfId="1160" priority="3078">
      <formula>ISERROR(H207)</formula>
    </cfRule>
  </conditionalFormatting>
  <conditionalFormatting sqref="I207">
    <cfRule type="containsErrors" dxfId="1159" priority="3077">
      <formula>ISERROR(I207)</formula>
    </cfRule>
  </conditionalFormatting>
  <conditionalFormatting sqref="J231">
    <cfRule type="containsErrors" dxfId="1158" priority="3042">
      <formula>ISERROR(J231)</formula>
    </cfRule>
  </conditionalFormatting>
  <conditionalFormatting sqref="M209:M210 H209:H210">
    <cfRule type="containsErrors" dxfId="1157" priority="3076">
      <formula>ISERROR(H209)</formula>
    </cfRule>
  </conditionalFormatting>
  <conditionalFormatting sqref="I209:I210">
    <cfRule type="containsErrors" dxfId="1156" priority="3075">
      <formula>ISERROR(I209)</formula>
    </cfRule>
  </conditionalFormatting>
  <conditionalFormatting sqref="M211 H211">
    <cfRule type="containsErrors" dxfId="1155" priority="3074">
      <formula>ISERROR(H211)</formula>
    </cfRule>
  </conditionalFormatting>
  <conditionalFormatting sqref="I211">
    <cfRule type="containsErrors" dxfId="1154" priority="3073">
      <formula>ISERROR(I211)</formula>
    </cfRule>
  </conditionalFormatting>
  <conditionalFormatting sqref="J211">
    <cfRule type="containsErrors" dxfId="1153" priority="3072">
      <formula>ISERROR(J211)</formula>
    </cfRule>
  </conditionalFormatting>
  <conditionalFormatting sqref="J209:J210">
    <cfRule type="containsErrors" dxfId="1152" priority="3071">
      <formula>ISERROR(J209)</formula>
    </cfRule>
  </conditionalFormatting>
  <conditionalFormatting sqref="J207">
    <cfRule type="containsErrors" dxfId="1151" priority="3070">
      <formula>ISERROR(J207)</formula>
    </cfRule>
  </conditionalFormatting>
  <conditionalFormatting sqref="J205:J206">
    <cfRule type="containsErrors" dxfId="1150" priority="3069">
      <formula>ISERROR(J205)</formula>
    </cfRule>
  </conditionalFormatting>
  <conditionalFormatting sqref="I212">
    <cfRule type="containsErrors" dxfId="1149" priority="3068">
      <formula>ISERROR(I212)</formula>
    </cfRule>
  </conditionalFormatting>
  <conditionalFormatting sqref="M213 H213">
    <cfRule type="containsErrors" dxfId="1148" priority="3067">
      <formula>ISERROR(H213)</formula>
    </cfRule>
  </conditionalFormatting>
  <conditionalFormatting sqref="I213">
    <cfRule type="containsErrors" dxfId="1147" priority="3066">
      <formula>ISERROR(I213)</formula>
    </cfRule>
  </conditionalFormatting>
  <conditionalFormatting sqref="J213">
    <cfRule type="containsErrors" dxfId="1146" priority="3065">
      <formula>ISERROR(J213)</formula>
    </cfRule>
  </conditionalFormatting>
  <conditionalFormatting sqref="H214">
    <cfRule type="containsErrors" dxfId="1145" priority="3064">
      <formula>ISERROR(H214)</formula>
    </cfRule>
  </conditionalFormatting>
  <conditionalFormatting sqref="I214">
    <cfRule type="containsErrors" dxfId="1144" priority="3063">
      <formula>ISERROR(I214)</formula>
    </cfRule>
  </conditionalFormatting>
  <conditionalFormatting sqref="M215:M216 H215:H216">
    <cfRule type="containsErrors" dxfId="1143" priority="3062">
      <formula>ISERROR(H215)</formula>
    </cfRule>
  </conditionalFormatting>
  <conditionalFormatting sqref="I215:I216">
    <cfRule type="containsErrors" dxfId="1142" priority="3061">
      <formula>ISERROR(I215)</formula>
    </cfRule>
  </conditionalFormatting>
  <conditionalFormatting sqref="J215:J216">
    <cfRule type="containsErrors" dxfId="1141" priority="3060">
      <formula>ISERROR(J215)</formula>
    </cfRule>
  </conditionalFormatting>
  <conditionalFormatting sqref="M217:M218 H217:H218">
    <cfRule type="containsErrors" dxfId="1140" priority="3059">
      <formula>ISERROR(H217)</formula>
    </cfRule>
  </conditionalFormatting>
  <conditionalFormatting sqref="I217:I218">
    <cfRule type="containsErrors" dxfId="1139" priority="3058">
      <formula>ISERROR(I217)</formula>
    </cfRule>
  </conditionalFormatting>
  <conditionalFormatting sqref="J217:J218">
    <cfRule type="containsErrors" dxfId="1138" priority="3057">
      <formula>ISERROR(J217)</formula>
    </cfRule>
  </conditionalFormatting>
  <conditionalFormatting sqref="M219:M220 H219:H220">
    <cfRule type="containsErrors" dxfId="1137" priority="3056">
      <formula>ISERROR(H219)</formula>
    </cfRule>
  </conditionalFormatting>
  <conditionalFormatting sqref="I219:I220">
    <cfRule type="containsErrors" dxfId="1136" priority="3055">
      <formula>ISERROR(I219)</formula>
    </cfRule>
  </conditionalFormatting>
  <conditionalFormatting sqref="J219:J220">
    <cfRule type="containsErrors" dxfId="1135" priority="3054">
      <formula>ISERROR(J219)</formula>
    </cfRule>
  </conditionalFormatting>
  <conditionalFormatting sqref="M221:M224 H221:H224">
    <cfRule type="containsErrors" dxfId="1134" priority="3053">
      <formula>ISERROR(H221)</formula>
    </cfRule>
  </conditionalFormatting>
  <conditionalFormatting sqref="I221:I224">
    <cfRule type="containsErrors" dxfId="1133" priority="3052">
      <formula>ISERROR(I221)</formula>
    </cfRule>
  </conditionalFormatting>
  <conditionalFormatting sqref="J221:J224">
    <cfRule type="containsErrors" dxfId="1132" priority="3051">
      <formula>ISERROR(J221)</formula>
    </cfRule>
  </conditionalFormatting>
  <conditionalFormatting sqref="H231">
    <cfRule type="containsErrors" dxfId="1131" priority="3044">
      <formula>ISERROR(H231)</formula>
    </cfRule>
  </conditionalFormatting>
  <conditionalFormatting sqref="I231">
    <cfRule type="containsErrors" dxfId="1130" priority="3043">
      <formula>ISERROR(I231)</formula>
    </cfRule>
  </conditionalFormatting>
  <conditionalFormatting sqref="H232">
    <cfRule type="containsErrors" dxfId="1129" priority="3041">
      <formula>ISERROR(H232)</formula>
    </cfRule>
  </conditionalFormatting>
  <conditionalFormatting sqref="I232">
    <cfRule type="containsErrors" dxfId="1128" priority="3040">
      <formula>ISERROR(I232)</formula>
    </cfRule>
  </conditionalFormatting>
  <conditionalFormatting sqref="H242">
    <cfRule type="containsErrors" dxfId="1127" priority="3034">
      <formula>ISERROR(H242)</formula>
    </cfRule>
  </conditionalFormatting>
  <conditionalFormatting sqref="I242">
    <cfRule type="containsErrors" dxfId="1126" priority="3033">
      <formula>ISERROR(I242)</formula>
    </cfRule>
  </conditionalFormatting>
  <conditionalFormatting sqref="E205">
    <cfRule type="containsErrors" dxfId="1125" priority="3032">
      <formula>ISERROR(E205)</formula>
    </cfRule>
  </conditionalFormatting>
  <conditionalFormatting sqref="E207:E208">
    <cfRule type="containsErrors" dxfId="1124" priority="3031">
      <formula>ISERROR(E207)</formula>
    </cfRule>
  </conditionalFormatting>
  <conditionalFormatting sqref="E209 E211">
    <cfRule type="containsErrors" dxfId="1123" priority="3030">
      <formula>ISERROR(E209)</formula>
    </cfRule>
  </conditionalFormatting>
  <conditionalFormatting sqref="E212:E213">
    <cfRule type="containsErrors" dxfId="1122" priority="3029">
      <formula>ISERROR(E212)</formula>
    </cfRule>
  </conditionalFormatting>
  <conditionalFormatting sqref="E214:E215 E217 E219 E221 E223 E225 E227:E230">
    <cfRule type="containsErrors" dxfId="1121" priority="3028">
      <formula>ISERROR(E214)</formula>
    </cfRule>
  </conditionalFormatting>
  <conditionalFormatting sqref="E231">
    <cfRule type="containsErrors" dxfId="1120" priority="3027">
      <formula>ISERROR(E231)</formula>
    </cfRule>
  </conditionalFormatting>
  <conditionalFormatting sqref="E232">
    <cfRule type="containsErrors" dxfId="1119" priority="3026">
      <formula>ISERROR(E232)</formula>
    </cfRule>
  </conditionalFormatting>
  <conditionalFormatting sqref="O276 O246:O247">
    <cfRule type="containsErrors" dxfId="1118" priority="2974">
      <formula>ISERROR(O246)</formula>
    </cfRule>
  </conditionalFormatting>
  <conditionalFormatting sqref="O205 O207:O209 O211 O213 O215 O217 O219 O221 O231">
    <cfRule type="containsErrors" dxfId="1117" priority="2971">
      <formula>ISERROR(O205)</formula>
    </cfRule>
  </conditionalFormatting>
  <conditionalFormatting sqref="D205">
    <cfRule type="containsErrors" dxfId="1116" priority="2953">
      <formula>ISERROR(D205)</formula>
    </cfRule>
  </conditionalFormatting>
  <conditionalFormatting sqref="D207">
    <cfRule type="containsErrors" dxfId="1115" priority="2952">
      <formula>ISERROR(D207)</formula>
    </cfRule>
  </conditionalFormatting>
  <conditionalFormatting sqref="D208">
    <cfRule type="containsErrors" dxfId="1114" priority="2951">
      <formula>ISERROR(D208)</formula>
    </cfRule>
  </conditionalFormatting>
  <conditionalFormatting sqref="D209 D211">
    <cfRule type="containsErrors" dxfId="1113" priority="2950">
      <formula>ISERROR(D209)</formula>
    </cfRule>
  </conditionalFormatting>
  <conditionalFormatting sqref="D212">
    <cfRule type="containsErrors" dxfId="1112" priority="2949">
      <formula>ISERROR(D212)</formula>
    </cfRule>
  </conditionalFormatting>
  <conditionalFormatting sqref="D213">
    <cfRule type="containsErrors" dxfId="1111" priority="2948">
      <formula>ISERROR(D213)</formula>
    </cfRule>
  </conditionalFormatting>
  <conditionalFormatting sqref="D214">
    <cfRule type="containsErrors" dxfId="1110" priority="2947">
      <formula>ISERROR(D214)</formula>
    </cfRule>
  </conditionalFormatting>
  <conditionalFormatting sqref="D215">
    <cfRule type="containsErrors" dxfId="1109" priority="2946">
      <formula>ISERROR(D215)</formula>
    </cfRule>
  </conditionalFormatting>
  <conditionalFormatting sqref="D217">
    <cfRule type="containsErrors" dxfId="1108" priority="2945">
      <formula>ISERROR(D217)</formula>
    </cfRule>
  </conditionalFormatting>
  <conditionalFormatting sqref="D219">
    <cfRule type="containsErrors" dxfId="1107" priority="2944">
      <formula>ISERROR(D219)</formula>
    </cfRule>
  </conditionalFormatting>
  <conditionalFormatting sqref="D221 D223">
    <cfRule type="containsErrors" dxfId="1106" priority="2943">
      <formula>ISERROR(D221)</formula>
    </cfRule>
  </conditionalFormatting>
  <conditionalFormatting sqref="D225">
    <cfRule type="containsErrors" dxfId="1105" priority="2942">
      <formula>ISERROR(D225)</formula>
    </cfRule>
  </conditionalFormatting>
  <conditionalFormatting sqref="D227:D228">
    <cfRule type="containsErrors" dxfId="1104" priority="2941">
      <formula>ISERROR(D227)</formula>
    </cfRule>
  </conditionalFormatting>
  <conditionalFormatting sqref="D229:D230">
    <cfRule type="containsErrors" dxfId="1103" priority="2940">
      <formula>ISERROR(D229)</formula>
    </cfRule>
  </conditionalFormatting>
  <conditionalFormatting sqref="D231">
    <cfRule type="containsErrors" dxfId="1102" priority="2939">
      <formula>ISERROR(D231)</formula>
    </cfRule>
  </conditionalFormatting>
  <conditionalFormatting sqref="D232">
    <cfRule type="containsErrors" dxfId="1101" priority="2938">
      <formula>ISERROR(D232)</formula>
    </cfRule>
  </conditionalFormatting>
  <conditionalFormatting sqref="D251">
    <cfRule type="containsErrors" dxfId="1100" priority="2937">
      <formula>ISERROR(D251)</formula>
    </cfRule>
  </conditionalFormatting>
  <conditionalFormatting sqref="F187">
    <cfRule type="containsErrors" dxfId="1099" priority="2911">
      <formula>ISERROR(F187)</formula>
    </cfRule>
  </conditionalFormatting>
  <conditionalFormatting sqref="F188:F192">
    <cfRule type="containsErrors" dxfId="1098" priority="2910">
      <formula>ISERROR(F188)</formula>
    </cfRule>
  </conditionalFormatting>
  <conditionalFormatting sqref="G187:G192">
    <cfRule type="containsErrors" dxfId="1097" priority="2909">
      <formula>ISERROR(G187)</formula>
    </cfRule>
  </conditionalFormatting>
  <conditionalFormatting sqref="F173:G175">
    <cfRule type="containsErrors" dxfId="1096" priority="2908">
      <formula>ISERROR(F173)</formula>
    </cfRule>
  </conditionalFormatting>
  <conditionalFormatting sqref="F172:G172">
    <cfRule type="containsErrors" dxfId="1095" priority="2907">
      <formula>ISERROR(F172)</formula>
    </cfRule>
  </conditionalFormatting>
  <conditionalFormatting sqref="F177:G177 G178">
    <cfRule type="containsErrors" dxfId="1094" priority="2906">
      <formula>ISERROR(F177)</formula>
    </cfRule>
  </conditionalFormatting>
  <conditionalFormatting sqref="F176:G176">
    <cfRule type="containsErrors" dxfId="1093" priority="2905">
      <formula>ISERROR(F176)</formula>
    </cfRule>
  </conditionalFormatting>
  <conditionalFormatting sqref="H166:H169">
    <cfRule type="containsErrors" dxfId="1092" priority="2904">
      <formula>ISERROR(H166)</formula>
    </cfRule>
  </conditionalFormatting>
  <conditionalFormatting sqref="H182:H183">
    <cfRule type="containsErrors" dxfId="1091" priority="2903">
      <formula>ISERROR(H182)</formula>
    </cfRule>
  </conditionalFormatting>
  <conditionalFormatting sqref="H186">
    <cfRule type="containsErrors" dxfId="1090" priority="2901">
      <formula>ISERROR(H186)</formula>
    </cfRule>
  </conditionalFormatting>
  <conditionalFormatting sqref="H192">
    <cfRule type="containsErrors" dxfId="1089" priority="2900">
      <formula>ISERROR(H192)</formula>
    </cfRule>
  </conditionalFormatting>
  <conditionalFormatting sqref="H184">
    <cfRule type="containsErrors" dxfId="1088" priority="2899">
      <formula>ISERROR(H184)</formula>
    </cfRule>
  </conditionalFormatting>
  <conditionalFormatting sqref="H185">
    <cfRule type="containsErrors" dxfId="1087" priority="2898">
      <formula>ISERROR(H185)</formula>
    </cfRule>
  </conditionalFormatting>
  <conditionalFormatting sqref="H187">
    <cfRule type="containsErrors" dxfId="1086" priority="2897">
      <formula>ISERROR(H187)</formula>
    </cfRule>
  </conditionalFormatting>
  <conditionalFormatting sqref="H181">
    <cfRule type="containsErrors" dxfId="1085" priority="2896">
      <formula>ISERROR(H181)</formula>
    </cfRule>
  </conditionalFormatting>
  <conditionalFormatting sqref="H187">
    <cfRule type="containsErrors" dxfId="1084" priority="2895">
      <formula>ISERROR(H187)</formula>
    </cfRule>
  </conditionalFormatting>
  <conditionalFormatting sqref="H190">
    <cfRule type="containsErrors" dxfId="1083" priority="2894">
      <formula>ISERROR(H190)</formula>
    </cfRule>
  </conditionalFormatting>
  <conditionalFormatting sqref="H189">
    <cfRule type="containsErrors" dxfId="1082" priority="2893">
      <formula>ISERROR(H189)</formula>
    </cfRule>
  </conditionalFormatting>
  <conditionalFormatting sqref="H191">
    <cfRule type="containsErrors" dxfId="1081" priority="2892">
      <formula>ISERROR(H191)</formula>
    </cfRule>
  </conditionalFormatting>
  <conditionalFormatting sqref="I166:I169 I176:I178">
    <cfRule type="containsErrors" dxfId="1080" priority="2891">
      <formula>ISERROR(I166)</formula>
    </cfRule>
  </conditionalFormatting>
  <conditionalFormatting sqref="I182:I183">
    <cfRule type="containsErrors" dxfId="1079" priority="2890">
      <formula>ISERROR(I182)</formula>
    </cfRule>
  </conditionalFormatting>
  <conditionalFormatting sqref="I186">
    <cfRule type="containsErrors" dxfId="1078" priority="2888">
      <formula>ISERROR(I186)</formula>
    </cfRule>
  </conditionalFormatting>
  <conditionalFormatting sqref="I192">
    <cfRule type="containsErrors" dxfId="1077" priority="2887">
      <formula>ISERROR(I192)</formula>
    </cfRule>
  </conditionalFormatting>
  <conditionalFormatting sqref="I184">
    <cfRule type="containsErrors" dxfId="1076" priority="2886">
      <formula>ISERROR(I184)</formula>
    </cfRule>
  </conditionalFormatting>
  <conditionalFormatting sqref="I185">
    <cfRule type="containsErrors" dxfId="1075" priority="2885">
      <formula>ISERROR(I185)</formula>
    </cfRule>
  </conditionalFormatting>
  <conditionalFormatting sqref="I187">
    <cfRule type="containsErrors" dxfId="1074" priority="2884">
      <formula>ISERROR(I187)</formula>
    </cfRule>
  </conditionalFormatting>
  <conditionalFormatting sqref="I188">
    <cfRule type="containsErrors" dxfId="1073" priority="2883">
      <formula>ISERROR(I188)</formula>
    </cfRule>
  </conditionalFormatting>
  <conditionalFormatting sqref="I190">
    <cfRule type="containsErrors" dxfId="1072" priority="2882">
      <formula>ISERROR(I190)</formula>
    </cfRule>
  </conditionalFormatting>
  <conditionalFormatting sqref="I180">
    <cfRule type="containsErrors" dxfId="1071" priority="2881">
      <formula>ISERROR(I180)</formula>
    </cfRule>
  </conditionalFormatting>
  <conditionalFormatting sqref="I170">
    <cfRule type="containsErrors" dxfId="1070" priority="2880">
      <formula>ISERROR(I170)</formula>
    </cfRule>
  </conditionalFormatting>
  <conditionalFormatting sqref="I165">
    <cfRule type="containsErrors" dxfId="1069" priority="2879">
      <formula>ISERROR(I165)</formula>
    </cfRule>
  </conditionalFormatting>
  <conditionalFormatting sqref="I187">
    <cfRule type="containsErrors" dxfId="1068" priority="2878">
      <formula>ISERROR(I187)</formula>
    </cfRule>
  </conditionalFormatting>
  <conditionalFormatting sqref="I175">
    <cfRule type="containsErrors" dxfId="1067" priority="2877">
      <formula>ISERROR(I175)</formula>
    </cfRule>
  </conditionalFormatting>
  <conditionalFormatting sqref="I181">
    <cfRule type="containsErrors" dxfId="1066" priority="2876">
      <formula>ISERROR(I181)</formula>
    </cfRule>
  </conditionalFormatting>
  <conditionalFormatting sqref="I189">
    <cfRule type="containsErrors" dxfId="1065" priority="2875">
      <formula>ISERROR(I189)</formula>
    </cfRule>
  </conditionalFormatting>
  <conditionalFormatting sqref="I191">
    <cfRule type="containsErrors" dxfId="1064" priority="2874">
      <formula>ISERROR(I191)</formula>
    </cfRule>
  </conditionalFormatting>
  <conditionalFormatting sqref="J166 J173:J174">
    <cfRule type="containsErrors" dxfId="1063" priority="2873">
      <formula>ISERROR(J166)</formula>
    </cfRule>
  </conditionalFormatting>
  <conditionalFormatting sqref="J170">
    <cfRule type="containsErrors" dxfId="1062" priority="2871">
      <formula>ISERROR(J170)</formula>
    </cfRule>
  </conditionalFormatting>
  <conditionalFormatting sqref="J165">
    <cfRule type="containsErrors" dxfId="1061" priority="2870">
      <formula>ISERROR(J165)</formula>
    </cfRule>
  </conditionalFormatting>
  <conditionalFormatting sqref="J167">
    <cfRule type="containsErrors" dxfId="1060" priority="2869">
      <formula>ISERROR(J167)</formula>
    </cfRule>
  </conditionalFormatting>
  <conditionalFormatting sqref="J168">
    <cfRule type="containsErrors" dxfId="1059" priority="2868">
      <formula>ISERROR(J168)</formula>
    </cfRule>
  </conditionalFormatting>
  <conditionalFormatting sqref="J169">
    <cfRule type="containsErrors" dxfId="1058" priority="2867">
      <formula>ISERROR(J169)</formula>
    </cfRule>
  </conditionalFormatting>
  <conditionalFormatting sqref="J171">
    <cfRule type="containsErrors" dxfId="1057" priority="2866">
      <formula>ISERROR(J171)</formula>
    </cfRule>
  </conditionalFormatting>
  <conditionalFormatting sqref="J172">
    <cfRule type="containsErrors" dxfId="1056" priority="2865">
      <formula>ISERROR(J172)</formula>
    </cfRule>
  </conditionalFormatting>
  <conditionalFormatting sqref="J175">
    <cfRule type="containsErrors" dxfId="1055" priority="2864">
      <formula>ISERROR(J175)</formula>
    </cfRule>
  </conditionalFormatting>
  <conditionalFormatting sqref="J177">
    <cfRule type="containsErrors" dxfId="1054" priority="2863">
      <formula>ISERROR(J177)</formula>
    </cfRule>
  </conditionalFormatting>
  <conditionalFormatting sqref="J176">
    <cfRule type="containsErrors" dxfId="1053" priority="2862">
      <formula>ISERROR(J176)</formula>
    </cfRule>
  </conditionalFormatting>
  <conditionalFormatting sqref="J178">
    <cfRule type="containsErrors" dxfId="1052" priority="2861">
      <formula>ISERROR(J178)</formula>
    </cfRule>
  </conditionalFormatting>
  <conditionalFormatting sqref="J179">
    <cfRule type="containsErrors" dxfId="1051" priority="2859">
      <formula>ISERROR(J179)</formula>
    </cfRule>
  </conditionalFormatting>
  <conditionalFormatting sqref="J180">
    <cfRule type="containsErrors" dxfId="1050" priority="2858">
      <formula>ISERROR(J180)</formula>
    </cfRule>
  </conditionalFormatting>
  <conditionalFormatting sqref="J181">
    <cfRule type="containsErrors" dxfId="1049" priority="2857">
      <formula>ISERROR(J181)</formula>
    </cfRule>
  </conditionalFormatting>
  <conditionalFormatting sqref="J187">
    <cfRule type="containsErrors" dxfId="1048" priority="2856">
      <formula>ISERROR(J187)</formula>
    </cfRule>
  </conditionalFormatting>
  <conditionalFormatting sqref="J188">
    <cfRule type="containsErrors" dxfId="1047" priority="2855">
      <formula>ISERROR(J188)</formula>
    </cfRule>
  </conditionalFormatting>
  <conditionalFormatting sqref="J190">
    <cfRule type="containsErrors" dxfId="1046" priority="2854">
      <formula>ISERROR(J190)</formula>
    </cfRule>
  </conditionalFormatting>
  <conditionalFormatting sqref="J192">
    <cfRule type="containsErrors" dxfId="1045" priority="2853">
      <formula>ISERROR(J192)</formula>
    </cfRule>
  </conditionalFormatting>
  <conditionalFormatting sqref="K165">
    <cfRule type="containsErrors" dxfId="1044" priority="2852">
      <formula>ISERROR(K165)</formula>
    </cfRule>
  </conditionalFormatting>
  <conditionalFormatting sqref="K166">
    <cfRule type="containsErrors" dxfId="1043" priority="2851">
      <formula>ISERROR(K166)</formula>
    </cfRule>
  </conditionalFormatting>
  <conditionalFormatting sqref="K167">
    <cfRule type="containsErrors" dxfId="1042" priority="2850">
      <formula>ISERROR(K167)</formula>
    </cfRule>
  </conditionalFormatting>
  <conditionalFormatting sqref="K168">
    <cfRule type="containsErrors" dxfId="1041" priority="2849">
      <formula>ISERROR(K168)</formula>
    </cfRule>
  </conditionalFormatting>
  <conditionalFormatting sqref="K169">
    <cfRule type="containsErrors" dxfId="1040" priority="2848">
      <formula>ISERROR(K169)</formula>
    </cfRule>
  </conditionalFormatting>
  <conditionalFormatting sqref="K170">
    <cfRule type="containsErrors" dxfId="1039" priority="2847">
      <formula>ISERROR(K170)</formula>
    </cfRule>
  </conditionalFormatting>
  <conditionalFormatting sqref="K171">
    <cfRule type="containsErrors" dxfId="1038" priority="2845">
      <formula>ISERROR(K171)</formula>
    </cfRule>
  </conditionalFormatting>
  <conditionalFormatting sqref="K172">
    <cfRule type="containsErrors" dxfId="1037" priority="2844">
      <formula>ISERROR(K172)</formula>
    </cfRule>
  </conditionalFormatting>
  <conditionalFormatting sqref="K173">
    <cfRule type="containsErrors" dxfId="1036" priority="2843">
      <formula>ISERROR(K173)</formula>
    </cfRule>
  </conditionalFormatting>
  <conditionalFormatting sqref="K174">
    <cfRule type="containsErrors" dxfId="1035" priority="2842">
      <formula>ISERROR(K174)</formula>
    </cfRule>
  </conditionalFormatting>
  <conditionalFormatting sqref="K175">
    <cfRule type="containsErrors" dxfId="1034" priority="2841">
      <formula>ISERROR(K175)</formula>
    </cfRule>
  </conditionalFormatting>
  <conditionalFormatting sqref="K177">
    <cfRule type="containsErrors" dxfId="1033" priority="2840">
      <formula>ISERROR(K177)</formula>
    </cfRule>
  </conditionalFormatting>
  <conditionalFormatting sqref="K176">
    <cfRule type="containsErrors" dxfId="1032" priority="2839">
      <formula>ISERROR(K176)</formula>
    </cfRule>
  </conditionalFormatting>
  <conditionalFormatting sqref="K178">
    <cfRule type="containsErrors" dxfId="1031" priority="2838">
      <formula>ISERROR(K178)</formula>
    </cfRule>
  </conditionalFormatting>
  <conditionalFormatting sqref="K179">
    <cfRule type="containsErrors" dxfId="1030" priority="2836">
      <formula>ISERROR(K179)</formula>
    </cfRule>
  </conditionalFormatting>
  <conditionalFormatting sqref="K180">
    <cfRule type="containsErrors" dxfId="1029" priority="2834">
      <formula>ISERROR(K180)</formula>
    </cfRule>
  </conditionalFormatting>
  <conditionalFormatting sqref="K181">
    <cfRule type="containsErrors" dxfId="1028" priority="2833">
      <formula>ISERROR(K181)</formula>
    </cfRule>
  </conditionalFormatting>
  <conditionalFormatting sqref="K185">
    <cfRule type="containsErrors" dxfId="1027" priority="2832">
      <formula>ISERROR(K185)</formula>
    </cfRule>
  </conditionalFormatting>
  <conditionalFormatting sqref="K187">
    <cfRule type="containsErrors" dxfId="1026" priority="2831">
      <formula>ISERROR(K187)</formula>
    </cfRule>
  </conditionalFormatting>
  <conditionalFormatting sqref="K188">
    <cfRule type="containsErrors" dxfId="1025" priority="2830">
      <formula>ISERROR(K188)</formula>
    </cfRule>
  </conditionalFormatting>
  <conditionalFormatting sqref="K190">
    <cfRule type="containsErrors" dxfId="1024" priority="2829">
      <formula>ISERROR(K190)</formula>
    </cfRule>
  </conditionalFormatting>
  <conditionalFormatting sqref="K192">
    <cfRule type="containsErrors" dxfId="1023" priority="2828">
      <formula>ISERROR(K192)</formula>
    </cfRule>
  </conditionalFormatting>
  <conditionalFormatting sqref="O165">
    <cfRule type="containsErrors" dxfId="1022" priority="2812">
      <formula>ISERROR(O165)</formula>
    </cfRule>
  </conditionalFormatting>
  <conditionalFormatting sqref="A1:A1048576">
    <cfRule type="duplicateValues" dxfId="1021" priority="2791"/>
  </conditionalFormatting>
  <conditionalFormatting sqref="C160:E161">
    <cfRule type="containsErrors" dxfId="1020" priority="2752">
      <formula>ISERROR(C160)</formula>
    </cfRule>
  </conditionalFormatting>
  <conditionalFormatting sqref="H160:I161">
    <cfRule type="containsErrors" dxfId="1019" priority="2750">
      <formula>ISERROR(H160)</formula>
    </cfRule>
  </conditionalFormatting>
  <conditionalFormatting sqref="D133 F147:G148 F134:G135 F144:G145 F137:G137 E155:G158 D157:D158 H127:J127 L127:M127 F150:G150 O129">
    <cfRule type="containsErrors" dxfId="1018" priority="2703">
      <formula>ISERROR(D127)</formula>
    </cfRule>
  </conditionalFormatting>
  <conditionalFormatting sqref="F152:G154">
    <cfRule type="containsErrors" dxfId="1017" priority="2701">
      <formula>ISERROR(F152)</formula>
    </cfRule>
  </conditionalFormatting>
  <conditionalFormatting sqref="D144:D145 D147 D150 D152:D156">
    <cfRule type="containsErrors" dxfId="1016" priority="2695">
      <formula>ISERROR(D144)</formula>
    </cfRule>
  </conditionalFormatting>
  <conditionalFormatting sqref="F133:G133">
    <cfRule type="containsErrors" dxfId="1015" priority="2694">
      <formula>ISERROR(F133)</formula>
    </cfRule>
  </conditionalFormatting>
  <conditionalFormatting sqref="F125">
    <cfRule type="containsErrors" dxfId="1014" priority="2692">
      <formula>ISERROR(F125)</formula>
    </cfRule>
  </conditionalFormatting>
  <conditionalFormatting sqref="F126 F128:F130">
    <cfRule type="containsErrors" dxfId="1013" priority="2691">
      <formula>ISERROR(F126)</formula>
    </cfRule>
  </conditionalFormatting>
  <conditionalFormatting sqref="G128:G130">
    <cfRule type="containsErrors" dxfId="1012" priority="2690">
      <formula>ISERROR(G128)</formula>
    </cfRule>
  </conditionalFormatting>
  <conditionalFormatting sqref="G113">
    <cfRule type="containsErrors" dxfId="1011" priority="2687">
      <formula>ISERROR(G113)</formula>
    </cfRule>
  </conditionalFormatting>
  <conditionalFormatting sqref="H119:H122">
    <cfRule type="containsErrors" dxfId="1010" priority="2685">
      <formula>ISERROR(H119)</formula>
    </cfRule>
  </conditionalFormatting>
  <conditionalFormatting sqref="H123:H124">
    <cfRule type="containsErrors" dxfId="1009" priority="2684">
      <formula>ISERROR(H123)</formula>
    </cfRule>
  </conditionalFormatting>
  <conditionalFormatting sqref="I123:I124">
    <cfRule type="containsErrors" dxfId="1008" priority="2680">
      <formula>ISERROR(I123)</formula>
    </cfRule>
  </conditionalFormatting>
  <conditionalFormatting sqref="I126">
    <cfRule type="containsErrors" dxfId="1007" priority="2678">
      <formula>ISERROR(I126)</formula>
    </cfRule>
  </conditionalFormatting>
  <conditionalFormatting sqref="J126">
    <cfRule type="containsErrors" dxfId="1006" priority="2674">
      <formula>ISERROR(J126)</formula>
    </cfRule>
  </conditionalFormatting>
  <conditionalFormatting sqref="K126">
    <cfRule type="containsErrors" dxfId="1005" priority="2672">
      <formula>ISERROR(K126)</formula>
    </cfRule>
  </conditionalFormatting>
  <conditionalFormatting sqref="O128 O116:O117">
    <cfRule type="containsErrors" dxfId="1004" priority="2670">
      <formula>ISERROR(O116)</formula>
    </cfRule>
  </conditionalFormatting>
  <conditionalFormatting sqref="E104 E107 E110 E113:E114 E116 E118:E119 E137 E144:E145 E147:E148 E128:E130 E150 E152:E154 E123:E126">
    <cfRule type="containsErrors" dxfId="1003" priority="2667">
      <formula>ISERROR(E104)</formula>
    </cfRule>
  </conditionalFormatting>
  <conditionalFormatting sqref="D134">
    <cfRule type="containsErrors" dxfId="1002" priority="2661">
      <formula>ISERROR(D134)</formula>
    </cfRule>
  </conditionalFormatting>
  <conditionalFormatting sqref="D135">
    <cfRule type="containsErrors" dxfId="1001" priority="2660">
      <formula>ISERROR(D135)</formula>
    </cfRule>
  </conditionalFormatting>
  <conditionalFormatting sqref="D148">
    <cfRule type="containsErrors" dxfId="1000" priority="2659">
      <formula>ISERROR(D148)</formula>
    </cfRule>
  </conditionalFormatting>
  <conditionalFormatting sqref="E105">
    <cfRule type="containsErrors" dxfId="999" priority="2615">
      <formula>ISERROR(E105)</formula>
    </cfRule>
  </conditionalFormatting>
  <conditionalFormatting sqref="E106">
    <cfRule type="containsErrors" dxfId="998" priority="2614">
      <formula>ISERROR(E106)</formula>
    </cfRule>
  </conditionalFormatting>
  <conditionalFormatting sqref="I104 K104">
    <cfRule type="containsErrors" dxfId="997" priority="2613">
      <formula>ISERROR(I104)</formula>
    </cfRule>
  </conditionalFormatting>
  <conditionalFormatting sqref="H104">
    <cfRule type="containsErrors" dxfId="996" priority="2612">
      <formula>ISERROR(H104)</formula>
    </cfRule>
  </conditionalFormatting>
  <conditionalFormatting sqref="K105">
    <cfRule type="containsErrors" dxfId="995" priority="2611">
      <formula>ISERROR(K105)</formula>
    </cfRule>
  </conditionalFormatting>
  <conditionalFormatting sqref="H105">
    <cfRule type="containsErrors" dxfId="994" priority="2610">
      <formula>ISERROR(H105)</formula>
    </cfRule>
  </conditionalFormatting>
  <conditionalFormatting sqref="I105">
    <cfRule type="containsErrors" dxfId="993" priority="2609">
      <formula>ISERROR(I105)</formula>
    </cfRule>
  </conditionalFormatting>
  <conditionalFormatting sqref="J105">
    <cfRule type="containsErrors" dxfId="992" priority="2608">
      <formula>ISERROR(J105)</formula>
    </cfRule>
  </conditionalFormatting>
  <conditionalFormatting sqref="I106">
    <cfRule type="containsErrors" dxfId="991" priority="2607">
      <formula>ISERROR(I106)</formula>
    </cfRule>
  </conditionalFormatting>
  <conditionalFormatting sqref="K106">
    <cfRule type="containsErrors" dxfId="990" priority="2606">
      <formula>ISERROR(K106)</formula>
    </cfRule>
  </conditionalFormatting>
  <conditionalFormatting sqref="J106">
    <cfRule type="containsErrors" dxfId="989" priority="2605">
      <formula>ISERROR(J106)</formula>
    </cfRule>
  </conditionalFormatting>
  <conditionalFormatting sqref="H106">
    <cfRule type="containsErrors" dxfId="988" priority="2604">
      <formula>ISERROR(H106)</formula>
    </cfRule>
  </conditionalFormatting>
  <conditionalFormatting sqref="E108">
    <cfRule type="containsErrors" dxfId="987" priority="2591">
      <formula>ISERROR(E108)</formula>
    </cfRule>
  </conditionalFormatting>
  <conditionalFormatting sqref="E109">
    <cfRule type="containsErrors" dxfId="986" priority="2590">
      <formula>ISERROR(E109)</formula>
    </cfRule>
  </conditionalFormatting>
  <conditionalFormatting sqref="I107 K107">
    <cfRule type="containsErrors" dxfId="985" priority="2589">
      <formula>ISERROR(I107)</formula>
    </cfRule>
  </conditionalFormatting>
  <conditionalFormatting sqref="H107">
    <cfRule type="containsErrors" dxfId="984" priority="2588">
      <formula>ISERROR(H107)</formula>
    </cfRule>
  </conditionalFormatting>
  <conditionalFormatting sqref="K108">
    <cfRule type="containsErrors" dxfId="983" priority="2587">
      <formula>ISERROR(K108)</formula>
    </cfRule>
  </conditionalFormatting>
  <conditionalFormatting sqref="H108">
    <cfRule type="containsErrors" dxfId="982" priority="2586">
      <formula>ISERROR(H108)</formula>
    </cfRule>
  </conditionalFormatting>
  <conditionalFormatting sqref="I108">
    <cfRule type="containsErrors" dxfId="981" priority="2585">
      <formula>ISERROR(I108)</formula>
    </cfRule>
  </conditionalFormatting>
  <conditionalFormatting sqref="J108">
    <cfRule type="containsErrors" dxfId="980" priority="2584">
      <formula>ISERROR(J108)</formula>
    </cfRule>
  </conditionalFormatting>
  <conditionalFormatting sqref="I109">
    <cfRule type="containsErrors" dxfId="979" priority="2583">
      <formula>ISERROR(I109)</formula>
    </cfRule>
  </conditionalFormatting>
  <conditionalFormatting sqref="K109">
    <cfRule type="containsErrors" dxfId="978" priority="2582">
      <formula>ISERROR(K109)</formula>
    </cfRule>
  </conditionalFormatting>
  <conditionalFormatting sqref="J109">
    <cfRule type="containsErrors" dxfId="977" priority="2581">
      <formula>ISERROR(J109)</formula>
    </cfRule>
  </conditionalFormatting>
  <conditionalFormatting sqref="H109">
    <cfRule type="containsErrors" dxfId="976" priority="2580">
      <formula>ISERROR(H109)</formula>
    </cfRule>
  </conditionalFormatting>
  <conditionalFormatting sqref="E111">
    <cfRule type="containsErrors" dxfId="975" priority="2579">
      <formula>ISERROR(E111)</formula>
    </cfRule>
  </conditionalFormatting>
  <conditionalFormatting sqref="E112">
    <cfRule type="containsErrors" dxfId="974" priority="2578">
      <formula>ISERROR(E112)</formula>
    </cfRule>
  </conditionalFormatting>
  <conditionalFormatting sqref="O110:O112">
    <cfRule type="containsErrors" dxfId="973" priority="2576">
      <formula>ISERROR(O110)</formula>
    </cfRule>
  </conditionalFormatting>
  <conditionalFormatting sqref="I110 K110">
    <cfRule type="containsErrors" dxfId="972" priority="2575">
      <formula>ISERROR(I110)</formula>
    </cfRule>
  </conditionalFormatting>
  <conditionalFormatting sqref="H110">
    <cfRule type="containsErrors" dxfId="971" priority="2574">
      <formula>ISERROR(H110)</formula>
    </cfRule>
  </conditionalFormatting>
  <conditionalFormatting sqref="K111">
    <cfRule type="containsErrors" dxfId="970" priority="2573">
      <formula>ISERROR(K111)</formula>
    </cfRule>
  </conditionalFormatting>
  <conditionalFormatting sqref="H111">
    <cfRule type="containsErrors" dxfId="969" priority="2572">
      <formula>ISERROR(H111)</formula>
    </cfRule>
  </conditionalFormatting>
  <conditionalFormatting sqref="I111">
    <cfRule type="containsErrors" dxfId="968" priority="2571">
      <formula>ISERROR(I111)</formula>
    </cfRule>
  </conditionalFormatting>
  <conditionalFormatting sqref="J111">
    <cfRule type="containsErrors" dxfId="967" priority="2570">
      <formula>ISERROR(J111)</formula>
    </cfRule>
  </conditionalFormatting>
  <conditionalFormatting sqref="I112">
    <cfRule type="containsErrors" dxfId="966" priority="2569">
      <formula>ISERROR(I112)</formula>
    </cfRule>
  </conditionalFormatting>
  <conditionalFormatting sqref="K112">
    <cfRule type="containsErrors" dxfId="965" priority="2568">
      <formula>ISERROR(K112)</formula>
    </cfRule>
  </conditionalFormatting>
  <conditionalFormatting sqref="J112">
    <cfRule type="containsErrors" dxfId="964" priority="2567">
      <formula>ISERROR(J112)</formula>
    </cfRule>
  </conditionalFormatting>
  <conditionalFormatting sqref="H112">
    <cfRule type="containsErrors" dxfId="963" priority="2566">
      <formula>ISERROR(H112)</formula>
    </cfRule>
  </conditionalFormatting>
  <conditionalFormatting sqref="H113">
    <cfRule type="containsErrors" dxfId="962" priority="2507">
      <formula>ISERROR(H113)</formula>
    </cfRule>
  </conditionalFormatting>
  <conditionalFormatting sqref="I113:J113">
    <cfRule type="containsErrors" dxfId="961" priority="2505">
      <formula>ISERROR(I113)</formula>
    </cfRule>
  </conditionalFormatting>
  <conditionalFormatting sqref="K113">
    <cfRule type="containsErrors" dxfId="960" priority="2506">
      <formula>ISERROR(K113)</formula>
    </cfRule>
  </conditionalFormatting>
  <conditionalFormatting sqref="E115">
    <cfRule type="containsErrors" dxfId="959" priority="2504">
      <formula>ISERROR(E115)</formula>
    </cfRule>
  </conditionalFormatting>
  <conditionalFormatting sqref="K114">
    <cfRule type="containsErrors" dxfId="958" priority="2503">
      <formula>ISERROR(K114)</formula>
    </cfRule>
  </conditionalFormatting>
  <conditionalFormatting sqref="K114">
    <cfRule type="containsErrors" dxfId="957" priority="2502">
      <formula>ISERROR(K114)</formula>
    </cfRule>
  </conditionalFormatting>
  <conditionalFormatting sqref="H114">
    <cfRule type="containsErrors" dxfId="956" priority="2501">
      <formula>ISERROR(H114)</formula>
    </cfRule>
  </conditionalFormatting>
  <conditionalFormatting sqref="I114">
    <cfRule type="containsErrors" dxfId="955" priority="2500">
      <formula>ISERROR(I114)</formula>
    </cfRule>
  </conditionalFormatting>
  <conditionalFormatting sqref="J114">
    <cfRule type="containsErrors" dxfId="954" priority="2499">
      <formula>ISERROR(J114)</formula>
    </cfRule>
  </conditionalFormatting>
  <conditionalFormatting sqref="I115">
    <cfRule type="containsErrors" dxfId="953" priority="2498">
      <formula>ISERROR(I115)</formula>
    </cfRule>
  </conditionalFormatting>
  <conditionalFormatting sqref="H115">
    <cfRule type="containsErrors" dxfId="952" priority="2497">
      <formula>ISERROR(H115)</formula>
    </cfRule>
  </conditionalFormatting>
  <conditionalFormatting sqref="K115">
    <cfRule type="containsErrors" dxfId="951" priority="2496">
      <formula>ISERROR(K115)</formula>
    </cfRule>
  </conditionalFormatting>
  <conditionalFormatting sqref="J115">
    <cfRule type="containsErrors" dxfId="950" priority="2495">
      <formula>ISERROR(J115)</formula>
    </cfRule>
  </conditionalFormatting>
  <conditionalFormatting sqref="E117">
    <cfRule type="containsErrors" dxfId="949" priority="2494">
      <formula>ISERROR(E117)</formula>
    </cfRule>
  </conditionalFormatting>
  <conditionalFormatting sqref="I116 K116">
    <cfRule type="containsErrors" dxfId="948" priority="2493">
      <formula>ISERROR(I116)</formula>
    </cfRule>
  </conditionalFormatting>
  <conditionalFormatting sqref="H116">
    <cfRule type="containsErrors" dxfId="947" priority="2492">
      <formula>ISERROR(H116)</formula>
    </cfRule>
  </conditionalFormatting>
  <conditionalFormatting sqref="I117:K117">
    <cfRule type="containsErrors" dxfId="946" priority="2491">
      <formula>ISERROR(I117)</formula>
    </cfRule>
  </conditionalFormatting>
  <conditionalFormatting sqref="H117">
    <cfRule type="containsErrors" dxfId="945" priority="2490">
      <formula>ISERROR(H117)</formula>
    </cfRule>
  </conditionalFormatting>
  <conditionalFormatting sqref="H117">
    <cfRule type="containsErrors" dxfId="944" priority="2489">
      <formula>ISERROR(H117)</formula>
    </cfRule>
  </conditionalFormatting>
  <conditionalFormatting sqref="I118">
    <cfRule type="containsErrors" dxfId="943" priority="2488">
      <formula>ISERROR(I118)</formula>
    </cfRule>
  </conditionalFormatting>
  <conditionalFormatting sqref="J118">
    <cfRule type="containsErrors" dxfId="942" priority="2487">
      <formula>ISERROR(J118)</formula>
    </cfRule>
  </conditionalFormatting>
  <conditionalFormatting sqref="K118">
    <cfRule type="containsErrors" dxfId="941" priority="2486">
      <formula>ISERROR(K118)</formula>
    </cfRule>
  </conditionalFormatting>
  <conditionalFormatting sqref="H157">
    <cfRule type="containsErrors" dxfId="940" priority="2485">
      <formula>ISERROR(H157)</formula>
    </cfRule>
  </conditionalFormatting>
  <conditionalFormatting sqref="I157">
    <cfRule type="containsErrors" dxfId="939" priority="2484">
      <formula>ISERROR(I157)</formula>
    </cfRule>
  </conditionalFormatting>
  <conditionalFormatting sqref="F159:G159">
    <cfRule type="containsErrors" dxfId="938" priority="2481">
      <formula>ISERROR(F159)</formula>
    </cfRule>
  </conditionalFormatting>
  <conditionalFormatting sqref="D159">
    <cfRule type="containsErrors" dxfId="937" priority="2480">
      <formula>ISERROR(D159)</formula>
    </cfRule>
  </conditionalFormatting>
  <conditionalFormatting sqref="E159">
    <cfRule type="containsErrors" dxfId="936" priority="2479">
      <formula>ISERROR(E159)</formula>
    </cfRule>
  </conditionalFormatting>
  <conditionalFormatting sqref="H158:J158">
    <cfRule type="containsErrors" dxfId="935" priority="2478">
      <formula>ISERROR(H158)</formula>
    </cfRule>
  </conditionalFormatting>
  <conditionalFormatting sqref="H159:I159">
    <cfRule type="containsErrors" dxfId="934" priority="2477">
      <formula>ISERROR(H159)</formula>
    </cfRule>
  </conditionalFormatting>
  <conditionalFormatting sqref="E120">
    <cfRule type="containsErrors" dxfId="933" priority="2462">
      <formula>ISERROR(E120)</formula>
    </cfRule>
  </conditionalFormatting>
  <conditionalFormatting sqref="E121">
    <cfRule type="containsErrors" dxfId="932" priority="2461">
      <formula>ISERROR(E121)</formula>
    </cfRule>
  </conditionalFormatting>
  <conditionalFormatting sqref="E122">
    <cfRule type="containsErrors" dxfId="931" priority="2460">
      <formula>ISERROR(E122)</formula>
    </cfRule>
  </conditionalFormatting>
  <conditionalFormatting sqref="K119">
    <cfRule type="containsErrors" dxfId="930" priority="2459">
      <formula>ISERROR(K119)</formula>
    </cfRule>
  </conditionalFormatting>
  <conditionalFormatting sqref="I119">
    <cfRule type="containsErrors" dxfId="929" priority="2458">
      <formula>ISERROR(I119)</formula>
    </cfRule>
  </conditionalFormatting>
  <conditionalFormatting sqref="J119">
    <cfRule type="containsErrors" dxfId="928" priority="2457">
      <formula>ISERROR(J119)</formula>
    </cfRule>
  </conditionalFormatting>
  <conditionalFormatting sqref="K120">
    <cfRule type="containsErrors" dxfId="927" priority="2456">
      <formula>ISERROR(K120)</formula>
    </cfRule>
  </conditionalFormatting>
  <conditionalFormatting sqref="J120">
    <cfRule type="containsErrors" dxfId="926" priority="2455">
      <formula>ISERROR(J120)</formula>
    </cfRule>
  </conditionalFormatting>
  <conditionalFormatting sqref="I120">
    <cfRule type="containsErrors" dxfId="925" priority="2454">
      <formula>ISERROR(I120)</formula>
    </cfRule>
  </conditionalFormatting>
  <conditionalFormatting sqref="K121">
    <cfRule type="containsErrors" dxfId="924" priority="2453">
      <formula>ISERROR(K121)</formula>
    </cfRule>
  </conditionalFormatting>
  <conditionalFormatting sqref="J121">
    <cfRule type="containsErrors" dxfId="923" priority="2452">
      <formula>ISERROR(J121)</formula>
    </cfRule>
  </conditionalFormatting>
  <conditionalFormatting sqref="I121">
    <cfRule type="containsErrors" dxfId="922" priority="2451">
      <formula>ISERROR(I121)</formula>
    </cfRule>
  </conditionalFormatting>
  <conditionalFormatting sqref="K122">
    <cfRule type="containsErrors" dxfId="921" priority="2450">
      <formula>ISERROR(K122)</formula>
    </cfRule>
  </conditionalFormatting>
  <conditionalFormatting sqref="J122">
    <cfRule type="containsErrors" dxfId="920" priority="2449">
      <formula>ISERROR(J122)</formula>
    </cfRule>
  </conditionalFormatting>
  <conditionalFormatting sqref="I122">
    <cfRule type="containsErrors" dxfId="919" priority="2448">
      <formula>ISERROR(I122)</formula>
    </cfRule>
  </conditionalFormatting>
  <conditionalFormatting sqref="O121">
    <cfRule type="containsErrors" dxfId="918" priority="2446">
      <formula>ISERROR(O121)</formula>
    </cfRule>
  </conditionalFormatting>
  <conditionalFormatting sqref="O119:O120 O122">
    <cfRule type="containsErrors" dxfId="917" priority="2447">
      <formula>ISERROR(O119)</formula>
    </cfRule>
  </conditionalFormatting>
  <conditionalFormatting sqref="H147:M147">
    <cfRule type="containsErrors" dxfId="916" priority="2424">
      <formula>ISERROR(H147)</formula>
    </cfRule>
  </conditionalFormatting>
  <conditionalFormatting sqref="H148:M149">
    <cfRule type="containsErrors" dxfId="915" priority="2423">
      <formula>ISERROR(H148)</formula>
    </cfRule>
  </conditionalFormatting>
  <conditionalFormatting sqref="I153:K153">
    <cfRule type="containsErrors" dxfId="914" priority="2422">
      <formula>ISERROR(I153)</formula>
    </cfRule>
  </conditionalFormatting>
  <conditionalFormatting sqref="H129">
    <cfRule type="containsErrors" dxfId="913" priority="2421">
      <formula>ISERROR(H129)</formula>
    </cfRule>
  </conditionalFormatting>
  <conditionalFormatting sqref="I129">
    <cfRule type="containsErrors" dxfId="912" priority="2420">
      <formula>ISERROR(I129)</formula>
    </cfRule>
  </conditionalFormatting>
  <conditionalFormatting sqref="H139:M139">
    <cfRule type="containsErrors" dxfId="911" priority="2407">
      <formula>ISERROR(H139)</formula>
    </cfRule>
  </conditionalFormatting>
  <conditionalFormatting sqref="H144:M144">
    <cfRule type="containsErrors" dxfId="910" priority="2403">
      <formula>ISERROR(H144)</formula>
    </cfRule>
  </conditionalFormatting>
  <conditionalFormatting sqref="H156:I156">
    <cfRule type="containsErrors" dxfId="909" priority="2402">
      <formula>ISERROR(H156)</formula>
    </cfRule>
  </conditionalFormatting>
  <conditionalFormatting sqref="K156">
    <cfRule type="containsErrors" dxfId="908" priority="2401">
      <formula>ISERROR(K156)</formula>
    </cfRule>
  </conditionalFormatting>
  <conditionalFormatting sqref="J156">
    <cfRule type="containsErrors" dxfId="907" priority="2400">
      <formula>ISERROR(J156)</formula>
    </cfRule>
  </conditionalFormatting>
  <conditionalFormatting sqref="F131">
    <cfRule type="containsErrors" dxfId="906" priority="2395">
      <formula>ISERROR(F131)</formula>
    </cfRule>
  </conditionalFormatting>
  <conditionalFormatting sqref="G131">
    <cfRule type="containsErrors" dxfId="905" priority="2394">
      <formula>ISERROR(G131)</formula>
    </cfRule>
  </conditionalFormatting>
  <conditionalFormatting sqref="E131">
    <cfRule type="containsErrors" dxfId="904" priority="2393">
      <formula>ISERROR(E131)</formula>
    </cfRule>
  </conditionalFormatting>
  <conditionalFormatting sqref="F132">
    <cfRule type="containsErrors" dxfId="903" priority="2392">
      <formula>ISERROR(F132)</formula>
    </cfRule>
  </conditionalFormatting>
  <conditionalFormatting sqref="G132">
    <cfRule type="containsErrors" dxfId="902" priority="2391">
      <formula>ISERROR(G132)</formula>
    </cfRule>
  </conditionalFormatting>
  <conditionalFormatting sqref="E132">
    <cfRule type="containsErrors" dxfId="901" priority="2390">
      <formula>ISERROR(E132)</formula>
    </cfRule>
  </conditionalFormatting>
  <conditionalFormatting sqref="H130">
    <cfRule type="containsErrors" dxfId="900" priority="2389">
      <formula>ISERROR(H130)</formula>
    </cfRule>
  </conditionalFormatting>
  <conditionalFormatting sqref="I130:M130">
    <cfRule type="containsErrors" dxfId="899" priority="2388">
      <formula>ISERROR(I130)</formula>
    </cfRule>
  </conditionalFormatting>
  <conditionalFormatting sqref="H131">
    <cfRule type="containsErrors" dxfId="898" priority="2387">
      <formula>ISERROR(H131)</formula>
    </cfRule>
  </conditionalFormatting>
  <conditionalFormatting sqref="I131:J131 L131:M131">
    <cfRule type="containsErrors" dxfId="897" priority="2386">
      <formula>ISERROR(I131)</formula>
    </cfRule>
  </conditionalFormatting>
  <conditionalFormatting sqref="K131">
    <cfRule type="containsErrors" dxfId="896" priority="2385">
      <formula>ISERROR(K131)</formula>
    </cfRule>
  </conditionalFormatting>
  <conditionalFormatting sqref="H132">
    <cfRule type="containsErrors" dxfId="895" priority="2384">
      <formula>ISERROR(H132)</formula>
    </cfRule>
  </conditionalFormatting>
  <conditionalFormatting sqref="I132:M132">
    <cfRule type="containsErrors" dxfId="894" priority="2383">
      <formula>ISERROR(I132)</formula>
    </cfRule>
  </conditionalFormatting>
  <conditionalFormatting sqref="F136:G136">
    <cfRule type="containsErrors" dxfId="893" priority="2382">
      <formula>ISERROR(F136)</formula>
    </cfRule>
  </conditionalFormatting>
  <conditionalFormatting sqref="E136">
    <cfRule type="containsErrors" dxfId="892" priority="2381">
      <formula>ISERROR(E136)</formula>
    </cfRule>
  </conditionalFormatting>
  <conditionalFormatting sqref="D136">
    <cfRule type="containsErrors" dxfId="891" priority="2380">
      <formula>ISERROR(D136)</formula>
    </cfRule>
  </conditionalFormatting>
  <conditionalFormatting sqref="J135">
    <cfRule type="containsErrors" dxfId="890" priority="2379">
      <formula>ISERROR(J135)</formula>
    </cfRule>
  </conditionalFormatting>
  <conditionalFormatting sqref="K135">
    <cfRule type="cellIs" dxfId="889" priority="2378" operator="equal">
      <formula>0</formula>
    </cfRule>
  </conditionalFormatting>
  <conditionalFormatting sqref="H135">
    <cfRule type="containsErrors" dxfId="888" priority="2377">
      <formula>ISERROR(H135)</formula>
    </cfRule>
  </conditionalFormatting>
  <conditionalFormatting sqref="L135:M135">
    <cfRule type="containsErrors" dxfId="887" priority="2376">
      <formula>ISERROR(L135)</formula>
    </cfRule>
  </conditionalFormatting>
  <conditionalFormatting sqref="J136">
    <cfRule type="containsErrors" dxfId="886" priority="2375">
      <formula>ISERROR(J136)</formula>
    </cfRule>
  </conditionalFormatting>
  <conditionalFormatting sqref="K136">
    <cfRule type="cellIs" dxfId="885" priority="2374" operator="equal">
      <formula>0</formula>
    </cfRule>
  </conditionalFormatting>
  <conditionalFormatting sqref="H136">
    <cfRule type="containsErrors" dxfId="884" priority="2373">
      <formula>ISERROR(H136)</formula>
    </cfRule>
  </conditionalFormatting>
  <conditionalFormatting sqref="L136:M136">
    <cfRule type="containsErrors" dxfId="883" priority="2372">
      <formula>ISERROR(L136)</formula>
    </cfRule>
  </conditionalFormatting>
  <conditionalFormatting sqref="H137:M137">
    <cfRule type="containsErrors" dxfId="882" priority="2371">
      <formula>ISERROR(H137)</formula>
    </cfRule>
  </conditionalFormatting>
  <conditionalFormatting sqref="F141:G141">
    <cfRule type="containsErrors" dxfId="881" priority="2370">
      <formula>ISERROR(F141)</formula>
    </cfRule>
  </conditionalFormatting>
  <conditionalFormatting sqref="D141">
    <cfRule type="containsErrors" dxfId="880" priority="2369">
      <formula>ISERROR(D141)</formula>
    </cfRule>
  </conditionalFormatting>
  <conditionalFormatting sqref="E141">
    <cfRule type="containsErrors" dxfId="879" priority="2368">
      <formula>ISERROR(E141)</formula>
    </cfRule>
  </conditionalFormatting>
  <conditionalFormatting sqref="F142:G142">
    <cfRule type="containsErrors" dxfId="878" priority="2367">
      <formula>ISERROR(F142)</formula>
    </cfRule>
  </conditionalFormatting>
  <conditionalFormatting sqref="D142">
    <cfRule type="containsErrors" dxfId="877" priority="2366">
      <formula>ISERROR(D142)</formula>
    </cfRule>
  </conditionalFormatting>
  <conditionalFormatting sqref="E142">
    <cfRule type="containsErrors" dxfId="876" priority="2365">
      <formula>ISERROR(E142)</formula>
    </cfRule>
  </conditionalFormatting>
  <conditionalFormatting sqref="H140:K140">
    <cfRule type="containsErrors" dxfId="875" priority="2364">
      <formula>ISERROR(H140)</formula>
    </cfRule>
  </conditionalFormatting>
  <conditionalFormatting sqref="L140:M140">
    <cfRule type="containsErrors" dxfId="874" priority="2363">
      <formula>ISERROR(L140)</formula>
    </cfRule>
  </conditionalFormatting>
  <conditionalFormatting sqref="H141:M141">
    <cfRule type="containsErrors" dxfId="873" priority="2362">
      <formula>ISERROR(H141)</formula>
    </cfRule>
  </conditionalFormatting>
  <conditionalFormatting sqref="H142">
    <cfRule type="containsErrors" dxfId="872" priority="2361">
      <formula>ISERROR(H142)</formula>
    </cfRule>
  </conditionalFormatting>
  <conditionalFormatting sqref="I142:K142">
    <cfRule type="containsErrors" dxfId="871" priority="2360">
      <formula>ISERROR(I142)</formula>
    </cfRule>
  </conditionalFormatting>
  <conditionalFormatting sqref="L142:M142">
    <cfRule type="containsErrors" dxfId="870" priority="2359">
      <formula>ISERROR(L142)</formula>
    </cfRule>
  </conditionalFormatting>
  <conditionalFormatting sqref="F143:G143">
    <cfRule type="containsErrors" dxfId="869" priority="2358">
      <formula>ISERROR(F143)</formula>
    </cfRule>
  </conditionalFormatting>
  <conditionalFormatting sqref="D143">
    <cfRule type="containsErrors" dxfId="868" priority="2357">
      <formula>ISERROR(D143)</formula>
    </cfRule>
  </conditionalFormatting>
  <conditionalFormatting sqref="E143">
    <cfRule type="containsErrors" dxfId="867" priority="2356">
      <formula>ISERROR(E143)</formula>
    </cfRule>
  </conditionalFormatting>
  <conditionalFormatting sqref="F146:G146">
    <cfRule type="containsErrors" dxfId="866" priority="2354">
      <formula>ISERROR(F146)</formula>
    </cfRule>
  </conditionalFormatting>
  <conditionalFormatting sqref="D146">
    <cfRule type="containsErrors" dxfId="865" priority="2353">
      <formula>ISERROR(D146)</formula>
    </cfRule>
  </conditionalFormatting>
  <conditionalFormatting sqref="E146">
    <cfRule type="containsErrors" dxfId="864" priority="2352">
      <formula>ISERROR(E146)</formula>
    </cfRule>
  </conditionalFormatting>
  <conditionalFormatting sqref="H145:M145">
    <cfRule type="containsErrors" dxfId="863" priority="2351">
      <formula>ISERROR(H145)</formula>
    </cfRule>
  </conditionalFormatting>
  <conditionalFormatting sqref="H146 J146:M146">
    <cfRule type="containsErrors" dxfId="862" priority="2350">
      <formula>ISERROR(H146)</formula>
    </cfRule>
  </conditionalFormatting>
  <conditionalFormatting sqref="H146 J146:M146">
    <cfRule type="containsErrors" dxfId="861" priority="2349">
      <formula>ISERROR(H146)</formula>
    </cfRule>
  </conditionalFormatting>
  <conditionalFormatting sqref="I146">
    <cfRule type="containsErrors" dxfId="860" priority="2348">
      <formula>ISERROR(I146)</formula>
    </cfRule>
  </conditionalFormatting>
  <conditionalFormatting sqref="H154:K154">
    <cfRule type="containsErrors" dxfId="859" priority="2347">
      <formula>ISERROR(H154)</formula>
    </cfRule>
  </conditionalFormatting>
  <conditionalFormatting sqref="F127">
    <cfRule type="containsErrors" dxfId="858" priority="2323">
      <formula>ISERROR(F127)</formula>
    </cfRule>
  </conditionalFormatting>
  <conditionalFormatting sqref="G127">
    <cfRule type="containsErrors" dxfId="857" priority="2322">
      <formula>ISERROR(G127)</formula>
    </cfRule>
  </conditionalFormatting>
  <conditionalFormatting sqref="E127">
    <cfRule type="containsErrors" dxfId="856" priority="2321">
      <formula>ISERROR(E127)</formula>
    </cfRule>
  </conditionalFormatting>
  <conditionalFormatting sqref="H128">
    <cfRule type="containsErrors" dxfId="855" priority="2320">
      <formula>ISERROR(H128)</formula>
    </cfRule>
  </conditionalFormatting>
  <conditionalFormatting sqref="I128">
    <cfRule type="containsErrors" dxfId="854" priority="2319">
      <formula>ISERROR(I128)</formula>
    </cfRule>
  </conditionalFormatting>
  <conditionalFormatting sqref="H143">
    <cfRule type="containsErrors" dxfId="853" priority="2318">
      <formula>ISERROR(H143)</formula>
    </cfRule>
  </conditionalFormatting>
  <conditionalFormatting sqref="I143:J143 L143:M143">
    <cfRule type="containsErrors" dxfId="852" priority="2317">
      <formula>ISERROR(I143)</formula>
    </cfRule>
  </conditionalFormatting>
  <conditionalFormatting sqref="K143">
    <cfRule type="containsErrors" dxfId="851" priority="2316">
      <formula>ISERROR(K143)</formula>
    </cfRule>
  </conditionalFormatting>
  <conditionalFormatting sqref="F149:G149">
    <cfRule type="containsErrors" dxfId="850" priority="2315">
      <formula>ISERROR(F149)</formula>
    </cfRule>
  </conditionalFormatting>
  <conditionalFormatting sqref="E149">
    <cfRule type="containsErrors" dxfId="849" priority="2314">
      <formula>ISERROR(E149)</formula>
    </cfRule>
  </conditionalFormatting>
  <conditionalFormatting sqref="D149">
    <cfRule type="containsErrors" dxfId="848" priority="2313">
      <formula>ISERROR(D149)</formula>
    </cfRule>
  </conditionalFormatting>
  <conditionalFormatting sqref="F151:G151">
    <cfRule type="containsErrors" dxfId="847" priority="2312">
      <formula>ISERROR(F151)</formula>
    </cfRule>
  </conditionalFormatting>
  <conditionalFormatting sqref="D151">
    <cfRule type="containsErrors" dxfId="846" priority="2311">
      <formula>ISERROR(D151)</formula>
    </cfRule>
  </conditionalFormatting>
  <conditionalFormatting sqref="E151">
    <cfRule type="containsErrors" dxfId="845" priority="2310">
      <formula>ISERROR(E151)</formula>
    </cfRule>
  </conditionalFormatting>
  <conditionalFormatting sqref="H150:M150">
    <cfRule type="containsErrors" dxfId="844" priority="2309">
      <formula>ISERROR(H150)</formula>
    </cfRule>
  </conditionalFormatting>
  <conditionalFormatting sqref="H151:M151">
    <cfRule type="containsErrors" dxfId="843" priority="2308">
      <formula>ISERROR(H151)</formula>
    </cfRule>
  </conditionalFormatting>
  <conditionalFormatting sqref="H152">
    <cfRule type="containsErrors" dxfId="842" priority="2307">
      <formula>ISERROR(H152)</formula>
    </cfRule>
  </conditionalFormatting>
  <conditionalFormatting sqref="I152">
    <cfRule type="containsErrors" dxfId="841" priority="2306">
      <formula>ISERROR(I152)</formula>
    </cfRule>
  </conditionalFormatting>
  <conditionalFormatting sqref="H133">
    <cfRule type="containsErrors" dxfId="840" priority="2305">
      <formula>ISERROR(H133)</formula>
    </cfRule>
  </conditionalFormatting>
  <conditionalFormatting sqref="I133">
    <cfRule type="containsErrors" dxfId="839" priority="2304">
      <formula>ISERROR(I133)</formula>
    </cfRule>
  </conditionalFormatting>
  <conditionalFormatting sqref="H134">
    <cfRule type="containsErrors" dxfId="838" priority="2303">
      <formula>ISERROR(H134)</formula>
    </cfRule>
  </conditionalFormatting>
  <conditionalFormatting sqref="I134">
    <cfRule type="containsErrors" dxfId="837" priority="2302">
      <formula>ISERROR(I134)</formula>
    </cfRule>
  </conditionalFormatting>
  <conditionalFormatting sqref="F138:G138">
    <cfRule type="containsErrors" dxfId="836" priority="2301">
      <formula>ISERROR(F138)</formula>
    </cfRule>
  </conditionalFormatting>
  <conditionalFormatting sqref="E138">
    <cfRule type="containsErrors" dxfId="835" priority="2300">
      <formula>ISERROR(E138)</formula>
    </cfRule>
  </conditionalFormatting>
  <conditionalFormatting sqref="E96:G103 K96:K103">
    <cfRule type="containsErrors" dxfId="834" priority="2287">
      <formula>ISERROR(E96)</formula>
    </cfRule>
  </conditionalFormatting>
  <conditionalFormatting sqref="N96:N103">
    <cfRule type="cellIs" dxfId="833" priority="2286" operator="equal">
      <formula>0</formula>
    </cfRule>
  </conditionalFormatting>
  <conditionalFormatting sqref="O96:O98">
    <cfRule type="containsErrors" dxfId="832" priority="2285">
      <formula>ISERROR(O96)</formula>
    </cfRule>
  </conditionalFormatting>
  <conditionalFormatting sqref="O100">
    <cfRule type="containsErrors" dxfId="831" priority="2284">
      <formula>ISERROR(O100)</formula>
    </cfRule>
  </conditionalFormatting>
  <conditionalFormatting sqref="O102">
    <cfRule type="containsErrors" dxfId="830" priority="2283">
      <formula>ISERROR(O102)</formula>
    </cfRule>
  </conditionalFormatting>
  <conditionalFormatting sqref="O99">
    <cfRule type="containsErrors" dxfId="829" priority="2282">
      <formula>ISERROR(O99)</formula>
    </cfRule>
  </conditionalFormatting>
  <conditionalFormatting sqref="O101">
    <cfRule type="containsErrors" dxfId="828" priority="2281">
      <formula>ISERROR(O101)</formula>
    </cfRule>
  </conditionalFormatting>
  <conditionalFormatting sqref="O103">
    <cfRule type="containsErrors" dxfId="827" priority="2280">
      <formula>ISERROR(O103)</formula>
    </cfRule>
  </conditionalFormatting>
  <conditionalFormatting sqref="Z96:Z103">
    <cfRule type="containsErrors" dxfId="826" priority="2273">
      <formula>ISERROR(Z96)</formula>
    </cfRule>
  </conditionalFormatting>
  <conditionalFormatting sqref="H96:J96 H98:J103">
    <cfRule type="containsErrors" dxfId="825" priority="2262">
      <formula>ISERROR(H96)</formula>
    </cfRule>
  </conditionalFormatting>
  <conditionalFormatting sqref="H97">
    <cfRule type="containsErrors" dxfId="824" priority="2261">
      <formula>ISERROR(H97)</formula>
    </cfRule>
  </conditionalFormatting>
  <conditionalFormatting sqref="H97">
    <cfRule type="containsErrors" dxfId="823" priority="2260">
      <formula>ISERROR(H97)</formula>
    </cfRule>
  </conditionalFormatting>
  <conditionalFormatting sqref="I97">
    <cfRule type="containsErrors" dxfId="822" priority="2259">
      <formula>ISERROR(I97)</formula>
    </cfRule>
  </conditionalFormatting>
  <conditionalFormatting sqref="D339:E339">
    <cfRule type="containsErrors" dxfId="821" priority="2244">
      <formula>ISERROR(D339)</formula>
    </cfRule>
  </conditionalFormatting>
  <conditionalFormatting sqref="N339:O339">
    <cfRule type="containsErrors" dxfId="820" priority="2243">
      <formula>ISERROR(N339)</formula>
    </cfRule>
  </conditionalFormatting>
  <conditionalFormatting sqref="D406:E406 G406">
    <cfRule type="containsErrors" dxfId="819" priority="2241">
      <formula>ISERROR(D406)</formula>
    </cfRule>
  </conditionalFormatting>
  <conditionalFormatting sqref="F406">
    <cfRule type="containsErrors" dxfId="818" priority="2240">
      <formula>ISERROR(F406)</formula>
    </cfRule>
  </conditionalFormatting>
  <conditionalFormatting sqref="D408:G408">
    <cfRule type="containsErrors" dxfId="817" priority="2239">
      <formula>ISERROR(D408)</formula>
    </cfRule>
  </conditionalFormatting>
  <conditionalFormatting sqref="D410:H410">
    <cfRule type="containsErrors" dxfId="816" priority="2238">
      <formula>ISERROR(D410)</formula>
    </cfRule>
  </conditionalFormatting>
  <conditionalFormatting sqref="D471">
    <cfRule type="containsErrors" dxfId="815" priority="2237">
      <formula>ISERROR(D471)</formula>
    </cfRule>
  </conditionalFormatting>
  <conditionalFormatting sqref="N471">
    <cfRule type="containsErrors" dxfId="814" priority="2236">
      <formula>ISERROR(N471)</formula>
    </cfRule>
  </conditionalFormatting>
  <conditionalFormatting sqref="F206:G206">
    <cfRule type="containsErrors" dxfId="813" priority="2230">
      <formula>ISERROR(F206)</formula>
    </cfRule>
  </conditionalFormatting>
  <conditionalFormatting sqref="E206">
    <cfRule type="containsErrors" dxfId="812" priority="2229">
      <formula>ISERROR(E206)</formula>
    </cfRule>
  </conditionalFormatting>
  <conditionalFormatting sqref="D206">
    <cfRule type="containsErrors" dxfId="811" priority="2228">
      <formula>ISERROR(D206)</formula>
    </cfRule>
  </conditionalFormatting>
  <conditionalFormatting sqref="N206">
    <cfRule type="cellIs" dxfId="810" priority="2227" operator="equal">
      <formula>0</formula>
    </cfRule>
  </conditionalFormatting>
  <conditionalFormatting sqref="F86:G86 G87:G88">
    <cfRule type="containsErrors" dxfId="809" priority="2055">
      <formula>ISERROR(F86)</formula>
    </cfRule>
  </conditionalFormatting>
  <conditionalFormatting sqref="F210:G210">
    <cfRule type="containsErrors" dxfId="808" priority="2225">
      <formula>ISERROR(F210)</formula>
    </cfRule>
  </conditionalFormatting>
  <conditionalFormatting sqref="E210">
    <cfRule type="containsErrors" dxfId="807" priority="2224">
      <formula>ISERROR(E210)</formula>
    </cfRule>
  </conditionalFormatting>
  <conditionalFormatting sqref="D210">
    <cfRule type="containsErrors" dxfId="806" priority="2223">
      <formula>ISERROR(D210)</formula>
    </cfRule>
  </conditionalFormatting>
  <conditionalFormatting sqref="N210">
    <cfRule type="cellIs" dxfId="805" priority="2222" operator="equal">
      <formula>0</formula>
    </cfRule>
  </conditionalFormatting>
  <conditionalFormatting sqref="I87">
    <cfRule type="containsErrors" dxfId="804" priority="2051">
      <formula>ISERROR(I87)</formula>
    </cfRule>
  </conditionalFormatting>
  <conditionalFormatting sqref="F216:G216">
    <cfRule type="containsErrors" dxfId="803" priority="2218">
      <formula>ISERROR(F216)</formula>
    </cfRule>
  </conditionalFormatting>
  <conditionalFormatting sqref="E216">
    <cfRule type="containsErrors" dxfId="802" priority="2217">
      <formula>ISERROR(E216)</formula>
    </cfRule>
  </conditionalFormatting>
  <conditionalFormatting sqref="D216">
    <cfRule type="containsErrors" dxfId="801" priority="2216">
      <formula>ISERROR(D216)</formula>
    </cfRule>
  </conditionalFormatting>
  <conditionalFormatting sqref="J90">
    <cfRule type="containsErrors" dxfId="800" priority="2047">
      <formula>ISERROR(J90)</formula>
    </cfRule>
  </conditionalFormatting>
  <conditionalFormatting sqref="N216">
    <cfRule type="containsErrors" dxfId="799" priority="2215">
      <formula>ISERROR(N216)</formula>
    </cfRule>
  </conditionalFormatting>
  <conditionalFormatting sqref="F218:G218">
    <cfRule type="containsErrors" dxfId="798" priority="2213">
      <formula>ISERROR(F218)</formula>
    </cfRule>
  </conditionalFormatting>
  <conditionalFormatting sqref="E218">
    <cfRule type="containsErrors" dxfId="797" priority="2212">
      <formula>ISERROR(E218)</formula>
    </cfRule>
  </conditionalFormatting>
  <conditionalFormatting sqref="D218">
    <cfRule type="containsErrors" dxfId="796" priority="2211">
      <formula>ISERROR(D218)</formula>
    </cfRule>
  </conditionalFormatting>
  <conditionalFormatting sqref="N218">
    <cfRule type="containsErrors" dxfId="795" priority="2210">
      <formula>ISERROR(N218)</formula>
    </cfRule>
  </conditionalFormatting>
  <conditionalFormatting sqref="J89">
    <cfRule type="containsErrors" dxfId="794" priority="2043">
      <formula>ISERROR(J89)</formula>
    </cfRule>
  </conditionalFormatting>
  <conditionalFormatting sqref="F220:G220">
    <cfRule type="containsErrors" dxfId="793" priority="2208">
      <formula>ISERROR(F220)</formula>
    </cfRule>
  </conditionalFormatting>
  <conditionalFormatting sqref="E220">
    <cfRule type="containsErrors" dxfId="792" priority="2207">
      <formula>ISERROR(E220)</formula>
    </cfRule>
  </conditionalFormatting>
  <conditionalFormatting sqref="D220">
    <cfRule type="containsErrors" dxfId="791" priority="2206">
      <formula>ISERROR(D220)</formula>
    </cfRule>
  </conditionalFormatting>
  <conditionalFormatting sqref="N220">
    <cfRule type="containsErrors" dxfId="790" priority="2205">
      <formula>ISERROR(N220)</formula>
    </cfRule>
  </conditionalFormatting>
  <conditionalFormatting sqref="K87">
    <cfRule type="containsErrors" dxfId="789" priority="2039">
      <formula>ISERROR(K87)</formula>
    </cfRule>
  </conditionalFormatting>
  <conditionalFormatting sqref="F222:G222">
    <cfRule type="containsErrors" dxfId="788" priority="2203">
      <formula>ISERROR(F222)</formula>
    </cfRule>
  </conditionalFormatting>
  <conditionalFormatting sqref="E222">
    <cfRule type="containsErrors" dxfId="787" priority="2202">
      <formula>ISERROR(E222)</formula>
    </cfRule>
  </conditionalFormatting>
  <conditionalFormatting sqref="D222">
    <cfRule type="containsErrors" dxfId="786" priority="2201">
      <formula>ISERROR(D222)</formula>
    </cfRule>
  </conditionalFormatting>
  <conditionalFormatting sqref="N222">
    <cfRule type="containsErrors" dxfId="785" priority="2200">
      <formula>ISERROR(N222)</formula>
    </cfRule>
  </conditionalFormatting>
  <conditionalFormatting sqref="F224:G224">
    <cfRule type="containsErrors" dxfId="784" priority="2198">
      <formula>ISERROR(F224)</formula>
    </cfRule>
  </conditionalFormatting>
  <conditionalFormatting sqref="E224">
    <cfRule type="containsErrors" dxfId="783" priority="2197">
      <formula>ISERROR(E224)</formula>
    </cfRule>
  </conditionalFormatting>
  <conditionalFormatting sqref="D224">
    <cfRule type="containsErrors" dxfId="782" priority="2196">
      <formula>ISERROR(D224)</formula>
    </cfRule>
  </conditionalFormatting>
  <conditionalFormatting sqref="N224">
    <cfRule type="containsErrors" dxfId="781" priority="2195">
      <formula>ISERROR(N224)</formula>
    </cfRule>
  </conditionalFormatting>
  <conditionalFormatting sqref="H82:I82">
    <cfRule type="containsErrors" dxfId="780" priority="2032">
      <formula>ISERROR(H82)</formula>
    </cfRule>
  </conditionalFormatting>
  <conditionalFormatting sqref="F226:G226">
    <cfRule type="containsErrors" dxfId="779" priority="2193">
      <formula>ISERROR(F226)</formula>
    </cfRule>
  </conditionalFormatting>
  <conditionalFormatting sqref="E226">
    <cfRule type="containsErrors" dxfId="778" priority="2192">
      <formula>ISERROR(E226)</formula>
    </cfRule>
  </conditionalFormatting>
  <conditionalFormatting sqref="D226">
    <cfRule type="containsErrors" dxfId="777" priority="2191">
      <formula>ISERROR(D226)</formula>
    </cfRule>
  </conditionalFormatting>
  <conditionalFormatting sqref="M225:M226 H225:H226">
    <cfRule type="containsErrors" dxfId="776" priority="2190">
      <formula>ISERROR(H225)</formula>
    </cfRule>
  </conditionalFormatting>
  <conditionalFormatting sqref="I225:I226">
    <cfRule type="containsErrors" dxfId="775" priority="2189">
      <formula>ISERROR(I225)</formula>
    </cfRule>
  </conditionalFormatting>
  <conditionalFormatting sqref="J225:J226">
    <cfRule type="containsErrors" dxfId="774" priority="2188">
      <formula>ISERROR(J225)</formula>
    </cfRule>
  </conditionalFormatting>
  <conditionalFormatting sqref="N226">
    <cfRule type="containsErrors" dxfId="773" priority="2187">
      <formula>ISERROR(N226)</formula>
    </cfRule>
  </conditionalFormatting>
  <conditionalFormatting sqref="H85">
    <cfRule type="containsErrors" dxfId="772" priority="2026">
      <formula>ISERROR(H85)</formula>
    </cfRule>
  </conditionalFormatting>
  <conditionalFormatting sqref="M227:M228 H227:H228">
    <cfRule type="containsErrors" dxfId="771" priority="2185">
      <formula>ISERROR(H227)</formula>
    </cfRule>
  </conditionalFormatting>
  <conditionalFormatting sqref="I227:I228">
    <cfRule type="containsErrors" dxfId="770" priority="2184">
      <formula>ISERROR(I227)</formula>
    </cfRule>
  </conditionalFormatting>
  <conditionalFormatting sqref="J227:J228">
    <cfRule type="containsErrors" dxfId="769" priority="2183">
      <formula>ISERROR(J227)</formula>
    </cfRule>
  </conditionalFormatting>
  <conditionalFormatting sqref="N228">
    <cfRule type="containsErrors" dxfId="768" priority="2182">
      <formula>ISERROR(N228)</formula>
    </cfRule>
  </conditionalFormatting>
  <conditionalFormatting sqref="M229:M230 H229:H230">
    <cfRule type="containsErrors" dxfId="767" priority="2180">
      <formula>ISERROR(H229)</formula>
    </cfRule>
  </conditionalFormatting>
  <conditionalFormatting sqref="I229:I230">
    <cfRule type="containsErrors" dxfId="766" priority="2179">
      <formula>ISERROR(I229)</formula>
    </cfRule>
  </conditionalFormatting>
  <conditionalFormatting sqref="J229:J230">
    <cfRule type="containsErrors" dxfId="765" priority="2178">
      <formula>ISERROR(J229)</formula>
    </cfRule>
  </conditionalFormatting>
  <conditionalFormatting sqref="N230">
    <cfRule type="containsErrors" dxfId="764" priority="2177">
      <formula>ISERROR(N230)</formula>
    </cfRule>
  </conditionalFormatting>
  <conditionalFormatting sqref="D92:E93 O92 H93">
    <cfRule type="containsErrors" dxfId="763" priority="2148">
      <formula>ISERROR(D92)</formula>
    </cfRule>
  </conditionalFormatting>
  <conditionalFormatting sqref="N92:N94">
    <cfRule type="cellIs" dxfId="762" priority="2147" operator="equal">
      <formula>0</formula>
    </cfRule>
  </conditionalFormatting>
  <conditionalFormatting sqref="N94">
    <cfRule type="cellIs" dxfId="761" priority="2142" operator="equal">
      <formula>0</formula>
    </cfRule>
  </conditionalFormatting>
  <conditionalFormatting sqref="O94">
    <cfRule type="containsErrors" dxfId="760" priority="2141">
      <formula>ISERROR(O94)</formula>
    </cfRule>
  </conditionalFormatting>
  <conditionalFormatting sqref="D91:E91">
    <cfRule type="containsErrors" dxfId="759" priority="2138">
      <formula>ISERROR(D91)</formula>
    </cfRule>
  </conditionalFormatting>
  <conditionalFormatting sqref="I91">
    <cfRule type="containsErrors" dxfId="758" priority="2137">
      <formula>ISERROR(I91)</formula>
    </cfRule>
  </conditionalFormatting>
  <conditionalFormatting sqref="O91">
    <cfRule type="containsErrors" dxfId="757" priority="2136">
      <formula>ISERROR(O91)</formula>
    </cfRule>
  </conditionalFormatting>
  <conditionalFormatting sqref="N91">
    <cfRule type="cellIs" dxfId="756" priority="2135" operator="equal">
      <formula>0</formula>
    </cfRule>
  </conditionalFormatting>
  <conditionalFormatting sqref="H94">
    <cfRule type="containsErrors" dxfId="755" priority="2134">
      <formula>ISERROR(H94)</formula>
    </cfRule>
  </conditionalFormatting>
  <conditionalFormatting sqref="H95">
    <cfRule type="containsErrors" dxfId="754" priority="2133">
      <formula>ISERROR(H95)</formula>
    </cfRule>
  </conditionalFormatting>
  <conditionalFormatting sqref="N95">
    <cfRule type="cellIs" dxfId="753" priority="2132" operator="equal">
      <formula>0</formula>
    </cfRule>
  </conditionalFormatting>
  <conditionalFormatting sqref="H92:I92">
    <cfRule type="containsErrors" dxfId="752" priority="2131">
      <formula>ISERROR(H92)</formula>
    </cfRule>
  </conditionalFormatting>
  <conditionalFormatting sqref="H91">
    <cfRule type="containsErrors" dxfId="751" priority="2130">
      <formula>ISERROR(H91)</formula>
    </cfRule>
  </conditionalFormatting>
  <conditionalFormatting sqref="H80:I80 H87">
    <cfRule type="containsErrors" dxfId="750" priority="2058">
      <formula>ISERROR(H80)</formula>
    </cfRule>
  </conditionalFormatting>
  <conditionalFormatting sqref="F85:G85">
    <cfRule type="containsErrors" dxfId="749" priority="2054">
      <formula>ISERROR(F85)</formula>
    </cfRule>
  </conditionalFormatting>
  <conditionalFormatting sqref="H88:H89">
    <cfRule type="containsErrors" dxfId="748" priority="2053">
      <formula>ISERROR(H88)</formula>
    </cfRule>
  </conditionalFormatting>
  <conditionalFormatting sqref="H90">
    <cfRule type="containsErrors" dxfId="747" priority="2052">
      <formula>ISERROR(H90)</formula>
    </cfRule>
  </conditionalFormatting>
  <conditionalFormatting sqref="I89">
    <cfRule type="containsErrors" dxfId="746" priority="2050">
      <formula>ISERROR(I89)</formula>
    </cfRule>
  </conditionalFormatting>
  <conditionalFormatting sqref="I90">
    <cfRule type="containsErrors" dxfId="745" priority="2049">
      <formula>ISERROR(I90)</formula>
    </cfRule>
  </conditionalFormatting>
  <conditionalFormatting sqref="J87">
    <cfRule type="containsErrors" dxfId="744" priority="2044">
      <formula>ISERROR(J87)</formula>
    </cfRule>
  </conditionalFormatting>
  <conditionalFormatting sqref="K89">
    <cfRule type="containsErrors" dxfId="743" priority="2038">
      <formula>ISERROR(K89)</formula>
    </cfRule>
  </conditionalFormatting>
  <conditionalFormatting sqref="K90">
    <cfRule type="containsErrors" dxfId="742" priority="2037">
      <formula>ISERROR(K90)</formula>
    </cfRule>
  </conditionalFormatting>
  <conditionalFormatting sqref="I88">
    <cfRule type="containsErrors" dxfId="741" priority="2033">
      <formula>ISERROR(I88)</formula>
    </cfRule>
  </conditionalFormatting>
  <conditionalFormatting sqref="G89">
    <cfRule type="containsErrors" dxfId="740" priority="2031">
      <formula>ISERROR(G89)</formula>
    </cfRule>
  </conditionalFormatting>
  <conditionalFormatting sqref="G90">
    <cfRule type="containsErrors" dxfId="739" priority="2029">
      <formula>ISERROR(G90)</formula>
    </cfRule>
  </conditionalFormatting>
  <conditionalFormatting sqref="H83">
    <cfRule type="containsErrors" dxfId="738" priority="2028">
      <formula>ISERROR(H83)</formula>
    </cfRule>
  </conditionalFormatting>
  <conditionalFormatting sqref="H86">
    <cfRule type="containsErrors" dxfId="737" priority="2025">
      <formula>ISERROR(H86)</formula>
    </cfRule>
  </conditionalFormatting>
  <conditionalFormatting sqref="H84">
    <cfRule type="containsErrors" dxfId="736" priority="2024">
      <formula>ISERROR(H84)</formula>
    </cfRule>
  </conditionalFormatting>
  <conditionalFormatting sqref="H81:I81">
    <cfRule type="containsErrors" dxfId="735" priority="2019">
      <formula>ISERROR(H81)</formula>
    </cfRule>
  </conditionalFormatting>
  <conditionalFormatting sqref="E89:E90">
    <cfRule type="containsErrors" dxfId="734" priority="1999">
      <formula>ISERROR(E89)</formula>
    </cfRule>
  </conditionalFormatting>
  <conditionalFormatting sqref="O90">
    <cfRule type="containsErrors" dxfId="733" priority="1994">
      <formula>ISERROR(O90)</formula>
    </cfRule>
  </conditionalFormatting>
  <conditionalFormatting sqref="Y356:Y488 Y67:Y354">
    <cfRule type="expression" dxfId="732" priority="1930">
      <formula>$AE67=1</formula>
    </cfRule>
    <cfRule type="expression" dxfId="731" priority="1931">
      <formula>$AE67=5</formula>
    </cfRule>
    <cfRule type="expression" dxfId="730" priority="1932">
      <formula>$AE67=4</formula>
    </cfRule>
    <cfRule type="expression" dxfId="729" priority="1933" stopIfTrue="1">
      <formula>$AE67=3</formula>
    </cfRule>
    <cfRule type="expression" dxfId="728" priority="1934">
      <formula>$AE67=2</formula>
    </cfRule>
  </conditionalFormatting>
  <conditionalFormatting sqref="X356:X488 X67:X354">
    <cfRule type="expression" dxfId="727" priority="1938" stopIfTrue="1">
      <formula>X67="CON AVANCE"</formula>
    </cfRule>
  </conditionalFormatting>
  <conditionalFormatting sqref="X356:X488 X67:X354">
    <cfRule type="expression" dxfId="726" priority="1937" stopIfTrue="1">
      <formula>X67="CUMPLIDA"</formula>
    </cfRule>
    <cfRule type="expression" dxfId="725" priority="1940" stopIfTrue="1">
      <formula>X67="PRÓXIMA A VENCER"</formula>
    </cfRule>
    <cfRule type="expression" dxfId="724" priority="1941" stopIfTrue="1">
      <formula>X67="VENCIDA"</formula>
    </cfRule>
  </conditionalFormatting>
  <conditionalFormatting sqref="X356:X488 X67:X354">
    <cfRule type="expression" dxfId="723" priority="1939">
      <formula>X67="EN TERMINO"</formula>
    </cfRule>
  </conditionalFormatting>
  <conditionalFormatting sqref="L399:O399 A399 C399:J399">
    <cfRule type="containsErrors" dxfId="722" priority="1923">
      <formula>ISERROR(A399)</formula>
    </cfRule>
  </conditionalFormatting>
  <conditionalFormatting sqref="A399">
    <cfRule type="duplicateValues" dxfId="721" priority="1921"/>
  </conditionalFormatting>
  <conditionalFormatting sqref="N486 Z486 A486 C486:D486">
    <cfRule type="containsErrors" dxfId="720" priority="1900">
      <formula>ISERROR(A486)</formula>
    </cfRule>
  </conditionalFormatting>
  <conditionalFormatting sqref="A486">
    <cfRule type="duplicateValues" dxfId="719" priority="1898"/>
  </conditionalFormatting>
  <conditionalFormatting sqref="A1:A1048576">
    <cfRule type="duplicateValues" dxfId="718" priority="1843"/>
    <cfRule type="duplicateValues" dxfId="717" priority="1866"/>
  </conditionalFormatting>
  <conditionalFormatting sqref="S355:V355 X355:AA355">
    <cfRule type="containsErrors" dxfId="716" priority="1854">
      <formula>ISERROR(S355)</formula>
    </cfRule>
  </conditionalFormatting>
  <conditionalFormatting sqref="Y355">
    <cfRule type="expression" dxfId="715" priority="1844">
      <formula>$AE355=1</formula>
    </cfRule>
    <cfRule type="expression" dxfId="714" priority="1845">
      <formula>$AE355=5</formula>
    </cfRule>
    <cfRule type="expression" dxfId="713" priority="1846">
      <formula>$AE355=4</formula>
    </cfRule>
    <cfRule type="expression" dxfId="712" priority="1847" stopIfTrue="1">
      <formula>$AE355=3</formula>
    </cfRule>
    <cfRule type="expression" dxfId="711" priority="1848">
      <formula>$AE355=2</formula>
    </cfRule>
  </conditionalFormatting>
  <conditionalFormatting sqref="X355">
    <cfRule type="expression" dxfId="710" priority="1850" stopIfTrue="1">
      <formula>X355="CON AVANCE"</formula>
    </cfRule>
  </conditionalFormatting>
  <conditionalFormatting sqref="X355">
    <cfRule type="expression" dxfId="709" priority="1849" stopIfTrue="1">
      <formula>X355="CUMPLIDA"</formula>
    </cfRule>
    <cfRule type="expression" dxfId="708" priority="1852" stopIfTrue="1">
      <formula>X355="PRÓXIMA A VENCER"</formula>
    </cfRule>
    <cfRule type="expression" dxfId="707" priority="1853" stopIfTrue="1">
      <formula>X355="VENCIDA"</formula>
    </cfRule>
  </conditionalFormatting>
  <conditionalFormatting sqref="X355">
    <cfRule type="expression" dxfId="706" priority="1851">
      <formula>X355="EN TERMINO"</formula>
    </cfRule>
  </conditionalFormatting>
  <conditionalFormatting sqref="D78">
    <cfRule type="containsErrors" dxfId="705" priority="1840">
      <formula>ISERROR(D78)</formula>
    </cfRule>
  </conditionalFormatting>
  <conditionalFormatting sqref="H78:I78">
    <cfRule type="containsErrors" dxfId="704" priority="1839">
      <formula>ISERROR(H78)</formula>
    </cfRule>
  </conditionalFormatting>
  <conditionalFormatting sqref="H79">
    <cfRule type="containsErrors" dxfId="703" priority="1838">
      <formula>ISERROR(H79)</formula>
    </cfRule>
  </conditionalFormatting>
  <conditionalFormatting sqref="I79">
    <cfRule type="containsErrors" dxfId="702" priority="1837">
      <formula>ISERROR(I79)</formula>
    </cfRule>
  </conditionalFormatting>
  <conditionalFormatting sqref="D79">
    <cfRule type="containsErrors" dxfId="701" priority="1836">
      <formula>ISERROR(D79)</formula>
    </cfRule>
  </conditionalFormatting>
  <conditionalFormatting sqref="N79">
    <cfRule type="cellIs" dxfId="700" priority="1835" operator="equal">
      <formula>0</formula>
    </cfRule>
  </conditionalFormatting>
  <conditionalFormatting sqref="N78">
    <cfRule type="cellIs" dxfId="699" priority="1834" operator="equal">
      <formula>0</formula>
    </cfRule>
  </conditionalFormatting>
  <conditionalFormatting sqref="Z78 AA67:AA79">
    <cfRule type="containsErrors" dxfId="698" priority="1825">
      <formula>ISERROR(Z67)</formula>
    </cfRule>
  </conditionalFormatting>
  <conditionalFormatting sqref="Z79">
    <cfRule type="containsErrors" dxfId="697" priority="1812">
      <formula>ISERROR(Z79)</formula>
    </cfRule>
  </conditionalFormatting>
  <conditionalFormatting sqref="N67:N77">
    <cfRule type="cellIs" dxfId="696" priority="1790" operator="equal">
      <formula>0</formula>
    </cfRule>
  </conditionalFormatting>
  <conditionalFormatting sqref="D50:D51 D53:D57">
    <cfRule type="containsErrors" dxfId="695" priority="1756">
      <formula>ISERROR(D50)</formula>
    </cfRule>
  </conditionalFormatting>
  <conditionalFormatting sqref="D65:E66">
    <cfRule type="containsErrors" dxfId="694" priority="1755">
      <formula>ISERROR(D65)</formula>
    </cfRule>
  </conditionalFormatting>
  <conditionalFormatting sqref="D58:E58 D60:E60 D62:E62">
    <cfRule type="containsErrors" dxfId="693" priority="1754">
      <formula>ISERROR(D58)</formula>
    </cfRule>
  </conditionalFormatting>
  <conditionalFormatting sqref="H58:I58">
    <cfRule type="containsErrors" dxfId="692" priority="1753">
      <formula>ISERROR(H58)</formula>
    </cfRule>
  </conditionalFormatting>
  <conditionalFormatting sqref="D59:E59">
    <cfRule type="containsErrors" dxfId="691" priority="1751">
      <formula>ISERROR(D59)</formula>
    </cfRule>
  </conditionalFormatting>
  <conditionalFormatting sqref="D61:E61">
    <cfRule type="containsErrors" dxfId="690" priority="1750">
      <formula>ISERROR(D61)</formula>
    </cfRule>
  </conditionalFormatting>
  <conditionalFormatting sqref="D63:E63">
    <cfRule type="containsErrors" dxfId="689" priority="1749">
      <formula>ISERROR(D63)</formula>
    </cfRule>
  </conditionalFormatting>
  <conditionalFormatting sqref="D64:E64">
    <cfRule type="containsErrors" dxfId="688" priority="1748">
      <formula>ISERROR(D64)</formula>
    </cfRule>
  </conditionalFormatting>
  <conditionalFormatting sqref="E50:G51 E53:G57">
    <cfRule type="containsErrors" dxfId="687" priority="1747">
      <formula>ISERROR(E50)</formula>
    </cfRule>
  </conditionalFormatting>
  <conditionalFormatting sqref="N58">
    <cfRule type="cellIs" dxfId="686" priority="1745" operator="equal">
      <formula>0</formula>
    </cfRule>
  </conditionalFormatting>
  <conditionalFormatting sqref="N50">
    <cfRule type="cellIs" dxfId="685" priority="1744" operator="equal">
      <formula>0</formula>
    </cfRule>
  </conditionalFormatting>
  <conditionalFormatting sqref="H50">
    <cfRule type="containsErrors" dxfId="684" priority="1743">
      <formula>ISERROR(H50)</formula>
    </cfRule>
  </conditionalFormatting>
  <conditionalFormatting sqref="J52">
    <cfRule type="containsErrors" dxfId="683" priority="1679">
      <formula>ISERROR(J52)</formula>
    </cfRule>
  </conditionalFormatting>
  <conditionalFormatting sqref="N51">
    <cfRule type="cellIs" dxfId="682" priority="1741" operator="equal">
      <formula>0</formula>
    </cfRule>
  </conditionalFormatting>
  <conditionalFormatting sqref="H51">
    <cfRule type="containsErrors" dxfId="681" priority="1740">
      <formula>ISERROR(H51)</formula>
    </cfRule>
  </conditionalFormatting>
  <conditionalFormatting sqref="H52">
    <cfRule type="containsErrors" dxfId="680" priority="1677">
      <formula>ISERROR(H52)</formula>
    </cfRule>
  </conditionalFormatting>
  <conditionalFormatting sqref="N53">
    <cfRule type="cellIs" dxfId="679" priority="1738" operator="equal">
      <formula>0</formula>
    </cfRule>
  </conditionalFormatting>
  <conditionalFormatting sqref="H53">
    <cfRule type="containsErrors" dxfId="678" priority="1737">
      <formula>ISERROR(H53)</formula>
    </cfRule>
  </conditionalFormatting>
  <conditionalFormatting sqref="N54">
    <cfRule type="cellIs" dxfId="677" priority="1735" operator="equal">
      <formula>0</formula>
    </cfRule>
  </conditionalFormatting>
  <conditionalFormatting sqref="H54">
    <cfRule type="containsErrors" dxfId="676" priority="1734">
      <formula>ISERROR(H54)</formula>
    </cfRule>
  </conditionalFormatting>
  <conditionalFormatting sqref="N55">
    <cfRule type="cellIs" dxfId="675" priority="1732" operator="equal">
      <formula>0</formula>
    </cfRule>
  </conditionalFormatting>
  <conditionalFormatting sqref="H55">
    <cfRule type="containsErrors" dxfId="674" priority="1731">
      <formula>ISERROR(H55)</formula>
    </cfRule>
  </conditionalFormatting>
  <conditionalFormatting sqref="N56">
    <cfRule type="cellIs" dxfId="673" priority="1729" operator="equal">
      <formula>0</formula>
    </cfRule>
  </conditionalFormatting>
  <conditionalFormatting sqref="H56">
    <cfRule type="containsErrors" dxfId="672" priority="1728">
      <formula>ISERROR(H56)</formula>
    </cfRule>
  </conditionalFormatting>
  <conditionalFormatting sqref="N57">
    <cfRule type="cellIs" dxfId="671" priority="1726" operator="equal">
      <formula>0</formula>
    </cfRule>
  </conditionalFormatting>
  <conditionalFormatting sqref="H57">
    <cfRule type="containsErrors" dxfId="670" priority="1725">
      <formula>ISERROR(H57)</formula>
    </cfRule>
  </conditionalFormatting>
  <conditionalFormatting sqref="H59:I59">
    <cfRule type="containsErrors" dxfId="669" priority="1724">
      <formula>ISERROR(H59)</formula>
    </cfRule>
  </conditionalFormatting>
  <conditionalFormatting sqref="N59">
    <cfRule type="cellIs" dxfId="668" priority="1722" operator="equal">
      <formula>0</formula>
    </cfRule>
  </conditionalFormatting>
  <conditionalFormatting sqref="H60:I60">
    <cfRule type="containsErrors" dxfId="667" priority="1721">
      <formula>ISERROR(H60)</formula>
    </cfRule>
  </conditionalFormatting>
  <conditionalFormatting sqref="N60">
    <cfRule type="cellIs" dxfId="666" priority="1719" operator="equal">
      <formula>0</formula>
    </cfRule>
  </conditionalFormatting>
  <conditionalFormatting sqref="H62:I62">
    <cfRule type="containsErrors" dxfId="665" priority="1718">
      <formula>ISERROR(H62)</formula>
    </cfRule>
  </conditionalFormatting>
  <conditionalFormatting sqref="N62">
    <cfRule type="cellIs" dxfId="664" priority="1716" operator="equal">
      <formula>0</formula>
    </cfRule>
  </conditionalFormatting>
  <conditionalFormatting sqref="H63:I63">
    <cfRule type="containsErrors" dxfId="663" priority="1715">
      <formula>ISERROR(H63)</formula>
    </cfRule>
  </conditionalFormatting>
  <conditionalFormatting sqref="N63">
    <cfRule type="cellIs" dxfId="662" priority="1713" operator="equal">
      <formula>0</formula>
    </cfRule>
  </conditionalFormatting>
  <conditionalFormatting sqref="N64">
    <cfRule type="cellIs" dxfId="661" priority="1711" operator="equal">
      <formula>0</formula>
    </cfRule>
  </conditionalFormatting>
  <conditionalFormatting sqref="H64">
    <cfRule type="containsErrors" dxfId="660" priority="1710">
      <formula>ISERROR(H64)</formula>
    </cfRule>
  </conditionalFormatting>
  <conditionalFormatting sqref="N65">
    <cfRule type="cellIs" dxfId="659" priority="1708" operator="equal">
      <formula>0</formula>
    </cfRule>
  </conditionalFormatting>
  <conditionalFormatting sqref="H65">
    <cfRule type="containsErrors" dxfId="658" priority="1707">
      <formula>ISERROR(H65)</formula>
    </cfRule>
  </conditionalFormatting>
  <conditionalFormatting sqref="H66:I66">
    <cfRule type="containsErrors" dxfId="657" priority="1706">
      <formula>ISERROR(H66)</formula>
    </cfRule>
  </conditionalFormatting>
  <conditionalFormatting sqref="N66">
    <cfRule type="cellIs" dxfId="656" priority="1704" operator="equal">
      <formula>0</formula>
    </cfRule>
  </conditionalFormatting>
  <conditionalFormatting sqref="H61:I61">
    <cfRule type="containsErrors" dxfId="655" priority="1703">
      <formula>ISERROR(H61)</formula>
    </cfRule>
  </conditionalFormatting>
  <conditionalFormatting sqref="N61">
    <cfRule type="cellIs" dxfId="654" priority="1701" operator="equal">
      <formula>0</formula>
    </cfRule>
  </conditionalFormatting>
  <conditionalFormatting sqref="D52:G52">
    <cfRule type="containsErrors" dxfId="653" priority="1700">
      <formula>ISERROR(D52)</formula>
    </cfRule>
  </conditionalFormatting>
  <conditionalFormatting sqref="K52">
    <cfRule type="containsErrors" dxfId="652" priority="1699">
      <formula>ISERROR(K52)</formula>
    </cfRule>
  </conditionalFormatting>
  <conditionalFormatting sqref="O52">
    <cfRule type="containsErrors" dxfId="651" priority="1697">
      <formula>ISERROR(O52)</formula>
    </cfRule>
  </conditionalFormatting>
  <conditionalFormatting sqref="S50:V66 X50:Z66">
    <cfRule type="containsErrors" dxfId="650" priority="1695">
      <formula>ISERROR(S50)</formula>
    </cfRule>
  </conditionalFormatting>
  <conditionalFormatting sqref="Y50:Y66">
    <cfRule type="expression" dxfId="649" priority="1685">
      <formula>$AE50=1</formula>
    </cfRule>
    <cfRule type="expression" dxfId="648" priority="1686">
      <formula>$AE50=5</formula>
    </cfRule>
    <cfRule type="expression" dxfId="647" priority="1687">
      <formula>$AE50=4</formula>
    </cfRule>
    <cfRule type="expression" dxfId="646" priority="1688" stopIfTrue="1">
      <formula>$AE50=3</formula>
    </cfRule>
    <cfRule type="expression" dxfId="645" priority="1689">
      <formula>$AE50=2</formula>
    </cfRule>
  </conditionalFormatting>
  <conditionalFormatting sqref="X50:X66">
    <cfRule type="expression" dxfId="644" priority="1691" stopIfTrue="1">
      <formula>X50="CON AVANCE"</formula>
    </cfRule>
  </conditionalFormatting>
  <conditionalFormatting sqref="X50:X66">
    <cfRule type="expression" dxfId="643" priority="1690" stopIfTrue="1">
      <formula>X50="CUMPLIDA"</formula>
    </cfRule>
    <cfRule type="expression" dxfId="642" priority="1693" stopIfTrue="1">
      <formula>X50="PRÓXIMA A VENCER"</formula>
    </cfRule>
    <cfRule type="expression" dxfId="641" priority="1694" stopIfTrue="1">
      <formula>X50="VENCIDA"</formula>
    </cfRule>
  </conditionalFormatting>
  <conditionalFormatting sqref="X50:X66">
    <cfRule type="expression" dxfId="640" priority="1692">
      <formula>X50="EN TERMINO"</formula>
    </cfRule>
  </conditionalFormatting>
  <conditionalFormatting sqref="AA50:AA66">
    <cfRule type="containsErrors" dxfId="639" priority="1684">
      <formula>ISERROR(AA50)</formula>
    </cfRule>
  </conditionalFormatting>
  <conditionalFormatting sqref="N52">
    <cfRule type="cellIs" dxfId="638" priority="1680" operator="equal">
      <formula>0</formula>
    </cfRule>
  </conditionalFormatting>
  <conditionalFormatting sqref="I52">
    <cfRule type="containsErrors" dxfId="637" priority="1678">
      <formula>ISERROR(I52)</formula>
    </cfRule>
  </conditionalFormatting>
  <conditionalFormatting sqref="D30:D37">
    <cfRule type="containsErrors" dxfId="636" priority="1450">
      <formula>ISERROR(D30)</formula>
    </cfRule>
  </conditionalFormatting>
  <conditionalFormatting sqref="D45">
    <cfRule type="containsErrors" dxfId="635" priority="1449">
      <formula>ISERROR(D45)</formula>
    </cfRule>
  </conditionalFormatting>
  <conditionalFormatting sqref="D38">
    <cfRule type="containsErrors" dxfId="634" priority="1448">
      <formula>ISERROR(D38)</formula>
    </cfRule>
  </conditionalFormatting>
  <conditionalFormatting sqref="D39">
    <cfRule type="containsErrors" dxfId="633" priority="1447">
      <formula>ISERROR(D39)</formula>
    </cfRule>
  </conditionalFormatting>
  <conditionalFormatting sqref="D40">
    <cfRule type="containsErrors" dxfId="632" priority="1446">
      <formula>ISERROR(D40)</formula>
    </cfRule>
  </conditionalFormatting>
  <conditionalFormatting sqref="D41">
    <cfRule type="containsErrors" dxfId="631" priority="1445">
      <formula>ISERROR(D41)</formula>
    </cfRule>
  </conditionalFormatting>
  <conditionalFormatting sqref="D42">
    <cfRule type="containsErrors" dxfId="630" priority="1444">
      <formula>ISERROR(D42)</formula>
    </cfRule>
  </conditionalFormatting>
  <conditionalFormatting sqref="D43">
    <cfRule type="containsErrors" dxfId="629" priority="1443">
      <formula>ISERROR(D43)</formula>
    </cfRule>
  </conditionalFormatting>
  <conditionalFormatting sqref="D44">
    <cfRule type="containsErrors" dxfId="628" priority="1442">
      <formula>ISERROR(D44)</formula>
    </cfRule>
  </conditionalFormatting>
  <conditionalFormatting sqref="D46">
    <cfRule type="containsErrors" dxfId="627" priority="1441">
      <formula>ISERROR(D46)</formula>
    </cfRule>
  </conditionalFormatting>
  <conditionalFormatting sqref="D49">
    <cfRule type="containsErrors" dxfId="626" priority="1440">
      <formula>ISERROR(D49)</formula>
    </cfRule>
  </conditionalFormatting>
  <conditionalFormatting sqref="F30:G37">
    <cfRule type="containsErrors" dxfId="625" priority="1439">
      <formula>ISERROR(F30)</formula>
    </cfRule>
  </conditionalFormatting>
  <conditionalFormatting sqref="AA30:AA49">
    <cfRule type="containsErrors" dxfId="624" priority="1424">
      <formula>ISERROR(AA30)</formula>
    </cfRule>
  </conditionalFormatting>
  <conditionalFormatting sqref="N30">
    <cfRule type="cellIs" dxfId="623" priority="1438" operator="equal">
      <formula>0</formula>
    </cfRule>
  </conditionalFormatting>
  <conditionalFormatting sqref="N31:N49">
    <cfRule type="cellIs" dxfId="622" priority="1437" operator="equal">
      <formula>0</formula>
    </cfRule>
  </conditionalFormatting>
  <conditionalFormatting sqref="S30:V49 X30:Z49">
    <cfRule type="containsErrors" dxfId="621" priority="1435">
      <formula>ISERROR(S30)</formula>
    </cfRule>
  </conditionalFormatting>
  <conditionalFormatting sqref="Y30:Y49">
    <cfRule type="expression" dxfId="620" priority="1425">
      <formula>$AE30=1</formula>
    </cfRule>
    <cfRule type="expression" dxfId="619" priority="1426">
      <formula>$AE30=5</formula>
    </cfRule>
    <cfRule type="expression" dxfId="618" priority="1427">
      <formula>$AE30=4</formula>
    </cfRule>
    <cfRule type="expression" dxfId="617" priority="1428" stopIfTrue="1">
      <formula>$AE30=3</formula>
    </cfRule>
    <cfRule type="expression" dxfId="616" priority="1429">
      <formula>$AE30=2</formula>
    </cfRule>
  </conditionalFormatting>
  <conditionalFormatting sqref="X30:X49">
    <cfRule type="expression" dxfId="615" priority="1431" stopIfTrue="1">
      <formula>X30="CON AVANCE"</formula>
    </cfRule>
  </conditionalFormatting>
  <conditionalFormatting sqref="X30:X49">
    <cfRule type="expression" dxfId="614" priority="1430" stopIfTrue="1">
      <formula>X30="CUMPLIDA"</formula>
    </cfRule>
    <cfRule type="expression" dxfId="613" priority="1433" stopIfTrue="1">
      <formula>X30="PRÓXIMA A VENCER"</formula>
    </cfRule>
    <cfRule type="expression" dxfId="612" priority="1434" stopIfTrue="1">
      <formula>X30="VENCIDA"</formula>
    </cfRule>
  </conditionalFormatting>
  <conditionalFormatting sqref="X30:X49">
    <cfRule type="expression" dxfId="611" priority="1432">
      <formula>X30="EN TERMINO"</formula>
    </cfRule>
  </conditionalFormatting>
  <conditionalFormatting sqref="Z68:Z77">
    <cfRule type="containsErrors" dxfId="610" priority="1423">
      <formula>ISERROR(Z68)</formula>
    </cfRule>
  </conditionalFormatting>
  <conditionalFormatting sqref="Q1:R1">
    <cfRule type="containsErrors" dxfId="609" priority="1422">
      <formula>ISERROR(Q1)</formula>
    </cfRule>
  </conditionalFormatting>
  <conditionalFormatting sqref="R30">
    <cfRule type="containsErrors" dxfId="608" priority="1421">
      <formula>ISERROR(R30)</formula>
    </cfRule>
  </conditionalFormatting>
  <conditionalFormatting sqref="R31:R488">
    <cfRule type="cellIs" dxfId="607" priority="1419" operator="lessThan">
      <formula>0</formula>
    </cfRule>
    <cfRule type="containsErrors" dxfId="606" priority="1420">
      <formula>ISERROR(R31)</formula>
    </cfRule>
  </conditionalFormatting>
  <conditionalFormatting sqref="R30">
    <cfRule type="cellIs" dxfId="605" priority="1418" operator="lessThan">
      <formula>0</formula>
    </cfRule>
  </conditionalFormatting>
  <conditionalFormatting sqref="W355">
    <cfRule type="containsErrors" dxfId="604" priority="1020">
      <formula>ISERROR(W355)</formula>
    </cfRule>
  </conditionalFormatting>
  <conditionalFormatting sqref="W50:W66">
    <cfRule type="containsErrors" dxfId="603" priority="1019">
      <formula>ISERROR(W50)</formula>
    </cfRule>
  </conditionalFormatting>
  <conditionalFormatting sqref="W30:W49">
    <cfRule type="containsErrors" dxfId="602" priority="1018">
      <formula>ISERROR(W30)</formula>
    </cfRule>
  </conditionalFormatting>
  <conditionalFormatting sqref="D29:E29">
    <cfRule type="containsErrors" dxfId="601" priority="1017">
      <formula>ISERROR(D29)</formula>
    </cfRule>
  </conditionalFormatting>
  <conditionalFormatting sqref="AA29">
    <cfRule type="containsErrors" dxfId="600" priority="1005">
      <formula>ISERROR(AA29)</formula>
    </cfRule>
  </conditionalFormatting>
  <conditionalFormatting sqref="S29:V29 X29:Z29">
    <cfRule type="containsErrors" dxfId="599" priority="1016">
      <formula>ISERROR(S29)</formula>
    </cfRule>
  </conditionalFormatting>
  <conditionalFormatting sqref="Y29">
    <cfRule type="expression" dxfId="598" priority="1006">
      <formula>$AE29=1</formula>
    </cfRule>
    <cfRule type="expression" dxfId="597" priority="1007">
      <formula>$AE29=5</formula>
    </cfRule>
    <cfRule type="expression" dxfId="596" priority="1008">
      <formula>$AE29=4</formula>
    </cfRule>
    <cfRule type="expression" dxfId="595" priority="1009" stopIfTrue="1">
      <formula>$AE29=3</formula>
    </cfRule>
    <cfRule type="expression" dxfId="594" priority="1010">
      <formula>$AE29=2</formula>
    </cfRule>
  </conditionalFormatting>
  <conditionalFormatting sqref="X29">
    <cfRule type="expression" dxfId="593" priority="1012" stopIfTrue="1">
      <formula>X29="CON AVANCE"</formula>
    </cfRule>
  </conditionalFormatting>
  <conditionalFormatting sqref="X29">
    <cfRule type="expression" dxfId="592" priority="1011" stopIfTrue="1">
      <formula>X29="CUMPLIDA"</formula>
    </cfRule>
    <cfRule type="expression" dxfId="591" priority="1014" stopIfTrue="1">
      <formula>X29="PRÓXIMA A VENCER"</formula>
    </cfRule>
    <cfRule type="expression" dxfId="590" priority="1015" stopIfTrue="1">
      <formula>X29="VENCIDA"</formula>
    </cfRule>
  </conditionalFormatting>
  <conditionalFormatting sqref="X29">
    <cfRule type="expression" dxfId="589" priority="1013">
      <formula>X29="EN TERMINO"</formula>
    </cfRule>
  </conditionalFormatting>
  <conditionalFormatting sqref="W29">
    <cfRule type="containsErrors" dxfId="588" priority="1004">
      <formula>ISERROR(W29)</formula>
    </cfRule>
  </conditionalFormatting>
  <conditionalFormatting sqref="N29">
    <cfRule type="cellIs" dxfId="587" priority="1003" operator="equal">
      <formula>0</formula>
    </cfRule>
  </conditionalFormatting>
  <conditionalFormatting sqref="N2:N28">
    <cfRule type="cellIs" dxfId="586" priority="926" operator="equal">
      <formula>0</formula>
    </cfRule>
  </conditionalFormatting>
  <conditionalFormatting sqref="R2:R29">
    <cfRule type="containsErrors" dxfId="585" priority="925">
      <formula>ISERROR(R2)</formula>
    </cfRule>
  </conditionalFormatting>
  <conditionalFormatting sqref="R2:R29">
    <cfRule type="cellIs" dxfId="584" priority="924" operator="lessThan">
      <formula>0</formula>
    </cfRule>
  </conditionalFormatting>
  <conditionalFormatting sqref="S2:V28">
    <cfRule type="containsErrors" dxfId="583" priority="923">
      <formula>ISERROR(S2)</formula>
    </cfRule>
  </conditionalFormatting>
  <conditionalFormatting sqref="X2:Y28">
    <cfRule type="containsErrors" dxfId="582" priority="922">
      <formula>ISERROR(X2)</formula>
    </cfRule>
  </conditionalFormatting>
  <conditionalFormatting sqref="Y2:Y28">
    <cfRule type="expression" dxfId="581" priority="912">
      <formula>$AE2=1</formula>
    </cfRule>
    <cfRule type="expression" dxfId="580" priority="913">
      <formula>$AE2=5</formula>
    </cfRule>
    <cfRule type="expression" dxfId="579" priority="914">
      <formula>$AE2=4</formula>
    </cfRule>
    <cfRule type="expression" dxfId="578" priority="915" stopIfTrue="1">
      <formula>$AE2=3</formula>
    </cfRule>
    <cfRule type="expression" dxfId="577" priority="916">
      <formula>$AE2=2</formula>
    </cfRule>
  </conditionalFormatting>
  <conditionalFormatting sqref="X2:X28">
    <cfRule type="expression" dxfId="576" priority="918" stopIfTrue="1">
      <formula>X2="CON AVANCE"</formula>
    </cfRule>
  </conditionalFormatting>
  <conditionalFormatting sqref="X2:X28">
    <cfRule type="expression" dxfId="575" priority="917" stopIfTrue="1">
      <formula>X2="CUMPLIDA"</formula>
    </cfRule>
    <cfRule type="expression" dxfId="574" priority="920" stopIfTrue="1">
      <formula>X2="PRÓXIMA A VENCER"</formula>
    </cfRule>
    <cfRule type="expression" dxfId="573" priority="921" stopIfTrue="1">
      <formula>X2="VENCIDA"</formula>
    </cfRule>
  </conditionalFormatting>
  <conditionalFormatting sqref="X2:X28">
    <cfRule type="expression" dxfId="572" priority="919">
      <formula>X2="EN TERMINO"</formula>
    </cfRule>
  </conditionalFormatting>
  <conditionalFormatting sqref="I4 I15 I17">
    <cfRule type="containsErrors" dxfId="571" priority="911">
      <formula>ISERROR(I4)</formula>
    </cfRule>
  </conditionalFormatting>
  <conditionalFormatting sqref="F18:G20">
    <cfRule type="containsErrors" dxfId="570" priority="910">
      <formula>ISERROR(F18)</formula>
    </cfRule>
  </conditionalFormatting>
  <conditionalFormatting sqref="F17:G17">
    <cfRule type="containsErrors" dxfId="569" priority="909">
      <formula>ISERROR(F17)</formula>
    </cfRule>
  </conditionalFormatting>
  <conditionalFormatting sqref="F22:G22 G23:G24">
    <cfRule type="containsErrors" dxfId="568" priority="908">
      <formula>ISERROR(F22)</formula>
    </cfRule>
  </conditionalFormatting>
  <conditionalFormatting sqref="F21:G21">
    <cfRule type="containsErrors" dxfId="567" priority="907">
      <formula>ISERROR(F21)</formula>
    </cfRule>
  </conditionalFormatting>
  <conditionalFormatting sqref="I25">
    <cfRule type="containsErrors" dxfId="566" priority="906">
      <formula>ISERROR(I25)</formula>
    </cfRule>
  </conditionalFormatting>
  <conditionalFormatting sqref="I26">
    <cfRule type="containsErrors" dxfId="565" priority="905">
      <formula>ISERROR(I26)</formula>
    </cfRule>
  </conditionalFormatting>
  <conditionalFormatting sqref="I27">
    <cfRule type="containsErrors" dxfId="564" priority="904">
      <formula>ISERROR(I27)</formula>
    </cfRule>
  </conditionalFormatting>
  <conditionalFormatting sqref="J26">
    <cfRule type="containsErrors" dxfId="563" priority="901">
      <formula>ISERROR(J26)</formula>
    </cfRule>
  </conditionalFormatting>
  <conditionalFormatting sqref="J23">
    <cfRule type="containsErrors" dxfId="562" priority="899">
      <formula>ISERROR(J23)</formula>
    </cfRule>
  </conditionalFormatting>
  <conditionalFormatting sqref="I28">
    <cfRule type="containsErrors" dxfId="561" priority="903">
      <formula>ISERROR(I28)</formula>
    </cfRule>
  </conditionalFormatting>
  <conditionalFormatting sqref="J15">
    <cfRule type="containsErrors" dxfId="560" priority="902">
      <formula>ISERROR(J15)</formula>
    </cfRule>
  </conditionalFormatting>
  <conditionalFormatting sqref="J25">
    <cfRule type="containsErrors" dxfId="559" priority="898">
      <formula>ISERROR(J25)</formula>
    </cfRule>
  </conditionalFormatting>
  <conditionalFormatting sqref="J17">
    <cfRule type="containsErrors" dxfId="558" priority="900">
      <formula>ISERROR(J17)</formula>
    </cfRule>
  </conditionalFormatting>
  <conditionalFormatting sqref="J27">
    <cfRule type="containsErrors" dxfId="557" priority="897">
      <formula>ISERROR(J27)</formula>
    </cfRule>
  </conditionalFormatting>
  <conditionalFormatting sqref="J28">
    <cfRule type="containsErrors" dxfId="556" priority="896">
      <formula>ISERROR(J28)</formula>
    </cfRule>
  </conditionalFormatting>
  <conditionalFormatting sqref="K27">
    <cfRule type="containsErrors" dxfId="555" priority="890">
      <formula>ISERROR(K27)</formula>
    </cfRule>
  </conditionalFormatting>
  <conditionalFormatting sqref="K28">
    <cfRule type="containsErrors" dxfId="554" priority="889">
      <formula>ISERROR(K28)</formula>
    </cfRule>
  </conditionalFormatting>
  <conditionalFormatting sqref="K15">
    <cfRule type="containsErrors" dxfId="553" priority="895">
      <formula>ISERROR(K15)</formula>
    </cfRule>
  </conditionalFormatting>
  <conditionalFormatting sqref="K17">
    <cfRule type="containsErrors" dxfId="552" priority="894">
      <formula>ISERROR(K17)</formula>
    </cfRule>
  </conditionalFormatting>
  <conditionalFormatting sqref="K23">
    <cfRule type="containsErrors" dxfId="551" priority="893">
      <formula>ISERROR(K23)</formula>
    </cfRule>
  </conditionalFormatting>
  <conditionalFormatting sqref="K25">
    <cfRule type="containsErrors" dxfId="550" priority="892">
      <formula>ISERROR(K25)</formula>
    </cfRule>
  </conditionalFormatting>
  <conditionalFormatting sqref="K26">
    <cfRule type="containsErrors" dxfId="549" priority="891">
      <formula>ISERROR(K26)</formula>
    </cfRule>
  </conditionalFormatting>
  <conditionalFormatting sqref="H2:I3">
    <cfRule type="containsErrors" dxfId="548" priority="888">
      <formula>ISERROR(H2)</formula>
    </cfRule>
  </conditionalFormatting>
  <conditionalFormatting sqref="I24">
    <cfRule type="containsErrors" dxfId="547" priority="887">
      <formula>ISERROR(I24)</formula>
    </cfRule>
  </conditionalFormatting>
  <conditionalFormatting sqref="H12:I12">
    <cfRule type="containsErrors" dxfId="546" priority="886">
      <formula>ISERROR(H12)</formula>
    </cfRule>
  </conditionalFormatting>
  <conditionalFormatting sqref="G25">
    <cfRule type="containsErrors" dxfId="545" priority="885">
      <formula>ISERROR(G25)</formula>
    </cfRule>
  </conditionalFormatting>
  <conditionalFormatting sqref="G26">
    <cfRule type="containsErrors" dxfId="544" priority="884">
      <formula>ISERROR(G26)</formula>
    </cfRule>
  </conditionalFormatting>
  <conditionalFormatting sqref="H18">
    <cfRule type="containsErrors" dxfId="543" priority="883">
      <formula>ISERROR(H18)</formula>
    </cfRule>
  </conditionalFormatting>
  <conditionalFormatting sqref="H20">
    <cfRule type="containsErrors" dxfId="542" priority="882">
      <formula>ISERROR(H20)</formula>
    </cfRule>
  </conditionalFormatting>
  <conditionalFormatting sqref="I5">
    <cfRule type="containsErrors" dxfId="541" priority="881">
      <formula>ISERROR(I5)</formula>
    </cfRule>
  </conditionalFormatting>
  <conditionalFormatting sqref="J10">
    <cfRule type="containsErrors" dxfId="540" priority="880">
      <formula>ISERROR(J10)</formula>
    </cfRule>
  </conditionalFormatting>
  <conditionalFormatting sqref="K10">
    <cfRule type="containsErrors" dxfId="539" priority="879">
      <formula>ISERROR(K10)</formula>
    </cfRule>
  </conditionalFormatting>
  <conditionalFormatting sqref="I6:I7">
    <cfRule type="containsErrors" dxfId="538" priority="878">
      <formula>ISERROR(I6)</formula>
    </cfRule>
  </conditionalFormatting>
  <conditionalFormatting sqref="H11">
    <cfRule type="containsErrors" dxfId="537" priority="877">
      <formula>ISERROR(H11)</formula>
    </cfRule>
  </conditionalFormatting>
  <conditionalFormatting sqref="I11">
    <cfRule type="containsErrors" dxfId="536" priority="876">
      <formula>ISERROR(I11)</formula>
    </cfRule>
  </conditionalFormatting>
  <conditionalFormatting sqref="J11">
    <cfRule type="containsErrors" dxfId="535" priority="875">
      <formula>ISERROR(J11)</formula>
    </cfRule>
  </conditionalFormatting>
  <conditionalFormatting sqref="K11">
    <cfRule type="containsErrors" dxfId="534" priority="874">
      <formula>ISERROR(K11)</formula>
    </cfRule>
  </conditionalFormatting>
  <conditionalFormatting sqref="I10">
    <cfRule type="containsErrors" dxfId="533" priority="873">
      <formula>ISERROR(I10)</formula>
    </cfRule>
  </conditionalFormatting>
  <conditionalFormatting sqref="J16">
    <cfRule type="containsErrors" dxfId="532" priority="872">
      <formula>ISERROR(J16)</formula>
    </cfRule>
  </conditionalFormatting>
  <conditionalFormatting sqref="K16">
    <cfRule type="containsErrors" dxfId="531" priority="871">
      <formula>ISERROR(K16)</formula>
    </cfRule>
  </conditionalFormatting>
  <conditionalFormatting sqref="I16">
    <cfRule type="containsErrors" dxfId="530" priority="870">
      <formula>ISERROR(I16)</formula>
    </cfRule>
  </conditionalFormatting>
  <conditionalFormatting sqref="K13">
    <cfRule type="containsErrors" dxfId="529" priority="869">
      <formula>ISERROR(K13)</formula>
    </cfRule>
  </conditionalFormatting>
  <conditionalFormatting sqref="I13">
    <cfRule type="containsErrors" dxfId="528" priority="868">
      <formula>ISERROR(I13)</formula>
    </cfRule>
  </conditionalFormatting>
  <conditionalFormatting sqref="J14">
    <cfRule type="containsErrors" dxfId="527" priority="867">
      <formula>ISERROR(J14)</formula>
    </cfRule>
  </conditionalFormatting>
  <conditionalFormatting sqref="K14">
    <cfRule type="containsErrors" dxfId="526" priority="866">
      <formula>ISERROR(K14)</formula>
    </cfRule>
  </conditionalFormatting>
  <conditionalFormatting sqref="I14">
    <cfRule type="containsErrors" dxfId="525" priority="865">
      <formula>ISERROR(I14)</formula>
    </cfRule>
  </conditionalFormatting>
  <conditionalFormatting sqref="H6">
    <cfRule type="containsErrors" dxfId="524" priority="864">
      <formula>ISERROR(H6)</formula>
    </cfRule>
  </conditionalFormatting>
  <conditionalFormatting sqref="H7">
    <cfRule type="containsErrors" dxfId="523" priority="863">
      <formula>ISERROR(H7)</formula>
    </cfRule>
  </conditionalFormatting>
  <conditionalFormatting sqref="H10">
    <cfRule type="containsErrors" dxfId="522" priority="862">
      <formula>ISERROR(H10)</formula>
    </cfRule>
  </conditionalFormatting>
  <conditionalFormatting sqref="H9">
    <cfRule type="containsErrors" dxfId="521" priority="861">
      <formula>ISERROR(H9)</formula>
    </cfRule>
  </conditionalFormatting>
  <conditionalFormatting sqref="H8">
    <cfRule type="containsErrors" dxfId="520" priority="860">
      <formula>ISERROR(H8)</formula>
    </cfRule>
  </conditionalFormatting>
  <conditionalFormatting sqref="H13">
    <cfRule type="containsErrors" dxfId="519" priority="859">
      <formula>ISERROR(H13)</formula>
    </cfRule>
  </conditionalFormatting>
  <conditionalFormatting sqref="J13">
    <cfRule type="containsErrors" dxfId="518" priority="858">
      <formula>ISERROR(J13)</formula>
    </cfRule>
  </conditionalFormatting>
  <conditionalFormatting sqref="H27">
    <cfRule type="containsErrors" dxfId="517" priority="857">
      <formula>ISERROR(H27)</formula>
    </cfRule>
  </conditionalFormatting>
  <conditionalFormatting sqref="H28">
    <cfRule type="containsErrors" dxfId="516" priority="856">
      <formula>ISERROR(H28)</formula>
    </cfRule>
  </conditionalFormatting>
  <conditionalFormatting sqref="H15:H17">
    <cfRule type="containsErrors" dxfId="515" priority="855">
      <formula>ISERROR(H15)</formula>
    </cfRule>
  </conditionalFormatting>
  <conditionalFormatting sqref="H14">
    <cfRule type="containsErrors" dxfId="514" priority="854">
      <formula>ISERROR(H14)</formula>
    </cfRule>
  </conditionalFormatting>
  <conditionalFormatting sqref="H24">
    <cfRule type="containsErrors" dxfId="513" priority="853">
      <formula>ISERROR(H24)</formula>
    </cfRule>
  </conditionalFormatting>
  <conditionalFormatting sqref="H25">
    <cfRule type="containsErrors" dxfId="512" priority="852">
      <formula>ISERROR(H25)</formula>
    </cfRule>
  </conditionalFormatting>
  <conditionalFormatting sqref="H26">
    <cfRule type="containsErrors" dxfId="511" priority="851">
      <formula>ISERROR(H26)</formula>
    </cfRule>
  </conditionalFormatting>
  <conditionalFormatting sqref="H23">
    <cfRule type="containsErrors" dxfId="510" priority="850">
      <formula>ISERROR(H23)</formula>
    </cfRule>
  </conditionalFormatting>
  <conditionalFormatting sqref="I23">
    <cfRule type="containsErrors" dxfId="509" priority="849">
      <formula>ISERROR(I23)</formula>
    </cfRule>
  </conditionalFormatting>
  <conditionalFormatting sqref="O4:O8 O18:O25 O10:O14">
    <cfRule type="containsErrors" dxfId="508" priority="848">
      <formula>ISERROR(O4)</formula>
    </cfRule>
  </conditionalFormatting>
  <conditionalFormatting sqref="O9">
    <cfRule type="containsErrors" dxfId="507" priority="847">
      <formula>ISERROR(O9)</formula>
    </cfRule>
  </conditionalFormatting>
  <conditionalFormatting sqref="O2:O3">
    <cfRule type="containsErrors" dxfId="506" priority="845">
      <formula>ISERROR(O2)</formula>
    </cfRule>
  </conditionalFormatting>
  <conditionalFormatting sqref="AC8:AC28 AB8:AB33 AB3:AC7 AB2:AD2">
    <cfRule type="containsErrors" dxfId="505" priority="839">
      <formula>ISERROR(AB2)</formula>
    </cfRule>
  </conditionalFormatting>
  <conditionalFormatting sqref="AA2:AA28">
    <cfRule type="containsErrors" dxfId="504" priority="838">
      <formula>ISERROR(AA2)</formula>
    </cfRule>
  </conditionalFormatting>
  <conditionalFormatting sqref="K125">
    <cfRule type="containsErrors" dxfId="503" priority="800">
      <formula>ISERROR(K125)</formula>
    </cfRule>
  </conditionalFormatting>
  <conditionalFormatting sqref="H125">
    <cfRule type="containsErrors" dxfId="502" priority="799">
      <formula>ISERROR(H125)</formula>
    </cfRule>
  </conditionalFormatting>
  <conditionalFormatting sqref="J125">
    <cfRule type="containsErrors" dxfId="501" priority="798">
      <formula>ISERROR(J125)</formula>
    </cfRule>
  </conditionalFormatting>
  <conditionalFormatting sqref="I125">
    <cfRule type="containsErrors" dxfId="500" priority="797">
      <formula>ISERROR(I125)</formula>
    </cfRule>
  </conditionalFormatting>
  <conditionalFormatting sqref="H233">
    <cfRule type="containsErrors" dxfId="499" priority="796">
      <formula>ISERROR(H233)</formula>
    </cfRule>
  </conditionalFormatting>
  <conditionalFormatting sqref="J233">
    <cfRule type="containsErrors" dxfId="498" priority="795">
      <formula>ISERROR(J233)</formula>
    </cfRule>
  </conditionalFormatting>
  <conditionalFormatting sqref="I233">
    <cfRule type="containsErrors" dxfId="497" priority="794">
      <formula>ISERROR(I233)</formula>
    </cfRule>
  </conditionalFormatting>
  <conditionalFormatting sqref="K233">
    <cfRule type="containsErrors" dxfId="496" priority="793">
      <formula>ISERROR(K233)</formula>
    </cfRule>
  </conditionalFormatting>
  <conditionalFormatting sqref="P119:P121 P123:P124 Q165:Q192 Q201:Q206 Q96:Q137">
    <cfRule type="containsErrors" dxfId="495" priority="533">
      <formula>ISERROR(P96)</formula>
    </cfRule>
  </conditionalFormatting>
  <conditionalFormatting sqref="P81:P88 P165:P192 P260:P337 P340:P364 P366:P398 P400:P404 P411:P461 P482:P485 P487:P488">
    <cfRule type="cellIs" dxfId="494" priority="532" operator="equal">
      <formula>0</formula>
    </cfRule>
  </conditionalFormatting>
  <conditionalFormatting sqref="Q2:Q28">
    <cfRule type="containsErrors" dxfId="493" priority="531">
      <formula>ISERROR(Q2)</formula>
    </cfRule>
  </conditionalFormatting>
  <conditionalFormatting sqref="P50:P66">
    <cfRule type="cellIs" dxfId="492" priority="530" operator="equal">
      <formula>0</formula>
    </cfRule>
  </conditionalFormatting>
  <conditionalFormatting sqref="P193 P234:P236 P195 P96:P97 P104 P107 P110 P116:P117 P132 P147 P149 P151 P157:P158 P138:P139 P154">
    <cfRule type="containsErrors" dxfId="491" priority="529">
      <formula>ISERROR(P96)</formula>
    </cfRule>
  </conditionalFormatting>
  <conditionalFormatting sqref="P247:P249 P251:P258 P463:P469 P472:P476 P478 P161:P164">
    <cfRule type="cellIs" dxfId="490" priority="528" operator="equal">
      <formula>0</formula>
    </cfRule>
  </conditionalFormatting>
  <conditionalFormatting sqref="P238">
    <cfRule type="containsErrors" dxfId="489" priority="527">
      <formula>ISERROR(P238)</formula>
    </cfRule>
  </conditionalFormatting>
  <conditionalFormatting sqref="P194">
    <cfRule type="cellIs" dxfId="488" priority="526" operator="equal">
      <formula>0</formula>
    </cfRule>
  </conditionalFormatting>
  <conditionalFormatting sqref="P196">
    <cfRule type="cellIs" dxfId="487" priority="525" operator="equal">
      <formula>0</formula>
    </cfRule>
  </conditionalFormatting>
  <conditionalFormatting sqref="P197:P198">
    <cfRule type="cellIs" dxfId="486" priority="524" operator="equal">
      <formula>0</formula>
    </cfRule>
  </conditionalFormatting>
  <conditionalFormatting sqref="P199">
    <cfRule type="cellIs" dxfId="485" priority="523" operator="equal">
      <formula>0</formula>
    </cfRule>
  </conditionalFormatting>
  <conditionalFormatting sqref="P200">
    <cfRule type="cellIs" dxfId="484" priority="522" operator="equal">
      <formula>0</formula>
    </cfRule>
  </conditionalFormatting>
  <conditionalFormatting sqref="P201">
    <cfRule type="cellIs" dxfId="483" priority="521" operator="equal">
      <formula>0</formula>
    </cfRule>
  </conditionalFormatting>
  <conditionalFormatting sqref="P202">
    <cfRule type="cellIs" dxfId="482" priority="520" operator="equal">
      <formula>0</formula>
    </cfRule>
  </conditionalFormatting>
  <conditionalFormatting sqref="P203">
    <cfRule type="cellIs" dxfId="481" priority="519" operator="equal">
      <formula>0</formula>
    </cfRule>
  </conditionalFormatting>
  <conditionalFormatting sqref="P204">
    <cfRule type="cellIs" dxfId="480" priority="518" operator="equal">
      <formula>0</formula>
    </cfRule>
  </conditionalFormatting>
  <conditionalFormatting sqref="P205">
    <cfRule type="cellIs" dxfId="479" priority="517" operator="equal">
      <formula>0</formula>
    </cfRule>
  </conditionalFormatting>
  <conditionalFormatting sqref="P233">
    <cfRule type="cellIs" dxfId="478" priority="516" operator="equal">
      <formula>0</formula>
    </cfRule>
  </conditionalFormatting>
  <conditionalFormatting sqref="P237">
    <cfRule type="cellIs" dxfId="477" priority="515" operator="equal">
      <formula>0</formula>
    </cfRule>
  </conditionalFormatting>
  <conditionalFormatting sqref="P239:P240">
    <cfRule type="cellIs" dxfId="476" priority="514" operator="equal">
      <formula>0</formula>
    </cfRule>
  </conditionalFormatting>
  <conditionalFormatting sqref="P241:P242">
    <cfRule type="cellIs" dxfId="475" priority="513" operator="equal">
      <formula>0</formula>
    </cfRule>
  </conditionalFormatting>
  <conditionalFormatting sqref="P243:P244">
    <cfRule type="cellIs" dxfId="474" priority="512" operator="equal">
      <formula>0</formula>
    </cfRule>
  </conditionalFormatting>
  <conditionalFormatting sqref="P245">
    <cfRule type="cellIs" dxfId="473" priority="511" operator="equal">
      <formula>0</formula>
    </cfRule>
  </conditionalFormatting>
  <conditionalFormatting sqref="P259">
    <cfRule type="cellIs" dxfId="472" priority="510" operator="equal">
      <formula>0</formula>
    </cfRule>
  </conditionalFormatting>
  <conditionalFormatting sqref="P479">
    <cfRule type="cellIs" dxfId="471" priority="509" operator="equal">
      <formula>0</formula>
    </cfRule>
  </conditionalFormatting>
  <conditionalFormatting sqref="P160">
    <cfRule type="cellIs" dxfId="470" priority="508" operator="equal">
      <formula>0</formula>
    </cfRule>
  </conditionalFormatting>
  <conditionalFormatting sqref="P207">
    <cfRule type="cellIs" dxfId="469" priority="507" operator="equal">
      <formula>0</formula>
    </cfRule>
  </conditionalFormatting>
  <conditionalFormatting sqref="P209">
    <cfRule type="cellIs" dxfId="468" priority="506" operator="equal">
      <formula>0</formula>
    </cfRule>
  </conditionalFormatting>
  <conditionalFormatting sqref="P211">
    <cfRule type="cellIs" dxfId="467" priority="505" operator="equal">
      <formula>0</formula>
    </cfRule>
  </conditionalFormatting>
  <conditionalFormatting sqref="P213">
    <cfRule type="cellIs" dxfId="466" priority="504" operator="equal">
      <formula>0</formula>
    </cfRule>
  </conditionalFormatting>
  <conditionalFormatting sqref="P215">
    <cfRule type="cellIs" dxfId="465" priority="503" operator="equal">
      <formula>0</formula>
    </cfRule>
  </conditionalFormatting>
  <conditionalFormatting sqref="P217">
    <cfRule type="cellIs" dxfId="464" priority="502" operator="equal">
      <formula>0</formula>
    </cfRule>
  </conditionalFormatting>
  <conditionalFormatting sqref="P219">
    <cfRule type="cellIs" dxfId="463" priority="501" operator="equal">
      <formula>0</formula>
    </cfRule>
  </conditionalFormatting>
  <conditionalFormatting sqref="P221">
    <cfRule type="cellIs" dxfId="462" priority="500" operator="equal">
      <formula>0</formula>
    </cfRule>
  </conditionalFormatting>
  <conditionalFormatting sqref="P223">
    <cfRule type="cellIs" dxfId="461" priority="499" operator="equal">
      <formula>0</formula>
    </cfRule>
  </conditionalFormatting>
  <conditionalFormatting sqref="P225">
    <cfRule type="cellIs" dxfId="460" priority="498" operator="equal">
      <formula>0</formula>
    </cfRule>
  </conditionalFormatting>
  <conditionalFormatting sqref="P227">
    <cfRule type="cellIs" dxfId="459" priority="497" operator="equal">
      <formula>0</formula>
    </cfRule>
  </conditionalFormatting>
  <conditionalFormatting sqref="P229">
    <cfRule type="cellIs" dxfId="458" priority="496" operator="equal">
      <formula>0</formula>
    </cfRule>
  </conditionalFormatting>
  <conditionalFormatting sqref="P231">
    <cfRule type="cellIs" dxfId="457" priority="495" operator="equal">
      <formula>0</formula>
    </cfRule>
  </conditionalFormatting>
  <conditionalFormatting sqref="P91">
    <cfRule type="cellIs" dxfId="456" priority="494" operator="equal">
      <formula>0</formula>
    </cfRule>
  </conditionalFormatting>
  <conditionalFormatting sqref="P92">
    <cfRule type="cellIs" dxfId="455" priority="493" operator="equal">
      <formula>0</formula>
    </cfRule>
  </conditionalFormatting>
  <conditionalFormatting sqref="P93">
    <cfRule type="cellIs" dxfId="454" priority="492" operator="equal">
      <formula>0</formula>
    </cfRule>
  </conditionalFormatting>
  <conditionalFormatting sqref="P94">
    <cfRule type="cellIs" dxfId="453" priority="491" operator="equal">
      <formula>0</formula>
    </cfRule>
  </conditionalFormatting>
  <conditionalFormatting sqref="P95">
    <cfRule type="cellIs" dxfId="452" priority="490" operator="equal">
      <formula>0</formula>
    </cfRule>
  </conditionalFormatting>
  <conditionalFormatting sqref="P98">
    <cfRule type="cellIs" dxfId="451" priority="489" operator="equal">
      <formula>0</formula>
    </cfRule>
  </conditionalFormatting>
  <conditionalFormatting sqref="P99">
    <cfRule type="cellIs" dxfId="450" priority="488" operator="equal">
      <formula>0</formula>
    </cfRule>
  </conditionalFormatting>
  <conditionalFormatting sqref="P100">
    <cfRule type="cellIs" dxfId="449" priority="487" operator="equal">
      <formula>0</formula>
    </cfRule>
  </conditionalFormatting>
  <conditionalFormatting sqref="P101">
    <cfRule type="cellIs" dxfId="448" priority="486" operator="equal">
      <formula>0</formula>
    </cfRule>
  </conditionalFormatting>
  <conditionalFormatting sqref="P102">
    <cfRule type="cellIs" dxfId="447" priority="485" operator="equal">
      <formula>0</formula>
    </cfRule>
  </conditionalFormatting>
  <conditionalFormatting sqref="P103">
    <cfRule type="cellIs" dxfId="446" priority="484" operator="equal">
      <formula>0</formula>
    </cfRule>
  </conditionalFormatting>
  <conditionalFormatting sqref="P105">
    <cfRule type="cellIs" dxfId="445" priority="483" operator="equal">
      <formula>0</formula>
    </cfRule>
  </conditionalFormatting>
  <conditionalFormatting sqref="P106">
    <cfRule type="cellIs" dxfId="444" priority="482" operator="equal">
      <formula>0</formula>
    </cfRule>
  </conditionalFormatting>
  <conditionalFormatting sqref="P108">
    <cfRule type="cellIs" dxfId="443" priority="481" operator="equal">
      <formula>0</formula>
    </cfRule>
  </conditionalFormatting>
  <conditionalFormatting sqref="P109">
    <cfRule type="cellIs" dxfId="442" priority="480" operator="equal">
      <formula>0</formula>
    </cfRule>
  </conditionalFormatting>
  <conditionalFormatting sqref="P111">
    <cfRule type="cellIs" dxfId="441" priority="479" operator="equal">
      <formula>0</formula>
    </cfRule>
  </conditionalFormatting>
  <conditionalFormatting sqref="P112">
    <cfRule type="cellIs" dxfId="440" priority="478" operator="equal">
      <formula>0</formula>
    </cfRule>
  </conditionalFormatting>
  <conditionalFormatting sqref="P113">
    <cfRule type="cellIs" dxfId="439" priority="477" operator="equal">
      <formula>0</formula>
    </cfRule>
  </conditionalFormatting>
  <conditionalFormatting sqref="P114">
    <cfRule type="cellIs" dxfId="438" priority="476" operator="equal">
      <formula>0</formula>
    </cfRule>
  </conditionalFormatting>
  <conditionalFormatting sqref="P115">
    <cfRule type="cellIs" dxfId="437" priority="475" operator="equal">
      <formula>0</formula>
    </cfRule>
  </conditionalFormatting>
  <conditionalFormatting sqref="P118">
    <cfRule type="cellIs" dxfId="436" priority="474" operator="equal">
      <formula>0</formula>
    </cfRule>
  </conditionalFormatting>
  <conditionalFormatting sqref="P122">
    <cfRule type="cellIs" dxfId="435" priority="473" operator="equal">
      <formula>0</formula>
    </cfRule>
  </conditionalFormatting>
  <conditionalFormatting sqref="P125">
    <cfRule type="cellIs" dxfId="434" priority="472" operator="equal">
      <formula>0</formula>
    </cfRule>
  </conditionalFormatting>
  <conditionalFormatting sqref="P126">
    <cfRule type="cellIs" dxfId="433" priority="471" operator="equal">
      <formula>0</formula>
    </cfRule>
  </conditionalFormatting>
  <conditionalFormatting sqref="P127">
    <cfRule type="cellIs" dxfId="432" priority="470" operator="equal">
      <formula>0</formula>
    </cfRule>
  </conditionalFormatting>
  <conditionalFormatting sqref="P128">
    <cfRule type="cellIs" dxfId="431" priority="469" operator="equal">
      <formula>0</formula>
    </cfRule>
  </conditionalFormatting>
  <conditionalFormatting sqref="P129">
    <cfRule type="cellIs" dxfId="430" priority="468" operator="equal">
      <formula>0</formula>
    </cfRule>
  </conditionalFormatting>
  <conditionalFormatting sqref="P130">
    <cfRule type="cellIs" dxfId="429" priority="467" operator="equal">
      <formula>0</formula>
    </cfRule>
  </conditionalFormatting>
  <conditionalFormatting sqref="P131">
    <cfRule type="cellIs" dxfId="428" priority="466" operator="equal">
      <formula>0</formula>
    </cfRule>
  </conditionalFormatting>
  <conditionalFormatting sqref="P133">
    <cfRule type="cellIs" dxfId="427" priority="465" operator="equal">
      <formula>0</formula>
    </cfRule>
  </conditionalFormatting>
  <conditionalFormatting sqref="P134">
    <cfRule type="cellIs" dxfId="426" priority="464" operator="equal">
      <formula>0</formula>
    </cfRule>
  </conditionalFormatting>
  <conditionalFormatting sqref="P135">
    <cfRule type="cellIs" dxfId="425" priority="463" operator="equal">
      <formula>0</formula>
    </cfRule>
  </conditionalFormatting>
  <conditionalFormatting sqref="P136">
    <cfRule type="cellIs" dxfId="424" priority="462" operator="equal">
      <formula>0</formula>
    </cfRule>
  </conditionalFormatting>
  <conditionalFormatting sqref="P137">
    <cfRule type="cellIs" dxfId="423" priority="461" operator="equal">
      <formula>0</formula>
    </cfRule>
  </conditionalFormatting>
  <conditionalFormatting sqref="P140">
    <cfRule type="cellIs" dxfId="422" priority="460" operator="equal">
      <formula>0</formula>
    </cfRule>
  </conditionalFormatting>
  <conditionalFormatting sqref="P141">
    <cfRule type="cellIs" dxfId="421" priority="459" operator="equal">
      <formula>0</formula>
    </cfRule>
  </conditionalFormatting>
  <conditionalFormatting sqref="P142">
    <cfRule type="cellIs" dxfId="420" priority="458" operator="equal">
      <formula>0</formula>
    </cfRule>
  </conditionalFormatting>
  <conditionalFormatting sqref="P143">
    <cfRule type="cellIs" dxfId="419" priority="457" operator="equal">
      <formula>0</formula>
    </cfRule>
  </conditionalFormatting>
  <conditionalFormatting sqref="P144">
    <cfRule type="cellIs" dxfId="418" priority="456" operator="equal">
      <formula>0</formula>
    </cfRule>
  </conditionalFormatting>
  <conditionalFormatting sqref="P145">
    <cfRule type="cellIs" dxfId="417" priority="455" operator="equal">
      <formula>0</formula>
    </cfRule>
  </conditionalFormatting>
  <conditionalFormatting sqref="P146">
    <cfRule type="cellIs" dxfId="416" priority="454" operator="equal">
      <formula>0</formula>
    </cfRule>
  </conditionalFormatting>
  <conditionalFormatting sqref="P148">
    <cfRule type="cellIs" dxfId="415" priority="453" operator="equal">
      <formula>0</formula>
    </cfRule>
  </conditionalFormatting>
  <conditionalFormatting sqref="P150">
    <cfRule type="cellIs" dxfId="414" priority="452" operator="equal">
      <formula>0</formula>
    </cfRule>
  </conditionalFormatting>
  <conditionalFormatting sqref="P152">
    <cfRule type="cellIs" dxfId="413" priority="451" operator="equal">
      <formula>0</formula>
    </cfRule>
  </conditionalFormatting>
  <conditionalFormatting sqref="P153">
    <cfRule type="cellIs" dxfId="412" priority="450" operator="equal">
      <formula>0</formula>
    </cfRule>
  </conditionalFormatting>
  <conditionalFormatting sqref="P155">
    <cfRule type="cellIs" dxfId="411" priority="449" operator="equal">
      <formula>0</formula>
    </cfRule>
  </conditionalFormatting>
  <conditionalFormatting sqref="P156">
    <cfRule type="cellIs" dxfId="410" priority="448" operator="equal">
      <formula>0</formula>
    </cfRule>
  </conditionalFormatting>
  <conditionalFormatting sqref="P159">
    <cfRule type="cellIs" dxfId="409" priority="447" operator="equal">
      <formula>0</formula>
    </cfRule>
  </conditionalFormatting>
  <conditionalFormatting sqref="P80">
    <cfRule type="cellIs" dxfId="408" priority="446" operator="equal">
      <formula>0</formula>
    </cfRule>
  </conditionalFormatting>
  <conditionalFormatting sqref="P89">
    <cfRule type="cellIs" dxfId="407" priority="445" operator="equal">
      <formula>0</formula>
    </cfRule>
  </conditionalFormatting>
  <conditionalFormatting sqref="P90">
    <cfRule type="cellIs" dxfId="406" priority="444" operator="equal">
      <formula>0</formula>
    </cfRule>
  </conditionalFormatting>
  <conditionalFormatting sqref="P206">
    <cfRule type="cellIs" dxfId="405" priority="443" operator="equal">
      <formula>0</formula>
    </cfRule>
  </conditionalFormatting>
  <conditionalFormatting sqref="P208">
    <cfRule type="cellIs" dxfId="404" priority="442" operator="equal">
      <formula>0</formula>
    </cfRule>
  </conditionalFormatting>
  <conditionalFormatting sqref="P212">
    <cfRule type="cellIs" dxfId="403" priority="441" operator="equal">
      <formula>0</formula>
    </cfRule>
  </conditionalFormatting>
  <conditionalFormatting sqref="P246">
    <cfRule type="cellIs" dxfId="402" priority="440" operator="equal">
      <formula>0</formula>
    </cfRule>
  </conditionalFormatting>
  <conditionalFormatting sqref="P250">
    <cfRule type="cellIs" dxfId="401" priority="439" operator="equal">
      <formula>0</formula>
    </cfRule>
  </conditionalFormatting>
  <conditionalFormatting sqref="P338">
    <cfRule type="cellIs" dxfId="400" priority="438" operator="equal">
      <formula>0</formula>
    </cfRule>
  </conditionalFormatting>
  <conditionalFormatting sqref="P339">
    <cfRule type="cellIs" dxfId="399" priority="437" operator="equal">
      <formula>0</formula>
    </cfRule>
  </conditionalFormatting>
  <conditionalFormatting sqref="P365">
    <cfRule type="cellIs" dxfId="398" priority="436" operator="equal">
      <formula>0</formula>
    </cfRule>
  </conditionalFormatting>
  <conditionalFormatting sqref="P405">
    <cfRule type="cellIs" dxfId="397" priority="435" operator="equal">
      <formula>0</formula>
    </cfRule>
  </conditionalFormatting>
  <conditionalFormatting sqref="P406">
    <cfRule type="cellIs" dxfId="396" priority="434" operator="equal">
      <formula>0</formula>
    </cfRule>
  </conditionalFormatting>
  <conditionalFormatting sqref="P407">
    <cfRule type="cellIs" dxfId="395" priority="433" operator="equal">
      <formula>0</formula>
    </cfRule>
  </conditionalFormatting>
  <conditionalFormatting sqref="P408">
    <cfRule type="cellIs" dxfId="394" priority="432" operator="equal">
      <formula>0</formula>
    </cfRule>
  </conditionalFormatting>
  <conditionalFormatting sqref="P409">
    <cfRule type="cellIs" dxfId="393" priority="431" operator="equal">
      <formula>0</formula>
    </cfRule>
  </conditionalFormatting>
  <conditionalFormatting sqref="P410">
    <cfRule type="cellIs" dxfId="392" priority="430" operator="equal">
      <formula>0</formula>
    </cfRule>
  </conditionalFormatting>
  <conditionalFormatting sqref="P462">
    <cfRule type="cellIs" dxfId="391" priority="429" operator="equal">
      <formula>0</formula>
    </cfRule>
  </conditionalFormatting>
  <conditionalFormatting sqref="P470">
    <cfRule type="cellIs" dxfId="390" priority="428" operator="equal">
      <formula>0</formula>
    </cfRule>
  </conditionalFormatting>
  <conditionalFormatting sqref="P471">
    <cfRule type="cellIs" dxfId="389" priority="427" operator="equal">
      <formula>0</formula>
    </cfRule>
  </conditionalFormatting>
  <conditionalFormatting sqref="P477">
    <cfRule type="cellIs" dxfId="388" priority="426" operator="equal">
      <formula>0</formula>
    </cfRule>
  </conditionalFormatting>
  <conditionalFormatting sqref="P480">
    <cfRule type="cellIs" dxfId="387" priority="425" operator="equal">
      <formula>0</formula>
    </cfRule>
  </conditionalFormatting>
  <conditionalFormatting sqref="P481">
    <cfRule type="cellIs" dxfId="386" priority="424" operator="equal">
      <formula>0</formula>
    </cfRule>
  </conditionalFormatting>
  <conditionalFormatting sqref="P399">
    <cfRule type="cellIs" dxfId="385" priority="423" operator="equal">
      <formula>0</formula>
    </cfRule>
  </conditionalFormatting>
  <conditionalFormatting sqref="P486">
    <cfRule type="cellIs" dxfId="384" priority="422" operator="equal">
      <formula>0</formula>
    </cfRule>
  </conditionalFormatting>
  <conditionalFormatting sqref="P79">
    <cfRule type="cellIs" dxfId="383" priority="421" operator="equal">
      <formula>0</formula>
    </cfRule>
  </conditionalFormatting>
  <conditionalFormatting sqref="P78">
    <cfRule type="cellIs" dxfId="382" priority="420" operator="equal">
      <formula>0</formula>
    </cfRule>
  </conditionalFormatting>
  <conditionalFormatting sqref="P67:P77">
    <cfRule type="cellIs" dxfId="381" priority="419" operator="equal">
      <formula>0</formula>
    </cfRule>
  </conditionalFormatting>
  <conditionalFormatting sqref="P30:P49">
    <cfRule type="cellIs" dxfId="380" priority="418" operator="equal">
      <formula>0</formula>
    </cfRule>
  </conditionalFormatting>
  <conditionalFormatting sqref="P210">
    <cfRule type="cellIs" dxfId="379" priority="417" operator="equal">
      <formula>0</formula>
    </cfRule>
  </conditionalFormatting>
  <conditionalFormatting sqref="P214">
    <cfRule type="cellIs" dxfId="378" priority="416" operator="equal">
      <formula>0</formula>
    </cfRule>
  </conditionalFormatting>
  <conditionalFormatting sqref="P216">
    <cfRule type="cellIs" dxfId="377" priority="415" operator="equal">
      <formula>0</formula>
    </cfRule>
  </conditionalFormatting>
  <conditionalFormatting sqref="P218">
    <cfRule type="cellIs" dxfId="376" priority="414" operator="equal">
      <formula>0</formula>
    </cfRule>
  </conditionalFormatting>
  <conditionalFormatting sqref="P220">
    <cfRule type="cellIs" dxfId="375" priority="413" operator="equal">
      <formula>0</formula>
    </cfRule>
  </conditionalFormatting>
  <conditionalFormatting sqref="P222">
    <cfRule type="cellIs" dxfId="374" priority="412" operator="equal">
      <formula>0</formula>
    </cfRule>
  </conditionalFormatting>
  <conditionalFormatting sqref="P224">
    <cfRule type="cellIs" dxfId="373" priority="411" operator="equal">
      <formula>0</formula>
    </cfRule>
  </conditionalFormatting>
  <conditionalFormatting sqref="P226">
    <cfRule type="cellIs" dxfId="372" priority="410" operator="equal">
      <formula>0</formula>
    </cfRule>
  </conditionalFormatting>
  <conditionalFormatting sqref="P228">
    <cfRule type="cellIs" dxfId="371" priority="409" operator="equal">
      <formula>0</formula>
    </cfRule>
  </conditionalFormatting>
  <conditionalFormatting sqref="P230">
    <cfRule type="cellIs" dxfId="370" priority="408" operator="equal">
      <formula>0</formula>
    </cfRule>
  </conditionalFormatting>
  <conditionalFormatting sqref="P232">
    <cfRule type="cellIs" dxfId="369" priority="407" operator="equal">
      <formula>0</formula>
    </cfRule>
  </conditionalFormatting>
  <conditionalFormatting sqref="P29">
    <cfRule type="cellIs" dxfId="368" priority="337" operator="equal">
      <formula>0</formula>
    </cfRule>
  </conditionalFormatting>
  <conditionalFormatting sqref="Q29">
    <cfRule type="containsErrors" dxfId="367" priority="335">
      <formula>ISERROR(Q29)</formula>
    </cfRule>
  </conditionalFormatting>
  <conditionalFormatting sqref="Q30:Q49">
    <cfRule type="containsErrors" dxfId="366" priority="334">
      <formula>ISERROR(Q30)</formula>
    </cfRule>
  </conditionalFormatting>
  <conditionalFormatting sqref="Q50:Q66">
    <cfRule type="containsErrors" dxfId="365" priority="333">
      <formula>ISERROR(Q50)</formula>
    </cfRule>
  </conditionalFormatting>
  <conditionalFormatting sqref="Q150 Q198 Q152:Q164 Q139:Q148 Q195 Q234:Q236 Q193 Q239:Q249">
    <cfRule type="containsErrors" dxfId="364" priority="332">
      <formula>ISERROR(Q139)</formula>
    </cfRule>
  </conditionalFormatting>
  <conditionalFormatting sqref="Q233 Q237:Q238">
    <cfRule type="containsErrors" dxfId="363" priority="330">
      <formula>ISERROR(Q233)</formula>
    </cfRule>
  </conditionalFormatting>
  <conditionalFormatting sqref="Q194">
    <cfRule type="containsErrors" dxfId="362" priority="331">
      <formula>ISERROR(Q194)</formula>
    </cfRule>
  </conditionalFormatting>
  <conditionalFormatting sqref="Q196">
    <cfRule type="containsErrors" dxfId="361" priority="329">
      <formula>ISERROR(Q196)</formula>
    </cfRule>
  </conditionalFormatting>
  <conditionalFormatting sqref="Q197">
    <cfRule type="containsErrors" dxfId="360" priority="328">
      <formula>ISERROR(Q197)</formula>
    </cfRule>
  </conditionalFormatting>
  <conditionalFormatting sqref="Q199">
    <cfRule type="containsErrors" dxfId="359" priority="327">
      <formula>ISERROR(Q199)</formula>
    </cfRule>
  </conditionalFormatting>
  <conditionalFormatting sqref="Q200">
    <cfRule type="containsErrors" dxfId="358" priority="326">
      <formula>ISERROR(Q200)</formula>
    </cfRule>
  </conditionalFormatting>
  <conditionalFormatting sqref="Q149">
    <cfRule type="containsErrors" dxfId="357" priority="325">
      <formula>ISERROR(Q149)</formula>
    </cfRule>
  </conditionalFormatting>
  <conditionalFormatting sqref="Q207">
    <cfRule type="containsErrors" dxfId="356" priority="324">
      <formula>ISERROR(Q207)</formula>
    </cfRule>
  </conditionalFormatting>
  <conditionalFormatting sqref="Q209">
    <cfRule type="containsErrors" dxfId="355" priority="323">
      <formula>ISERROR(Q209)</formula>
    </cfRule>
  </conditionalFormatting>
  <conditionalFormatting sqref="Q211">
    <cfRule type="containsErrors" dxfId="354" priority="322">
      <formula>ISERROR(Q211)</formula>
    </cfRule>
  </conditionalFormatting>
  <conditionalFormatting sqref="Q213">
    <cfRule type="containsErrors" dxfId="353" priority="321">
      <formula>ISERROR(Q213)</formula>
    </cfRule>
  </conditionalFormatting>
  <conditionalFormatting sqref="Q215">
    <cfRule type="containsErrors" dxfId="352" priority="320">
      <formula>ISERROR(Q215)</formula>
    </cfRule>
  </conditionalFormatting>
  <conditionalFormatting sqref="Q217">
    <cfRule type="containsErrors" dxfId="351" priority="319">
      <formula>ISERROR(Q217)</formula>
    </cfRule>
  </conditionalFormatting>
  <conditionalFormatting sqref="Q219">
    <cfRule type="containsErrors" dxfId="350" priority="318">
      <formula>ISERROR(Q219)</formula>
    </cfRule>
  </conditionalFormatting>
  <conditionalFormatting sqref="Q221">
    <cfRule type="containsErrors" dxfId="349" priority="317">
      <formula>ISERROR(Q221)</formula>
    </cfRule>
  </conditionalFormatting>
  <conditionalFormatting sqref="Q223">
    <cfRule type="containsErrors" dxfId="348" priority="316">
      <formula>ISERROR(Q223)</formula>
    </cfRule>
  </conditionalFormatting>
  <conditionalFormatting sqref="Q225">
    <cfRule type="containsErrors" dxfId="347" priority="315">
      <formula>ISERROR(Q225)</formula>
    </cfRule>
  </conditionalFormatting>
  <conditionalFormatting sqref="Q227">
    <cfRule type="containsErrors" dxfId="346" priority="314">
      <formula>ISERROR(Q227)</formula>
    </cfRule>
  </conditionalFormatting>
  <conditionalFormatting sqref="Q229">
    <cfRule type="containsErrors" dxfId="345" priority="313">
      <formula>ISERROR(Q229)</formula>
    </cfRule>
  </conditionalFormatting>
  <conditionalFormatting sqref="Q231">
    <cfRule type="containsErrors" dxfId="344" priority="312">
      <formula>ISERROR(Q231)</formula>
    </cfRule>
  </conditionalFormatting>
  <conditionalFormatting sqref="Q67:Q77">
    <cfRule type="containsErrors" dxfId="343" priority="311">
      <formula>ISERROR(Q67)</formula>
    </cfRule>
  </conditionalFormatting>
  <conditionalFormatting sqref="Q78">
    <cfRule type="containsErrors" dxfId="342" priority="310">
      <formula>ISERROR(Q78)</formula>
    </cfRule>
  </conditionalFormatting>
  <conditionalFormatting sqref="Q79">
    <cfRule type="containsErrors" dxfId="341" priority="309">
      <formula>ISERROR(Q79)</formula>
    </cfRule>
  </conditionalFormatting>
  <conditionalFormatting sqref="Q80">
    <cfRule type="containsErrors" dxfId="340" priority="308">
      <formula>ISERROR(Q80)</formula>
    </cfRule>
  </conditionalFormatting>
  <conditionalFormatting sqref="Q81">
    <cfRule type="containsErrors" dxfId="339" priority="307">
      <formula>ISERROR(Q81)</formula>
    </cfRule>
  </conditionalFormatting>
  <conditionalFormatting sqref="Q82">
    <cfRule type="containsErrors" dxfId="338" priority="306">
      <formula>ISERROR(Q82)</formula>
    </cfRule>
  </conditionalFormatting>
  <conditionalFormatting sqref="Q83">
    <cfRule type="containsErrors" dxfId="337" priority="305">
      <formula>ISERROR(Q83)</formula>
    </cfRule>
  </conditionalFormatting>
  <conditionalFormatting sqref="Q84">
    <cfRule type="containsErrors" dxfId="336" priority="304">
      <formula>ISERROR(Q84)</formula>
    </cfRule>
  </conditionalFormatting>
  <conditionalFormatting sqref="Q85">
    <cfRule type="containsErrors" dxfId="335" priority="303">
      <formula>ISERROR(Q85)</formula>
    </cfRule>
  </conditionalFormatting>
  <conditionalFormatting sqref="Q86">
    <cfRule type="containsErrors" dxfId="334" priority="302">
      <formula>ISERROR(Q86)</formula>
    </cfRule>
  </conditionalFormatting>
  <conditionalFormatting sqref="Q87">
    <cfRule type="containsErrors" dxfId="333" priority="301">
      <formula>ISERROR(Q87)</formula>
    </cfRule>
  </conditionalFormatting>
  <conditionalFormatting sqref="Q88">
    <cfRule type="containsErrors" dxfId="332" priority="300">
      <formula>ISERROR(Q88)</formula>
    </cfRule>
  </conditionalFormatting>
  <conditionalFormatting sqref="Q89">
    <cfRule type="containsErrors" dxfId="331" priority="299">
      <formula>ISERROR(Q89)</formula>
    </cfRule>
  </conditionalFormatting>
  <conditionalFormatting sqref="Q90">
    <cfRule type="containsErrors" dxfId="330" priority="298">
      <formula>ISERROR(Q90)</formula>
    </cfRule>
  </conditionalFormatting>
  <conditionalFormatting sqref="Q91">
    <cfRule type="containsErrors" dxfId="329" priority="297">
      <formula>ISERROR(Q91)</formula>
    </cfRule>
  </conditionalFormatting>
  <conditionalFormatting sqref="Q92">
    <cfRule type="containsErrors" dxfId="328" priority="296">
      <formula>ISERROR(Q92)</formula>
    </cfRule>
  </conditionalFormatting>
  <conditionalFormatting sqref="Q93">
    <cfRule type="containsErrors" dxfId="327" priority="295">
      <formula>ISERROR(Q93)</formula>
    </cfRule>
  </conditionalFormatting>
  <conditionalFormatting sqref="Q94">
    <cfRule type="containsErrors" dxfId="326" priority="294">
      <formula>ISERROR(Q94)</formula>
    </cfRule>
  </conditionalFormatting>
  <conditionalFormatting sqref="Q95">
    <cfRule type="containsErrors" dxfId="325" priority="293">
      <formula>ISERROR(Q95)</formula>
    </cfRule>
  </conditionalFormatting>
  <conditionalFormatting sqref="Q208">
    <cfRule type="containsErrors" dxfId="324" priority="292">
      <formula>ISERROR(Q208)</formula>
    </cfRule>
  </conditionalFormatting>
  <conditionalFormatting sqref="Q210">
    <cfRule type="containsErrors" dxfId="323" priority="291">
      <formula>ISERROR(Q210)</formula>
    </cfRule>
  </conditionalFormatting>
  <conditionalFormatting sqref="Q212">
    <cfRule type="containsErrors" dxfId="322" priority="290">
      <formula>ISERROR(Q212)</formula>
    </cfRule>
  </conditionalFormatting>
  <conditionalFormatting sqref="Q214">
    <cfRule type="containsErrors" dxfId="321" priority="289">
      <formula>ISERROR(Q214)</formula>
    </cfRule>
  </conditionalFormatting>
  <conditionalFormatting sqref="Q216">
    <cfRule type="containsErrors" dxfId="320" priority="288">
      <formula>ISERROR(Q216)</formula>
    </cfRule>
  </conditionalFormatting>
  <conditionalFormatting sqref="Q218">
    <cfRule type="containsErrors" dxfId="319" priority="287">
      <formula>ISERROR(Q218)</formula>
    </cfRule>
  </conditionalFormatting>
  <conditionalFormatting sqref="Q220">
    <cfRule type="containsErrors" dxfId="318" priority="286">
      <formula>ISERROR(Q220)</formula>
    </cfRule>
  </conditionalFormatting>
  <conditionalFormatting sqref="Q222">
    <cfRule type="containsErrors" dxfId="317" priority="285">
      <formula>ISERROR(Q222)</formula>
    </cfRule>
  </conditionalFormatting>
  <conditionalFormatting sqref="Q224">
    <cfRule type="containsErrors" dxfId="316" priority="284">
      <formula>ISERROR(Q224)</formula>
    </cfRule>
  </conditionalFormatting>
  <conditionalFormatting sqref="Q226">
    <cfRule type="containsErrors" dxfId="315" priority="283">
      <formula>ISERROR(Q226)</formula>
    </cfRule>
  </conditionalFormatting>
  <conditionalFormatting sqref="Q228">
    <cfRule type="containsErrors" dxfId="314" priority="282">
      <formula>ISERROR(Q228)</formula>
    </cfRule>
  </conditionalFormatting>
  <conditionalFormatting sqref="Q230">
    <cfRule type="containsErrors" dxfId="313" priority="281">
      <formula>ISERROR(Q230)</formula>
    </cfRule>
  </conditionalFormatting>
  <conditionalFormatting sqref="Q232">
    <cfRule type="containsErrors" dxfId="312" priority="280">
      <formula>ISERROR(Q232)</formula>
    </cfRule>
  </conditionalFormatting>
  <conditionalFormatting sqref="P2:P28">
    <cfRule type="cellIs" dxfId="311" priority="279" operator="equal">
      <formula>0</formula>
    </cfRule>
  </conditionalFormatting>
  <conditionalFormatting sqref="Q151">
    <cfRule type="containsErrors" dxfId="310" priority="278">
      <formula>ISERROR(Q151)</formula>
    </cfRule>
  </conditionalFormatting>
  <conditionalFormatting sqref="O484">
    <cfRule type="containsErrors" dxfId="309" priority="96">
      <formula>ISERROR(O484)</formula>
    </cfRule>
  </conditionalFormatting>
  <conditionalFormatting sqref="O15">
    <cfRule type="containsErrors" dxfId="308" priority="277">
      <formula>ISERROR(O15)</formula>
    </cfRule>
  </conditionalFormatting>
  <conditionalFormatting sqref="O16">
    <cfRule type="containsErrors" dxfId="307" priority="276">
      <formula>ISERROR(O16)</formula>
    </cfRule>
  </conditionalFormatting>
  <conditionalFormatting sqref="O17">
    <cfRule type="containsErrors" dxfId="306" priority="275">
      <formula>ISERROR(O17)</formula>
    </cfRule>
  </conditionalFormatting>
  <conditionalFormatting sqref="O26">
    <cfRule type="containsErrors" dxfId="305" priority="274">
      <formula>ISERROR(O26)</formula>
    </cfRule>
  </conditionalFormatting>
  <conditionalFormatting sqref="O58">
    <cfRule type="containsErrors" dxfId="304" priority="273">
      <formula>ISERROR(O58)</formula>
    </cfRule>
  </conditionalFormatting>
  <conditionalFormatting sqref="O59">
    <cfRule type="containsErrors" dxfId="303" priority="272">
      <formula>ISERROR(O59)</formula>
    </cfRule>
  </conditionalFormatting>
  <conditionalFormatting sqref="O60">
    <cfRule type="containsErrors" dxfId="302" priority="271">
      <formula>ISERROR(O60)</formula>
    </cfRule>
  </conditionalFormatting>
  <conditionalFormatting sqref="O61">
    <cfRule type="containsErrors" dxfId="301" priority="270">
      <formula>ISERROR(O61)</formula>
    </cfRule>
  </conditionalFormatting>
  <conditionalFormatting sqref="O62">
    <cfRule type="containsErrors" dxfId="300" priority="269">
      <formula>ISERROR(O62)</formula>
    </cfRule>
  </conditionalFormatting>
  <conditionalFormatting sqref="O63">
    <cfRule type="containsErrors" dxfId="299" priority="268">
      <formula>ISERROR(O63)</formula>
    </cfRule>
  </conditionalFormatting>
  <conditionalFormatting sqref="O66">
    <cfRule type="containsErrors" dxfId="298" priority="267">
      <formula>ISERROR(O66)</formula>
    </cfRule>
  </conditionalFormatting>
  <conditionalFormatting sqref="O206">
    <cfRule type="containsErrors" dxfId="297" priority="266">
      <formula>ISERROR(O206)</formula>
    </cfRule>
  </conditionalFormatting>
  <conditionalFormatting sqref="O210">
    <cfRule type="containsErrors" dxfId="296" priority="265">
      <formula>ISERROR(O210)</formula>
    </cfRule>
  </conditionalFormatting>
  <conditionalFormatting sqref="O212">
    <cfRule type="containsErrors" dxfId="295" priority="264">
      <formula>ISERROR(O212)</formula>
    </cfRule>
  </conditionalFormatting>
  <conditionalFormatting sqref="O214">
    <cfRule type="containsErrors" dxfId="294" priority="263">
      <formula>ISERROR(O214)</formula>
    </cfRule>
  </conditionalFormatting>
  <conditionalFormatting sqref="O216">
    <cfRule type="containsErrors" dxfId="293" priority="262">
      <formula>ISERROR(O216)</formula>
    </cfRule>
  </conditionalFormatting>
  <conditionalFormatting sqref="O218">
    <cfRule type="containsErrors" dxfId="292" priority="261">
      <formula>ISERROR(O218)</formula>
    </cfRule>
  </conditionalFormatting>
  <conditionalFormatting sqref="O220">
    <cfRule type="containsErrors" dxfId="291" priority="260">
      <formula>ISERROR(O220)</formula>
    </cfRule>
  </conditionalFormatting>
  <conditionalFormatting sqref="O222">
    <cfRule type="containsErrors" dxfId="290" priority="259">
      <formula>ISERROR(O222)</formula>
    </cfRule>
  </conditionalFormatting>
  <conditionalFormatting sqref="O223">
    <cfRule type="containsErrors" dxfId="289" priority="258">
      <formula>ISERROR(O223)</formula>
    </cfRule>
  </conditionalFormatting>
  <conditionalFormatting sqref="O224">
    <cfRule type="containsErrors" dxfId="288" priority="257">
      <formula>ISERROR(O224)</formula>
    </cfRule>
  </conditionalFormatting>
  <conditionalFormatting sqref="O225">
    <cfRule type="containsErrors" dxfId="287" priority="256">
      <formula>ISERROR(O225)</formula>
    </cfRule>
  </conditionalFormatting>
  <conditionalFormatting sqref="O226">
    <cfRule type="containsErrors" dxfId="286" priority="255">
      <formula>ISERROR(O226)</formula>
    </cfRule>
  </conditionalFormatting>
  <conditionalFormatting sqref="O227">
    <cfRule type="containsErrors" dxfId="285" priority="254">
      <formula>ISERROR(O227)</formula>
    </cfRule>
  </conditionalFormatting>
  <conditionalFormatting sqref="O228">
    <cfRule type="containsErrors" dxfId="284" priority="253">
      <formula>ISERROR(O228)</formula>
    </cfRule>
  </conditionalFormatting>
  <conditionalFormatting sqref="O229">
    <cfRule type="containsErrors" dxfId="283" priority="252">
      <formula>ISERROR(O229)</formula>
    </cfRule>
  </conditionalFormatting>
  <conditionalFormatting sqref="O230">
    <cfRule type="containsErrors" dxfId="282" priority="251">
      <formula>ISERROR(O230)</formula>
    </cfRule>
  </conditionalFormatting>
  <conditionalFormatting sqref="O232">
    <cfRule type="containsErrors" dxfId="281" priority="250">
      <formula>ISERROR(O232)</formula>
    </cfRule>
  </conditionalFormatting>
  <conditionalFormatting sqref="O265">
    <cfRule type="containsErrors" dxfId="280" priority="249">
      <formula>ISERROR(O265)</formula>
    </cfRule>
  </conditionalFormatting>
  <conditionalFormatting sqref="O313">
    <cfRule type="containsErrors" dxfId="279" priority="248">
      <formula>ISERROR(O313)</formula>
    </cfRule>
  </conditionalFormatting>
  <conditionalFormatting sqref="O316">
    <cfRule type="containsErrors" dxfId="278" priority="247">
      <formula>ISERROR(O316)</formula>
    </cfRule>
  </conditionalFormatting>
  <conditionalFormatting sqref="O471">
    <cfRule type="containsErrors" dxfId="277" priority="246">
      <formula>ISERROR(O471)</formula>
    </cfRule>
  </conditionalFormatting>
  <conditionalFormatting sqref="O133">
    <cfRule type="containsErrors" dxfId="276" priority="245">
      <formula>ISERROR(O133)</formula>
    </cfRule>
  </conditionalFormatting>
  <conditionalFormatting sqref="O134">
    <cfRule type="containsErrors" dxfId="275" priority="244">
      <formula>ISERROR(O134)</formula>
    </cfRule>
  </conditionalFormatting>
  <conditionalFormatting sqref="O138">
    <cfRule type="containsErrors" dxfId="274" priority="243">
      <formula>ISERROR(O138)</formula>
    </cfRule>
  </conditionalFormatting>
  <conditionalFormatting sqref="O139">
    <cfRule type="containsErrors" dxfId="273" priority="242">
      <formula>ISERROR(O139)</formula>
    </cfRule>
  </conditionalFormatting>
  <conditionalFormatting sqref="O144">
    <cfRule type="containsErrors" dxfId="272" priority="241">
      <formula>ISERROR(O144)</formula>
    </cfRule>
  </conditionalFormatting>
  <conditionalFormatting sqref="O156">
    <cfRule type="containsErrors" dxfId="271" priority="240">
      <formula>ISERROR(O156)</formula>
    </cfRule>
  </conditionalFormatting>
  <conditionalFormatting sqref="O234">
    <cfRule type="containsErrors" dxfId="270" priority="239">
      <formula>ISERROR(O234)</formula>
    </cfRule>
  </conditionalFormatting>
  <conditionalFormatting sqref="O236">
    <cfRule type="containsErrors" dxfId="269" priority="238">
      <formula>ISERROR(O236)</formula>
    </cfRule>
  </conditionalFormatting>
  <conditionalFormatting sqref="O238">
    <cfRule type="containsErrors" dxfId="268" priority="237">
      <formula>ISERROR(O238)</formula>
    </cfRule>
  </conditionalFormatting>
  <conditionalFormatting sqref="O239">
    <cfRule type="containsErrors" dxfId="267" priority="236">
      <formula>ISERROR(O239)</formula>
    </cfRule>
  </conditionalFormatting>
  <conditionalFormatting sqref="O240">
    <cfRule type="containsErrors" dxfId="266" priority="235">
      <formula>ISERROR(O240)</formula>
    </cfRule>
  </conditionalFormatting>
  <conditionalFormatting sqref="O252">
    <cfRule type="containsErrors" dxfId="265" priority="234">
      <formula>ISERROR(O252)</formula>
    </cfRule>
  </conditionalFormatting>
  <conditionalFormatting sqref="O253">
    <cfRule type="containsErrors" dxfId="264" priority="233">
      <formula>ISERROR(O253)</formula>
    </cfRule>
  </conditionalFormatting>
  <conditionalFormatting sqref="O268">
    <cfRule type="containsErrors" dxfId="263" priority="232">
      <formula>ISERROR(O268)</formula>
    </cfRule>
  </conditionalFormatting>
  <conditionalFormatting sqref="O281">
    <cfRule type="containsErrors" dxfId="262" priority="231">
      <formula>ISERROR(O281)</formula>
    </cfRule>
  </conditionalFormatting>
  <conditionalFormatting sqref="O282">
    <cfRule type="containsErrors" dxfId="261" priority="230">
      <formula>ISERROR(O282)</formula>
    </cfRule>
  </conditionalFormatting>
  <conditionalFormatting sqref="O304">
    <cfRule type="containsErrors" dxfId="260" priority="229">
      <formula>ISERROR(O304)</formula>
    </cfRule>
  </conditionalFormatting>
  <conditionalFormatting sqref="O314">
    <cfRule type="containsErrors" dxfId="259" priority="228">
      <formula>ISERROR(O314)</formula>
    </cfRule>
  </conditionalFormatting>
  <conditionalFormatting sqref="O317">
    <cfRule type="containsErrors" dxfId="258" priority="227">
      <formula>ISERROR(O317)</formula>
    </cfRule>
  </conditionalFormatting>
  <conditionalFormatting sqref="O318">
    <cfRule type="containsErrors" dxfId="257" priority="226">
      <formula>ISERROR(O318)</formula>
    </cfRule>
  </conditionalFormatting>
  <conditionalFormatting sqref="O327">
    <cfRule type="containsErrors" dxfId="256" priority="225">
      <formula>ISERROR(O327)</formula>
    </cfRule>
  </conditionalFormatting>
  <conditionalFormatting sqref="O330">
    <cfRule type="containsErrors" dxfId="255" priority="224">
      <formula>ISERROR(O330)</formula>
    </cfRule>
  </conditionalFormatting>
  <conditionalFormatting sqref="O335">
    <cfRule type="containsErrors" dxfId="254" priority="223">
      <formula>ISERROR(O335)</formula>
    </cfRule>
  </conditionalFormatting>
  <conditionalFormatting sqref="O336">
    <cfRule type="containsErrors" dxfId="253" priority="222">
      <formula>ISERROR(O336)</formula>
    </cfRule>
  </conditionalFormatting>
  <conditionalFormatting sqref="O345">
    <cfRule type="containsErrors" dxfId="252" priority="221">
      <formula>ISERROR(O345)</formula>
    </cfRule>
  </conditionalFormatting>
  <conditionalFormatting sqref="O346">
    <cfRule type="containsErrors" dxfId="251" priority="220">
      <formula>ISERROR(O346)</formula>
    </cfRule>
  </conditionalFormatting>
  <conditionalFormatting sqref="O347">
    <cfRule type="containsErrors" dxfId="250" priority="219">
      <formula>ISERROR(O347)</formula>
    </cfRule>
  </conditionalFormatting>
  <conditionalFormatting sqref="O348">
    <cfRule type="containsErrors" dxfId="249" priority="218">
      <formula>ISERROR(O348)</formula>
    </cfRule>
  </conditionalFormatting>
  <conditionalFormatting sqref="O349">
    <cfRule type="containsErrors" dxfId="248" priority="217">
      <formula>ISERROR(O349)</formula>
    </cfRule>
  </conditionalFormatting>
  <conditionalFormatting sqref="O351">
    <cfRule type="containsErrors" dxfId="247" priority="216">
      <formula>ISERROR(O351)</formula>
    </cfRule>
  </conditionalFormatting>
  <conditionalFormatting sqref="O352">
    <cfRule type="containsErrors" dxfId="246" priority="215">
      <formula>ISERROR(O352)</formula>
    </cfRule>
  </conditionalFormatting>
  <conditionalFormatting sqref="O363">
    <cfRule type="containsErrors" dxfId="245" priority="214">
      <formula>ISERROR(O363)</formula>
    </cfRule>
  </conditionalFormatting>
  <conditionalFormatting sqref="O366">
    <cfRule type="containsErrors" dxfId="244" priority="213">
      <formula>ISERROR(O366)</formula>
    </cfRule>
  </conditionalFormatting>
  <conditionalFormatting sqref="O376">
    <cfRule type="containsErrors" dxfId="243" priority="212">
      <formula>ISERROR(O376)</formula>
    </cfRule>
  </conditionalFormatting>
  <conditionalFormatting sqref="O379">
    <cfRule type="containsErrors" dxfId="242" priority="211">
      <formula>ISERROR(O379)</formula>
    </cfRule>
  </conditionalFormatting>
  <conditionalFormatting sqref="O380">
    <cfRule type="containsErrors" dxfId="241" priority="210">
      <formula>ISERROR(O380)</formula>
    </cfRule>
  </conditionalFormatting>
  <conditionalFormatting sqref="O388">
    <cfRule type="containsErrors" dxfId="240" priority="209">
      <formula>ISERROR(O388)</formula>
    </cfRule>
  </conditionalFormatting>
  <conditionalFormatting sqref="O415">
    <cfRule type="containsErrors" dxfId="239" priority="208">
      <formula>ISERROR(O415)</formula>
    </cfRule>
  </conditionalFormatting>
  <conditionalFormatting sqref="O420">
    <cfRule type="containsErrors" dxfId="238" priority="207">
      <formula>ISERROR(O420)</formula>
    </cfRule>
  </conditionalFormatting>
  <conditionalFormatting sqref="O421">
    <cfRule type="containsErrors" dxfId="237" priority="206">
      <formula>ISERROR(O421)</formula>
    </cfRule>
  </conditionalFormatting>
  <conditionalFormatting sqref="O426">
    <cfRule type="containsErrors" dxfId="236" priority="205">
      <formula>ISERROR(O426)</formula>
    </cfRule>
  </conditionalFormatting>
  <conditionalFormatting sqref="O68">
    <cfRule type="containsErrors" dxfId="235" priority="204">
      <formula>ISERROR(O68)</formula>
    </cfRule>
  </conditionalFormatting>
  <conditionalFormatting sqref="O69">
    <cfRule type="containsErrors" dxfId="234" priority="203">
      <formula>ISERROR(O69)</formula>
    </cfRule>
  </conditionalFormatting>
  <conditionalFormatting sqref="O70">
    <cfRule type="containsErrors" dxfId="233" priority="202">
      <formula>ISERROR(O70)</formula>
    </cfRule>
  </conditionalFormatting>
  <conditionalFormatting sqref="O71">
    <cfRule type="containsErrors" dxfId="232" priority="201">
      <formula>ISERROR(O71)</formula>
    </cfRule>
  </conditionalFormatting>
  <conditionalFormatting sqref="O73">
    <cfRule type="containsErrors" dxfId="231" priority="200">
      <formula>ISERROR(O73)</formula>
    </cfRule>
  </conditionalFormatting>
  <conditionalFormatting sqref="O74">
    <cfRule type="containsErrors" dxfId="230" priority="199">
      <formula>ISERROR(O74)</formula>
    </cfRule>
  </conditionalFormatting>
  <conditionalFormatting sqref="O75">
    <cfRule type="containsErrors" dxfId="229" priority="198">
      <formula>ISERROR(O75)</formula>
    </cfRule>
  </conditionalFormatting>
  <conditionalFormatting sqref="O76">
    <cfRule type="containsErrors" dxfId="228" priority="197">
      <formula>ISERROR(O76)</formula>
    </cfRule>
  </conditionalFormatting>
  <conditionalFormatting sqref="O77">
    <cfRule type="containsErrors" dxfId="227" priority="196">
      <formula>ISERROR(O77)</formula>
    </cfRule>
  </conditionalFormatting>
  <conditionalFormatting sqref="O78">
    <cfRule type="containsErrors" dxfId="226" priority="195">
      <formula>ISERROR(O78)</formula>
    </cfRule>
  </conditionalFormatting>
  <conditionalFormatting sqref="O79">
    <cfRule type="containsErrors" dxfId="225" priority="194">
      <formula>ISERROR(O79)</formula>
    </cfRule>
  </conditionalFormatting>
  <conditionalFormatting sqref="O166">
    <cfRule type="containsErrors" dxfId="224" priority="193">
      <formula>ISERROR(O166)</formula>
    </cfRule>
  </conditionalFormatting>
  <conditionalFormatting sqref="O167">
    <cfRule type="containsErrors" dxfId="223" priority="192">
      <formula>ISERROR(O167)</formula>
    </cfRule>
  </conditionalFormatting>
  <conditionalFormatting sqref="O168">
    <cfRule type="containsErrors" dxfId="222" priority="191">
      <formula>ISERROR(O168)</formula>
    </cfRule>
  </conditionalFormatting>
  <conditionalFormatting sqref="O169">
    <cfRule type="containsErrors" dxfId="221" priority="190">
      <formula>ISERROR(O169)</formula>
    </cfRule>
  </conditionalFormatting>
  <conditionalFormatting sqref="O170">
    <cfRule type="containsErrors" dxfId="220" priority="189">
      <formula>ISERROR(O170)</formula>
    </cfRule>
  </conditionalFormatting>
  <conditionalFormatting sqref="O171">
    <cfRule type="containsErrors" dxfId="219" priority="188">
      <formula>ISERROR(O171)</formula>
    </cfRule>
  </conditionalFormatting>
  <conditionalFormatting sqref="O172">
    <cfRule type="containsErrors" dxfId="218" priority="187">
      <formula>ISERROR(O172)</formula>
    </cfRule>
  </conditionalFormatting>
  <conditionalFormatting sqref="O173">
    <cfRule type="containsErrors" dxfId="217" priority="186">
      <formula>ISERROR(O173)</formula>
    </cfRule>
  </conditionalFormatting>
  <conditionalFormatting sqref="O174">
    <cfRule type="containsErrors" dxfId="216" priority="185">
      <formula>ISERROR(O174)</formula>
    </cfRule>
  </conditionalFormatting>
  <conditionalFormatting sqref="O175">
    <cfRule type="containsErrors" dxfId="215" priority="184">
      <formula>ISERROR(O175)</formula>
    </cfRule>
  </conditionalFormatting>
  <conditionalFormatting sqref="O176">
    <cfRule type="containsErrors" dxfId="214" priority="183">
      <formula>ISERROR(O176)</formula>
    </cfRule>
  </conditionalFormatting>
  <conditionalFormatting sqref="O177">
    <cfRule type="containsErrors" dxfId="213" priority="182">
      <formula>ISERROR(O177)</formula>
    </cfRule>
  </conditionalFormatting>
  <conditionalFormatting sqref="O178">
    <cfRule type="containsErrors" dxfId="212" priority="181">
      <formula>ISERROR(O178)</formula>
    </cfRule>
  </conditionalFormatting>
  <conditionalFormatting sqref="O179">
    <cfRule type="containsErrors" dxfId="211" priority="180">
      <formula>ISERROR(O179)</formula>
    </cfRule>
  </conditionalFormatting>
  <conditionalFormatting sqref="O180">
    <cfRule type="containsErrors" dxfId="210" priority="179">
      <formula>ISERROR(O180)</formula>
    </cfRule>
  </conditionalFormatting>
  <conditionalFormatting sqref="O181">
    <cfRule type="containsErrors" dxfId="209" priority="178">
      <formula>ISERROR(O181)</formula>
    </cfRule>
  </conditionalFormatting>
  <conditionalFormatting sqref="O182">
    <cfRule type="containsErrors" dxfId="208" priority="177">
      <formula>ISERROR(O182)</formula>
    </cfRule>
  </conditionalFormatting>
  <conditionalFormatting sqref="O184">
    <cfRule type="containsErrors" dxfId="207" priority="176">
      <formula>ISERROR(O184)</formula>
    </cfRule>
  </conditionalFormatting>
  <conditionalFormatting sqref="O185">
    <cfRule type="containsErrors" dxfId="206" priority="175">
      <formula>ISERROR(O185)</formula>
    </cfRule>
  </conditionalFormatting>
  <conditionalFormatting sqref="O186">
    <cfRule type="containsErrors" dxfId="205" priority="174">
      <formula>ISERROR(O186)</formula>
    </cfRule>
  </conditionalFormatting>
  <conditionalFormatting sqref="O187">
    <cfRule type="containsErrors" dxfId="204" priority="173">
      <formula>ISERROR(O187)</formula>
    </cfRule>
  </conditionalFormatting>
  <conditionalFormatting sqref="O188">
    <cfRule type="containsErrors" dxfId="203" priority="172">
      <formula>ISERROR(O188)</formula>
    </cfRule>
  </conditionalFormatting>
  <conditionalFormatting sqref="O190">
    <cfRule type="containsErrors" dxfId="202" priority="171">
      <formula>ISERROR(O190)</formula>
    </cfRule>
  </conditionalFormatting>
  <conditionalFormatting sqref="O192">
    <cfRule type="containsErrors" dxfId="201" priority="170">
      <formula>ISERROR(O192)</formula>
    </cfRule>
  </conditionalFormatting>
  <conditionalFormatting sqref="O263">
    <cfRule type="containsErrors" dxfId="200" priority="169">
      <formula>ISERROR(O263)</formula>
    </cfRule>
  </conditionalFormatting>
  <conditionalFormatting sqref="O264">
    <cfRule type="containsErrors" dxfId="199" priority="168">
      <formula>ISERROR(O264)</formula>
    </cfRule>
  </conditionalFormatting>
  <conditionalFormatting sqref="O302">
    <cfRule type="containsErrors" dxfId="198" priority="167">
      <formula>ISERROR(O302)</formula>
    </cfRule>
  </conditionalFormatting>
  <conditionalFormatting sqref="O27">
    <cfRule type="containsErrors" dxfId="197" priority="166">
      <formula>ISERROR(O27)</formula>
    </cfRule>
  </conditionalFormatting>
  <conditionalFormatting sqref="O28">
    <cfRule type="containsErrors" dxfId="196" priority="165">
      <formula>ISERROR(O28)</formula>
    </cfRule>
  </conditionalFormatting>
  <conditionalFormatting sqref="O30">
    <cfRule type="containsErrors" dxfId="195" priority="164">
      <formula>ISERROR(O30)</formula>
    </cfRule>
  </conditionalFormatting>
  <conditionalFormatting sqref="O38">
    <cfRule type="containsErrors" dxfId="194" priority="163">
      <formula>ISERROR(O38)</formula>
    </cfRule>
  </conditionalFormatting>
  <conditionalFormatting sqref="O39">
    <cfRule type="containsErrors" dxfId="193" priority="162">
      <formula>ISERROR(O39)</formula>
    </cfRule>
  </conditionalFormatting>
  <conditionalFormatting sqref="O44">
    <cfRule type="containsErrors" dxfId="192" priority="161">
      <formula>ISERROR(O44)</formula>
    </cfRule>
  </conditionalFormatting>
  <conditionalFormatting sqref="O45">
    <cfRule type="containsErrors" dxfId="191" priority="160">
      <formula>ISERROR(O45)</formula>
    </cfRule>
  </conditionalFormatting>
  <conditionalFormatting sqref="O50">
    <cfRule type="containsErrors" dxfId="190" priority="159">
      <formula>ISERROR(O50)</formula>
    </cfRule>
  </conditionalFormatting>
  <conditionalFormatting sqref="O51">
    <cfRule type="containsErrors" dxfId="189" priority="158">
      <formula>ISERROR(O51)</formula>
    </cfRule>
  </conditionalFormatting>
  <conditionalFormatting sqref="O53">
    <cfRule type="containsErrors" dxfId="188" priority="157">
      <formula>ISERROR(O53)</formula>
    </cfRule>
  </conditionalFormatting>
  <conditionalFormatting sqref="O54">
    <cfRule type="containsErrors" dxfId="187" priority="156">
      <formula>ISERROR(O54)</formula>
    </cfRule>
  </conditionalFormatting>
  <conditionalFormatting sqref="O55">
    <cfRule type="containsErrors" dxfId="186" priority="155">
      <formula>ISERROR(O55)</formula>
    </cfRule>
  </conditionalFormatting>
  <conditionalFormatting sqref="O56">
    <cfRule type="containsErrors" dxfId="185" priority="154">
      <formula>ISERROR(O56)</formula>
    </cfRule>
  </conditionalFormatting>
  <conditionalFormatting sqref="O57">
    <cfRule type="containsErrors" dxfId="184" priority="153">
      <formula>ISERROR(O57)</formula>
    </cfRule>
  </conditionalFormatting>
  <conditionalFormatting sqref="O64">
    <cfRule type="containsErrors" dxfId="183" priority="152">
      <formula>ISERROR(O64)</formula>
    </cfRule>
  </conditionalFormatting>
  <conditionalFormatting sqref="O65">
    <cfRule type="containsErrors" dxfId="182" priority="151">
      <formula>ISERROR(O65)</formula>
    </cfRule>
  </conditionalFormatting>
  <conditionalFormatting sqref="O93">
    <cfRule type="containsErrors" dxfId="181" priority="150">
      <formula>ISERROR(O93)</formula>
    </cfRule>
  </conditionalFormatting>
  <conditionalFormatting sqref="O95">
    <cfRule type="containsErrors" dxfId="180" priority="149">
      <formula>ISERROR(O95)</formula>
    </cfRule>
  </conditionalFormatting>
  <conditionalFormatting sqref="O130">
    <cfRule type="containsErrors" dxfId="179" priority="148">
      <formula>ISERROR(O130)</formula>
    </cfRule>
  </conditionalFormatting>
  <conditionalFormatting sqref="O131">
    <cfRule type="containsErrors" dxfId="178" priority="147">
      <formula>ISERROR(O131)</formula>
    </cfRule>
  </conditionalFormatting>
  <conditionalFormatting sqref="O132">
    <cfRule type="containsErrors" dxfId="177" priority="146">
      <formula>ISERROR(O132)</formula>
    </cfRule>
  </conditionalFormatting>
  <conditionalFormatting sqref="O136">
    <cfRule type="containsErrors" dxfId="176" priority="145">
      <formula>ISERROR(O136)</formula>
    </cfRule>
  </conditionalFormatting>
  <conditionalFormatting sqref="O137">
    <cfRule type="containsErrors" dxfId="175" priority="144">
      <formula>ISERROR(O137)</formula>
    </cfRule>
  </conditionalFormatting>
  <conditionalFormatting sqref="O140">
    <cfRule type="containsErrors" dxfId="174" priority="143">
      <formula>ISERROR(O140)</formula>
    </cfRule>
  </conditionalFormatting>
  <conditionalFormatting sqref="O141">
    <cfRule type="containsErrors" dxfId="173" priority="142">
      <formula>ISERROR(O141)</formula>
    </cfRule>
  </conditionalFormatting>
  <conditionalFormatting sqref="O142">
    <cfRule type="containsErrors" dxfId="172" priority="141">
      <formula>ISERROR(O142)</formula>
    </cfRule>
  </conditionalFormatting>
  <conditionalFormatting sqref="O143">
    <cfRule type="containsErrors" dxfId="171" priority="140">
      <formula>ISERROR(O143)</formula>
    </cfRule>
  </conditionalFormatting>
  <conditionalFormatting sqref="O145">
    <cfRule type="containsErrors" dxfId="170" priority="139">
      <formula>ISERROR(O145)</formula>
    </cfRule>
  </conditionalFormatting>
  <conditionalFormatting sqref="O146">
    <cfRule type="containsErrors" dxfId="169" priority="138">
      <formula>ISERROR(O146)</formula>
    </cfRule>
  </conditionalFormatting>
  <conditionalFormatting sqref="O154">
    <cfRule type="containsErrors" dxfId="168" priority="137">
      <formula>ISERROR(O154)</formula>
    </cfRule>
  </conditionalFormatting>
  <conditionalFormatting sqref="O155">
    <cfRule type="containsErrors" dxfId="167" priority="136">
      <formula>ISERROR(O155)</formula>
    </cfRule>
  </conditionalFormatting>
  <conditionalFormatting sqref="O198">
    <cfRule type="containsErrors" dxfId="166" priority="135">
      <formula>ISERROR(O198)</formula>
    </cfRule>
  </conditionalFormatting>
  <conditionalFormatting sqref="O245">
    <cfRule type="containsErrors" dxfId="165" priority="134">
      <formula>ISERROR(O245)</formula>
    </cfRule>
  </conditionalFormatting>
  <conditionalFormatting sqref="O251">
    <cfRule type="containsErrors" dxfId="164" priority="133">
      <formula>ISERROR(O251)</formula>
    </cfRule>
  </conditionalFormatting>
  <conditionalFormatting sqref="O270">
    <cfRule type="containsErrors" dxfId="163" priority="132">
      <formula>ISERROR(O270)</formula>
    </cfRule>
  </conditionalFormatting>
  <conditionalFormatting sqref="O271">
    <cfRule type="containsErrors" dxfId="162" priority="131">
      <formula>ISERROR(O271)</formula>
    </cfRule>
  </conditionalFormatting>
  <conditionalFormatting sqref="O272">
    <cfRule type="containsErrors" dxfId="161" priority="130">
      <formula>ISERROR(O272)</formula>
    </cfRule>
  </conditionalFormatting>
  <conditionalFormatting sqref="O274">
    <cfRule type="containsErrors" dxfId="160" priority="129">
      <formula>ISERROR(O274)</formula>
    </cfRule>
  </conditionalFormatting>
  <conditionalFormatting sqref="O277">
    <cfRule type="containsErrors" dxfId="159" priority="128">
      <formula>ISERROR(O277)</formula>
    </cfRule>
  </conditionalFormatting>
  <conditionalFormatting sqref="O278">
    <cfRule type="containsErrors" dxfId="158" priority="127">
      <formula>ISERROR(O278)</formula>
    </cfRule>
  </conditionalFormatting>
  <conditionalFormatting sqref="O279">
    <cfRule type="containsErrors" dxfId="157" priority="126">
      <formula>ISERROR(O279)</formula>
    </cfRule>
  </conditionalFormatting>
  <conditionalFormatting sqref="O422">
    <cfRule type="containsErrors" dxfId="156" priority="125">
      <formula>ISERROR(O422)</formula>
    </cfRule>
  </conditionalFormatting>
  <conditionalFormatting sqref="O423">
    <cfRule type="containsErrors" dxfId="155" priority="124">
      <formula>ISERROR(O423)</formula>
    </cfRule>
  </conditionalFormatting>
  <conditionalFormatting sqref="O424">
    <cfRule type="containsErrors" dxfId="154" priority="123">
      <formula>ISERROR(O424)</formula>
    </cfRule>
  </conditionalFormatting>
  <conditionalFormatting sqref="O425">
    <cfRule type="containsErrors" dxfId="153" priority="122">
      <formula>ISERROR(O425)</formula>
    </cfRule>
  </conditionalFormatting>
  <conditionalFormatting sqref="O273">
    <cfRule type="containsErrors" dxfId="152" priority="121">
      <formula>ISERROR(O273)</formula>
    </cfRule>
  </conditionalFormatting>
  <conditionalFormatting sqref="O275">
    <cfRule type="containsErrors" dxfId="151" priority="120">
      <formula>ISERROR(O275)</formula>
    </cfRule>
  </conditionalFormatting>
  <conditionalFormatting sqref="O113">
    <cfRule type="containsErrors" dxfId="150" priority="119">
      <formula>ISERROR(O113)</formula>
    </cfRule>
  </conditionalFormatting>
  <conditionalFormatting sqref="O125">
    <cfRule type="containsErrors" dxfId="149" priority="118">
      <formula>ISERROR(O125)</formula>
    </cfRule>
  </conditionalFormatting>
  <conditionalFormatting sqref="O126">
    <cfRule type="containsErrors" dxfId="148" priority="117">
      <formula>ISERROR(O126)</formula>
    </cfRule>
  </conditionalFormatting>
  <conditionalFormatting sqref="O127">
    <cfRule type="containsErrors" dxfId="147" priority="116">
      <formula>ISERROR(O127)</formula>
    </cfRule>
  </conditionalFormatting>
  <conditionalFormatting sqref="O183">
    <cfRule type="containsErrors" dxfId="146" priority="115">
      <formula>ISERROR(O183)</formula>
    </cfRule>
  </conditionalFormatting>
  <conditionalFormatting sqref="O189">
    <cfRule type="containsErrors" dxfId="145" priority="114">
      <formula>ISERROR(O189)</formula>
    </cfRule>
  </conditionalFormatting>
  <conditionalFormatting sqref="O191">
    <cfRule type="containsErrors" dxfId="144" priority="113">
      <formula>ISERROR(O191)</formula>
    </cfRule>
  </conditionalFormatting>
  <conditionalFormatting sqref="O233">
    <cfRule type="containsErrors" dxfId="143" priority="112">
      <formula>ISERROR(O233)</formula>
    </cfRule>
  </conditionalFormatting>
  <conditionalFormatting sqref="O294">
    <cfRule type="containsErrors" dxfId="142" priority="111">
      <formula>ISERROR(O294)</formula>
    </cfRule>
  </conditionalFormatting>
  <conditionalFormatting sqref="O295">
    <cfRule type="containsErrors" dxfId="141" priority="110">
      <formula>ISERROR(O295)</formula>
    </cfRule>
  </conditionalFormatting>
  <conditionalFormatting sqref="O296">
    <cfRule type="containsErrors" dxfId="140" priority="109">
      <formula>ISERROR(O296)</formula>
    </cfRule>
  </conditionalFormatting>
  <conditionalFormatting sqref="O297">
    <cfRule type="containsErrors" dxfId="139" priority="108">
      <formula>ISERROR(O297)</formula>
    </cfRule>
  </conditionalFormatting>
  <conditionalFormatting sqref="O298">
    <cfRule type="containsErrors" dxfId="138" priority="107">
      <formula>ISERROR(O298)</formula>
    </cfRule>
  </conditionalFormatting>
  <conditionalFormatting sqref="O299">
    <cfRule type="containsErrors" dxfId="137" priority="106">
      <formula>ISERROR(O299)</formula>
    </cfRule>
  </conditionalFormatting>
  <conditionalFormatting sqref="O319">
    <cfRule type="containsErrors" dxfId="136" priority="105">
      <formula>ISERROR(O319)</formula>
    </cfRule>
  </conditionalFormatting>
  <conditionalFormatting sqref="O391">
    <cfRule type="containsErrors" dxfId="135" priority="104">
      <formula>ISERROR(O391)</formula>
    </cfRule>
  </conditionalFormatting>
  <conditionalFormatting sqref="O392">
    <cfRule type="containsErrors" dxfId="134" priority="103">
      <formula>ISERROR(O392)</formula>
    </cfRule>
  </conditionalFormatting>
  <conditionalFormatting sqref="O393">
    <cfRule type="containsErrors" dxfId="133" priority="102">
      <formula>ISERROR(O393)</formula>
    </cfRule>
  </conditionalFormatting>
  <conditionalFormatting sqref="O394">
    <cfRule type="containsErrors" dxfId="132" priority="101">
      <formula>ISERROR(O394)</formula>
    </cfRule>
  </conditionalFormatting>
  <conditionalFormatting sqref="O396">
    <cfRule type="containsErrors" dxfId="131" priority="100">
      <formula>ISERROR(O396)</formula>
    </cfRule>
  </conditionalFormatting>
  <conditionalFormatting sqref="O397">
    <cfRule type="containsErrors" dxfId="130" priority="99">
      <formula>ISERROR(O397)</formula>
    </cfRule>
  </conditionalFormatting>
  <conditionalFormatting sqref="O403">
    <cfRule type="containsErrors" dxfId="129" priority="98">
      <formula>ISERROR(O403)</formula>
    </cfRule>
  </conditionalFormatting>
  <conditionalFormatting sqref="O411">
    <cfRule type="containsErrors" dxfId="128" priority="97">
      <formula>ISERROR(O411)</formula>
    </cfRule>
  </conditionalFormatting>
  <dataValidations count="3">
    <dataValidation type="whole" operator="greaterThanOrEqual" allowBlank="1" showInputMessage="1" showErrorMessage="1" sqref="JQ288:JQ289 TM288:TM289 ADI288:ADI289 ANE288:ANE289 AXA288:AXA289 BGW288:BGW289 BQS288:BQS289 CAO288:CAO289 CKK288:CKK289 CUG288:CUG289 DEC288:DEC289 DNY288:DNY289 DXU288:DXU289 EHQ288:EHQ289 ERM288:ERM289 FBI288:FBI289 FLE288:FLE289 FVA288:FVA289 GEW288:GEW289 GOS288:GOS289 GYO288:GYO289 HIK288:HIK289 HSG288:HSG289 ICC288:ICC289 ILY288:ILY289 IVU288:IVU289 JFQ288:JFQ289 JPM288:JPM289 JZI288:JZI289 KJE288:KJE289 KTA288:KTA289 LCW288:LCW289 LMS288:LMS289 LWO288:LWO289 MGK288:MGK289 MQG288:MQG289 NAC288:NAC289 NJY288:NJY289 NTU288:NTU289 ODQ288:ODQ289 ONM288:ONM289 OXI288:OXI289 PHE288:PHE289 PRA288:PRA289 QAW288:QAW289 QKS288:QKS289 QUO288:QUO289 REK288:REK289 ROG288:ROG289 RYC288:RYC289 SHY288:SHY289 SRU288:SRU289 TBQ288:TBQ289 TLM288:TLM289 TVI288:TVI289 UFE288:UFE289 UPA288:UPA289 UYW288:UYW289 VIS288:VIS289 VSO288:VSO289 WCK288:WCK289 WMG288:WMG289 WWC288:WWC289 JQ285 TM285 ADI285 ANE285 AXA285 BGW285 BQS285 CAO285 CKK285 CUG285 DEC285 DNY285 DXU285 EHQ285 ERM285 FBI285 FLE285 FVA285 GEW285 GOS285 GYO285 HIK285 HSG285 ICC285 ILY285 IVU285 JFQ285 JPM285 JZI285 KJE285 KTA285 LCW285 LMS285 LWO285 MGK285 MQG285 NAC285 NJY285 NTU285 ODQ285 ONM285 OXI285 PHE285 PRA285 QAW285 QKS285 QUO285 REK285 ROG285 RYC285 SHY285 SRU285 TBQ285 TLM285 TVI285 UFE285 UPA285 UYW285 VIS285 VSO285 WCK285 WMG285 WWC285 JQ417:JQ418 TM417:TM418 ADI417:ADI418 ANE417:ANE418 AXA417:AXA418 BGW417:BGW418 BQS417:BQS418 CAO417:CAO418 CKK417:CKK418 CUG417:CUG418 DEC417:DEC418 DNY417:DNY418 DXU417:DXU418 EHQ417:EHQ418 ERM417:ERM418 FBI417:FBI418 FLE417:FLE418 FVA417:FVA418 GEW417:GEW418 GOS417:GOS418 GYO417:GYO418 HIK417:HIK418 HSG417:HSG418 ICC417:ICC418 ILY417:ILY418 IVU417:IVU418 JFQ417:JFQ418 JPM417:JPM418 JZI417:JZI418 KJE417:KJE418 KTA417:KTA418 LCW417:LCW418 LMS417:LMS418 LWO417:LWO418 MGK417:MGK418 MQG417:MQG418 NAC417:NAC418 NJY417:NJY418 NTU417:NTU418 ODQ417:ODQ418 ONM417:ONM418 OXI417:OXI418 PHE417:PHE418 PRA417:PRA418 QAW417:QAW418 QKS417:QKS418 QUO417:QUO418 REK417:REK418 ROG417:ROG418 RYC417:RYC418 SHY417:SHY418 SRU417:SRU418 TBQ417:TBQ418 TLM417:TLM418 TVI417:TVI418 UFE417:UFE418 UPA417:UPA418 UYW417:UYW418 VIS417:VIS418 VSO417:VSO418 WCK417:WCK418 WMG417:WMG418 WWC417:WWC418 JQ412 TM412 ADI412 ANE412 AXA412 BGW412 BQS412 CAO412 CKK412 CUG412 DEC412 DNY412 DXU412 EHQ412 ERM412 FBI412 FLE412 FVA412 GEW412 GOS412 GYO412 HIK412 HSG412 ICC412 ILY412 IVU412 JFQ412 JPM412 JZI412 KJE412 KTA412 LCW412 LMS412 LWO412 MGK412 MQG412 NAC412 NJY412 NTU412 ODQ412 ONM412 OXI412 PHE412 PRA412 QAW412 QKS412 QUO412 REK412 ROG412 RYC412 SHY412 SRU412 TBQ412 TLM412 TVI412 UFE412 UPA412 UYW412 VIS412 VSO412 WCK412 WMG412 WWC412 WWC420 WMG420 WCK420 VSO420 VIS420 UYW420 UPA420 UFE420 TVI420 TLM420 TBQ420 SRU420 SHY420 RYC420 ROG420 REK420 QUO420 QKS420 QAW420 PRA420 PHE420 OXI420 ONM420 ODQ420 NTU420 NJY420 NAC420 MQG420 MGK420 LWO420 LMS420 LCW420 KTA420 KJE420 JZI420 JPM420 JFQ420 IVU420 ILY420 ICC420 HSG420 HIK420 GYO420 GOS420 GEW420 FVA420 FLE420 FBI420 ERM420 EHQ420 DXU420 DNY420 DEC420 CUG420 CKK420 CAO420 BQS420 BGW420 AXA420 ANE420 ADI420 TM420 JQ420 K127 K382:K383 JK382:JK383 TG382:TG383 ADC382:ADC383 AMY382:AMY383 AWU382:AWU383 BGQ382:BGQ383 BQM382:BQM383 CAI382:CAI383 CKE382:CKE383 CUA382:CUA383 DDW382:DDW383 DNS382:DNS383 DXO382:DXO383 EHK382:EHK383 ERG382:ERG383 FBC382:FBC383 FKY382:FKY383 FUU382:FUU383 GEQ382:GEQ383 GOM382:GOM383 GYI382:GYI383 HIE382:HIE383 HSA382:HSA383 IBW382:IBW383 ILS382:ILS383 IVO382:IVO383 JFK382:JFK383 JPG382:JPG383 JZC382:JZC383 KIY382:KIY383 KSU382:KSU383 LCQ382:LCQ383 LMM382:LMM383 LWI382:LWI383 MGE382:MGE383 MQA382:MQA383 MZW382:MZW383 NJS382:NJS383 NTO382:NTO383 ODK382:ODK383 ONG382:ONG383 OXC382:OXC383 PGY382:PGY383 PQU382:PQU383 QAQ382:QAQ383 QKM382:QKM383 QUI382:QUI383 REE382:REE383 ROA382:ROA383 RXW382:RXW383 SHS382:SHS383 SRO382:SRO383 TBK382:TBK383 TLG382:TLG383 TVC382:TVC383 UEY382:UEY383 UOU382:UOU383 UYQ382:UYQ383 VIM382:VIM383 VSI382:VSI383 WCE382:WCE383 WMA382:WMA383 WVW382:WVW383 JQ306:JQ307 TM306:TM307 ADI306:ADI307 ANE306:ANE307 AXA306:AXA307 BGW306:BGW307 BQS306:BQS307 CAO306:CAO307 CKK306:CKK307 CUG306:CUG307 DEC306:DEC307 DNY306:DNY307 DXU306:DXU307 EHQ306:EHQ307 ERM306:ERM307 FBI306:FBI307 FLE306:FLE307 FVA306:FVA307 GEW306:GEW307 GOS306:GOS307 GYO306:GYO307 HIK306:HIK307 HSG306:HSG307 ICC306:ICC307 ILY306:ILY307 IVU306:IVU307 JFQ306:JFQ307 JPM306:JPM307 JZI306:JZI307 KJE306:KJE307 KTA306:KTA307 LCW306:LCW307 LMS306:LMS307 LWO306:LWO307 MGK306:MGK307 MQG306:MQG307 NAC306:NAC307 NJY306:NJY307 NTU306:NTU307 ODQ306:ODQ307 ONM306:ONM307 OXI306:OXI307 PHE306:PHE307 PRA306:PRA307 QAW306:QAW307 QKS306:QKS307 QUO306:QUO307 REK306:REK307 ROG306:ROG307 RYC306:RYC307 SHY306:SHY307 SRU306:SRU307 TBQ306:TBQ307 TLM306:TLM307 TVI306:TVI307 UFE306:UFE307 UPA306:UPA307 UYW306:UYW307 VIS306:VIS307 VSO306:VSO307 WCK306:WCK307 WMG306:WMG307 WWC306:WWC307 K432:K488 WWC250:WWC252 WMG250:WMG252 WCK250:WCK252 VSO250:VSO252 VIS250:VIS252 UYW250:UYW252 UPA250:UPA252 UFE250:UFE252 TVI250:TVI252 TLM250:TLM252 TBQ250:TBQ252 SRU250:SRU252 SHY250:SHY252 RYC250:RYC252 ROG250:ROG252 REK250:REK252 QUO250:QUO252 QKS250:QKS252 QAW250:QAW252 PRA250:PRA252 PHE250:PHE252 OXI250:OXI252 ONM250:ONM252 ODQ250:ODQ252 NTU250:NTU252 NJY250:NJY252 NAC250:NAC252 MQG250:MQG252 MGK250:MGK252 LWO250:LWO252 LMS250:LMS252 LCW250:LCW252 KTA250:KTA252 KJE250:KJE252 JZI250:JZI252 JPM250:JPM252 JFQ250:JFQ252 IVU250:IVU252 ILY250:ILY252 ICC250:ICC252 HSG250:HSG252 HIK250:HIK252 GYO250:GYO252 GOS250:GOS252 GEW250:GEW252 FVA250:FVA252 FLE250:FLE252 FBI250:FBI252 ERM250:ERM252 EHQ250:EHQ252 DXU250:DXU252 DNY250:DNY252 DEC250:DEC252 CUG250:CUG252 CKK250:CKK252 CAO250:CAO252 BQS250:BQS252 BGW250:BGW252 AXA250:AXA252 ANE250:ANE252 ADI250:ADI252 TM250:TM252 JQ250:JQ252 WWC262:WWC270 WMG262:WMG270 WCK262:WCK270 VSO262:VSO270 VIS262:VIS270 UYW262:UYW270 UPA262:UPA270 UFE262:UFE270 TVI262:TVI270 TLM262:TLM270 TBQ262:TBQ270 SRU262:SRU270 SHY262:SHY270 RYC262:RYC270 ROG262:ROG270 REK262:REK270 QUO262:QUO270 QKS262:QKS270 QAW262:QAW270 PRA262:PRA270 PHE262:PHE270 OXI262:OXI270 ONM262:ONM270 ODQ262:ODQ270 NTU262:NTU270 NJY262:NJY270 NAC262:NAC270 MQG262:MQG270 MGK262:MGK270 LWO262:LWO270 LMS262:LMS270 LCW262:LCW270 KTA262:KTA270 KJE262:KJE270 JZI262:JZI270 JPM262:JPM270 JFQ262:JFQ270 IVU262:IVU270 ILY262:ILY270 ICC262:ICC270 HSG262:HSG270 HIK262:HIK270 GYO262:GYO270 GOS262:GOS270 GEW262:GEW270 FVA262:FVA270 FLE262:FLE270 FBI262:FBI270 ERM262:ERM270 EHQ262:EHQ270 DXU262:DXU270 DNY262:DNY270 DEC262:DEC270 CUG262:CUG270 CKK262:CKK270 CAO262:CAO270 BQS262:BQS270 BGW262:BGW270 AXA262:AXA270 ANE262:ANE270 ADI262:ADI270 TM262:TM270 JQ262:JQ270 L272 JQ292 TM292 ADI292 ANE292 AXA292 BGW292 BQS292 CAO292 CKK292 CUG292 DEC292 DNY292 DXU292 EHQ292 ERM292 FBI292 FLE292 FVA292 GEW292 GOS292 GYO292 HIK292 HSG292 ICC292 ILY292 IVU292 JFQ292 JPM292 JZI292 KJE292 KTA292 LCW292 LMS292 LWO292 MGK292 MQG292 NAC292 NJY292 NTU292 ODQ292 ONM292 OXI292 PHE292 PRA292 QAW292 QKS292 QUO292 REK292 ROG292 RYC292 SHY292 SRU292 TBQ292 TLM292 TVI292 UFE292 UPA292 UYW292 VIS292 VSO292 WCK292 WMG292 WWC292 WWC356:WWC359 WMG356:WMG359 WCK356:WCK359 VSO356:VSO359 VIS356:VIS359 UYW356:UYW359 UPA356:UPA359 UFE356:UFE359 TVI356:TVI359 TLM356:TLM359 TBQ356:TBQ359 SRU356:SRU359 SHY356:SHY359 RYC356:RYC359 ROG356:ROG359 REK356:REK359 QUO356:QUO359 QKS356:QKS359 QAW356:QAW359 PRA356:PRA359 PHE356:PHE359 OXI356:OXI359 ONM356:ONM359 ODQ356:ODQ359 NTU356:NTU359 NJY356:NJY359 NAC356:NAC359 MQG356:MQG359 MGK356:MGK359 LWO356:LWO359 LMS356:LMS359 LCW356:LCW359 KTA356:KTA359 KJE356:KJE359 JZI356:JZI359 JPM356:JPM359 JFQ356:JFQ359 IVU356:IVU359 ILY356:ILY359 ICC356:ICC359 HSG356:HSG359 HIK356:HIK359 GYO356:GYO359 GOS356:GOS359 GEW356:GEW359 FVA356:FVA359 FLE356:FLE359 FBI356:FBI359 ERM356:ERM359 EHQ356:EHQ359 DXU356:DXU359 DNY356:DNY359 DEC356:DEC359 CUG356:CUG359 CKK356:CKK359 CAO356:CAO359 BQS356:BQS359 BGW356:BGW359 AXA356:AXA359 ANE356:ANE359 ADI356:ADI359 TM356:TM359 JQ356:JQ359 K427:K430 JK427:JK430 TG427:TG430 ADC427:ADC430 AMY427:AMY430 AWU427:AWU430 BGQ427:BGQ430 BQM427:BQM430 CAI427:CAI430 CKE427:CKE430 CUA427:CUA430 DDW427:DDW430 DNS427:DNS430 DXO427:DXO430 EHK427:EHK430 ERG427:ERG430 FBC427:FBC430 FKY427:FKY430 FUU427:FUU430 GEQ427:GEQ430 GOM427:GOM430 GYI427:GYI430 HIE427:HIE430 HSA427:HSA430 IBW427:IBW430 ILS427:ILS430 IVO427:IVO430 JFK427:JFK430 JPG427:JPG430 JZC427:JZC430 KIY427:KIY430 KSU427:KSU430 LCQ427:LCQ430 LMM427:LMM430 LWI427:LWI430 MGE427:MGE430 MQA427:MQA430 MZW427:MZW430 NJS427:NJS430 NTO427:NTO430 ODK427:ODK430 ONG427:ONG430 OXC427:OXC430 PGY427:PGY430 PQU427:PQU430 QAQ427:QAQ430 QKM427:QKM430 QUI427:QUI430 REE427:REE430 ROA427:ROA430 RXW427:RXW430 SHS427:SHS430 SRO427:SRO430 TBK427:TBK430 TLG427:TLG430 TVC427:TVC430 UEY427:UEY430 UOU427:UOU430 UYQ427:UYQ430 VIM427:VIM430 VSI427:VSI430 WCE427:WCE430 WMA427:WMA430 WVW427:WVW430 JQ340:JQ341 TM340:TM341 ADI340:ADI341 ANE340:ANE341 AXA340:AXA341 BGW340:BGW341 BQS340:BQS341 CAO340:CAO341 CKK340:CKK341 CUG340:CUG341 DEC340:DEC341 DNY340:DNY341 DXU340:DXU341 EHQ340:EHQ341 ERM340:ERM341 FBI340:FBI341 FLE340:FLE341 FVA340:FVA341 GEW340:GEW341 GOS340:GOS341 GYO340:GYO341 HIK340:HIK341 HSG340:HSG341 ICC340:ICC341 ILY340:ILY341 IVU340:IVU341 JFQ340:JFQ341 JPM340:JPM341 JZI340:JZI341 KJE340:KJE341 KTA340:KTA341 LCW340:LCW341 LMS340:LMS341 LWO340:LWO341 MGK340:MGK341 MQG340:MQG341 NAC340:NAC341 NJY340:NJY341 NTU340:NTU341 ODQ340:ODQ341 ONM340:ONM341 OXI340:OXI341 PHE340:PHE341 PRA340:PRA341 QAW340:QAW341 QKS340:QKS341 QUO340:QUO341 REK340:REK341 ROG340:ROG341 RYC340:RYC341 SHY340:SHY341 SRU340:SRU341 TBQ340:TBQ341 TLM340:TLM341 TVI340:TVI341 UFE340:UFE341 UPA340:UPA341 UYW340:UYW341 VIS340:VIS341 VSO340:VSO341 WCK340:WCK341 WMG340:WMG341 WWC340:WWC341 RYC388:RYC398 REK388:REK398 ROG388:ROG398 WWC388:WWC398 SHY388:SHY398 SRU388:SRU398 TBQ388:TBQ398 TLM388:TLM398 TVI388:TVI398 UFE388:UFE398 UPA388:UPA398 UYW388:UYW398 VIS388:VIS398 VSO388:VSO398 WCK388:WCK398 WMG388:WMG398 JQ388:JQ398 TM388:TM398 ADI388:ADI398 ANE388:ANE398 AXA388:AXA398 BGW388:BGW398 BQS388:BQS398 CAO388:CAO398 CKK388:CKK398 CUG388:CUG398 DEC388:DEC398 DNY388:DNY398 DXU388:DXU398 EHQ388:EHQ398 ERM388:ERM398 FBI388:FBI398 FLE388:FLE398 FVA388:FVA398 GEW388:GEW398 GOS388:GOS398 GYO388:GYO398 HIK388:HIK398 HSG388:HSG398 ICC388:ICC398 ILY388:ILY398 IVU388:IVU398 JFQ388:JFQ398 JPM388:JPM398 JZI388:JZI398 KJE388:KJE398 KTA388:KTA398 LCW388:LCW398 LMS388:LMS398 LWO388:LWO398 MGK388:MGK398 MQG388:MQG398 NAC388:NAC398 NJY388:NJY398 NTU388:NTU398 ODQ388:ODQ398 ONM388:ONM398 OXI388:OXI398 PHE388:PHE398 PRA388:PRA398 QAW388:QAW398 QKS388:QKS398 QUO388:QUO398 NTO432:NTO488 ODK432:ODK488 ONG432:ONG488 OXC432:OXC488 LCQ432:LCQ488 LMM432:LMM488 LWI432:LWI488 MGE432:MGE488 WVW432:WVW488 PGY432:PGY488 PQU432:PQU488 QAQ432:QAQ488 QKM432:QKM488 QUI432:QUI488 REE432:REE488 MQA432:MQA488 ROA432:ROA488 RXW432:RXW488 SHS432:SHS488 SRO432:SRO488 TBK432:TBK488 TLG432:TLG488 TVC432:TVC488 UEY432:UEY488 UOU432:UOU488 UYQ432:UYQ488 VIM432:VIM488 VSI432:VSI488 MZW432:MZW488 WVW252:WVW296 WMA252:WMA296 WCE252:WCE296 VSI252:VSI296 VIM252:VIM296 UYQ252:UYQ296 UOU252:UOU296 UEY252:UEY296 TVC252:TVC296 TLG252:TLG296 TBK252:TBK296 SRO252:SRO296 SHS252:SHS296 RXW252:RXW296 ROA252:ROA296 REE252:REE296 QUI252:QUI296 QKM252:QKM296 QAQ252:QAQ296 PQU252:PQU296 PGY252:PGY296 OXC252:OXC296 ONG252:ONG296 ODK252:ODK296 NTO252:NTO296 NJS252:NJS296 MZW252:MZW296 MQA252:MQA296 MGE252:MGE296 LWI252:LWI296 LMM252:LMM296 LCQ252:LCQ296 KSU252:KSU296 KIY252:KIY296 JZC252:JZC296 JPG252:JPG296 JFK252:JFK296 IVO252:IVO296 ILS252:ILS296 IBW252:IBW296 HSA252:HSA296 HIE252:HIE296 GYI252:GYI296 GOM252:GOM296 GEQ252:GEQ296 FUU252:FUU296 FKY252:FKY296 FBC252:FBC296 ERG252:ERG296 EHK252:EHK296 DXO252:DXO296 DNS252:DNS296 DDW252:DDW296 CUA252:CUA296 CKE252:CKE296 CAI252:CAI296 BQM252:BQM296 BGQ252:BGQ296 AWU252:AWU296 AMY252:AMY296 ADC252:ADC296 TG252:TG296 JK252:JK296 K252:K296 K234:K245 JQ319:JQ323 TM319:TM323 ADI319:ADI323 ANE319:ANE323 AXA319:AXA323 BGW319:BGW323 BQS319:BQS323 CAO319:CAO323 CKK319:CKK323 CUG319:CUG323 DEC319:DEC323 DNY319:DNY323 DXU319:DXU323 EHQ319:EHQ323 ERM319:ERM323 FBI319:FBI323 FLE319:FLE323 FVA319:FVA323 GEW319:GEW323 GOS319:GOS323 GYO319:GYO323 HIK319:HIK323 HSG319:HSG323 ICC319:ICC323 ILY319:ILY323 IVU319:IVU323 JFQ319:JFQ323 JPM319:JPM323 JZI319:JZI323 KJE319:KJE323 KTA319:KTA323 LCW319:LCW323 LMS319:LMS323 LWO319:LWO323 MGK319:MGK323 MQG319:MQG323 NAC319:NAC323 NJY319:NJY323 NTU319:NTU323 ODQ319:ODQ323 ONM319:ONM323 OXI319:OXI323 PHE319:PHE323 PRA319:PRA323 QAW319:QAW323 QKS319:QKS323 QUO319:QUO323 REK319:REK323 ROG319:ROG323 RYC319:RYC323 SHY319:SHY323 SRU319:SRU323 TBQ319:TBQ323 TLM319:TLM323 TVI319:TVI323 UFE319:UFE323 UPA319:UPA323 UYW319:UYW323 VIS319:VIS323 VSO319:VSO323 WCK319:WCK323 WMG319:WMG323 WWC319:WWC323 WCE432:WCE488 WWC376:WWC378 WMG376:WMG378 WCK376:WCK378 VSO376:VSO378 VIS376:VIS378 UYW376:UYW378 UPA376:UPA378 UFE376:UFE378 TVI376:TVI378 TLM376:TLM378 TBQ376:TBQ378 SRU376:SRU378 SHY376:SHY378 RYC376:RYC378 ROG376:ROG378 REK376:REK378 QUO376:QUO378 QKS376:QKS378 QAW376:QAW378 PRA376:PRA378 PHE376:PHE378 OXI376:OXI378 ONM376:ONM378 ODQ376:ODQ378 NTU376:NTU378 NJY376:NJY378 NAC376:NAC378 MQG376:MQG378 MGK376:MGK378 LWO376:LWO378 LMS376:LMS378 LCW376:LCW378 KTA376:KTA378 KJE376:KJE378 JZI376:JZI378 JPM376:JPM378 JFQ376:JFQ378 IVU376:IVU378 ILY376:ILY378 ICC376:ICC378 HSG376:HSG378 HIK376:HIK378 GYO376:GYO378 GOS376:GOS378 GEW376:GEW378 FVA376:FVA378 FLE376:FLE378 FBI376:FBI378 ERM376:ERM378 EHQ376:EHQ378 DXU376:DXU378 DNY376:DNY378 DEC376:DEC378 CUG376:CUG378 CKK376:CKK378 CAO376:CAO378 BQS376:BQS378 BGW376:BGW378 AXA376:AXA378 ANE376:ANE378 ADI376:ADI378 TM376:TM378 JQ376:JQ378 WVW303:WVW380 WMA303:WMA380 WCE303:WCE380 VSI303:VSI380 VIM303:VIM380 UYQ303:UYQ380 UOU303:UOU380 UEY303:UEY380 TVC303:TVC380 TLG303:TLG380 TBK303:TBK380 SRO303:SRO380 SHS303:SHS380 RXW303:RXW380 ROA303:ROA380 REE303:REE380 QUI303:QUI380 QKM303:QKM380 QAQ303:QAQ380 PQU303:PQU380 PGY303:PGY380 OXC303:OXC380 ONG303:ONG380 ODK303:ODK380 NTO303:NTO380 NJS303:NJS380 MZW303:MZW380 MQA303:MQA380 MGE303:MGE380 LWI303:LWI380 LMM303:LMM380 LCQ303:LCQ380 KSU303:KSU380 KIY303:KIY380 JZC303:JZC380 JPG303:JPG380 JFK303:JFK380 IVO303:IVO380 ILS303:ILS380 IBW303:IBW380 HSA303:HSA380 HIE303:HIE380 GYI303:GYI380 GOM303:GOM380 GEQ303:GEQ380 FUU303:FUU380 FKY303:FKY380 FBC303:FBC380 ERG303:ERG380 EHK303:EHK380 DXO303:DXO380 DNS303:DNS380 DDW303:DDW380 CUA303:CUA380 CKE303:CKE380 CAI303:CAI380 BQM303:BQM380 BGQ303:BGQ380 AWU303:AWU380 AMY303:AMY380 ADC303:ADC380 TG303:TG380 JK303:JK380 K303:K380 WVW385:WVW392 WMA385:WMA392 WCE385:WCE392 VSI385:VSI392 VIM385:VIM392 UYQ385:UYQ392 UOU385:UOU392 UEY385:UEY392 TVC385:TVC392 TLG385:TLG392 TBK385:TBK392 SRO385:SRO392 SHS385:SHS392 RXW385:RXW392 ROA385:ROA392 REE385:REE392 QUI385:QUI392 QKM385:QKM392 QAQ385:QAQ392 PQU385:PQU392 PGY385:PGY392 OXC385:OXC392 ONG385:ONG392 ODK385:ODK392 NTO385:NTO392 NJS385:NJS392 MZW385:MZW392 MQA385:MQA392 MGE385:MGE392 LWI385:LWI392 LMM385:LMM392 LCQ385:LCQ392 KSU385:KSU392 KIY385:KIY392 JZC385:JZC392 JPG385:JPG392 JFK385:JFK392 IVO385:IVO392 ILS385:ILS392 IBW385:IBW392 HSA385:HSA392 HIE385:HIE392 GYI385:GYI392 GOM385:GOM392 GEQ385:GEQ392 FUU385:FUU392 FKY385:FKY392 FBC385:FBC392 ERG385:ERG392 EHK385:EHK392 DXO385:DXO392 DNS385:DNS392 DDW385:DDW392 CUA385:CUA392 CKE385:CKE392 CAI385:CAI392 BQM385:BQM392 BGQ385:BGQ392 AWU385:AWU392 AMY385:AMY392 ADC385:ADC392 TG385:TG392 JK385:JK392 K385:K392 NJS432:NJS488 UOZ250:UOZ430 UYV250:UYV430 VIR250:VIR430 VSN250:VSN430 WCJ250:WCJ430 WMF250:WMF430 WWB250:WWB430 JP250:JP430 TL250:TL430 ADH250:ADH430 AND250:AND430 AWZ250:AWZ430 BGV250:BGV430 BQR250:BQR430 CAN250:CAN430 CKJ250:CKJ430 CUF250:CUF430 DEB250:DEB430 DNX250:DNX430 DXT250:DXT430 EHP250:EHP430 ERL250:ERL430 FBH250:FBH430 FLD250:FLD430 FUZ250:FUZ430 GOR250:GOR430 GYN250:GYN430 HIJ250:HIJ430 HSF250:HSF430 ICB250:ICB430 ILX250:ILX430 IVT250:IVT430 JFP250:JFP430 JPL250:JPL430 JZH250:JZH430 KJD250:KJD430 KSZ250:KSZ430 LCV250:LCV430 LMR250:LMR430 LWN250:LWN430 MGJ250:MGJ430 MQF250:MQF430 NAB250:NAB430 NJX250:NJX430 NTT250:NTT430 ODP250:ODP430 ONL250:ONL430 OXH250:OXH430 PHD250:PHD430 PQZ250:PQZ430 QAV250:QAV430 QKR250:QKR430 QUN250:QUN430 REJ250:REJ430 ROF250:ROF430 RYB250:RYB430 SHX250:SHX430 SRT250:SRT430 TBP250:TBP430 TLL250:TLL430 GEV250:GEV430 TVH250:TVH430 UFD250:UFD430 K394:K422 JK394:JK422 TG394:TG422 ADC394:ADC422 AMY394:AMY422 AWU394:AWU422 BGQ394:BGQ422 BQM394:BQM422 CAI394:CAI422 CKE394:CKE422 CUA394:CUA422 DDW394:DDW422 DNS394:DNS422 DXO394:DXO422 EHK394:EHK422 ERG394:ERG422 FBC394:FBC422 FKY394:FKY422 FUU394:FUU422 GEQ394:GEQ422 GOM394:GOM422 GYI394:GYI422 HIE394:HIE422 HSA394:HSA422 IBW394:IBW422 ILS394:ILS422 IVO394:IVO422 JFK394:JFK422 JPG394:JPG422 JZC394:JZC422 KIY394:KIY422 KSU394:KSU422 LCQ394:LCQ422 LMM394:LMM422 LWI394:LWI422 MGE394:MGE422 MQA394:MQA422 MZW394:MZW422 NJS394:NJS422 NTO394:NTO422 ODK394:ODK422 ONG394:ONG422 OXC394:OXC422 PGY394:PGY422 PQU394:PQU422 QAQ394:QAQ422 QKM394:QKM422 QUI394:QUI422 REE394:REE422 ROA394:ROA422 RXW394:RXW422 SHS394:SHS422 SRO394:SRO422 TBK394:TBK422 TLG394:TLG422 TVC394:TVC422 UEY394:UEY422 UOU394:UOU422 UYQ394:UYQ422 VIM394:VIM422 VSI394:VSI422 WCE394:WCE422 WMA394:WMA422 WVW394:WVW422 WMA432:WMA488 JP431:JQ488 TL431:TM488 ADH431:ADI488 AND431:ANE488 AWZ431:AXA488 BGV431:BGW488 BQR431:BQS488 CAN431:CAO488 CKJ431:CKK488 CUF431:CUG488 DEB431:DEC488 DNX431:DNY488 DXT431:DXU488 EHP431:EHQ488 ERL431:ERM488 FBH431:FBI488 FLD431:FLE488 FUZ431:FVA488 GEV431:GEW488 GOR431:GOS488 GYN431:GYO488 HIJ431:HIK488 HSF431:HSG488 ICB431:ICC488 ILX431:ILY488 IVT431:IVU488 JFP431:JFQ488 JPL431:JPM488 JZH431:JZI488 KJD431:KJE488 KSZ431:KTA488 LCV431:LCW488 LMR431:LMS488 LWN431:LWO488 MGJ431:MGK488 MQF431:MQG488 NAB431:NAC488 NJX431:NJY488 NTT431:NTU488 ODP431:ODQ488 ONL431:ONM488 OXH431:OXI488 PHD431:PHE488 PQZ431:PRA488 QAV431:QAW488 QKR431:QKS488 QUN431:QUO488 REJ431:REK488 ROF431:ROG488 RYB431:RYC488 SHX431:SHY488 SRT431:SRU488 TBP431:TBQ488 TLL431:TLM488 TVH431:TVI488 UFD431:UFE488 UOZ431:UPA488 UYV431:UYW488 VIR431:VIS488 VSN431:VSO488 WCJ431:WCK488 WMF431:WMG488 WWB431:WWC488 JK432:JK488 TG432:TG488 ADC432:ADC488 AMY432:AMY488 AWU432:AWU488 BGQ432:BGQ488 BQM432:BQM488 CAI432:CAI488 CKE432:CKE488 CUA432:CUA488 DDW432:DDW488 DNS432:DNS488 DXO432:DXO488 EHK432:EHK488 ERG432:ERG488 FBC432:FBC488 FKY432:FKY488 FUU432:FUU488 GEQ432:GEQ488 GOM432:GOM488 GYI432:GYI488 HIE432:HIE488 HSA432:HSA488 IBW432:IBW488 ILS432:ILS488 IVO432:IVO488 JFK432:JFK488 JPG432:JPG488 JZC432:JZC488 KIY432:KIY488 KSU432:KSU488 P335 P369 P402 P478 Q319:Q323 P393 P398:P399 Q388:Q396 Q483:Q485 Q418 Q431:Q455 Q262:Q271 Q457:Q459 P294:Q294 Q420 Q412 Q285 Q472:Q481 Q467:Q469 Q341 Q252 Q250 Q462:Q465 Q376:Q378 Q356:Q359 Q292 Q288:Q289 Q307" xr:uid="{00000000-0002-0000-0200-000000000000}">
      <formula1>1</formula1>
    </dataValidation>
    <dataValidation type="whole" operator="greaterThanOrEqual" allowBlank="1" showInputMessage="1" showErrorMessage="1" sqref="JQ290:JQ291 TM290:TM291 ADI290:ADI291 ANE290:ANE291 AXA290:AXA291 BGW290:BGW291 BQS290:BQS291 CAO290:CAO291 CKK290:CKK291 CUG290:CUG291 DEC290:DEC291 DNY290:DNY291 DXU290:DXU291 EHQ290:EHQ291 ERM290:ERM291 FBI290:FBI291 FLE290:FLE291 FVA290:FVA291 GEW290:GEW291 GOS290:GOS291 GYO290:GYO291 HIK290:HIK291 HSG290:HSG291 ICC290:ICC291 ILY290:ILY291 IVU290:IVU291 JFQ290:JFQ291 JPM290:JPM291 JZI290:JZI291 KJE290:KJE291 KTA290:KTA291 LCW290:LCW291 LMS290:LMS291 LWO290:LWO291 MGK290:MGK291 MQG290:MQG291 NAC290:NAC291 NJY290:NJY291 NTU290:NTU291 ODQ290:ODQ291 ONM290:ONM291 OXI290:OXI291 PHE290:PHE291 PRA290:PRA291 QAW290:QAW291 QKS290:QKS291 QUO290:QUO291 REK290:REK291 ROG290:ROG291 RYC290:RYC291 SHY290:SHY291 SRU290:SRU291 TBQ290:TBQ291 TLM290:TLM291 TVI290:TVI291 UFE290:UFE291 UPA290:UPA291 UYW290:UYW291 VIS290:VIS291 VSO290:VSO291 WCK290:WCK291 WMG290:WMG291 WWC290:WWC291 JQ360:JQ362 TM360:TM362 ADI360:ADI362 ANE360:ANE362 AXA360:AXA362 BGW360:BGW362 BQS360:BQS362 CAO360:CAO362 CKK360:CKK362 CUG360:CUG362 DEC360:DEC362 DNY360:DNY362 DXU360:DXU362 EHQ360:EHQ362 ERM360:ERM362 FBI360:FBI362 FLE360:FLE362 FVA360:FVA362 GEW360:GEW362 GOS360:GOS362 GYO360:GYO362 HIK360:HIK362 HSG360:HSG362 ICC360:ICC362 ILY360:ILY362 IVU360:IVU362 JFQ360:JFQ362 JPM360:JPM362 JZI360:JZI362 KJE360:KJE362 KTA360:KTA362 LCW360:LCW362 LMS360:LMS362 LWO360:LWO362 MGK360:MGK362 MQG360:MQG362 NAC360:NAC362 NJY360:NJY362 NTU360:NTU362 ODQ360:ODQ362 ONM360:ONM362 OXI360:OXI362 PHE360:PHE362 PRA360:PRA362 QAW360:QAW362 QKS360:QKS362 QUO360:QUO362 REK360:REK362 ROG360:ROG362 RYC360:RYC362 SHY360:SHY362 SRU360:SRU362 TBQ360:TBQ362 TLM360:TLM362 TVI360:TVI362 UFE360:UFE362 UPA360:UPA362 UYW360:UYW362 VIS360:VIS362 VSO360:VSO362 WCK360:WCK362 WMG360:WMG362 WWC360:WWC362 WWC413:WWC416 WMG413:WMG416 WCK413:WCK416 VSO413:VSO416 VIS413:VIS416 UYW413:UYW416 UPA413:UPA416 UFE413:UFE416 TVI413:TVI416 TLM413:TLM416 TBQ413:TBQ416 SRU413:SRU416 SHY413:SHY416 RYC413:RYC416 ROG413:ROG416 REK413:REK416 QUO413:QUO416 QKS413:QKS416 QAW413:QAW416 PRA413:PRA416 PHE413:PHE416 OXI413:OXI416 ONM413:ONM416 ODQ413:ODQ416 NTU413:NTU416 NJY413:NJY416 NAC413:NAC416 MQG413:MQG416 MGK413:MGK416 LWO413:LWO416 LMS413:LMS416 LCW413:LCW416 KTA413:KTA416 KJE413:KJE416 JZI413:JZI416 JPM413:JPM416 JFQ413:JFQ416 IVU413:IVU416 ILY413:ILY416 ICC413:ICC416 HSG413:HSG416 HIK413:HIK416 GYO413:GYO416 GOS413:GOS416 GEW413:GEW416 FVA413:FVA416 FLE413:FLE416 FBI413:FBI416 ERM413:ERM416 EHQ413:EHQ416 DXU413:DXU416 DNY413:DNY416 DEC413:DEC416 CUG413:CUG416 CKK413:CKK416 CAO413:CAO416 BQS413:BQS416 BGW413:BGW416 AXA413:AXA416 ANE413:ANE416 ADI413:ADI416 TM413:TM416 JQ413:JQ416 JQ419 TM419 ADI419 ANE419 AXA419 BGW419 BQS419 CAO419 CKK419 CUG419 DEC419 DNY419 DXU419 EHQ419 ERM419 FBI419 FLE419 FVA419 GEW419 GOS419 GYO419 HIK419 HSG419 ICC419 ILY419 IVU419 JFQ419 JPM419 JZI419 KJE419 KTA419 LCW419 LMS419 LWO419 MGK419 MQG419 NAC419 NJY419 NTU419 ODQ419 ONM419 OXI419 PHE419 PRA419 QAW419 QKS419 QUO419 REK419 ROG419 RYC419 SHY419 SRU419 TBQ419 TLM419 TVI419 UFE419 UPA419 UYW419 VIS419 VSO419 WCK419 WMG419 WWC419 GYO421:GYO430 GOS421:GOS430 GEW421:GEW430 FVA421:FVA430 FLE421:FLE430 FBI421:FBI430 ERM421:ERM430 EHQ421:EHQ430 DXU421:DXU430 DNY421:DNY430 WWC253:WWC261 WMG253:WMG261 WCK253:WCK261 VSO253:VSO261 VIS253:VIS261 UYW253:UYW261 UPA253:UPA261 UFE253:UFE261 TVI253:TVI261 TLM253:TLM261 TBQ253:TBQ261 SRU253:SRU261 SHY253:SHY261 RYC253:RYC261 ROG253:ROG261 REK253:REK261 QUO253:QUO261 QKS253:QKS261 QAW253:QAW261 PRA253:PRA261 PHE253:PHE261 OXI253:OXI261 ONM253:ONM261 ODQ253:ODQ261 NTU253:NTU261 NJY253:NJY261 NAC253:NAC261 MQG253:MQG261 MGK253:MGK261 LWO253:LWO261 LMS253:LMS261 LCW253:LCW261 KTA253:KTA261 KJE253:KJE261 JZI253:JZI261 JPM253:JPM261 JFQ253:JFQ261 IVU253:IVU261 ILY253:ILY261 ICC253:ICC261 HSG253:HSG261 HIK253:HIK261 GYO253:GYO261 GOS253:GOS261 GEW253:GEW261 FVA253:FVA261 FLE253:FLE261 FBI253:FBI261 ERM253:ERM261 EHQ253:EHQ261 DXU253:DXU261 DNY253:DNY261 DEC253:DEC261 CUG253:CUG261 CKK253:CKK261 CAO253:CAO261 BQS253:BQS261 BGW253:BGW261 AXA253:AXA261 ANE253:ANE261 ADI253:ADI261 TM253:TM261 JQ253:JQ261 DEC421:DEC430 JQ324:JQ339 TM324:TM339 ADI324:ADI339 ANE324:ANE339 AXA324:AXA339 BGW324:BGW339 BQS324:BQS339 CAO324:CAO339 CKK324:CKK339 CUG324:CUG339 DEC324:DEC339 DNY324:DNY339 DXU324:DXU339 EHQ324:EHQ339 ERM324:ERM339 FBI324:FBI339 FLE324:FLE339 FVA324:FVA339 GEW324:GEW339 GOS324:GOS339 GYO324:GYO339 HIK324:HIK339 HSG324:HSG339 ICC324:ICC339 ILY324:ILY339 IVU324:IVU339 JFQ324:JFQ339 JPM324:JPM339 JZI324:JZI339 KJE324:KJE339 KTA324:KTA339 LCW324:LCW339 LMS324:LMS339 LWO324:LWO339 MGK324:MGK339 MQG324:MQG339 NAC324:NAC339 NJY324:NJY339 NTU324:NTU339 ODQ324:ODQ339 ONM324:ONM339 OXI324:OXI339 PHE324:PHE339 PRA324:PRA339 QAW324:QAW339 QKS324:QKS339 QUO324:QUO339 REK324:REK339 ROG324:ROG339 RYC324:RYC339 SHY324:SHY339 SRU324:SRU339 TBQ324:TBQ339 TLM324:TLM339 TVI324:TVI339 UFE324:UFE339 UPA324:UPA339 UYW324:UYW339 VIS324:VIS339 VSO324:VSO339 WCK324:WCK339 WMG324:WMG339 WWC324:WWC339 CUG421:CUG430 CKK421:CKK430 CAO421:CAO430 BQS421:BQS430 BGW421:BGW430 AXA421:AXA430 ANE421:ANE430 JQ271:JQ284 TM271:TM284 ADI271:ADI284 ANE271:ANE284 AXA271:AXA284 BGW271:BGW284 BQS271:BQS284 CAO271:CAO284 CKK271:CKK284 CUG271:CUG284 DEC271:DEC284 DNY271:DNY284 DXU271:DXU284 EHQ271:EHQ284 ERM271:ERM284 FBI271:FBI284 FLE271:FLE284 FVA271:FVA284 GEW271:GEW284 GOS271:GOS284 GYO271:GYO284 HIK271:HIK284 HSG271:HSG284 ICC271:ICC284 ILY271:ILY284 IVU271:IVU284 JFQ271:JFQ284 JPM271:JPM284 JZI271:JZI284 KJE271:KJE284 KTA271:KTA284 LCW271:LCW284 LMS271:LMS284 LWO271:LWO284 MGK271:MGK284 MQG271:MQG284 NAC271:NAC284 NJY271:NJY284 NTU271:NTU284 ODQ271:ODQ284 ONM271:ONM284 OXI271:OXI284 PHE271:PHE284 PRA271:PRA284 QAW271:QAW284 QKS271:QKS284 QUO271:QUO284 REK271:REK284 ROG271:ROG284 RYC271:RYC284 SHY271:SHY284 SRU271:SRU284 TBQ271:TBQ284 TLM271:TLM284 TVI271:TVI284 UFE271:UFE284 UPA271:UPA284 UYW271:UYW284 VIS271:VIS284 VSO271:VSO284 WCK271:WCK284 WMG271:WMG284 WWC271:WWC284 WWC421:WWC430 ADI421:ADI430 HSG286:HSG287 ICC286:ICC287 ILY286:ILY287 IVU286:IVU287 JFQ286:JFQ287 JPM286:JPM287 JZI286:JZI287 KJE286:KJE287 KTA286:KTA287 LCW286:LCW287 LMS286:LMS287 LWO286:LWO287 MGK286:MGK287 MQG286:MQG287 NAC286:NAC287 NJY286:NJY287 NTU286:NTU287 ODQ286:ODQ287 ONM286:ONM287 OXI286:OXI287 PHE286:PHE287 PRA286:PRA287 QAW286:QAW287 QKS286:QKS287 QUO286:QUO287 REK286:REK287 ROG286:ROG287 RYC286:RYC287 SHY286:SHY287 SRU286:SRU287 TBQ286:TBQ287 TLM286:TLM287 TVI286:TVI287 UFE286:UFE287 UPA286:UPA287 UYW286:UYW287 VIS286:VIS287 VSO286:VSO287 WCK286:WCK287 WMG286:WMG287 WWC286:WWC287 TM286:TM287 JQ286:JQ287 ADI286:ADI287 ANE286:ANE287 AXA286:AXA287 BGW286:BGW287 BQS286:BQS287 CAO286:CAO287 CKK286:CKK287 CUG286:CUG287 DEC286:DEC287 DNY286:DNY287 DXU286:DXU287 EHQ286:EHQ287 ERM286:ERM287 FBI286:FBI287 FLE286:FLE287 FVA286:FVA287 GEW286:GEW287 GOS286:GOS287 GYO286:GYO287 HIK286:HIK287 TM421:TM430 WWC342:WWC355 WMG342:WMG355 WCK342:WCK355 VSO342:VSO355 VIS342:VIS355 UYW342:UYW355 UPA342:UPA355 UFE342:UFE355 TVI342:TVI355 TLM342:TLM355 TBQ342:TBQ355 SRU342:SRU355 SHY342:SHY355 RYC342:RYC355 ROG342:ROG355 REK342:REK355 QUO342:QUO355 QKS342:QKS355 QAW342:QAW355 PRA342:PRA355 PHE342:PHE355 OXI342:OXI355 ONM342:ONM355 ODQ342:ODQ355 NTU342:NTU355 NJY342:NJY355 NAC342:NAC355 MQG342:MQG355 MGK342:MGK355 LWO342:LWO355 LMS342:LMS355 LCW342:LCW355 KTA342:KTA355 KJE342:KJE355 JZI342:JZI355 JPM342:JPM355 JFQ342:JFQ355 IVU342:IVU355 ILY342:ILY355 ICC342:ICC355 HSG342:HSG355 HIK342:HIK355 GYO342:GYO355 GOS342:GOS355 GEW342:GEW355 FVA342:FVA355 FLE342:FLE355 FBI342:FBI355 ERM342:ERM355 EHQ342:EHQ355 DXU342:DXU355 DNY342:DNY355 DEC342:DEC355 CUG342:CUG355 CKK342:CKK355 CAO342:CAO355 BQS342:BQS355 BGW342:BGW355 AXA342:AXA355 ANE342:ANE355 ADI342:ADI355 TM342:TM355 JQ342:JQ355 JQ379:JQ387 TM379:TM387 ADI379:ADI387 ANE379:ANE387 AXA379:AXA387 BGW379:BGW387 BQS379:BQS387 CAO379:CAO387 CKK379:CKK387 CUG379:CUG387 DEC379:DEC387 DNY379:DNY387 DXU379:DXU387 EHQ379:EHQ387 ERM379:ERM387 FBI379:FBI387 FLE379:FLE387 FVA379:FVA387 GEW379:GEW387 GOS379:GOS387 GYO379:GYO387 HIK379:HIK387 HSG379:HSG387 ICC379:ICC387 ILY379:ILY387 IVU379:IVU387 JFQ379:JFQ387 JPM379:JPM387 JZI379:JZI387 KJE379:KJE387 KTA379:KTA387 LCW379:LCW387 LMS379:LMS387 LWO379:LWO387 MGK379:MGK387 MQG379:MQG387 NAC379:NAC387 NJY379:NJY387 NTU379:NTU387 ODQ379:ODQ387 ONM379:ONM387 OXI379:OXI387 PHE379:PHE387 PRA379:PRA387 QAW379:QAW387 QKS379:QKS387 QUO379:QUO387 REK379:REK387 ROG379:ROG387 RYC379:RYC387 SHY379:SHY387 SRU379:SRU387 TBQ379:TBQ387 TLM379:TLM387 TVI379:TVI387 UFE379:UFE387 UPA379:UPA387 UYW379:UYW387 VIS379:VIS387 VSO379:VSO387 WCK379:WCK387 WMG379:WMG387 WWC379:WWC387 JQ421:JQ430 WMG421:WMG430 WCK421:WCK430 VSO421:VSO430 VIS421:VIS430 UYW421:UYW430 UPA421:UPA430 UFE421:UFE430 TVI421:TVI430 TLM421:TLM430 TBQ421:TBQ430 SRU421:SRU430 SHY421:SHY430 RYC421:RYC430 ROG421:ROG430 REK421:REK430 QUO421:QUO430 QKS421:QKS430 QAW421:QAW430 PRA421:PRA430 PHE421:PHE430 OXI421:OXI430 ONM421:ONM430 ODQ421:ODQ430 NTU421:NTU430 NJY421:NJY430 NAC421:NAC430 MQG421:MQG430 MGK421:MGK430 LWO421:LWO430 LMS421:LMS430 LCW421:LCW430 KTA421:KTA430 KJE421:KJE430 JZI421:JZI430 JPM421:JPM430 JFQ421:JFQ430 IVU421:IVU430 ILY421:ILY430 ICC421:ICC430 HSG421:HSG430 HIK421:HIK430 KJE401:KJE411 JZI401:JZI411 JPM401:JPM411 JFQ401:JFQ411 IVU401:IVU411 ILY401:ILY411 ICC401:ICC411 HSG401:HSG411 HIK401:HIK411 GYO401:GYO411 GOS401:GOS411 GEW401:GEW411 FVA401:FVA411 FLE401:FLE411 FBI401:FBI411 ERM401:ERM411 EHQ401:EHQ411 DXU401:DXU411 DNY401:DNY411 DEC401:DEC411 CUG401:CUG411 CKK401:CKK411 CAO401:CAO411 BQS401:BQS411 TM401:TM411 BGW401:BGW411 WWC293:WWC305 WMG293:WMG305 WCK293:WCK305 VSO293:VSO305 VIS293:VIS305 UYW293:UYW305 UPA293:UPA305 UFE293:UFE305 TVI293:TVI305 TLM293:TLM305 TBQ293:TBQ305 SRU293:SRU305 SHY293:SHY305 RYC293:RYC305 ROG293:ROG305 REK293:REK305 QUO293:QUO305 QKS293:QKS305 QAW293:QAW305 PRA293:PRA305 PHE293:PHE305 OXI293:OXI305 ONM293:ONM305 ODQ293:ODQ305 NTU293:NTU305 NJY293:NJY305 NAC293:NAC305 MQG293:MQG305 MGK293:MGK305 LWO293:LWO305 LMS293:LMS305 LCW293:LCW305 KTA293:KTA305 KJE293:KJE305 JZI293:JZI305 JPM293:JPM305 JFQ293:JFQ305 IVU293:IVU305 ILY293:ILY305 ICC293:ICC305 HSG293:HSG305 HIK293:HIK305 GYO293:GYO305 GOS293:GOS305 GEW293:GEW305 FVA293:FVA305 FLE293:FLE305 FBI293:FBI305 ERM293:ERM305 EHQ293:EHQ305 DXU293:DXU305 DNY293:DNY305 DEC293:DEC305 CUG293:CUG305 CKK293:CKK305 CAO293:CAO305 BQS293:BQS305 BGW293:BGW305 AXA293:AXA305 ANE293:ANE305 ADI293:ADI305 TM293:TM305 JQ293:JQ305 AXA401:AXA411 WWC308:WWC317 WMG308:WMG317 WCK308:WCK317 VSO308:VSO317 VIS308:VIS317 UYW308:UYW317 UPA308:UPA317 UFE308:UFE317 TVI308:TVI317 TLM308:TLM317 TBQ308:TBQ317 SRU308:SRU317 SHY308:SHY317 RYC308:RYC317 ROG308:ROG317 REK308:REK317 QUO308:QUO317 QKS308:QKS317 QAW308:QAW317 PRA308:PRA317 PHE308:PHE317 OXI308:OXI317 ONM308:ONM317 ODQ308:ODQ317 NTU308:NTU317 NJY308:NJY317 NAC308:NAC317 MQG308:MQG317 MGK308:MGK317 LWO308:LWO317 LMS308:LMS317 LCW308:LCW317 KTA308:KTA317 KJE308:KJE317 JZI308:JZI317 JPM308:JPM317 JFQ308:JFQ317 IVU308:IVU317 ILY308:ILY317 ICC308:ICC317 HSG308:HSG317 HIK308:HIK317 GYO308:GYO317 GOS308:GOS317 GEW308:GEW317 FVA308:FVA317 FLE308:FLE317 FBI308:FBI317 ERM308:ERM317 EHQ308:EHQ317 DXU308:DXU317 DNY308:DNY317 DEC308:DEC317 CUG308:CUG317 CKK308:CKK317 CAO308:CAO317 BQS308:BQS317 BGW308:BGW317 AXA308:AXA317 ANE308:ANE317 ADI308:ADI317 TM308:TM317 JQ308:JQ317 ANE401:ANE411 PHE364:PHE375 OXI364:OXI375 ONM364:ONM375 ODQ364:ODQ375 NTU364:NTU375 NJY364:NJY375 NAC364:NAC375 MQG364:MQG375 MGK364:MGK375 LWO364:LWO375 LMS364:LMS375 LCW364:LCW375 KTA364:KTA375 KJE364:KJE375 JZI364:JZI375 JPM364:JPM375 JFQ364:JFQ375 IVU364:IVU375 ILY364:ILY375 ICC364:ICC375 HSG364:HSG375 HIK364:HIK375 GYO364:GYO375 GOS364:GOS375 GEW364:GEW375 FVA364:FVA375 FLE364:FLE375 FBI364:FBI375 ERM364:ERM375 EHQ364:EHQ375 DXU364:DXU375 DNY364:DNY375 DEC364:DEC375 CUG364:CUG375 CKK364:CKK375 CAO364:CAO375 BQS364:BQS375 BGW364:BGW375 AXA364:AXA375 ANE364:ANE375 ADI364:ADI375 TM364:TM375 JQ364:JQ375 WMG364:WMG375 WWC364:WWC375 WCK364:WCK375 VSO364:VSO375 VIS364:VIS375 UYW364:UYW375 UPA364:UPA375 UFE364:UFE375 TVI364:TVI375 TLM364:TLM375 TBQ364:TBQ375 SRU364:SRU375 SHY364:SHY375 RYC364:RYC375 ROG364:ROG375 REK364:REK375 QUO364:QUO375 QKS364:QKS375 QAW364:QAW375 PRA364:PRA375 JQ399 TM399 ADI399 ANE399 AXA399 BGW399 BQS399 CAO399 CKK399 CUG399 DEC399 DNY399 DXU399 EHQ399 ERM399 FBI399 FLE399 FVA399 GEW399 GOS399 GYO399 HIK399 HSG399 ICC399 ILY399 IVU399 JFQ399 JPM399 JZI399 KJE399 KTA399 LCW399 LMS399 LWO399 MGK399 MQG399 NAC399 NJY399 NTU399 ODQ399 ONM399 OXI399 PHE399 PRA399 QAW399 QKS399 QUO399 REK399 ROG399 RYC399 SHY399 SRU399 TBQ399 TLM399 TVI399 UFE399 UPA399 UYW399 VIS399 VSO399 WCK399 WMG399 WWC399 ADI401:ADI411 JQ401:JQ411 WWC401:WWC411 WMG401:WMG411 WCK401:WCK411 VSO401:VSO411 VIS401:VIS411 UYW401:UYW411 UPA401:UPA411 UFE401:UFE411 TVI401:TVI411 TLM401:TLM411 TBQ401:TBQ411 SRU401:SRU411 SHY401:SHY411 RYC401:RYC411 ROG401:ROG411 REK401:REK411 QUO401:QUO411 QKS401:QKS411 QAW401:QAW411 PRA401:PRA411 PHE401:PHE411 OXI401:OXI411 ONM401:ONM411 ODQ401:ODQ411 NTU401:NTU411 NJY401:NJY411 NAC401:NAC411 MQG401:MQG411 MGK401:MGK411 LWO401:LWO411 LMS401:LMS411 LCW401:LCW411 KTA401:KTA411 Q293 Q339:Q340 Q253:Q261 Q419 Q342:Q353 Q401:Q404 Q295:Q298 Q410:Q411 Q274 Q272 Q276:Q284 Q424:Q430 Q422 Q365:Q373 Q308:Q317 Q300:Q302 Q360:Q362 Q408 Q406 Q413:Q415 Q379:Q387 Q286:Q287 Q290:Q291 Q305 Q324:Q337 Q375" xr:uid="{00000000-0002-0000-0200-000001000000}">
      <formula1>0</formula1>
    </dataValidation>
    <dataValidation operator="greaterThanOrEqual" allowBlank="1" showInputMessage="1" showErrorMessage="1" sqref="P392 Q466 Q482 Q486:Q488 Q306 Q423 Q471 Q338 Q460:Q461 Q416:Q417 Q374 Q354:Q355 Q275 Q273 Q397:Q399 Q299 Q303:Q304 Q421 Q251 Q364 Q456" xr:uid="{0E7D41A1-576C-4E5B-8668-26BA1B9844BF}"/>
  </dataValidations>
  <pageMargins left="0.31496062992125984" right="0.70866141732283472" top="1.1811023622047245" bottom="0.55118110236220474" header="0.31496062992125984" footer="0"/>
  <pageSetup scale="35" fitToHeight="0" orientation="landscape" r:id="rId1"/>
  <headerFooter>
    <oddHeader>&amp;L&amp;"Arial,Negrita"
Fecha de presentación:&amp;"Arial,Normal" 24 de octubre de 2017.&amp;C&amp;"Arial,Negrita"INFORME PRESENTADO A LA CONTRALORÍA GENERAL DE LA REPÚBLICA
SEGUIMIENTO PLAN DE MEJORAMIENTO
FORMULARIO N° 14.1</oddHeader>
    <oddFooter>&amp;L&amp;"Arial,Negrita"Elaboró:&amp;"Arial,Normal" Oficina de Control Interno.</oddFoot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tabColor theme="3" tint="0.59999389629810485"/>
  </sheetPr>
  <dimension ref="A1:Q113"/>
  <sheetViews>
    <sheetView showGridLines="0" tabSelected="1" zoomScaleNormal="100" workbookViewId="0">
      <selection activeCell="B4" sqref="B4"/>
    </sheetView>
  </sheetViews>
  <sheetFormatPr baseColWidth="10" defaultColWidth="11.42578125" defaultRowHeight="12.75" x14ac:dyDescent="0.2"/>
  <cols>
    <col min="1" max="1" width="61" style="13" customWidth="1"/>
    <col min="2" max="2" width="30.5703125" style="13" customWidth="1"/>
    <col min="3" max="3" width="14.140625" style="13" customWidth="1"/>
    <col min="4" max="4" width="12" style="13" customWidth="1"/>
    <col min="5" max="5" width="13.5703125" style="13" customWidth="1"/>
    <col min="6" max="6" width="18.5703125" style="13" customWidth="1"/>
    <col min="7" max="7" width="17" style="23" customWidth="1"/>
    <col min="8" max="8" width="12.85546875" style="23" customWidth="1"/>
    <col min="9" max="9" width="8.5703125" style="23" customWidth="1"/>
    <col min="10" max="10" width="20.140625" style="23" customWidth="1"/>
    <col min="11" max="11" width="11.42578125" style="23"/>
    <col min="12" max="12" width="8.5703125" style="23" customWidth="1"/>
    <col min="13" max="13" width="28.85546875" style="23" hidden="1" customWidth="1"/>
    <col min="14" max="14" width="44.7109375" style="23" hidden="1" customWidth="1"/>
    <col min="15" max="15" width="39" style="23" hidden="1" customWidth="1"/>
    <col min="16" max="17" width="11.42578125" style="23"/>
    <col min="18" max="16384" width="11.42578125" style="13"/>
  </cols>
  <sheetData>
    <row r="1" spans="1:15" ht="18" customHeight="1" x14ac:dyDescent="0.2">
      <c r="B1" s="267" t="s">
        <v>1616</v>
      </c>
      <c r="C1" s="267"/>
      <c r="D1" s="267"/>
      <c r="E1" s="267"/>
      <c r="F1" s="267"/>
      <c r="G1" s="267"/>
      <c r="H1" s="267"/>
    </row>
    <row r="2" spans="1:15" ht="18" customHeight="1" x14ac:dyDescent="0.2">
      <c r="B2" s="268" t="s">
        <v>870</v>
      </c>
      <c r="C2" s="268"/>
      <c r="D2" s="268"/>
      <c r="E2" s="268"/>
      <c r="F2" s="268"/>
      <c r="G2" s="268"/>
      <c r="H2" s="268"/>
      <c r="J2" s="266" t="s">
        <v>879</v>
      </c>
      <c r="K2" s="266"/>
      <c r="M2" s="266" t="s">
        <v>899</v>
      </c>
      <c r="N2" s="266"/>
      <c r="O2" s="266"/>
    </row>
    <row r="3" spans="1:15" ht="0.75" hidden="1" customHeight="1" x14ac:dyDescent="0.2">
      <c r="B3" s="11" t="s">
        <v>170</v>
      </c>
      <c r="C3" s="11" t="s">
        <v>162</v>
      </c>
      <c r="D3" s="151"/>
      <c r="E3" s="151"/>
      <c r="F3" s="151"/>
      <c r="G3"/>
      <c r="H3"/>
      <c r="I3"/>
      <c r="J3" s="80"/>
      <c r="K3" s="80"/>
      <c r="M3" s="126"/>
      <c r="N3" s="126"/>
      <c r="O3" s="126"/>
    </row>
    <row r="4" spans="1:15" x14ac:dyDescent="0.2">
      <c r="A4" s="204" t="s">
        <v>1914</v>
      </c>
      <c r="B4" s="230" t="s">
        <v>166</v>
      </c>
      <c r="C4" s="232" t="s">
        <v>11</v>
      </c>
      <c r="D4" s="233" t="s">
        <v>894</v>
      </c>
      <c r="E4" s="233" t="s">
        <v>1615</v>
      </c>
      <c r="F4" s="231" t="s">
        <v>12</v>
      </c>
      <c r="G4"/>
      <c r="H4"/>
      <c r="I4"/>
      <c r="J4" s="81" t="s">
        <v>4</v>
      </c>
      <c r="K4" s="82">
        <f>'PLAN DE MEJORAMIENTO CGR-INVIAS'!AC501</f>
        <v>0.61469460343679883</v>
      </c>
      <c r="M4" s="83" t="s">
        <v>902</v>
      </c>
      <c r="N4" s="83" t="s">
        <v>900</v>
      </c>
      <c r="O4" s="83" t="s">
        <v>901</v>
      </c>
    </row>
    <row r="5" spans="1:15" x14ac:dyDescent="0.2">
      <c r="A5" s="205" t="s">
        <v>1240</v>
      </c>
      <c r="B5" s="159" t="s">
        <v>167</v>
      </c>
      <c r="C5" s="226"/>
      <c r="D5" s="226">
        <v>49</v>
      </c>
      <c r="E5" s="226">
        <v>27</v>
      </c>
      <c r="F5" s="226">
        <v>76</v>
      </c>
      <c r="G5"/>
      <c r="H5"/>
      <c r="I5"/>
      <c r="J5" s="81" t="s">
        <v>3</v>
      </c>
      <c r="K5" s="82">
        <f>'PLAN DE MEJORAMIENTO CGR-INVIAS'!AC502</f>
        <v>0.60165801219705706</v>
      </c>
      <c r="M5" s="84" t="str">
        <f>B5</f>
        <v>R2014</v>
      </c>
      <c r="N5" s="85">
        <f>'PLAN DE MEJORAMIENTO CGR-INVIAS'!AC662</f>
        <v>0.68477635161415795</v>
      </c>
      <c r="O5" s="85">
        <f>'PLAN DE MEJORAMIENTO CGR-INVIAS'!AC663</f>
        <v>0.68477635161415795</v>
      </c>
    </row>
    <row r="6" spans="1:15" x14ac:dyDescent="0.2">
      <c r="A6" s="205" t="s">
        <v>1241</v>
      </c>
      <c r="B6" s="159" t="s">
        <v>168</v>
      </c>
      <c r="C6" s="226">
        <v>2</v>
      </c>
      <c r="D6" s="226">
        <v>40</v>
      </c>
      <c r="E6" s="226">
        <v>18</v>
      </c>
      <c r="F6" s="226">
        <v>60</v>
      </c>
      <c r="G6"/>
      <c r="H6"/>
      <c r="I6"/>
      <c r="M6" s="84" t="str">
        <f>B6</f>
        <v>R2015</v>
      </c>
      <c r="N6" s="85">
        <f>'PLAN DE MEJORAMIENTO CGR-INVIAS'!AC655</f>
        <v>0.66570159706208909</v>
      </c>
      <c r="O6" s="85">
        <f>'PLAN DE MEJORAMIENTO CGR-INVIAS'!AC656</f>
        <v>0.64238503378935241</v>
      </c>
    </row>
    <row r="7" spans="1:15" x14ac:dyDescent="0.2">
      <c r="A7" s="205" t="s">
        <v>1242</v>
      </c>
      <c r="B7" s="159" t="s">
        <v>169</v>
      </c>
      <c r="C7" s="226"/>
      <c r="D7" s="226">
        <v>5</v>
      </c>
      <c r="E7" s="226">
        <v>2</v>
      </c>
      <c r="F7" s="226">
        <v>7</v>
      </c>
      <c r="G7"/>
      <c r="H7"/>
      <c r="I7"/>
      <c r="M7" s="84" t="str">
        <f t="shared" ref="M7:M15" si="0">B7</f>
        <v>D2016</v>
      </c>
      <c r="N7" s="85">
        <f>'PLAN DE MEJORAMIENTO CGR-INVIAS'!AC634</f>
        <v>0.63265306122448972</v>
      </c>
      <c r="O7" s="85">
        <f>'PLAN DE MEJORAMIENTO CGR-INVIAS'!AC635</f>
        <v>0.63265306122448972</v>
      </c>
    </row>
    <row r="8" spans="1:15" x14ac:dyDescent="0.2">
      <c r="A8" s="205" t="s">
        <v>1243</v>
      </c>
      <c r="B8" s="159" t="s">
        <v>194</v>
      </c>
      <c r="C8" s="226"/>
      <c r="D8" s="226">
        <v>8</v>
      </c>
      <c r="E8" s="226"/>
      <c r="F8" s="226">
        <v>8</v>
      </c>
      <c r="G8"/>
      <c r="H8"/>
      <c r="I8"/>
      <c r="M8" s="84" t="str">
        <f t="shared" si="0"/>
        <v>EVP2016</v>
      </c>
      <c r="N8" s="85">
        <f>'PLAN DE MEJORAMIENTO CGR-INVIAS'!AC648</f>
        <v>1</v>
      </c>
      <c r="O8" s="85">
        <f>'PLAN DE MEJORAMIENTO CGR-INVIAS'!AC649</f>
        <v>1</v>
      </c>
    </row>
    <row r="9" spans="1:15" x14ac:dyDescent="0.2">
      <c r="A9" s="205" t="s">
        <v>1244</v>
      </c>
      <c r="B9" s="159" t="s">
        <v>195</v>
      </c>
      <c r="C9" s="226"/>
      <c r="D9" s="226">
        <v>14</v>
      </c>
      <c r="E9" s="226">
        <v>11</v>
      </c>
      <c r="F9" s="226">
        <v>25</v>
      </c>
      <c r="G9"/>
      <c r="H9"/>
      <c r="I9"/>
      <c r="M9" s="84" t="str">
        <f t="shared" si="0"/>
        <v>ECP2016</v>
      </c>
      <c r="N9" s="85">
        <f>'PLAN DE MEJORAMIENTO CGR-INVIAS'!AC641</f>
        <v>0.59074542726836299</v>
      </c>
      <c r="O9" s="85">
        <f>'PLAN DE MEJORAMIENTO CGR-INVIAS'!AC642</f>
        <v>0.59074542726836299</v>
      </c>
    </row>
    <row r="10" spans="1:15" x14ac:dyDescent="0.2">
      <c r="A10" s="206" t="s">
        <v>1245</v>
      </c>
      <c r="B10" s="159" t="s">
        <v>261</v>
      </c>
      <c r="C10" s="226">
        <v>1</v>
      </c>
      <c r="D10" s="226">
        <v>47</v>
      </c>
      <c r="E10" s="226">
        <v>15</v>
      </c>
      <c r="F10" s="226">
        <v>63</v>
      </c>
      <c r="G10"/>
      <c r="H10"/>
      <c r="I10"/>
      <c r="M10" s="84" t="str">
        <f t="shared" si="0"/>
        <v>R2016</v>
      </c>
      <c r="N10" s="85">
        <f>'PLAN DE MEJORAMIENTO CGR-INVIAS'!AC627</f>
        <v>0.75040645742850132</v>
      </c>
      <c r="O10" s="85">
        <f>'PLAN DE MEJORAMIENTO CGR-INVIAS'!AC628</f>
        <v>0.73035651619078013</v>
      </c>
    </row>
    <row r="11" spans="1:15" x14ac:dyDescent="0.2">
      <c r="A11" s="205" t="s">
        <v>1246</v>
      </c>
      <c r="B11" s="159" t="s">
        <v>831</v>
      </c>
      <c r="C11" s="226"/>
      <c r="D11" s="226">
        <v>3</v>
      </c>
      <c r="E11" s="226">
        <v>1</v>
      </c>
      <c r="F11" s="226">
        <v>4</v>
      </c>
      <c r="G11"/>
      <c r="H11"/>
      <c r="I11"/>
      <c r="M11" s="84" t="str">
        <f t="shared" si="0"/>
        <v>AC2017</v>
      </c>
      <c r="N11" s="85">
        <f>'PLAN DE MEJORAMIENTO CGR-INVIAS'!AC620</f>
        <v>0.9494109494109495</v>
      </c>
      <c r="O11" s="85">
        <f>'PLAN DE MEJORAMIENTO CGR-INVIAS'!AC621</f>
        <v>0.9494109494109495</v>
      </c>
    </row>
    <row r="12" spans="1:15" x14ac:dyDescent="0.2">
      <c r="A12" s="205" t="s">
        <v>1247</v>
      </c>
      <c r="B12" s="159" t="s">
        <v>969</v>
      </c>
      <c r="C12" s="226"/>
      <c r="D12" s="226">
        <v>37</v>
      </c>
      <c r="E12" s="226">
        <v>8</v>
      </c>
      <c r="F12" s="226">
        <v>45</v>
      </c>
      <c r="G12"/>
      <c r="H12"/>
      <c r="I12"/>
      <c r="M12" s="84" t="str">
        <f t="shared" si="0"/>
        <v>AF2017</v>
      </c>
      <c r="N12" s="85">
        <f>'PLAN DE MEJORAMIENTO CGR-INVIAS'!AC613</f>
        <v>0.86405075749974891</v>
      </c>
      <c r="O12" s="85">
        <f>'PLAN DE MEJORAMIENTO CGR-INVIAS'!AC614</f>
        <v>0.86405075749974891</v>
      </c>
    </row>
    <row r="13" spans="1:15" x14ac:dyDescent="0.2">
      <c r="A13" s="205" t="s">
        <v>1248</v>
      </c>
      <c r="B13" s="159" t="s">
        <v>1032</v>
      </c>
      <c r="C13" s="226"/>
      <c r="D13" s="226">
        <v>3</v>
      </c>
      <c r="E13" s="226">
        <v>5</v>
      </c>
      <c r="F13" s="226">
        <v>8</v>
      </c>
      <c r="G13"/>
      <c r="H13"/>
      <c r="I13"/>
      <c r="J13" s="79"/>
      <c r="M13" s="84" t="str">
        <f t="shared" si="0"/>
        <v>ADP2017</v>
      </c>
      <c r="N13" s="85">
        <f>'PLAN DE MEJORAMIENTO CGR-INVIAS'!AC606</f>
        <v>0.14407894736842106</v>
      </c>
      <c r="O13" s="85">
        <f>'PLAN DE MEJORAMIENTO CGR-INVIAS'!AC607</f>
        <v>0.14407894736842106</v>
      </c>
    </row>
    <row r="14" spans="1:15" x14ac:dyDescent="0.2">
      <c r="A14" s="206" t="s">
        <v>1249</v>
      </c>
      <c r="B14" s="159" t="s">
        <v>1110</v>
      </c>
      <c r="C14" s="226"/>
      <c r="D14" s="226">
        <v>3</v>
      </c>
      <c r="E14" s="226">
        <v>25</v>
      </c>
      <c r="F14" s="226">
        <v>28</v>
      </c>
      <c r="G14"/>
      <c r="H14"/>
      <c r="I14"/>
      <c r="J14" s="78"/>
      <c r="M14" s="84" t="str">
        <f t="shared" si="0"/>
        <v>ACSRT17</v>
      </c>
      <c r="N14" s="85">
        <f>'PLAN DE MEJORAMIENTO CGR-INVIAS'!AC599</f>
        <v>0.32142857142857134</v>
      </c>
      <c r="O14" s="85">
        <f>'PLAN DE MEJORAMIENTO CGR-INVIAS'!AC600</f>
        <v>0.32142857142857134</v>
      </c>
    </row>
    <row r="15" spans="1:15" x14ac:dyDescent="0.2">
      <c r="A15" s="205" t="s">
        <v>1410</v>
      </c>
      <c r="B15" s="159" t="s">
        <v>1234</v>
      </c>
      <c r="C15" s="228"/>
      <c r="D15" s="225">
        <v>1</v>
      </c>
      <c r="E15" s="225">
        <v>4</v>
      </c>
      <c r="F15" s="229">
        <v>5</v>
      </c>
      <c r="G15"/>
      <c r="H15"/>
      <c r="I15"/>
      <c r="M15" s="84" t="str">
        <f t="shared" si="0"/>
        <v>APCSMF18</v>
      </c>
      <c r="N15" s="85">
        <f>'PLAN DE MEJORAMIENTO CGR-INVIAS'!AC592</f>
        <v>0.75555555555555554</v>
      </c>
      <c r="O15" s="85">
        <f>'PLAN DE MEJORAMIENTO CGR-INVIAS'!AC593</f>
        <v>0.75555555555555554</v>
      </c>
    </row>
    <row r="16" spans="1:15" x14ac:dyDescent="0.2">
      <c r="A16" s="205" t="s">
        <v>1374</v>
      </c>
      <c r="B16" s="159" t="s">
        <v>1258</v>
      </c>
      <c r="C16" s="228"/>
      <c r="D16" s="225">
        <v>34</v>
      </c>
      <c r="E16" s="225">
        <v>22</v>
      </c>
      <c r="F16" s="229">
        <v>56</v>
      </c>
      <c r="G16"/>
      <c r="H16"/>
      <c r="I16"/>
      <c r="M16" s="84" t="str">
        <f t="shared" ref="M16:M21" si="1">B16</f>
        <v>AF2018</v>
      </c>
      <c r="N16" s="85">
        <f>'PLAN DE MEJORAMIENTO CGR-INVIAS'!AC585</f>
        <v>0.61348443425346166</v>
      </c>
      <c r="O16" s="85">
        <f>'PLAN DE MEJORAMIENTO CGR-INVIAS'!AC586</f>
        <v>0.61348443425346166</v>
      </c>
    </row>
    <row r="17" spans="1:15" x14ac:dyDescent="0.2">
      <c r="A17" s="206" t="s">
        <v>1411</v>
      </c>
      <c r="B17" s="159" t="s">
        <v>1402</v>
      </c>
      <c r="C17" s="228"/>
      <c r="D17" s="225">
        <v>8</v>
      </c>
      <c r="E17" s="225"/>
      <c r="F17" s="229">
        <v>8</v>
      </c>
      <c r="G17"/>
      <c r="H17"/>
      <c r="I17"/>
      <c r="M17" s="84" t="str">
        <f t="shared" si="1"/>
        <v>ACTL2018</v>
      </c>
      <c r="N17" s="85">
        <f>'PLAN DE MEJORAMIENTO CGR-INVIAS'!AC578</f>
        <v>1</v>
      </c>
      <c r="O17" s="85">
        <f>'PLAN DE MEJORAMIENTO CGR-INVIAS'!AC579</f>
        <v>1</v>
      </c>
    </row>
    <row r="18" spans="1:15" x14ac:dyDescent="0.2">
      <c r="A18" s="205" t="s">
        <v>1618</v>
      </c>
      <c r="B18" s="159" t="s">
        <v>1606</v>
      </c>
      <c r="C18" s="228"/>
      <c r="D18" s="225">
        <v>1</v>
      </c>
      <c r="E18" s="225">
        <v>4</v>
      </c>
      <c r="F18" s="229">
        <v>5</v>
      </c>
      <c r="G18"/>
      <c r="H18"/>
      <c r="I18"/>
      <c r="M18" s="84" t="str">
        <f t="shared" si="1"/>
        <v>ACPP</v>
      </c>
      <c r="N18" s="85">
        <f>'PLAN DE MEJORAMIENTO CGR-INVIAS'!AC571</f>
        <v>0.33145604395604394</v>
      </c>
      <c r="O18" s="85">
        <f>'PLAN DE MEJORAMIENTO CGR-INVIAS'!AC572</f>
        <v>0.33145604395604394</v>
      </c>
    </row>
    <row r="19" spans="1:15" x14ac:dyDescent="0.2">
      <c r="A19" s="205" t="s">
        <v>1619</v>
      </c>
      <c r="B19" s="159" t="s">
        <v>1613</v>
      </c>
      <c r="C19" s="228"/>
      <c r="D19" s="225">
        <v>4</v>
      </c>
      <c r="E19" s="225">
        <v>7</v>
      </c>
      <c r="F19" s="229">
        <v>11</v>
      </c>
      <c r="G19"/>
      <c r="H19"/>
      <c r="I19"/>
      <c r="M19" s="84" t="str">
        <f t="shared" si="1"/>
        <v>AF2019</v>
      </c>
      <c r="N19" s="85">
        <f>'PLAN DE MEJORAMIENTO CGR-INVIAS'!AC564</f>
        <v>0.5134590377113134</v>
      </c>
      <c r="O19" s="85">
        <f>'PLAN DE MEJORAMIENTO CGR-INVIAS'!AC565</f>
        <v>0.5134590377113134</v>
      </c>
    </row>
    <row r="20" spans="1:15" x14ac:dyDescent="0.2">
      <c r="A20" s="207" t="s">
        <v>1754</v>
      </c>
      <c r="B20" s="171" t="s">
        <v>1715</v>
      </c>
      <c r="C20" s="225"/>
      <c r="D20" s="225"/>
      <c r="E20" s="225">
        <v>2</v>
      </c>
      <c r="F20" s="225">
        <v>2</v>
      </c>
      <c r="G20"/>
      <c r="H20"/>
      <c r="I20" s="162"/>
      <c r="M20" s="84" t="str">
        <f t="shared" si="1"/>
        <v>AEFC</v>
      </c>
      <c r="N20" s="85">
        <f>'PLAN DE MEJORAMIENTO CGR-INVIAS'!AC557</f>
        <v>0</v>
      </c>
      <c r="O20" s="85">
        <f>'PLAN DE MEJORAMIENTO CGR-INVIAS'!AC558</f>
        <v>0</v>
      </c>
    </row>
    <row r="21" spans="1:15" x14ac:dyDescent="0.2">
      <c r="A21" s="207" t="s">
        <v>1910</v>
      </c>
      <c r="B21" s="179" t="s">
        <v>1803</v>
      </c>
      <c r="C21" s="225"/>
      <c r="D21" s="225">
        <v>1</v>
      </c>
      <c r="E21" s="225">
        <v>16</v>
      </c>
      <c r="F21" s="225">
        <v>17</v>
      </c>
      <c r="G21"/>
      <c r="H21"/>
      <c r="I21" s="30"/>
      <c r="M21" s="84" t="str">
        <f t="shared" si="1"/>
        <v>AC2019</v>
      </c>
      <c r="N21" s="85">
        <f>'PLAN DE MEJORAMIENTO CGR-INVIAS'!AC543</f>
        <v>0.1824104234527687</v>
      </c>
      <c r="O21" s="85">
        <f>'PLAN DE MEJORAMIENTO CGR-INVIAS'!AC544</f>
        <v>0.1824104234527687</v>
      </c>
    </row>
    <row r="22" spans="1:15" x14ac:dyDescent="0.2">
      <c r="A22" s="207" t="s">
        <v>1911</v>
      </c>
      <c r="B22" s="179" t="s">
        <v>1869</v>
      </c>
      <c r="C22" s="225"/>
      <c r="D22" s="225"/>
      <c r="E22" s="225">
        <v>7</v>
      </c>
      <c r="F22" s="225">
        <v>7</v>
      </c>
      <c r="G22"/>
      <c r="H22"/>
      <c r="I22" s="30"/>
      <c r="M22" s="84" t="str">
        <f t="shared" ref="M22:M27" si="2">B22</f>
        <v>AT73</v>
      </c>
      <c r="N22" s="85">
        <f>'PLAN DE MEJORAMIENTO CGR-INVIAS'!AC522</f>
        <v>2.814258911819888E-2</v>
      </c>
      <c r="O22" s="85">
        <f>'PLAN DE MEJORAMIENTO CGR-INVIAS'!AC523</f>
        <v>2.814258911819888E-2</v>
      </c>
    </row>
    <row r="23" spans="1:15" x14ac:dyDescent="0.2">
      <c r="A23" s="208" t="s">
        <v>1912</v>
      </c>
      <c r="B23" s="179" t="s">
        <v>1870</v>
      </c>
      <c r="C23" s="225"/>
      <c r="D23" s="225"/>
      <c r="E23" s="225">
        <v>1</v>
      </c>
      <c r="F23" s="225">
        <v>1</v>
      </c>
      <c r="G23"/>
      <c r="H23"/>
      <c r="I23" s="30"/>
      <c r="M23" s="84" t="str">
        <f t="shared" si="2"/>
        <v>AT74</v>
      </c>
      <c r="N23" s="85">
        <f>'PLAN DE MEJORAMIENTO CGR-INVIAS'!AC529</f>
        <v>0</v>
      </c>
      <c r="O23" s="85">
        <f>'PLAN DE MEJORAMIENTO CGR-INVIAS'!AC530</f>
        <v>0</v>
      </c>
    </row>
    <row r="24" spans="1:15" x14ac:dyDescent="0.2">
      <c r="A24" s="208" t="s">
        <v>1913</v>
      </c>
      <c r="B24" s="179" t="s">
        <v>1871</v>
      </c>
      <c r="C24" s="225"/>
      <c r="D24" s="225"/>
      <c r="E24" s="225">
        <v>12</v>
      </c>
      <c r="F24" s="225">
        <v>12</v>
      </c>
      <c r="G24"/>
      <c r="H24"/>
      <c r="I24" s="30"/>
      <c r="M24" s="84" t="str">
        <f t="shared" si="2"/>
        <v>AT75</v>
      </c>
      <c r="N24" s="85">
        <f>'PLAN DE MEJORAMIENTO CGR-INVIAS'!AC536</f>
        <v>9.101941747572817E-2</v>
      </c>
      <c r="O24" s="85">
        <f>'PLAN DE MEJORAMIENTO CGR-INVIAS'!AC537</f>
        <v>9.101941747572817E-2</v>
      </c>
    </row>
    <row r="25" spans="1:15" x14ac:dyDescent="0.2">
      <c r="A25" s="208" t="s">
        <v>1757</v>
      </c>
      <c r="B25" s="195" t="s">
        <v>1872</v>
      </c>
      <c r="C25" s="225"/>
      <c r="D25" s="225"/>
      <c r="E25" s="225">
        <v>11</v>
      </c>
      <c r="F25" s="225">
        <v>11</v>
      </c>
      <c r="G25"/>
      <c r="H25"/>
      <c r="I25" s="30"/>
      <c r="M25" s="84" t="str">
        <f t="shared" si="2"/>
        <v>AT75-OCAD PAZ</v>
      </c>
      <c r="N25" s="85">
        <f>'PLAN DE MEJORAMIENTO CGR-INVIAS'!AC550</f>
        <v>3.4963579604578562E-2</v>
      </c>
      <c r="O25" s="85">
        <f>'PLAN DE MEJORAMIENTO CGR-INVIAS'!AC551</f>
        <v>3.4963579604578562E-2</v>
      </c>
    </row>
    <row r="26" spans="1:15" x14ac:dyDescent="0.2">
      <c r="A26" s="208" t="s">
        <v>1918</v>
      </c>
      <c r="B26" s="198" t="s">
        <v>1924</v>
      </c>
      <c r="C26" s="225"/>
      <c r="D26" s="225"/>
      <c r="E26" s="225">
        <v>1</v>
      </c>
      <c r="F26" s="225">
        <v>1</v>
      </c>
      <c r="G26"/>
      <c r="H26"/>
      <c r="I26" s="30"/>
      <c r="M26" s="84" t="str">
        <f t="shared" si="2"/>
        <v>DENUNCIA2020-187038-82111-D</v>
      </c>
      <c r="N26" s="85">
        <f>'PLAN DE MEJORAMIENTO CGR-INVIAS'!AC515</f>
        <v>0</v>
      </c>
      <c r="O26" s="85">
        <f>'PLAN DE MEJORAMIENTO CGR-INVIAS'!AC516</f>
        <v>0</v>
      </c>
    </row>
    <row r="27" spans="1:15" x14ac:dyDescent="0.2">
      <c r="A27" s="205" t="s">
        <v>2020</v>
      </c>
      <c r="B27" s="171" t="s">
        <v>1929</v>
      </c>
      <c r="C27" s="196">
        <v>3</v>
      </c>
      <c r="D27" s="196">
        <v>6</v>
      </c>
      <c r="E27" s="196">
        <v>18</v>
      </c>
      <c r="F27" s="196">
        <v>27</v>
      </c>
      <c r="G27"/>
      <c r="H27"/>
      <c r="I27" s="30"/>
      <c r="M27" s="84" t="str">
        <f t="shared" si="2"/>
        <v>AF2020</v>
      </c>
      <c r="N27" s="85">
        <f>'PLAN DE MEJORAMIENTO CGR-INVIAS'!AC508</f>
        <v>0.29218881708345029</v>
      </c>
      <c r="O27" s="85">
        <f>'PLAN DE MEJORAMIENTO CGR-INVIAS'!AC509</f>
        <v>0.22344220025784278</v>
      </c>
    </row>
    <row r="28" spans="1:15" x14ac:dyDescent="0.2">
      <c r="B28" s="231" t="s">
        <v>12</v>
      </c>
      <c r="C28" s="227">
        <v>6</v>
      </c>
      <c r="D28" s="227">
        <v>264</v>
      </c>
      <c r="E28" s="227">
        <v>217</v>
      </c>
      <c r="F28" s="227">
        <v>487</v>
      </c>
      <c r="G28"/>
      <c r="H28"/>
      <c r="I28" s="30"/>
      <c r="M28" s="83" t="s">
        <v>903</v>
      </c>
      <c r="N28" s="86">
        <f>'PLAN DE MEJORAMIENTO CGR-INVIAS'!AC501</f>
        <v>0.61469460343679883</v>
      </c>
      <c r="O28" s="86">
        <f>'PLAN DE MEJORAMIENTO CGR-INVIAS'!AC502</f>
        <v>0.60165801219705706</v>
      </c>
    </row>
    <row r="29" spans="1:15" x14ac:dyDescent="0.2">
      <c r="B29"/>
      <c r="C29"/>
      <c r="D29"/>
      <c r="E29"/>
      <c r="F29"/>
      <c r="G29"/>
      <c r="H29"/>
      <c r="I29" s="30"/>
    </row>
    <row r="30" spans="1:15" x14ac:dyDescent="0.2">
      <c r="B30" s="272" t="s">
        <v>2068</v>
      </c>
      <c r="C30" s="272"/>
      <c r="D30" s="272"/>
      <c r="E30" s="272"/>
      <c r="F30" s="272"/>
      <c r="G30" s="272"/>
      <c r="H30" s="273"/>
      <c r="I30" s="30"/>
    </row>
    <row r="31" spans="1:15" x14ac:dyDescent="0.2">
      <c r="B31" s="272"/>
      <c r="C31" s="272"/>
      <c r="D31" s="272"/>
      <c r="E31" s="272"/>
      <c r="F31" s="272"/>
      <c r="G31" s="272"/>
      <c r="H31" s="273"/>
      <c r="I31" s="30"/>
    </row>
    <row r="32" spans="1:15" x14ac:dyDescent="0.2">
      <c r="B32" s="272"/>
      <c r="C32" s="272"/>
      <c r="D32" s="272"/>
      <c r="E32" s="272"/>
      <c r="F32" s="272"/>
      <c r="G32" s="272"/>
      <c r="H32" s="273"/>
      <c r="I32" s="30"/>
    </row>
    <row r="33" spans="2:17" x14ac:dyDescent="0.2">
      <c r="B33" s="272"/>
      <c r="C33" s="272"/>
      <c r="D33" s="272"/>
      <c r="E33" s="272"/>
      <c r="F33" s="272"/>
      <c r="G33" s="272"/>
      <c r="H33" s="273"/>
      <c r="I33" s="30"/>
    </row>
    <row r="34" spans="2:17" x14ac:dyDescent="0.2">
      <c r="B34" s="272"/>
      <c r="C34" s="272"/>
      <c r="D34" s="272"/>
      <c r="E34" s="272"/>
      <c r="F34" s="272"/>
      <c r="G34" s="272"/>
      <c r="H34" s="273"/>
      <c r="I34" s="30"/>
    </row>
    <row r="35" spans="2:17" x14ac:dyDescent="0.2">
      <c r="B35" s="272"/>
      <c r="C35" s="272"/>
      <c r="D35" s="272"/>
      <c r="E35" s="272"/>
      <c r="F35" s="272"/>
      <c r="G35" s="272"/>
      <c r="H35" s="273"/>
      <c r="I35" s="30"/>
    </row>
    <row r="36" spans="2:17" x14ac:dyDescent="0.2">
      <c r="B36" s="272"/>
      <c r="C36" s="272"/>
      <c r="D36" s="272"/>
      <c r="E36" s="272"/>
      <c r="F36" s="272"/>
      <c r="G36" s="272"/>
      <c r="H36" s="273"/>
      <c r="I36" s="30"/>
    </row>
    <row r="37" spans="2:17" x14ac:dyDescent="0.2">
      <c r="B37" s="72"/>
      <c r="C37" s="73"/>
      <c r="D37" s="73"/>
      <c r="E37" s="73"/>
      <c r="F37" s="73"/>
      <c r="G37" s="73"/>
      <c r="H37" s="73"/>
      <c r="I37" s="30"/>
    </row>
    <row r="38" spans="2:17" ht="13.5" hidden="1" customHeight="1" x14ac:dyDescent="0.2">
      <c r="B38" s="269" t="s">
        <v>1206</v>
      </c>
      <c r="C38" s="270"/>
      <c r="D38" s="270"/>
      <c r="E38" s="270"/>
      <c r="F38" s="270"/>
      <c r="G38" s="270"/>
      <c r="H38" s="271"/>
      <c r="I38" s="162"/>
    </row>
    <row r="39" spans="2:17" ht="15" hidden="1" customHeight="1" x14ac:dyDescent="0.2">
      <c r="B39" s="264" t="s">
        <v>2067</v>
      </c>
      <c r="C39" s="264"/>
      <c r="D39" s="264"/>
      <c r="E39" s="264"/>
      <c r="F39" s="264"/>
      <c r="G39" s="264"/>
      <c r="H39" s="264"/>
      <c r="I39" s="162"/>
    </row>
    <row r="40" spans="2:17" ht="15" hidden="1" customHeight="1" x14ac:dyDescent="0.2">
      <c r="B40" s="265"/>
      <c r="C40" s="265"/>
      <c r="D40" s="265"/>
      <c r="E40" s="265"/>
      <c r="F40" s="265"/>
      <c r="G40" s="265"/>
      <c r="H40" s="265"/>
      <c r="I40" s="162"/>
    </row>
    <row r="41" spans="2:17" ht="15" hidden="1" customHeight="1" x14ac:dyDescent="0.2">
      <c r="B41" s="265"/>
      <c r="C41" s="265"/>
      <c r="D41" s="265"/>
      <c r="E41" s="265"/>
      <c r="F41" s="265"/>
      <c r="G41" s="265"/>
      <c r="H41" s="265"/>
      <c r="I41" s="162"/>
    </row>
    <row r="42" spans="2:17" s="29" customFormat="1" ht="15" hidden="1" customHeight="1" x14ac:dyDescent="0.2">
      <c r="B42" s="265"/>
      <c r="C42" s="265"/>
      <c r="D42" s="265"/>
      <c r="E42" s="265"/>
      <c r="F42" s="265"/>
      <c r="G42" s="265"/>
      <c r="H42" s="265"/>
      <c r="I42" s="162"/>
      <c r="J42" s="28"/>
      <c r="K42" s="28"/>
      <c r="L42" s="28"/>
      <c r="N42" s="28"/>
      <c r="O42" s="28"/>
      <c r="P42" s="28"/>
      <c r="Q42" s="28"/>
    </row>
    <row r="43" spans="2:17" s="29" customFormat="1" ht="15" hidden="1" customHeight="1" x14ac:dyDescent="0.2">
      <c r="B43" s="265"/>
      <c r="C43" s="265"/>
      <c r="D43" s="265"/>
      <c r="E43" s="265"/>
      <c r="F43" s="265"/>
      <c r="G43" s="265"/>
      <c r="H43" s="265"/>
      <c r="I43" s="162"/>
      <c r="J43" s="28"/>
      <c r="K43" s="28"/>
      <c r="L43" s="28"/>
      <c r="N43" s="28"/>
      <c r="O43" s="28"/>
      <c r="P43" s="28"/>
      <c r="Q43" s="28"/>
    </row>
    <row r="44" spans="2:17" ht="15" hidden="1" customHeight="1" x14ac:dyDescent="0.2">
      <c r="B44" s="265"/>
      <c r="C44" s="265"/>
      <c r="D44" s="265"/>
      <c r="E44" s="265"/>
      <c r="F44" s="265"/>
      <c r="G44" s="265"/>
      <c r="H44" s="265"/>
      <c r="I44" s="162"/>
    </row>
    <row r="45" spans="2:17" ht="15" hidden="1" customHeight="1" x14ac:dyDescent="0.2">
      <c r="B45" s="265"/>
      <c r="C45" s="265"/>
      <c r="D45" s="265"/>
      <c r="E45" s="265"/>
      <c r="F45" s="265"/>
      <c r="G45" s="265"/>
      <c r="H45" s="265"/>
      <c r="I45"/>
    </row>
    <row r="46" spans="2:17" ht="15" hidden="1" customHeight="1" x14ac:dyDescent="0.2">
      <c r="B46" s="265"/>
      <c r="C46" s="265"/>
      <c r="D46" s="265"/>
      <c r="E46" s="265"/>
      <c r="F46" s="265"/>
      <c r="G46" s="265"/>
      <c r="H46" s="265"/>
      <c r="I46"/>
    </row>
    <row r="47" spans="2:17" ht="15" hidden="1" customHeight="1" x14ac:dyDescent="0.2">
      <c r="B47" s="265"/>
      <c r="C47" s="265"/>
      <c r="D47" s="265"/>
      <c r="E47" s="265"/>
      <c r="F47" s="265"/>
      <c r="G47" s="265"/>
      <c r="H47" s="265"/>
      <c r="I47"/>
    </row>
    <row r="48" spans="2:17" ht="15" hidden="1" customHeight="1" x14ac:dyDescent="0.2">
      <c r="B48" s="265"/>
      <c r="C48" s="265"/>
      <c r="D48" s="265"/>
      <c r="E48" s="265"/>
      <c r="F48" s="265"/>
      <c r="G48" s="265"/>
      <c r="H48" s="265"/>
      <c r="I48"/>
    </row>
    <row r="49" spans="2:9" ht="15" hidden="1" customHeight="1" x14ac:dyDescent="0.2">
      <c r="B49" s="265"/>
      <c r="C49" s="265"/>
      <c r="D49" s="265"/>
      <c r="E49" s="265"/>
      <c r="F49" s="265"/>
      <c r="G49" s="265"/>
      <c r="H49" s="265"/>
      <c r="I49"/>
    </row>
    <row r="50" spans="2:9" hidden="1" x14ac:dyDescent="0.2">
      <c r="B50" s="265"/>
      <c r="C50" s="265"/>
      <c r="D50" s="265"/>
      <c r="E50" s="265"/>
      <c r="F50" s="265"/>
      <c r="G50" s="265"/>
      <c r="H50" s="265"/>
      <c r="I50"/>
    </row>
    <row r="51" spans="2:9" hidden="1" x14ac:dyDescent="0.2">
      <c r="B51" s="265"/>
      <c r="C51" s="265"/>
      <c r="D51" s="265"/>
      <c r="E51" s="265"/>
      <c r="F51" s="265"/>
      <c r="G51" s="265"/>
      <c r="H51" s="265"/>
      <c r="I51"/>
    </row>
    <row r="52" spans="2:9" hidden="1" x14ac:dyDescent="0.2">
      <c r="B52" s="265"/>
      <c r="C52" s="265"/>
      <c r="D52" s="265"/>
      <c r="E52" s="265"/>
      <c r="F52" s="265"/>
      <c r="G52" s="265"/>
      <c r="H52" s="265"/>
      <c r="I52"/>
    </row>
    <row r="53" spans="2:9" hidden="1" x14ac:dyDescent="0.2">
      <c r="B53" s="265"/>
      <c r="C53" s="265"/>
      <c r="D53" s="265"/>
      <c r="E53" s="265"/>
      <c r="F53" s="265"/>
      <c r="G53" s="265"/>
      <c r="H53" s="265"/>
      <c r="I53"/>
    </row>
    <row r="54" spans="2:9" hidden="1" x14ac:dyDescent="0.2">
      <c r="B54" s="265"/>
      <c r="C54" s="265"/>
      <c r="D54" s="265"/>
      <c r="E54" s="265"/>
      <c r="F54" s="265"/>
      <c r="G54" s="265"/>
      <c r="H54" s="265"/>
      <c r="I54"/>
    </row>
    <row r="55" spans="2:9" hidden="1" x14ac:dyDescent="0.2">
      <c r="B55" s="265"/>
      <c r="C55" s="265"/>
      <c r="D55" s="265"/>
      <c r="E55" s="265"/>
      <c r="F55" s="265"/>
      <c r="G55" s="265"/>
      <c r="H55" s="265"/>
      <c r="I55"/>
    </row>
    <row r="56" spans="2:9" hidden="1" x14ac:dyDescent="0.2">
      <c r="B56" s="265"/>
      <c r="C56" s="265"/>
      <c r="D56" s="265"/>
      <c r="E56" s="265"/>
      <c r="F56" s="265"/>
      <c r="G56" s="265"/>
      <c r="H56" s="265"/>
    </row>
    <row r="57" spans="2:9" hidden="1" x14ac:dyDescent="0.2">
      <c r="B57" s="265"/>
      <c r="C57" s="265"/>
      <c r="D57" s="265"/>
      <c r="E57" s="265"/>
      <c r="F57" s="265"/>
      <c r="G57" s="265"/>
      <c r="H57" s="265"/>
    </row>
    <row r="58" spans="2:9" hidden="1" x14ac:dyDescent="0.2">
      <c r="B58" s="265"/>
      <c r="C58" s="265"/>
      <c r="D58" s="265"/>
      <c r="E58" s="265"/>
      <c r="F58" s="265"/>
      <c r="G58" s="265"/>
      <c r="H58" s="265"/>
    </row>
    <row r="59" spans="2:9" hidden="1" x14ac:dyDescent="0.2">
      <c r="B59" s="265"/>
      <c r="C59" s="265"/>
      <c r="D59" s="265"/>
      <c r="E59" s="265"/>
      <c r="F59" s="265"/>
      <c r="G59" s="265"/>
      <c r="H59" s="265"/>
    </row>
    <row r="60" spans="2:9" hidden="1" x14ac:dyDescent="0.2">
      <c r="B60" s="265"/>
      <c r="C60" s="265"/>
      <c r="D60" s="265"/>
      <c r="E60" s="265"/>
      <c r="F60" s="265"/>
      <c r="G60" s="265"/>
      <c r="H60" s="265"/>
    </row>
    <row r="61" spans="2:9" hidden="1" x14ac:dyDescent="0.2">
      <c r="B61" s="265"/>
      <c r="C61" s="265"/>
      <c r="D61" s="265"/>
      <c r="E61" s="265"/>
      <c r="F61" s="265"/>
      <c r="G61" s="265"/>
      <c r="H61" s="265"/>
    </row>
    <row r="62" spans="2:9" hidden="1" x14ac:dyDescent="0.2">
      <c r="B62" s="265"/>
      <c r="C62" s="265"/>
      <c r="D62" s="265"/>
      <c r="E62" s="265"/>
      <c r="F62" s="265"/>
      <c r="G62" s="265"/>
      <c r="H62" s="265"/>
    </row>
    <row r="63" spans="2:9" hidden="1" x14ac:dyDescent="0.2">
      <c r="B63" s="265"/>
      <c r="C63" s="265"/>
      <c r="D63" s="265"/>
      <c r="E63" s="265"/>
      <c r="F63" s="265"/>
      <c r="G63" s="265"/>
      <c r="H63" s="265"/>
    </row>
    <row r="64" spans="2:9" hidden="1" x14ac:dyDescent="0.2">
      <c r="B64" s="265"/>
      <c r="C64" s="265"/>
      <c r="D64" s="265"/>
      <c r="E64" s="265"/>
      <c r="F64" s="265"/>
      <c r="G64" s="265"/>
      <c r="H64" s="265"/>
    </row>
    <row r="65" spans="2:8" hidden="1" x14ac:dyDescent="0.2">
      <c r="B65" s="265"/>
      <c r="C65" s="265"/>
      <c r="D65" s="265"/>
      <c r="E65" s="265"/>
      <c r="F65" s="265"/>
      <c r="G65" s="265"/>
      <c r="H65" s="265"/>
    </row>
    <row r="66" spans="2:8" hidden="1" x14ac:dyDescent="0.2">
      <c r="B66" s="265"/>
      <c r="C66" s="265"/>
      <c r="D66" s="265"/>
      <c r="E66" s="265"/>
      <c r="F66" s="265"/>
      <c r="G66" s="265"/>
      <c r="H66" s="265"/>
    </row>
    <row r="67" spans="2:8" hidden="1" x14ac:dyDescent="0.2">
      <c r="B67" s="265"/>
      <c r="C67" s="265"/>
      <c r="D67" s="265"/>
      <c r="E67" s="265"/>
      <c r="F67" s="265"/>
      <c r="G67" s="265"/>
      <c r="H67" s="265"/>
    </row>
    <row r="68" spans="2:8" hidden="1" x14ac:dyDescent="0.2">
      <c r="B68" s="265"/>
      <c r="C68" s="265"/>
      <c r="D68" s="265"/>
      <c r="E68" s="265"/>
      <c r="F68" s="265"/>
      <c r="G68" s="265"/>
      <c r="H68" s="265"/>
    </row>
    <row r="69" spans="2:8" hidden="1" x14ac:dyDescent="0.2">
      <c r="B69" s="265"/>
      <c r="C69" s="265"/>
      <c r="D69" s="265"/>
      <c r="E69" s="265"/>
      <c r="F69" s="265"/>
      <c r="G69" s="265"/>
      <c r="H69" s="265"/>
    </row>
    <row r="70" spans="2:8" hidden="1" x14ac:dyDescent="0.2">
      <c r="B70" s="265"/>
      <c r="C70" s="265"/>
      <c r="D70" s="265"/>
      <c r="E70" s="265"/>
      <c r="F70" s="265"/>
      <c r="G70" s="265"/>
      <c r="H70" s="265"/>
    </row>
    <row r="71" spans="2:8" hidden="1" x14ac:dyDescent="0.2">
      <c r="B71" s="265"/>
      <c r="C71" s="265"/>
      <c r="D71" s="265"/>
      <c r="E71" s="265"/>
      <c r="F71" s="265"/>
      <c r="G71" s="265"/>
      <c r="H71" s="265"/>
    </row>
    <row r="72" spans="2:8" hidden="1" x14ac:dyDescent="0.2">
      <c r="B72" s="265"/>
      <c r="C72" s="265"/>
      <c r="D72" s="265"/>
      <c r="E72" s="265"/>
      <c r="F72" s="265"/>
      <c r="G72" s="265"/>
      <c r="H72" s="265"/>
    </row>
    <row r="73" spans="2:8" hidden="1" x14ac:dyDescent="0.2">
      <c r="B73" s="265"/>
      <c r="C73" s="265"/>
      <c r="D73" s="265"/>
      <c r="E73" s="265"/>
      <c r="F73" s="265"/>
      <c r="G73" s="265"/>
      <c r="H73" s="265"/>
    </row>
    <row r="74" spans="2:8" hidden="1" x14ac:dyDescent="0.2">
      <c r="B74"/>
      <c r="C74"/>
      <c r="D74"/>
      <c r="E74"/>
      <c r="F74"/>
      <c r="G74" s="24"/>
    </row>
    <row r="75" spans="2:8" hidden="1" x14ac:dyDescent="0.2">
      <c r="B75"/>
      <c r="C75"/>
      <c r="D75"/>
      <c r="E75"/>
      <c r="F75"/>
      <c r="G75" s="24"/>
    </row>
    <row r="76" spans="2:8" hidden="1" x14ac:dyDescent="0.2">
      <c r="B76"/>
      <c r="C76"/>
      <c r="D76"/>
      <c r="E76"/>
      <c r="F76"/>
      <c r="G76" s="24"/>
    </row>
    <row r="77" spans="2:8" hidden="1" x14ac:dyDescent="0.2">
      <c r="B77"/>
      <c r="C77"/>
      <c r="D77"/>
      <c r="E77"/>
      <c r="F77"/>
      <c r="G77" s="24"/>
    </row>
    <row r="78" spans="2:8" hidden="1" x14ac:dyDescent="0.2">
      <c r="B78"/>
      <c r="C78"/>
      <c r="D78"/>
      <c r="E78"/>
      <c r="F78"/>
      <c r="G78" s="24"/>
    </row>
    <row r="79" spans="2:8" hidden="1" x14ac:dyDescent="0.2">
      <c r="B79"/>
      <c r="C79"/>
      <c r="D79"/>
      <c r="E79"/>
      <c r="F79"/>
      <c r="G79" s="24"/>
    </row>
    <row r="80" spans="2:8" hidden="1" x14ac:dyDescent="0.2">
      <c r="B80"/>
      <c r="C80"/>
      <c r="D80"/>
      <c r="E80"/>
      <c r="F80"/>
      <c r="G80" s="24"/>
    </row>
    <row r="81" spans="2:7" hidden="1" x14ac:dyDescent="0.2">
      <c r="B81"/>
      <c r="C81"/>
      <c r="D81"/>
      <c r="E81"/>
      <c r="F81"/>
      <c r="G81" s="24"/>
    </row>
    <row r="82" spans="2:7" hidden="1" x14ac:dyDescent="0.2">
      <c r="B82"/>
      <c r="C82"/>
      <c r="D82"/>
      <c r="E82"/>
      <c r="F82"/>
      <c r="G82" s="24"/>
    </row>
    <row r="83" spans="2:7" hidden="1" x14ac:dyDescent="0.2">
      <c r="B83"/>
      <c r="C83"/>
      <c r="D83"/>
      <c r="E83"/>
      <c r="F83"/>
      <c r="G83" s="24"/>
    </row>
    <row r="84" spans="2:7" hidden="1" x14ac:dyDescent="0.2">
      <c r="B84"/>
      <c r="C84"/>
      <c r="D84"/>
      <c r="E84"/>
      <c r="F84"/>
      <c r="G84" s="24"/>
    </row>
    <row r="85" spans="2:7" hidden="1" x14ac:dyDescent="0.2">
      <c r="B85"/>
      <c r="C85"/>
      <c r="D85"/>
      <c r="E85"/>
      <c r="F85"/>
      <c r="G85" s="24"/>
    </row>
    <row r="86" spans="2:7" hidden="1" x14ac:dyDescent="0.2">
      <c r="B86"/>
      <c r="C86"/>
      <c r="D86"/>
      <c r="E86"/>
      <c r="F86"/>
      <c r="G86" s="24"/>
    </row>
    <row r="87" spans="2:7" hidden="1" x14ac:dyDescent="0.2">
      <c r="B87"/>
      <c r="C87"/>
      <c r="D87"/>
      <c r="E87"/>
      <c r="F87"/>
      <c r="G87" s="24"/>
    </row>
    <row r="88" spans="2:7" hidden="1" x14ac:dyDescent="0.2">
      <c r="B88"/>
      <c r="C88"/>
      <c r="D88"/>
      <c r="E88"/>
      <c r="F88"/>
      <c r="G88" s="24"/>
    </row>
    <row r="89" spans="2:7" hidden="1" x14ac:dyDescent="0.2">
      <c r="B89"/>
      <c r="C89"/>
      <c r="D89"/>
      <c r="E89"/>
      <c r="F89"/>
      <c r="G89" s="24"/>
    </row>
    <row r="90" spans="2:7" hidden="1" x14ac:dyDescent="0.2">
      <c r="B90"/>
      <c r="C90"/>
      <c r="D90"/>
      <c r="E90"/>
      <c r="F90"/>
      <c r="G90" s="24"/>
    </row>
    <row r="91" spans="2:7" hidden="1" x14ac:dyDescent="0.2">
      <c r="B91"/>
      <c r="C91"/>
      <c r="D91"/>
      <c r="E91"/>
      <c r="F91"/>
      <c r="G91" s="24"/>
    </row>
    <row r="92" spans="2:7" hidden="1" x14ac:dyDescent="0.2">
      <c r="B92"/>
      <c r="C92"/>
      <c r="D92"/>
      <c r="E92"/>
      <c r="F92"/>
      <c r="G92" s="24"/>
    </row>
    <row r="93" spans="2:7" hidden="1" x14ac:dyDescent="0.2">
      <c r="B93"/>
      <c r="C93"/>
      <c r="D93"/>
      <c r="E93"/>
      <c r="F93"/>
      <c r="G93" s="24"/>
    </row>
    <row r="94" spans="2:7" hidden="1" x14ac:dyDescent="0.2">
      <c r="B94"/>
      <c r="C94"/>
      <c r="D94"/>
      <c r="E94"/>
      <c r="F94"/>
      <c r="G94" s="24"/>
    </row>
    <row r="95" spans="2:7" hidden="1" x14ac:dyDescent="0.2">
      <c r="B95"/>
      <c r="C95"/>
      <c r="D95"/>
      <c r="E95"/>
      <c r="F95"/>
      <c r="G95" s="24"/>
    </row>
    <row r="96" spans="2:7" hidden="1" x14ac:dyDescent="0.2">
      <c r="B96"/>
      <c r="C96"/>
      <c r="D96"/>
      <c r="E96"/>
      <c r="F96"/>
      <c r="G96" s="24"/>
    </row>
    <row r="97" spans="2:7" hidden="1" x14ac:dyDescent="0.2">
      <c r="B97"/>
      <c r="C97"/>
      <c r="D97"/>
      <c r="E97"/>
      <c r="F97"/>
      <c r="G97" s="24"/>
    </row>
    <row r="98" spans="2:7" x14ac:dyDescent="0.2">
      <c r="B98"/>
      <c r="C98"/>
      <c r="D98"/>
      <c r="E98"/>
      <c r="F98"/>
      <c r="G98" s="24"/>
    </row>
    <row r="99" spans="2:7" x14ac:dyDescent="0.2">
      <c r="B99"/>
      <c r="C99"/>
      <c r="D99"/>
      <c r="E99"/>
      <c r="F99"/>
      <c r="G99" s="24"/>
    </row>
    <row r="100" spans="2:7" x14ac:dyDescent="0.2">
      <c r="B100"/>
      <c r="C100"/>
      <c r="D100"/>
      <c r="E100"/>
      <c r="F100"/>
      <c r="G100" s="24"/>
    </row>
    <row r="101" spans="2:7" x14ac:dyDescent="0.2">
      <c r="B101"/>
      <c r="C101"/>
      <c r="D101"/>
      <c r="E101"/>
      <c r="F101"/>
      <c r="G101" s="24"/>
    </row>
    <row r="102" spans="2:7" x14ac:dyDescent="0.2">
      <c r="B102"/>
      <c r="C102"/>
      <c r="D102"/>
      <c r="E102"/>
      <c r="F102"/>
      <c r="G102" s="24"/>
    </row>
    <row r="103" spans="2:7" x14ac:dyDescent="0.2">
      <c r="B103"/>
      <c r="C103"/>
      <c r="D103"/>
      <c r="E103"/>
      <c r="F103"/>
      <c r="G103" s="24"/>
    </row>
    <row r="104" spans="2:7" x14ac:dyDescent="0.2">
      <c r="B104"/>
      <c r="C104"/>
      <c r="D104"/>
      <c r="E104"/>
      <c r="F104"/>
      <c r="G104" s="24"/>
    </row>
    <row r="105" spans="2:7" x14ac:dyDescent="0.2">
      <c r="B105"/>
      <c r="C105"/>
      <c r="D105"/>
      <c r="E105"/>
      <c r="F105"/>
      <c r="G105" s="24"/>
    </row>
    <row r="106" spans="2:7" x14ac:dyDescent="0.2">
      <c r="B106"/>
      <c r="C106"/>
      <c r="D106"/>
      <c r="E106"/>
      <c r="F106"/>
      <c r="G106" s="24"/>
    </row>
    <row r="107" spans="2:7" x14ac:dyDescent="0.2">
      <c r="B107"/>
      <c r="C107"/>
      <c r="D107"/>
      <c r="E107"/>
      <c r="F107"/>
      <c r="G107" s="24"/>
    </row>
    <row r="108" spans="2:7" x14ac:dyDescent="0.2">
      <c r="B108"/>
      <c r="C108"/>
      <c r="D108"/>
      <c r="E108"/>
      <c r="F108"/>
      <c r="G108" s="24"/>
    </row>
    <row r="109" spans="2:7" x14ac:dyDescent="0.2">
      <c r="B109"/>
      <c r="C109"/>
      <c r="D109"/>
      <c r="E109"/>
      <c r="F109"/>
      <c r="G109" s="24"/>
    </row>
    <row r="110" spans="2:7" x14ac:dyDescent="0.2">
      <c r="B110"/>
      <c r="C110"/>
      <c r="D110"/>
      <c r="E110"/>
      <c r="F110"/>
      <c r="G110" s="24"/>
    </row>
    <row r="111" spans="2:7" x14ac:dyDescent="0.2">
      <c r="B111"/>
      <c r="C111"/>
      <c r="D111"/>
      <c r="E111"/>
      <c r="F111"/>
      <c r="G111" s="24"/>
    </row>
    <row r="112" spans="2:7" x14ac:dyDescent="0.2">
      <c r="B112"/>
      <c r="C112"/>
      <c r="D112"/>
      <c r="E112"/>
      <c r="F112"/>
      <c r="G112" s="24"/>
    </row>
    <row r="113" spans="2:7" x14ac:dyDescent="0.2">
      <c r="B113"/>
      <c r="C113"/>
      <c r="D113"/>
      <c r="E113"/>
      <c r="F113"/>
      <c r="G113" s="24"/>
    </row>
  </sheetData>
  <sheetProtection algorithmName="SHA-512" hashValue="GX4HBZUiZojFxOj9dFjIMM3pJjeswyVjQggkCQH8gTC9qs0yViGX/UuBlIzv2rXgP8u3PasmqLi6qPYtL5jOZA==" saltValue="wmgPv8oNDa66B3cEuWBRCg==" spinCount="100000" sheet="1" objects="1" scenarios="1" autoFilter="0" pivotTables="0"/>
  <mergeCells count="7">
    <mergeCell ref="B39:H73"/>
    <mergeCell ref="M2:O2"/>
    <mergeCell ref="B1:H1"/>
    <mergeCell ref="B2:H2"/>
    <mergeCell ref="J2:K2"/>
    <mergeCell ref="B38:H38"/>
    <mergeCell ref="B30:H36"/>
  </mergeCells>
  <conditionalFormatting sqref="D4:G4">
    <cfRule type="expression" dxfId="127" priority="8">
      <formula>D$4="CUMPLIDA"</formula>
    </cfRule>
    <cfRule type="expression" dxfId="126" priority="9">
      <formula>D$4="CON AVANCE"</formula>
    </cfRule>
    <cfRule type="expression" dxfId="125" priority="10">
      <formula>D$4="EN TERMINO"</formula>
    </cfRule>
    <cfRule type="expression" dxfId="124" priority="11">
      <formula>D$4="PRÓXIMA A VENCER"</formula>
    </cfRule>
    <cfRule type="expression" dxfId="123" priority="12">
      <formula>D$4="VENCIDA"</formula>
    </cfRule>
  </conditionalFormatting>
  <pageMargins left="0.7" right="0.7" top="0.75" bottom="0.75" header="0.3" footer="0.3"/>
  <pageSetup paperSize="14"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SIGLAS DEPENDENCIAS</vt:lpstr>
      <vt:lpstr>PLAN DE MEJORAMIENTO CGR-INVIAS</vt:lpstr>
      <vt:lpstr>HALLAZGOS CGR CONSOLIDADOS</vt:lpstr>
      <vt:lpstr>'HALLAZGOS CGR CONSOLIDADOS'!Área_de_impresión</vt:lpstr>
      <vt:lpstr>'PLAN DE MEJORAMIENTO CGR-INVIAS'!Área_de_impresión</vt:lpstr>
    </vt:vector>
  </TitlesOfParts>
  <Company>OFICINA DE PLANEACION-CGR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 de Mejoramiento CGR - INVIAS vigente.</dc:title>
  <dc:creator>Oficina de Control Interno;William Alfonso Artunduaga Bonilla</dc:creator>
  <cp:keywords>Reservado por la Oficina de Control Interno.;William Alfonso Artunduaga Bonilla</cp:keywords>
  <cp:lastModifiedBy>Administrador</cp:lastModifiedBy>
  <cp:lastPrinted>2021-12-07T15:09:40Z</cp:lastPrinted>
  <dcterms:created xsi:type="dcterms:W3CDTF">2003-11-14T08:59:56Z</dcterms:created>
  <dcterms:modified xsi:type="dcterms:W3CDTF">2022-01-26T20:14:09Z</dcterms:modified>
</cp:coreProperties>
</file>