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hidePivotFieldList="1"/>
  <mc:AlternateContent xmlns:mc="http://schemas.openxmlformats.org/markup-compatibility/2006">
    <mc:Choice Requires="x15">
      <x15ac:absPath xmlns:x15ac="http://schemas.microsoft.com/office/spreadsheetml/2010/11/ac" url="C:\Users\WILLIAM\Desktop\"/>
    </mc:Choice>
  </mc:AlternateContent>
  <xr:revisionPtr revIDLastSave="0" documentId="13_ncr:10001_{852874DD-75D4-4FC3-9D0B-00EB15B7D983}" xr6:coauthVersionLast="46" xr6:coauthVersionMax="46" xr10:uidLastSave="{00000000-0000-0000-0000-000000000000}"/>
  <bookViews>
    <workbookView xWindow="-120" yWindow="-120" windowWidth="20730" windowHeight="11160" tabRatio="805" activeTab="1" xr2:uid="{00000000-000D-0000-FFFF-FFFF00000000}"/>
  </bookViews>
  <sheets>
    <sheet name="PLAN DE MEJORAMIENTO CGR-INVIAS" sheetId="37" r:id="rId1"/>
    <sheet name="HALLAZGOS CGR CONSOLIDADOS" sheetId="40" r:id="rId2"/>
  </sheets>
  <definedNames>
    <definedName name="_xlnm._FilterDatabase" localSheetId="0" hidden="1">'PLAN DE MEJORAMIENTO CGR-INVIAS'!$A$1:$AD$490</definedName>
    <definedName name="_xlnm.Print_Area" localSheetId="1">'HALLAZGOS CGR CONSOLIDADOS'!$B$1:$K$46</definedName>
    <definedName name="_xlnm.Print_Area" localSheetId="0">'PLAN DE MEJORAMIENTO CGR-INVIAS'!$F$271:$M$421</definedName>
  </definedNames>
  <calcPr calcId="191029"/>
  <pivotCaches>
    <pivotCache cacheId="0" r:id="rId3"/>
  </pivotCaches>
</workbook>
</file>

<file path=xl/calcChain.xml><?xml version="1.0" encoding="utf-8"?>
<calcChain xmlns="http://schemas.openxmlformats.org/spreadsheetml/2006/main">
  <c r="A3" i="37" l="1"/>
  <c r="A4" i="37"/>
  <c r="AG4" i="37" s="1"/>
  <c r="AH4" i="37" s="1"/>
  <c r="A5" i="37"/>
  <c r="AG5" i="37" s="1"/>
  <c r="AH5" i="37" s="1"/>
  <c r="A6" i="37"/>
  <c r="AG6" i="37" s="1"/>
  <c r="AH6" i="37" s="1"/>
  <c r="A7" i="37"/>
  <c r="A8" i="37"/>
  <c r="AG8" i="37" s="1"/>
  <c r="AH8" i="37" s="1"/>
  <c r="A9" i="37"/>
  <c r="AG9" i="37" s="1"/>
  <c r="AH9" i="37" s="1"/>
  <c r="A10" i="37"/>
  <c r="AG10" i="37" s="1"/>
  <c r="AH10" i="37" s="1"/>
  <c r="A11" i="37"/>
  <c r="AG11" i="37" s="1"/>
  <c r="AH11" i="37" s="1"/>
  <c r="A12" i="37"/>
  <c r="AG12" i="37" s="1"/>
  <c r="AH12" i="37" s="1"/>
  <c r="A13" i="37"/>
  <c r="AG13" i="37" s="1"/>
  <c r="AH13" i="37" s="1"/>
  <c r="A14" i="37"/>
  <c r="AG14" i="37" s="1"/>
  <c r="AH14" i="37" s="1"/>
  <c r="A15" i="37"/>
  <c r="AG15" i="37" s="1"/>
  <c r="AH15" i="37" s="1"/>
  <c r="A16" i="37"/>
  <c r="AG16" i="37" s="1"/>
  <c r="AH16" i="37" s="1"/>
  <c r="A17" i="37"/>
  <c r="AG17" i="37" s="1"/>
  <c r="AH17" i="37" s="1"/>
  <c r="A18" i="37"/>
  <c r="AG18" i="37" s="1"/>
  <c r="AH18" i="37" s="1"/>
  <c r="A19" i="37"/>
  <c r="AG19" i="37" s="1"/>
  <c r="AH19" i="37" s="1"/>
  <c r="A20" i="37"/>
  <c r="AG20" i="37" s="1"/>
  <c r="AH20" i="37" s="1"/>
  <c r="A21" i="37"/>
  <c r="AG21" i="37" s="1"/>
  <c r="AH21" i="37" s="1"/>
  <c r="A22" i="37"/>
  <c r="AG22" i="37" s="1"/>
  <c r="AH22" i="37" s="1"/>
  <c r="A23" i="37"/>
  <c r="AG23" i="37" s="1"/>
  <c r="AH23" i="37" s="1"/>
  <c r="A24" i="37"/>
  <c r="AG24" i="37" s="1"/>
  <c r="AH24" i="37" s="1"/>
  <c r="A25" i="37"/>
  <c r="AG25" i="37" s="1"/>
  <c r="AH25" i="37" s="1"/>
  <c r="A26" i="37"/>
  <c r="AG26" i="37" s="1"/>
  <c r="AH26" i="37" s="1"/>
  <c r="A27" i="37"/>
  <c r="AG27" i="37" s="1"/>
  <c r="AH27" i="37" s="1"/>
  <c r="A28" i="37"/>
  <c r="AG28" i="37" s="1"/>
  <c r="AH28" i="37" s="1"/>
  <c r="A29" i="37"/>
  <c r="AG29" i="37" s="1"/>
  <c r="AH29" i="37" s="1"/>
  <c r="A30" i="37"/>
  <c r="AG30" i="37" s="1"/>
  <c r="AH30" i="37" s="1"/>
  <c r="A31" i="37"/>
  <c r="AG31" i="37" s="1"/>
  <c r="AH31" i="37" s="1"/>
  <c r="A32" i="37"/>
  <c r="AG32" i="37" s="1"/>
  <c r="AH32" i="37" s="1"/>
  <c r="A33" i="37"/>
  <c r="AG33" i="37" s="1"/>
  <c r="AH33" i="37" s="1"/>
  <c r="A34" i="37"/>
  <c r="AG34" i="37" s="1"/>
  <c r="AH34" i="37" s="1"/>
  <c r="A35" i="37"/>
  <c r="AG35" i="37" s="1"/>
  <c r="AH35" i="37" s="1"/>
  <c r="A36" i="37"/>
  <c r="AG36" i="37" s="1"/>
  <c r="AH36" i="37" s="1"/>
  <c r="A37" i="37"/>
  <c r="AG37" i="37" s="1"/>
  <c r="AH37" i="37" s="1"/>
  <c r="A38" i="37"/>
  <c r="AG38" i="37" s="1"/>
  <c r="AH38" i="37" s="1"/>
  <c r="A39" i="37"/>
  <c r="AG39" i="37" s="1"/>
  <c r="AH39" i="37" s="1"/>
  <c r="A40" i="37"/>
  <c r="AG40" i="37" s="1"/>
  <c r="AH40" i="37" s="1"/>
  <c r="A41" i="37"/>
  <c r="AG41" i="37" s="1"/>
  <c r="AH41" i="37" s="1"/>
  <c r="A42" i="37"/>
  <c r="AG42" i="37" s="1"/>
  <c r="AH42" i="37" s="1"/>
  <c r="A43" i="37"/>
  <c r="AG43" i="37" s="1"/>
  <c r="AH43" i="37" s="1"/>
  <c r="A44" i="37"/>
  <c r="AG44" i="37" s="1"/>
  <c r="AH44" i="37" s="1"/>
  <c r="A45" i="37"/>
  <c r="AG45" i="37" s="1"/>
  <c r="AH45" i="37" s="1"/>
  <c r="A46" i="37"/>
  <c r="AG46" i="37" s="1"/>
  <c r="AH46" i="37" s="1"/>
  <c r="A47" i="37"/>
  <c r="AG47" i="37" s="1"/>
  <c r="AH47" i="37" s="1"/>
  <c r="A48" i="37"/>
  <c r="AG48" i="37" s="1"/>
  <c r="AH48" i="37" s="1"/>
  <c r="A49" i="37"/>
  <c r="AG49" i="37" s="1"/>
  <c r="AH49" i="37" s="1"/>
  <c r="A50" i="37"/>
  <c r="AG50" i="37" s="1"/>
  <c r="AH50" i="37" s="1"/>
  <c r="A51" i="37"/>
  <c r="AG51" i="37" s="1"/>
  <c r="AH51" i="37" s="1"/>
  <c r="A52" i="37"/>
  <c r="AG52" i="37" s="1"/>
  <c r="AH52" i="37" s="1"/>
  <c r="A53" i="37"/>
  <c r="AG53" i="37" s="1"/>
  <c r="AH53" i="37" s="1"/>
  <c r="A54" i="37"/>
  <c r="AG54" i="37" s="1"/>
  <c r="AH54" i="37" s="1"/>
  <c r="A55" i="37"/>
  <c r="AG55" i="37" s="1"/>
  <c r="AH55" i="37" s="1"/>
  <c r="A56" i="37"/>
  <c r="AG56" i="37" s="1"/>
  <c r="AH56" i="37" s="1"/>
  <c r="A57" i="37"/>
  <c r="AG57" i="37" s="1"/>
  <c r="AH57" i="37" s="1"/>
  <c r="A58" i="37"/>
  <c r="AG58" i="37" s="1"/>
  <c r="AH58" i="37" s="1"/>
  <c r="A59" i="37"/>
  <c r="AG59" i="37" s="1"/>
  <c r="AH59" i="37" s="1"/>
  <c r="A60" i="37"/>
  <c r="AG60" i="37" s="1"/>
  <c r="AH60" i="37" s="1"/>
  <c r="A61" i="37"/>
  <c r="AG61" i="37" s="1"/>
  <c r="AH61" i="37" s="1"/>
  <c r="A62" i="37"/>
  <c r="AG62" i="37" s="1"/>
  <c r="AH62" i="37" s="1"/>
  <c r="A63" i="37"/>
  <c r="AG63" i="37" s="1"/>
  <c r="AH63" i="37" s="1"/>
  <c r="A64" i="37"/>
  <c r="AG64" i="37" s="1"/>
  <c r="AH64" i="37" s="1"/>
  <c r="A65" i="37"/>
  <c r="AG65" i="37" s="1"/>
  <c r="AH65" i="37" s="1"/>
  <c r="A66" i="37"/>
  <c r="AG66" i="37" s="1"/>
  <c r="AH66" i="37" s="1"/>
  <c r="A67" i="37"/>
  <c r="AG67" i="37" s="1"/>
  <c r="AH67" i="37" s="1"/>
  <c r="A68" i="37"/>
  <c r="A69" i="37"/>
  <c r="A70" i="37"/>
  <c r="A71" i="37"/>
  <c r="A72" i="37"/>
  <c r="AG72" i="37" s="1"/>
  <c r="AH72" i="37" s="1"/>
  <c r="A73" i="37"/>
  <c r="A74" i="37"/>
  <c r="A75" i="37"/>
  <c r="AG75" i="37" s="1"/>
  <c r="AH75" i="37" s="1"/>
  <c r="A76" i="37"/>
  <c r="AG76" i="37" s="1"/>
  <c r="AH76" i="37" s="1"/>
  <c r="A77" i="37"/>
  <c r="AG77" i="37" s="1"/>
  <c r="AH77" i="37" s="1"/>
  <c r="A78" i="37"/>
  <c r="AG78" i="37" s="1"/>
  <c r="AH78" i="37" s="1"/>
  <c r="A79" i="37"/>
  <c r="A80" i="37"/>
  <c r="AG80" i="37" s="1"/>
  <c r="AH80" i="37" s="1"/>
  <c r="A81" i="37"/>
  <c r="AG81" i="37" s="1"/>
  <c r="AH81" i="37" s="1"/>
  <c r="A82" i="37"/>
  <c r="AG82" i="37" s="1"/>
  <c r="AH82" i="37" s="1"/>
  <c r="A83" i="37"/>
  <c r="AG83" i="37" s="1"/>
  <c r="AH83" i="37" s="1"/>
  <c r="A84" i="37"/>
  <c r="AG84" i="37" s="1"/>
  <c r="AH84" i="37" s="1"/>
  <c r="A85" i="37"/>
  <c r="AG85" i="37" s="1"/>
  <c r="AH85" i="37" s="1"/>
  <c r="A86" i="37"/>
  <c r="AG86" i="37" s="1"/>
  <c r="AH86" i="37" s="1"/>
  <c r="A87" i="37"/>
  <c r="AG87" i="37" s="1"/>
  <c r="AH87" i="37" s="1"/>
  <c r="A88" i="37"/>
  <c r="AG88" i="37" s="1"/>
  <c r="AH88" i="37" s="1"/>
  <c r="A89" i="37"/>
  <c r="A90" i="37"/>
  <c r="A91" i="37"/>
  <c r="AG91" i="37" s="1"/>
  <c r="AH91" i="37" s="1"/>
  <c r="A92" i="37"/>
  <c r="AG92" i="37" s="1"/>
  <c r="AH92" i="37" s="1"/>
  <c r="A93" i="37"/>
  <c r="AG93" i="37" s="1"/>
  <c r="AH93" i="37" s="1"/>
  <c r="A94" i="37"/>
  <c r="AG94" i="37" s="1"/>
  <c r="AH94" i="37" s="1"/>
  <c r="A95" i="37"/>
  <c r="AG95" i="37" s="1"/>
  <c r="AH95" i="37" s="1"/>
  <c r="A96" i="37"/>
  <c r="AG96" i="37" s="1"/>
  <c r="AH96" i="37" s="1"/>
  <c r="A97" i="37"/>
  <c r="AG97" i="37" s="1"/>
  <c r="AH97" i="37" s="1"/>
  <c r="A98" i="37"/>
  <c r="AG98" i="37" s="1"/>
  <c r="A99" i="37"/>
  <c r="A100" i="37"/>
  <c r="AG100" i="37" s="1"/>
  <c r="AH100" i="37" s="1"/>
  <c r="A101" i="37"/>
  <c r="A102" i="37"/>
  <c r="AG102" i="37" s="1"/>
  <c r="A103" i="37"/>
  <c r="A104" i="37"/>
  <c r="AG104" i="37" s="1"/>
  <c r="AH104" i="37" s="1"/>
  <c r="A105" i="37"/>
  <c r="A106" i="37"/>
  <c r="A107" i="37"/>
  <c r="AG107" i="37" s="1"/>
  <c r="AH107" i="37" s="1"/>
  <c r="A108" i="37"/>
  <c r="A109" i="37"/>
  <c r="A110" i="37"/>
  <c r="AG110" i="37" s="1"/>
  <c r="AH110" i="37" s="1"/>
  <c r="A111" i="37"/>
  <c r="A112" i="37"/>
  <c r="A113" i="37"/>
  <c r="AG113" i="37" s="1"/>
  <c r="AH113" i="37" s="1"/>
  <c r="A114" i="37"/>
  <c r="AG114" i="37" s="1"/>
  <c r="AH114" i="37" s="1"/>
  <c r="A115" i="37"/>
  <c r="A116" i="37"/>
  <c r="AG116" i="37" s="1"/>
  <c r="AH116" i="37" s="1"/>
  <c r="A117" i="37"/>
  <c r="A118" i="37"/>
  <c r="AG118" i="37" s="1"/>
  <c r="AH118" i="37" s="1"/>
  <c r="A119" i="37"/>
  <c r="AG119" i="37" s="1"/>
  <c r="AH119" i="37" s="1"/>
  <c r="A120" i="37"/>
  <c r="A121" i="37"/>
  <c r="A122" i="37"/>
  <c r="A123" i="37"/>
  <c r="AG123" i="37" s="1"/>
  <c r="A124" i="37"/>
  <c r="A125" i="37"/>
  <c r="AG125" i="37" s="1"/>
  <c r="A126" i="37"/>
  <c r="AG126" i="37" s="1"/>
  <c r="A127" i="37"/>
  <c r="A128" i="37"/>
  <c r="AG128" i="37" s="1"/>
  <c r="AH128" i="37" s="1"/>
  <c r="A129" i="37"/>
  <c r="AG129" i="37" s="1"/>
  <c r="AH129" i="37" s="1"/>
  <c r="A130" i="37"/>
  <c r="AG130" i="37" s="1"/>
  <c r="AH130" i="37" s="1"/>
  <c r="A131" i="37"/>
  <c r="A132" i="37"/>
  <c r="A133" i="37"/>
  <c r="AG133" i="37" s="1"/>
  <c r="AH133" i="37" s="1"/>
  <c r="A134" i="37"/>
  <c r="AG134" i="37" s="1"/>
  <c r="AH134" i="37" s="1"/>
  <c r="A135" i="37"/>
  <c r="AG135" i="37" s="1"/>
  <c r="A136" i="37"/>
  <c r="A137" i="37"/>
  <c r="AG137" i="37" s="1"/>
  <c r="AH137" i="37" s="1"/>
  <c r="A138" i="37"/>
  <c r="AG138" i="37" s="1"/>
  <c r="AH138" i="37" s="1"/>
  <c r="A139" i="37"/>
  <c r="AG139" i="37" s="1"/>
  <c r="AH139" i="37" s="1"/>
  <c r="A140" i="37"/>
  <c r="AG140" i="37" s="1"/>
  <c r="A141" i="37"/>
  <c r="A142" i="37"/>
  <c r="A143" i="37"/>
  <c r="AG143" i="37" s="1"/>
  <c r="AH143" i="37" s="1"/>
  <c r="A144" i="37"/>
  <c r="AG144" i="37" s="1"/>
  <c r="AH144" i="37" s="1"/>
  <c r="A145" i="37"/>
  <c r="AG145" i="37" s="1"/>
  <c r="A146" i="37"/>
  <c r="A147" i="37"/>
  <c r="AG147" i="37" s="1"/>
  <c r="AH147" i="37" s="1"/>
  <c r="A148" i="37"/>
  <c r="AG148" i="37" s="1"/>
  <c r="AH148" i="37" s="1"/>
  <c r="A149" i="37"/>
  <c r="A150" i="37"/>
  <c r="AG150" i="37" s="1"/>
  <c r="AH150" i="37" s="1"/>
  <c r="A151" i="37"/>
  <c r="A152" i="37"/>
  <c r="AG152" i="37" s="1"/>
  <c r="AH152" i="37" s="1"/>
  <c r="A153" i="37"/>
  <c r="AG153" i="37" s="1"/>
  <c r="AH153" i="37" s="1"/>
  <c r="A154" i="37"/>
  <c r="AG154" i="37" s="1"/>
  <c r="AH154" i="37" s="1"/>
  <c r="A155" i="37"/>
  <c r="AG155" i="37" s="1"/>
  <c r="AH155" i="37" s="1"/>
  <c r="A156" i="37"/>
  <c r="AG156" i="37" s="1"/>
  <c r="AH156" i="37" s="1"/>
  <c r="A157" i="37"/>
  <c r="AG157" i="37" s="1"/>
  <c r="AH157" i="37" s="1"/>
  <c r="A158" i="37"/>
  <c r="AG158" i="37" s="1"/>
  <c r="AH158" i="37" s="1"/>
  <c r="A159" i="37"/>
  <c r="A160" i="37"/>
  <c r="AG160" i="37" s="1"/>
  <c r="AH160" i="37" s="1"/>
  <c r="A161" i="37"/>
  <c r="AG161" i="37" s="1"/>
  <c r="AH161" i="37" s="1"/>
  <c r="A162" i="37"/>
  <c r="AG162" i="37" s="1"/>
  <c r="AH162" i="37" s="1"/>
  <c r="A163" i="37"/>
  <c r="AG163" i="37" s="1"/>
  <c r="AH163" i="37" s="1"/>
  <c r="A164" i="37"/>
  <c r="AG164" i="37" s="1"/>
  <c r="AH164" i="37" s="1"/>
  <c r="A165" i="37"/>
  <c r="AG165" i="37" s="1"/>
  <c r="AH165" i="37" s="1"/>
  <c r="A166" i="37"/>
  <c r="AG166" i="37" s="1"/>
  <c r="AH166" i="37" s="1"/>
  <c r="A167" i="37"/>
  <c r="AG167" i="37" s="1"/>
  <c r="AH167" i="37" s="1"/>
  <c r="A168" i="37"/>
  <c r="AG168" i="37" s="1"/>
  <c r="AH168" i="37" s="1"/>
  <c r="A169" i="37"/>
  <c r="AG169" i="37" s="1"/>
  <c r="AH169" i="37" s="1"/>
  <c r="A170" i="37"/>
  <c r="AG170" i="37" s="1"/>
  <c r="AH170" i="37" s="1"/>
  <c r="A171" i="37"/>
  <c r="AG171" i="37" s="1"/>
  <c r="AH171" i="37" s="1"/>
  <c r="A172" i="37"/>
  <c r="AG172" i="37" s="1"/>
  <c r="AH172" i="37" s="1"/>
  <c r="A173" i="37"/>
  <c r="AG173" i="37" s="1"/>
  <c r="AH173" i="37" s="1"/>
  <c r="A174" i="37"/>
  <c r="AG174" i="37" s="1"/>
  <c r="AH174" i="37" s="1"/>
  <c r="A175" i="37"/>
  <c r="AG175" i="37" s="1"/>
  <c r="AH175" i="37" s="1"/>
  <c r="A176" i="37"/>
  <c r="AG176" i="37" s="1"/>
  <c r="AH176" i="37" s="1"/>
  <c r="A177" i="37"/>
  <c r="AG177" i="37" s="1"/>
  <c r="AH177" i="37" s="1"/>
  <c r="A178" i="37"/>
  <c r="AG178" i="37" s="1"/>
  <c r="AH178" i="37" s="1"/>
  <c r="A179" i="37"/>
  <c r="AG179" i="37" s="1"/>
  <c r="AH179" i="37" s="1"/>
  <c r="A180" i="37"/>
  <c r="AG180" i="37" s="1"/>
  <c r="AH180" i="37" s="1"/>
  <c r="A181" i="37"/>
  <c r="AG181" i="37" s="1"/>
  <c r="AH181" i="37" s="1"/>
  <c r="A182" i="37"/>
  <c r="AG182" i="37" s="1"/>
  <c r="AH182" i="37" s="1"/>
  <c r="A183" i="37"/>
  <c r="AG183" i="37" s="1"/>
  <c r="AH183" i="37" s="1"/>
  <c r="A184" i="37"/>
  <c r="AG184" i="37" s="1"/>
  <c r="AH184" i="37" s="1"/>
  <c r="A185" i="37"/>
  <c r="AG185" i="37" s="1"/>
  <c r="AH185" i="37" s="1"/>
  <c r="A186" i="37"/>
  <c r="AG186" i="37" s="1"/>
  <c r="AH186" i="37" s="1"/>
  <c r="A187" i="37"/>
  <c r="AG187" i="37" s="1"/>
  <c r="AH187" i="37" s="1"/>
  <c r="A188" i="37"/>
  <c r="AG188" i="37" s="1"/>
  <c r="AH188" i="37" s="1"/>
  <c r="A189" i="37"/>
  <c r="AG189" i="37" s="1"/>
  <c r="AH189" i="37" s="1"/>
  <c r="A190" i="37"/>
  <c r="AG190" i="37" s="1"/>
  <c r="AH190" i="37" s="1"/>
  <c r="A191" i="37"/>
  <c r="AG191" i="37" s="1"/>
  <c r="AH191" i="37" s="1"/>
  <c r="A192" i="37"/>
  <c r="AG192" i="37" s="1"/>
  <c r="AH192" i="37" s="1"/>
  <c r="A193" i="37"/>
  <c r="AG193" i="37" s="1"/>
  <c r="AH193" i="37" s="1"/>
  <c r="A194" i="37"/>
  <c r="AG194" i="37" s="1"/>
  <c r="AH194" i="37" s="1"/>
  <c r="A195" i="37"/>
  <c r="AG195" i="37" s="1"/>
  <c r="AH195" i="37" s="1"/>
  <c r="A196" i="37"/>
  <c r="A197" i="37"/>
  <c r="AG197" i="37" s="1"/>
  <c r="AH197" i="37" s="1"/>
  <c r="A198" i="37"/>
  <c r="AG198" i="37" s="1"/>
  <c r="AH198" i="37" s="1"/>
  <c r="A199" i="37"/>
  <c r="AG199" i="37" s="1"/>
  <c r="AH199" i="37" s="1"/>
  <c r="A200" i="37"/>
  <c r="AG200" i="37" s="1"/>
  <c r="AH200" i="37" s="1"/>
  <c r="A201" i="37"/>
  <c r="AG201" i="37" s="1"/>
  <c r="AH201" i="37" s="1"/>
  <c r="A202" i="37"/>
  <c r="AG202" i="37" s="1"/>
  <c r="AH202" i="37" s="1"/>
  <c r="A203" i="37"/>
  <c r="AG203" i="37" s="1"/>
  <c r="AH203" i="37" s="1"/>
  <c r="A204" i="37"/>
  <c r="AG204" i="37" s="1"/>
  <c r="AH204" i="37" s="1"/>
  <c r="A205" i="37"/>
  <c r="AG205" i="37" s="1"/>
  <c r="AH205" i="37" s="1"/>
  <c r="A206" i="37"/>
  <c r="A207" i="37"/>
  <c r="AG207" i="37" s="1"/>
  <c r="AH207" i="37" s="1"/>
  <c r="A208" i="37"/>
  <c r="A209" i="37"/>
  <c r="AG209" i="37" s="1"/>
  <c r="AH209" i="37" s="1"/>
  <c r="A210" i="37"/>
  <c r="A211" i="37"/>
  <c r="AG211" i="37" s="1"/>
  <c r="AH211" i="37" s="1"/>
  <c r="A212" i="37"/>
  <c r="A213" i="37"/>
  <c r="AG213" i="37" s="1"/>
  <c r="AH213" i="37" s="1"/>
  <c r="A214" i="37"/>
  <c r="A215" i="37"/>
  <c r="AG215" i="37" s="1"/>
  <c r="AH215" i="37" s="1"/>
  <c r="A216" i="37"/>
  <c r="A217" i="37"/>
  <c r="AG217" i="37" s="1"/>
  <c r="AH217" i="37" s="1"/>
  <c r="A218" i="37"/>
  <c r="A219" i="37"/>
  <c r="AG219" i="37" s="1"/>
  <c r="AH219" i="37" s="1"/>
  <c r="A220" i="37"/>
  <c r="A221" i="37"/>
  <c r="AG221" i="37" s="1"/>
  <c r="AH221" i="37" s="1"/>
  <c r="A222" i="37"/>
  <c r="A223" i="37"/>
  <c r="AG223" i="37" s="1"/>
  <c r="AH223" i="37" s="1"/>
  <c r="A224" i="37"/>
  <c r="A225" i="37"/>
  <c r="AG225" i="37" s="1"/>
  <c r="AH225" i="37" s="1"/>
  <c r="A226" i="37"/>
  <c r="A227" i="37"/>
  <c r="AG227" i="37" s="1"/>
  <c r="AH227" i="37" s="1"/>
  <c r="A228" i="37"/>
  <c r="A229" i="37"/>
  <c r="AG229" i="37" s="1"/>
  <c r="AH229" i="37" s="1"/>
  <c r="A230" i="37"/>
  <c r="A231" i="37"/>
  <c r="AG231" i="37" s="1"/>
  <c r="AH231" i="37" s="1"/>
  <c r="A232" i="37"/>
  <c r="A233" i="37"/>
  <c r="AG233" i="37" s="1"/>
  <c r="AH233" i="37" s="1"/>
  <c r="A234" i="37"/>
  <c r="AG234" i="37" s="1"/>
  <c r="AH234" i="37" s="1"/>
  <c r="A235" i="37"/>
  <c r="AG235" i="37" s="1"/>
  <c r="AH235" i="37" s="1"/>
  <c r="A236" i="37"/>
  <c r="AG236" i="37" s="1"/>
  <c r="AH236" i="37" s="1"/>
  <c r="A237" i="37"/>
  <c r="AG237" i="37" s="1"/>
  <c r="AH237" i="37" s="1"/>
  <c r="A238" i="37"/>
  <c r="AG238" i="37" s="1"/>
  <c r="AH238" i="37" s="1"/>
  <c r="A239" i="37"/>
  <c r="AG239" i="37" s="1"/>
  <c r="AH239" i="37" s="1"/>
  <c r="A240" i="37"/>
  <c r="AG240" i="37" s="1"/>
  <c r="AH240" i="37" s="1"/>
  <c r="A241" i="37"/>
  <c r="AG241" i="37" s="1"/>
  <c r="AH241" i="37" s="1"/>
  <c r="A242" i="37"/>
  <c r="AG242" i="37" s="1"/>
  <c r="AH242" i="37" s="1"/>
  <c r="A243" i="37"/>
  <c r="AG243" i="37" s="1"/>
  <c r="AH243" i="37" s="1"/>
  <c r="A244" i="37"/>
  <c r="AG244" i="37" s="1"/>
  <c r="AH244" i="37" s="1"/>
  <c r="A245" i="37"/>
  <c r="AG245" i="37" s="1"/>
  <c r="AH245" i="37" s="1"/>
  <c r="A246" i="37"/>
  <c r="AG246" i="37" s="1"/>
  <c r="AH246" i="37" s="1"/>
  <c r="A247" i="37"/>
  <c r="AG247" i="37" s="1"/>
  <c r="AH247" i="37" s="1"/>
  <c r="A248" i="37"/>
  <c r="AG248" i="37" s="1"/>
  <c r="AH248" i="37" s="1"/>
  <c r="A249" i="37"/>
  <c r="AG249" i="37" s="1"/>
  <c r="AH249" i="37" s="1"/>
  <c r="A250" i="37"/>
  <c r="AG250" i="37" s="1"/>
  <c r="AH250" i="37" s="1"/>
  <c r="A251" i="37"/>
  <c r="A252" i="37"/>
  <c r="AG252" i="37" s="1"/>
  <c r="AH252" i="37" s="1"/>
  <c r="A253" i="37"/>
  <c r="AG253" i="37" s="1"/>
  <c r="AH253" i="37" s="1"/>
  <c r="A254" i="37"/>
  <c r="AG254" i="37" s="1"/>
  <c r="AH254" i="37" s="1"/>
  <c r="A255" i="37"/>
  <c r="AG255" i="37" s="1"/>
  <c r="AH255" i="37" s="1"/>
  <c r="A256" i="37"/>
  <c r="A257" i="37"/>
  <c r="AG257" i="37" s="1"/>
  <c r="AH257" i="37" s="1"/>
  <c r="A258" i="37"/>
  <c r="AG258" i="37" s="1"/>
  <c r="AH258" i="37" s="1"/>
  <c r="A259" i="37"/>
  <c r="AG259" i="37" s="1"/>
  <c r="AH259" i="37" s="1"/>
  <c r="A260" i="37"/>
  <c r="A261" i="37"/>
  <c r="AG261" i="37" s="1"/>
  <c r="AH261" i="37" s="1"/>
  <c r="A262" i="37"/>
  <c r="AG262" i="37" s="1"/>
  <c r="AH262" i="37" s="1"/>
  <c r="A263" i="37"/>
  <c r="AG263" i="37" s="1"/>
  <c r="AH263" i="37" s="1"/>
  <c r="A264" i="37"/>
  <c r="AG264" i="37" s="1"/>
  <c r="AH264" i="37" s="1"/>
  <c r="A265" i="37"/>
  <c r="AG265" i="37" s="1"/>
  <c r="AH265" i="37" s="1"/>
  <c r="A266" i="37"/>
  <c r="AG266" i="37" s="1"/>
  <c r="AH266" i="37" s="1"/>
  <c r="A267" i="37"/>
  <c r="A268" i="37"/>
  <c r="AG268" i="37" s="1"/>
  <c r="AH268" i="37" s="1"/>
  <c r="A269" i="37"/>
  <c r="AG269" i="37" s="1"/>
  <c r="AH269" i="37" s="1"/>
  <c r="A270" i="37"/>
  <c r="AG270" i="37" s="1"/>
  <c r="AH270" i="37" s="1"/>
  <c r="A271" i="37"/>
  <c r="AG271" i="37" s="1"/>
  <c r="AH271" i="37" s="1"/>
  <c r="A272" i="37"/>
  <c r="AG272" i="37" s="1"/>
  <c r="AH272" i="37" s="1"/>
  <c r="A273" i="37"/>
  <c r="AG273" i="37" s="1"/>
  <c r="AH273" i="37" s="1"/>
  <c r="A274" i="37"/>
  <c r="AG274" i="37" s="1"/>
  <c r="AH274" i="37" s="1"/>
  <c r="A275" i="37"/>
  <c r="AG275" i="37" s="1"/>
  <c r="AH275" i="37" s="1"/>
  <c r="A276" i="37"/>
  <c r="AG276" i="37" s="1"/>
  <c r="AH276" i="37" s="1"/>
  <c r="A277" i="37"/>
  <c r="AG277" i="37" s="1"/>
  <c r="AH277" i="37" s="1"/>
  <c r="A278" i="37"/>
  <c r="AG278" i="37" s="1"/>
  <c r="AH278" i="37" s="1"/>
  <c r="A279" i="37"/>
  <c r="AG279" i="37" s="1"/>
  <c r="AH279" i="37" s="1"/>
  <c r="A280" i="37"/>
  <c r="AG280" i="37" s="1"/>
  <c r="AH280" i="37" s="1"/>
  <c r="A281" i="37"/>
  <c r="AG281" i="37" s="1"/>
  <c r="AH281" i="37" s="1"/>
  <c r="A282" i="37"/>
  <c r="AG282" i="37" s="1"/>
  <c r="AH282" i="37" s="1"/>
  <c r="A283" i="37"/>
  <c r="AG283" i="37" s="1"/>
  <c r="AH283" i="37" s="1"/>
  <c r="A284" i="37"/>
  <c r="A285" i="37"/>
  <c r="AG285" i="37" s="1"/>
  <c r="AH285" i="37" s="1"/>
  <c r="A286" i="37"/>
  <c r="AG286" i="37" s="1"/>
  <c r="AH286" i="37" s="1"/>
  <c r="A287" i="37"/>
  <c r="AG287" i="37" s="1"/>
  <c r="AH287" i="37" s="1"/>
  <c r="A288" i="37"/>
  <c r="AG288" i="37" s="1"/>
  <c r="AH288" i="37" s="1"/>
  <c r="A289" i="37"/>
  <c r="AG289" i="37" s="1"/>
  <c r="AH289" i="37" s="1"/>
  <c r="A290" i="37"/>
  <c r="AG290" i="37" s="1"/>
  <c r="AH290" i="37" s="1"/>
  <c r="A291" i="37"/>
  <c r="AG291" i="37" s="1"/>
  <c r="AH291" i="37" s="1"/>
  <c r="A292" i="37"/>
  <c r="AG292" i="37" s="1"/>
  <c r="AH292" i="37" s="1"/>
  <c r="A293" i="37"/>
  <c r="AG293" i="37" s="1"/>
  <c r="AH293" i="37" s="1"/>
  <c r="A294" i="37"/>
  <c r="AG294" i="37" s="1"/>
  <c r="AH294" i="37" s="1"/>
  <c r="A295" i="37"/>
  <c r="AG295" i="37" s="1"/>
  <c r="AH295" i="37" s="1"/>
  <c r="A296" i="37"/>
  <c r="AG296" i="37" s="1"/>
  <c r="AH296" i="37" s="1"/>
  <c r="A297" i="37"/>
  <c r="AG297" i="37" s="1"/>
  <c r="AH297" i="37" s="1"/>
  <c r="A298" i="37"/>
  <c r="AG298" i="37" s="1"/>
  <c r="AH298" i="37" s="1"/>
  <c r="A299" i="37"/>
  <c r="AG299" i="37" s="1"/>
  <c r="AH299" i="37" s="1"/>
  <c r="A300" i="37"/>
  <c r="AG300" i="37" s="1"/>
  <c r="AH300" i="37" s="1"/>
  <c r="A301" i="37"/>
  <c r="A302" i="37"/>
  <c r="A303" i="37"/>
  <c r="AG303" i="37" s="1"/>
  <c r="AH303" i="37" s="1"/>
  <c r="A304" i="37"/>
  <c r="A305" i="37"/>
  <c r="AG305" i="37" s="1"/>
  <c r="AH305" i="37" s="1"/>
  <c r="A306" i="37"/>
  <c r="AG306" i="37" s="1"/>
  <c r="AH306" i="37" s="1"/>
  <c r="A307" i="37"/>
  <c r="AG307" i="37" s="1"/>
  <c r="AH307" i="37" s="1"/>
  <c r="A308" i="37"/>
  <c r="AG308" i="37" s="1"/>
  <c r="AH308" i="37" s="1"/>
  <c r="A309" i="37"/>
  <c r="AG309" i="37" s="1"/>
  <c r="AH309" i="37" s="1"/>
  <c r="A310" i="37"/>
  <c r="AG310" i="37" s="1"/>
  <c r="AH310" i="37" s="1"/>
  <c r="A311" i="37"/>
  <c r="AG311" i="37" s="1"/>
  <c r="AH311" i="37" s="1"/>
  <c r="A312" i="37"/>
  <c r="AG312" i="37" s="1"/>
  <c r="AH312" i="37" s="1"/>
  <c r="A313" i="37"/>
  <c r="AG313" i="37" s="1"/>
  <c r="AH313" i="37" s="1"/>
  <c r="A314" i="37"/>
  <c r="AG314" i="37" s="1"/>
  <c r="AH314" i="37" s="1"/>
  <c r="A315" i="37"/>
  <c r="A316" i="37"/>
  <c r="AG316" i="37" s="1"/>
  <c r="AH316" i="37" s="1"/>
  <c r="A317" i="37"/>
  <c r="AG317" i="37" s="1"/>
  <c r="AH317" i="37" s="1"/>
  <c r="A318" i="37"/>
  <c r="AG318" i="37" s="1"/>
  <c r="AH318" i="37" s="1"/>
  <c r="A319" i="37"/>
  <c r="AG319" i="37" s="1"/>
  <c r="AH319" i="37" s="1"/>
  <c r="A320" i="37"/>
  <c r="AG320" i="37" s="1"/>
  <c r="AH320" i="37" s="1"/>
  <c r="A321" i="37"/>
  <c r="AG321" i="37" s="1"/>
  <c r="AH321" i="37" s="1"/>
  <c r="A322" i="37"/>
  <c r="AG322" i="37" s="1"/>
  <c r="AH322" i="37" s="1"/>
  <c r="A323" i="37"/>
  <c r="A324" i="37"/>
  <c r="A325" i="37"/>
  <c r="AG325" i="37" s="1"/>
  <c r="AH325" i="37" s="1"/>
  <c r="A326" i="37"/>
  <c r="AG326" i="37" s="1"/>
  <c r="AH326" i="37" s="1"/>
  <c r="A327" i="37"/>
  <c r="AG327" i="37" s="1"/>
  <c r="AH327" i="37" s="1"/>
  <c r="A328" i="37"/>
  <c r="A329" i="37"/>
  <c r="AG329" i="37" s="1"/>
  <c r="AH329" i="37" s="1"/>
  <c r="A330" i="37"/>
  <c r="AG330" i="37" s="1"/>
  <c r="AH330" i="37" s="1"/>
  <c r="A331" i="37"/>
  <c r="AG331" i="37" s="1"/>
  <c r="AH331" i="37" s="1"/>
  <c r="A332" i="37"/>
  <c r="A333" i="37"/>
  <c r="A334" i="37"/>
  <c r="A335" i="37"/>
  <c r="AG335" i="37" s="1"/>
  <c r="AH335" i="37" s="1"/>
  <c r="A336" i="37"/>
  <c r="A337" i="37"/>
  <c r="A338" i="37"/>
  <c r="AG338" i="37" s="1"/>
  <c r="A339" i="37"/>
  <c r="A340" i="37"/>
  <c r="AG340" i="37" s="1"/>
  <c r="AH340" i="37" s="1"/>
  <c r="A341" i="37"/>
  <c r="AG341" i="37" s="1"/>
  <c r="AH341" i="37" s="1"/>
  <c r="A342" i="37"/>
  <c r="AG342" i="37" s="1"/>
  <c r="AH342" i="37" s="1"/>
  <c r="A343" i="37"/>
  <c r="AG343" i="37" s="1"/>
  <c r="AH343" i="37" s="1"/>
  <c r="A344" i="37"/>
  <c r="AG344" i="37" s="1"/>
  <c r="AH344" i="37" s="1"/>
  <c r="A345" i="37"/>
  <c r="AG345" i="37" s="1"/>
  <c r="AH345" i="37" s="1"/>
  <c r="A346" i="37"/>
  <c r="A347" i="37"/>
  <c r="AG347" i="37" s="1"/>
  <c r="AH347" i="37" s="1"/>
  <c r="A348" i="37"/>
  <c r="A349" i="37"/>
  <c r="AG349" i="37" s="1"/>
  <c r="AH349" i="37" s="1"/>
  <c r="A350" i="37"/>
  <c r="A351" i="37"/>
  <c r="AG351" i="37" s="1"/>
  <c r="AH351" i="37" s="1"/>
  <c r="A352" i="37"/>
  <c r="A353" i="37"/>
  <c r="AG353" i="37" s="1"/>
  <c r="AH353" i="37" s="1"/>
  <c r="A354" i="37"/>
  <c r="AG354" i="37" s="1"/>
  <c r="AH354" i="37" s="1"/>
  <c r="A355" i="37"/>
  <c r="A356" i="37"/>
  <c r="AG356" i="37" s="1"/>
  <c r="AH356" i="37" s="1"/>
  <c r="A357" i="37"/>
  <c r="AG357" i="37" s="1"/>
  <c r="AH357" i="37" s="1"/>
  <c r="A358" i="37"/>
  <c r="AG358" i="37" s="1"/>
  <c r="AH358" i="37" s="1"/>
  <c r="A359" i="37"/>
  <c r="AG359" i="37" s="1"/>
  <c r="AH359" i="37" s="1"/>
  <c r="A360" i="37"/>
  <c r="AG360" i="37" s="1"/>
  <c r="AH360" i="37" s="1"/>
  <c r="A361" i="37"/>
  <c r="AG361" i="37" s="1"/>
  <c r="AH361" i="37" s="1"/>
  <c r="A362" i="37"/>
  <c r="AG362" i="37" s="1"/>
  <c r="AH362" i="37" s="1"/>
  <c r="A363" i="37"/>
  <c r="AG363" i="37" s="1"/>
  <c r="AH363" i="37" s="1"/>
  <c r="A364" i="37"/>
  <c r="AG364" i="37" s="1"/>
  <c r="AH364" i="37" s="1"/>
  <c r="A365" i="37"/>
  <c r="AG365" i="37" s="1"/>
  <c r="AH365" i="37" s="1"/>
  <c r="A366" i="37"/>
  <c r="AG366" i="37" s="1"/>
  <c r="AH366" i="37" s="1"/>
  <c r="A367" i="37"/>
  <c r="AG367" i="37" s="1"/>
  <c r="AH367" i="37" s="1"/>
  <c r="A368" i="37"/>
  <c r="AG368" i="37" s="1"/>
  <c r="AH368" i="37" s="1"/>
  <c r="A369" i="37"/>
  <c r="AG369" i="37" s="1"/>
  <c r="AH369" i="37" s="1"/>
  <c r="A370" i="37"/>
  <c r="AG370" i="37" s="1"/>
  <c r="AH370" i="37" s="1"/>
  <c r="A371" i="37"/>
  <c r="AG371" i="37" s="1"/>
  <c r="AH371" i="37" s="1"/>
  <c r="A372" i="37"/>
  <c r="AG372" i="37" s="1"/>
  <c r="AH372" i="37" s="1"/>
  <c r="A373" i="37"/>
  <c r="AG373" i="37" s="1"/>
  <c r="AH373" i="37" s="1"/>
  <c r="A374" i="37"/>
  <c r="AG374" i="37" s="1"/>
  <c r="AH374" i="37" s="1"/>
  <c r="A375" i="37"/>
  <c r="AG375" i="37" s="1"/>
  <c r="AH375" i="37" s="1"/>
  <c r="A376" i="37"/>
  <c r="AG376" i="37" s="1"/>
  <c r="AH376" i="37" s="1"/>
  <c r="A377" i="37"/>
  <c r="A378" i="37"/>
  <c r="AG378" i="37" s="1"/>
  <c r="AH378" i="37" s="1"/>
  <c r="A379" i="37"/>
  <c r="AG379" i="37" s="1"/>
  <c r="AH379" i="37" s="1"/>
  <c r="A380" i="37"/>
  <c r="AG380" i="37" s="1"/>
  <c r="AH380" i="37" s="1"/>
  <c r="A381" i="37"/>
  <c r="AG381" i="37" s="1"/>
  <c r="AH381" i="37" s="1"/>
  <c r="A382" i="37"/>
  <c r="AG382" i="37" s="1"/>
  <c r="AH382" i="37" s="1"/>
  <c r="A383" i="37"/>
  <c r="AG383" i="37" s="1"/>
  <c r="AH383" i="37" s="1"/>
  <c r="A384" i="37"/>
  <c r="AG384" i="37" s="1"/>
  <c r="AH384" i="37" s="1"/>
  <c r="A385" i="37"/>
  <c r="AG385" i="37" s="1"/>
  <c r="AH385" i="37" s="1"/>
  <c r="A386" i="37"/>
  <c r="AG386" i="37" s="1"/>
  <c r="AH386" i="37" s="1"/>
  <c r="A387" i="37"/>
  <c r="AG387" i="37" s="1"/>
  <c r="AH387" i="37" s="1"/>
  <c r="A388" i="37"/>
  <c r="AG388" i="37" s="1"/>
  <c r="AH388" i="37" s="1"/>
  <c r="A389" i="37"/>
  <c r="AG389" i="37" s="1"/>
  <c r="AH389" i="37" s="1"/>
  <c r="A390" i="37"/>
  <c r="AG390" i="37" s="1"/>
  <c r="AH390" i="37" s="1"/>
  <c r="A391" i="37"/>
  <c r="AG391" i="37" s="1"/>
  <c r="AH391" i="37" s="1"/>
  <c r="A392" i="37"/>
  <c r="AG392" i="37" s="1"/>
  <c r="AH392" i="37" s="1"/>
  <c r="A393" i="37"/>
  <c r="AG393" i="37" s="1"/>
  <c r="AH393" i="37" s="1"/>
  <c r="A394" i="37"/>
  <c r="AG394" i="37" s="1"/>
  <c r="A395" i="37"/>
  <c r="A396" i="37"/>
  <c r="AG396" i="37" s="1"/>
  <c r="AH396" i="37" s="1"/>
  <c r="A397" i="37"/>
  <c r="AG397" i="37" s="1"/>
  <c r="AH397" i="37" s="1"/>
  <c r="A398" i="37"/>
  <c r="AG398" i="37" s="1"/>
  <c r="AH398" i="37" s="1"/>
  <c r="A399" i="37"/>
  <c r="AG399" i="37" s="1"/>
  <c r="AH399" i="37" s="1"/>
  <c r="A400" i="37"/>
  <c r="AG400" i="37" s="1"/>
  <c r="AH400" i="37" s="1"/>
  <c r="A401" i="37"/>
  <c r="AG401" i="37" s="1"/>
  <c r="AH401" i="37" s="1"/>
  <c r="A402" i="37"/>
  <c r="AG402" i="37" s="1"/>
  <c r="A403" i="37"/>
  <c r="A404" i="37"/>
  <c r="AG404" i="37" s="1"/>
  <c r="AH404" i="37" s="1"/>
  <c r="A405" i="37"/>
  <c r="AG405" i="37" s="1"/>
  <c r="AH405" i="37" s="1"/>
  <c r="A406" i="37"/>
  <c r="A407" i="37"/>
  <c r="AG407" i="37" s="1"/>
  <c r="A408" i="37"/>
  <c r="A409" i="37"/>
  <c r="AG409" i="37" s="1"/>
  <c r="AH409" i="37" s="1"/>
  <c r="A410" i="37"/>
  <c r="A411" i="37"/>
  <c r="AG411" i="37" s="1"/>
  <c r="AH411" i="37" s="1"/>
  <c r="A412" i="37"/>
  <c r="AG412" i="37" s="1"/>
  <c r="AH412" i="37" s="1"/>
  <c r="A413" i="37"/>
  <c r="AG413" i="37" s="1"/>
  <c r="AH413" i="37" s="1"/>
  <c r="A414" i="37"/>
  <c r="AG414" i="37" s="1"/>
  <c r="AH414" i="37" s="1"/>
  <c r="A415" i="37"/>
  <c r="AG415" i="37" s="1"/>
  <c r="AH415" i="37" s="1"/>
  <c r="A416" i="37"/>
  <c r="AG416" i="37" s="1"/>
  <c r="AH416" i="37" s="1"/>
  <c r="A417" i="37"/>
  <c r="A418" i="37"/>
  <c r="AG418" i="37" s="1"/>
  <c r="AH418" i="37" s="1"/>
  <c r="A419" i="37"/>
  <c r="AG419" i="37" s="1"/>
  <c r="AH419" i="37" s="1"/>
  <c r="A420" i="37"/>
  <c r="AG420" i="37" s="1"/>
  <c r="AH420" i="37" s="1"/>
  <c r="A421" i="37"/>
  <c r="AG421" i="37" s="1"/>
  <c r="AH421" i="37" s="1"/>
  <c r="A422" i="37"/>
  <c r="AG422" i="37" s="1"/>
  <c r="AH422" i="37" s="1"/>
  <c r="A423" i="37"/>
  <c r="AG423" i="37" s="1"/>
  <c r="AH423" i="37" s="1"/>
  <c r="A424" i="37"/>
  <c r="AG424" i="37" s="1"/>
  <c r="AH424" i="37" s="1"/>
  <c r="A425" i="37"/>
  <c r="A426" i="37"/>
  <c r="AG426" i="37" s="1"/>
  <c r="AH426" i="37" s="1"/>
  <c r="A427" i="37"/>
  <c r="AG427" i="37" s="1"/>
  <c r="AH427" i="37" s="1"/>
  <c r="A428" i="37"/>
  <c r="AG428" i="37" s="1"/>
  <c r="AH428" i="37" s="1"/>
  <c r="A429" i="37"/>
  <c r="AG429" i="37" s="1"/>
  <c r="AH429" i="37" s="1"/>
  <c r="A430" i="37"/>
  <c r="AG430" i="37" s="1"/>
  <c r="AH430" i="37" s="1"/>
  <c r="A431" i="37"/>
  <c r="AG431" i="37" s="1"/>
  <c r="AH431" i="37" s="1"/>
  <c r="A432" i="37"/>
  <c r="AG432" i="37" s="1"/>
  <c r="AH432" i="37" s="1"/>
  <c r="A433" i="37"/>
  <c r="AG433" i="37" s="1"/>
  <c r="AH433" i="37" s="1"/>
  <c r="A434" i="37"/>
  <c r="AG434" i="37" s="1"/>
  <c r="AH434" i="37" s="1"/>
  <c r="A435" i="37"/>
  <c r="AG435" i="37" s="1"/>
  <c r="AH435" i="37" s="1"/>
  <c r="A436" i="37"/>
  <c r="AG436" i="37" s="1"/>
  <c r="AH436" i="37" s="1"/>
  <c r="A437" i="37"/>
  <c r="AG437" i="37" s="1"/>
  <c r="AH437" i="37" s="1"/>
  <c r="A438" i="37"/>
  <c r="AG438" i="37" s="1"/>
  <c r="AH438" i="37" s="1"/>
  <c r="A439" i="37"/>
  <c r="AG439" i="37" s="1"/>
  <c r="AH439" i="37" s="1"/>
  <c r="A440" i="37"/>
  <c r="AG440" i="37" s="1"/>
  <c r="AH440" i="37" s="1"/>
  <c r="A441" i="37"/>
  <c r="AG441" i="37" s="1"/>
  <c r="AH441" i="37" s="1"/>
  <c r="A442" i="37"/>
  <c r="AG442" i="37" s="1"/>
  <c r="AH442" i="37" s="1"/>
  <c r="A443" i="37"/>
  <c r="AG443" i="37" s="1"/>
  <c r="AH443" i="37" s="1"/>
  <c r="A444" i="37"/>
  <c r="AG444" i="37" s="1"/>
  <c r="AH444" i="37" s="1"/>
  <c r="A445" i="37"/>
  <c r="AG445" i="37" s="1"/>
  <c r="AH445" i="37" s="1"/>
  <c r="A446" i="37"/>
  <c r="AG446" i="37" s="1"/>
  <c r="AH446" i="37" s="1"/>
  <c r="A447" i="37"/>
  <c r="AG447" i="37" s="1"/>
  <c r="AH447" i="37" s="1"/>
  <c r="A448" i="37"/>
  <c r="AG448" i="37" s="1"/>
  <c r="AH448" i="37" s="1"/>
  <c r="A449" i="37"/>
  <c r="AG449" i="37" s="1"/>
  <c r="AH449" i="37" s="1"/>
  <c r="A450" i="37"/>
  <c r="AG450" i="37" s="1"/>
  <c r="AH450" i="37" s="1"/>
  <c r="A451" i="37"/>
  <c r="AG451" i="37" s="1"/>
  <c r="AH451" i="37" s="1"/>
  <c r="A452" i="37"/>
  <c r="AG452" i="37" s="1"/>
  <c r="AH452" i="37" s="1"/>
  <c r="A453" i="37"/>
  <c r="AG453" i="37" s="1"/>
  <c r="AH453" i="37" s="1"/>
  <c r="A454" i="37"/>
  <c r="AG454" i="37" s="1"/>
  <c r="AH454" i="37" s="1"/>
  <c r="A455" i="37"/>
  <c r="AG455" i="37" s="1"/>
  <c r="AH455" i="37" s="1"/>
  <c r="A456" i="37"/>
  <c r="AG456" i="37" s="1"/>
  <c r="AH456" i="37" s="1"/>
  <c r="A457" i="37"/>
  <c r="AG457" i="37" s="1"/>
  <c r="AH457" i="37" s="1"/>
  <c r="A458" i="37"/>
  <c r="AG458" i="37" s="1"/>
  <c r="AH458" i="37" s="1"/>
  <c r="A459" i="37"/>
  <c r="A460" i="37"/>
  <c r="AG460" i="37" s="1"/>
  <c r="AH460" i="37" s="1"/>
  <c r="A461" i="37"/>
  <c r="AG461" i="37" s="1"/>
  <c r="AH461" i="37" s="1"/>
  <c r="A462" i="37"/>
  <c r="AG462" i="37" s="1"/>
  <c r="AH462" i="37" s="1"/>
  <c r="A463" i="37"/>
  <c r="AG463" i="37" s="1"/>
  <c r="AH463" i="37" s="1"/>
  <c r="A464" i="37"/>
  <c r="AG464" i="37" s="1"/>
  <c r="AH464" i="37" s="1"/>
  <c r="A465" i="37"/>
  <c r="AG465" i="37" s="1"/>
  <c r="AH465" i="37" s="1"/>
  <c r="A466" i="37"/>
  <c r="AG466" i="37" s="1"/>
  <c r="AH466" i="37" s="1"/>
  <c r="A467" i="37"/>
  <c r="A468" i="37"/>
  <c r="A469" i="37"/>
  <c r="AG469" i="37" s="1"/>
  <c r="AH469" i="37" s="1"/>
  <c r="A470" i="37"/>
  <c r="AG470" i="37" s="1"/>
  <c r="AH470" i="37" s="1"/>
  <c r="A471" i="37"/>
  <c r="A472" i="37"/>
  <c r="AG472" i="37" s="1"/>
  <c r="AH472" i="37" s="1"/>
  <c r="A473" i="37"/>
  <c r="A474" i="37"/>
  <c r="AG474" i="37" s="1"/>
  <c r="AH474" i="37" s="1"/>
  <c r="A475" i="37"/>
  <c r="AG475" i="37" s="1"/>
  <c r="AH475" i="37" s="1"/>
  <c r="A476" i="37"/>
  <c r="A477" i="37"/>
  <c r="AG477" i="37" s="1"/>
  <c r="AH477" i="37" s="1"/>
  <c r="A478" i="37"/>
  <c r="AG478" i="37" s="1"/>
  <c r="AH478" i="37" s="1"/>
  <c r="A479" i="37"/>
  <c r="AG479" i="37" s="1"/>
  <c r="AH479" i="37" s="1"/>
  <c r="A480" i="37"/>
  <c r="AG480" i="37" s="1"/>
  <c r="AH480" i="37" s="1"/>
  <c r="A481" i="37"/>
  <c r="AG481" i="37" s="1"/>
  <c r="AH481" i="37" s="1"/>
  <c r="A482" i="37"/>
  <c r="AG482" i="37" s="1"/>
  <c r="AH482" i="37" s="1"/>
  <c r="A483" i="37"/>
  <c r="AG483" i="37" s="1"/>
  <c r="AH483" i="37" s="1"/>
  <c r="A484" i="37"/>
  <c r="AG484" i="37" s="1"/>
  <c r="AH484" i="37" s="1"/>
  <c r="A485" i="37"/>
  <c r="AG485" i="37" s="1"/>
  <c r="AH485" i="37" s="1"/>
  <c r="A486" i="37"/>
  <c r="AG486" i="37" s="1"/>
  <c r="AH486" i="37" s="1"/>
  <c r="A487" i="37"/>
  <c r="AG487" i="37" s="1"/>
  <c r="AH487" i="37" s="1"/>
  <c r="A488" i="37"/>
  <c r="AG488" i="37" s="1"/>
  <c r="AH488" i="37" s="1"/>
  <c r="A2" i="37"/>
  <c r="B5" i="37"/>
  <c r="B6" i="37"/>
  <c r="B7" i="37"/>
  <c r="B8"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3" i="37"/>
  <c r="B4" i="37"/>
  <c r="B2" i="37"/>
  <c r="M27" i="40"/>
  <c r="AG120" i="37" l="1"/>
  <c r="AH120" i="37" s="1"/>
  <c r="AG108" i="37"/>
  <c r="AH108" i="37" s="1"/>
  <c r="AG68" i="37"/>
  <c r="AH68" i="37" s="1"/>
  <c r="AG323" i="37"/>
  <c r="AH323" i="37" s="1"/>
  <c r="AG315" i="37"/>
  <c r="AH315" i="37" s="1"/>
  <c r="AG151" i="37"/>
  <c r="AH151" i="37" s="1"/>
  <c r="AG149" i="37"/>
  <c r="AH149" i="37" s="1"/>
  <c r="AG425" i="37"/>
  <c r="AH425" i="37" s="1"/>
  <c r="AG350" i="37"/>
  <c r="AH350" i="37" s="1"/>
  <c r="AG348" i="37"/>
  <c r="AH348" i="37" s="1"/>
  <c r="AG346" i="37"/>
  <c r="AH346" i="37" s="1"/>
  <c r="AG328" i="37"/>
  <c r="AH328" i="37" s="1"/>
  <c r="AG304" i="37"/>
  <c r="AH304" i="37" s="1"/>
  <c r="AG228" i="37"/>
  <c r="AH228" i="37" s="1"/>
  <c r="AG220" i="37"/>
  <c r="AH220" i="37" s="1"/>
  <c r="AG210" i="37"/>
  <c r="AH210" i="37" s="1"/>
  <c r="AG121" i="37"/>
  <c r="AH121" i="37" s="1"/>
  <c r="AG117" i="37"/>
  <c r="AH117" i="37" s="1"/>
  <c r="AG115" i="37"/>
  <c r="AH115" i="37" s="1"/>
  <c r="AG111" i="37"/>
  <c r="AH111" i="37" s="1"/>
  <c r="AG105" i="37"/>
  <c r="AH105" i="37" s="1"/>
  <c r="AG101" i="37"/>
  <c r="AH101" i="37" s="1"/>
  <c r="AG89" i="37"/>
  <c r="AH89" i="37" s="1"/>
  <c r="AG79" i="37"/>
  <c r="AH79" i="37" s="1"/>
  <c r="AG73" i="37"/>
  <c r="AH73" i="37" s="1"/>
  <c r="AG7" i="37"/>
  <c r="AH7" i="37" s="1"/>
  <c r="AG352" i="37"/>
  <c r="AH352" i="37" s="1"/>
  <c r="AG467" i="37"/>
  <c r="AH467" i="37" s="1"/>
  <c r="AG332" i="37"/>
  <c r="AH332" i="37" s="1"/>
  <c r="AG267" i="37"/>
  <c r="AH267" i="37" s="1"/>
  <c r="AG260" i="37"/>
  <c r="AH260" i="37" s="1"/>
  <c r="AG232" i="37"/>
  <c r="AH232" i="37" s="1"/>
  <c r="AG224" i="37"/>
  <c r="AH224" i="37" s="1"/>
  <c r="AG216" i="37"/>
  <c r="AH216" i="37" s="1"/>
  <c r="AG206" i="37"/>
  <c r="AH206" i="37" s="1"/>
  <c r="AG377" i="37"/>
  <c r="AH377" i="37" s="1"/>
  <c r="AG355" i="37"/>
  <c r="AH355" i="37" s="1"/>
  <c r="AG476" i="37"/>
  <c r="AH476" i="37" s="1"/>
  <c r="AG417" i="37"/>
  <c r="AH417" i="37" s="1"/>
  <c r="AG410" i="37"/>
  <c r="AH410" i="37" s="1"/>
  <c r="AG256" i="37"/>
  <c r="AH256" i="37" s="1"/>
  <c r="AG251" i="37"/>
  <c r="AH251" i="37" s="1"/>
  <c r="AG230" i="37"/>
  <c r="AH230" i="37" s="1"/>
  <c r="AG226" i="37"/>
  <c r="AH226" i="37" s="1"/>
  <c r="AG222" i="37"/>
  <c r="AH222" i="37" s="1"/>
  <c r="AG218" i="37"/>
  <c r="AH218" i="37" s="1"/>
  <c r="AG214" i="37"/>
  <c r="AH214" i="37" s="1"/>
  <c r="AG208" i="37"/>
  <c r="AH208" i="37" s="1"/>
  <c r="AG196" i="37"/>
  <c r="AH196" i="37" s="1"/>
  <c r="AG471" i="37"/>
  <c r="AH471" i="37" s="1"/>
  <c r="AG336" i="37"/>
  <c r="AG284" i="37"/>
  <c r="AH284" i="37" s="1"/>
  <c r="AG212" i="37"/>
  <c r="AH212" i="37" s="1"/>
  <c r="AG459" i="37"/>
  <c r="AH459" i="37" s="1"/>
  <c r="AG406" i="37"/>
  <c r="AH406" i="37" s="1"/>
  <c r="AG301" i="37"/>
  <c r="AH301" i="37" s="1"/>
  <c r="AG131" i="37"/>
  <c r="AG473" i="37"/>
  <c r="AH473" i="37" s="1"/>
  <c r="AH402" i="37"/>
  <c r="AG403" i="37"/>
  <c r="AH403" i="37" s="1"/>
  <c r="AH338" i="37"/>
  <c r="AG339" i="37"/>
  <c r="AH339" i="37" s="1"/>
  <c r="AG159" i="37"/>
  <c r="AH159" i="37" s="1"/>
  <c r="AH145" i="37"/>
  <c r="AG146" i="37"/>
  <c r="AH146" i="37" s="1"/>
  <c r="AH135" i="37"/>
  <c r="AG136" i="37"/>
  <c r="AH136" i="37" s="1"/>
  <c r="AH125" i="37"/>
  <c r="AH102" i="37"/>
  <c r="AG103" i="37"/>
  <c r="AH103" i="37" s="1"/>
  <c r="AH407" i="37"/>
  <c r="AG408" i="37"/>
  <c r="AH408" i="37" s="1"/>
  <c r="AH394" i="37"/>
  <c r="AG395" i="37"/>
  <c r="AH395" i="37" s="1"/>
  <c r="AH140" i="37"/>
  <c r="AG141" i="37"/>
  <c r="AH126" i="37"/>
  <c r="AG127" i="37"/>
  <c r="AH127" i="37" s="1"/>
  <c r="AH123" i="37"/>
  <c r="AG124" i="37"/>
  <c r="AH124" i="37" s="1"/>
  <c r="AH98" i="37"/>
  <c r="AG99" i="37"/>
  <c r="AH99" i="37" s="1"/>
  <c r="AC20" i="37"/>
  <c r="AC12" i="37"/>
  <c r="AC28" i="37"/>
  <c r="AC33" i="37"/>
  <c r="AC29" i="37"/>
  <c r="AC25" i="37"/>
  <c r="AC21" i="37"/>
  <c r="AC17" i="37"/>
  <c r="AC13" i="37"/>
  <c r="AC9" i="37"/>
  <c r="AG333" i="37" l="1"/>
  <c r="AH333" i="37" s="1"/>
  <c r="AG69" i="37"/>
  <c r="AH69" i="37" s="1"/>
  <c r="AG74" i="37"/>
  <c r="AH74" i="37" s="1"/>
  <c r="AG106" i="37"/>
  <c r="AH106" i="37" s="1"/>
  <c r="AG324" i="37"/>
  <c r="AH324" i="37" s="1"/>
  <c r="AG90" i="37"/>
  <c r="AH90" i="37" s="1"/>
  <c r="AG112" i="37"/>
  <c r="AH112" i="37" s="1"/>
  <c r="AG109" i="37"/>
  <c r="AH109" i="37" s="1"/>
  <c r="AG468" i="37"/>
  <c r="AH468" i="37" s="1"/>
  <c r="AG122" i="37"/>
  <c r="AH122" i="37" s="1"/>
  <c r="AG302" i="37"/>
  <c r="AH302" i="37" s="1"/>
  <c r="AH131" i="37"/>
  <c r="AG132" i="37"/>
  <c r="AH132" i="37" s="1"/>
  <c r="AH336" i="37"/>
  <c r="AG337" i="37"/>
  <c r="AH337" i="37" s="1"/>
  <c r="AG334" i="37"/>
  <c r="AH334" i="37" s="1"/>
  <c r="AH141" i="37"/>
  <c r="AG142" i="37"/>
  <c r="AH142" i="37" s="1"/>
  <c r="AC11" i="37"/>
  <c r="AC15" i="37"/>
  <c r="AC19" i="37"/>
  <c r="AC23" i="37"/>
  <c r="AC27" i="37"/>
  <c r="AC31" i="37"/>
  <c r="AC30" i="37"/>
  <c r="AC24" i="37"/>
  <c r="AC18" i="37"/>
  <c r="AC14" i="37"/>
  <c r="AC8" i="37"/>
  <c r="AC32" i="37"/>
  <c r="AC26" i="37"/>
  <c r="AC22" i="37"/>
  <c r="AC16" i="37"/>
  <c r="AC10" i="37"/>
  <c r="AG70" i="37" l="1"/>
  <c r="AB28" i="37"/>
  <c r="AD28" i="37" s="1"/>
  <c r="AB27" i="37"/>
  <c r="AD27" i="37" s="1"/>
  <c r="AB26" i="37"/>
  <c r="AD26" i="37" s="1"/>
  <c r="AB25" i="37"/>
  <c r="AD25" i="37" s="1"/>
  <c r="AB24" i="37"/>
  <c r="AD24" i="37" s="1"/>
  <c r="AB23" i="37"/>
  <c r="AD23" i="37" s="1"/>
  <c r="AB22" i="37"/>
  <c r="AD22" i="37" s="1"/>
  <c r="AB21" i="37"/>
  <c r="AD21" i="37" s="1"/>
  <c r="AB20" i="37"/>
  <c r="AD20" i="37" s="1"/>
  <c r="AB19" i="37"/>
  <c r="AD19" i="37" s="1"/>
  <c r="AB18" i="37"/>
  <c r="AD18" i="37" s="1"/>
  <c r="AB17" i="37"/>
  <c r="AD17" i="37" s="1"/>
  <c r="AB16" i="37"/>
  <c r="AB15" i="37"/>
  <c r="AD15" i="37" s="1"/>
  <c r="AB14" i="37"/>
  <c r="AB13" i="37"/>
  <c r="AD13" i="37" s="1"/>
  <c r="AB12" i="37"/>
  <c r="AB11" i="37"/>
  <c r="AD11" i="37" s="1"/>
  <c r="AB10" i="37"/>
  <c r="AB9" i="37"/>
  <c r="AD9" i="37" s="1"/>
  <c r="AB8" i="37"/>
  <c r="AH70" i="37" l="1"/>
  <c r="AG71" i="37"/>
  <c r="AH71" i="37" s="1"/>
  <c r="AD10" i="37"/>
  <c r="AD14" i="37"/>
  <c r="AD8" i="37"/>
  <c r="AD12" i="37"/>
  <c r="AD16" i="37"/>
  <c r="T28" i="37" l="1"/>
  <c r="T27" i="37"/>
  <c r="T26" i="37"/>
  <c r="T25" i="37"/>
  <c r="T24" i="37"/>
  <c r="T23" i="37"/>
  <c r="T22" i="37"/>
  <c r="T21" i="37"/>
  <c r="T20" i="37"/>
  <c r="T19" i="37"/>
  <c r="T18" i="37"/>
  <c r="T17" i="37"/>
  <c r="T16" i="37"/>
  <c r="T15" i="37"/>
  <c r="T14" i="37"/>
  <c r="T13" i="37"/>
  <c r="T12" i="37"/>
  <c r="T11" i="37"/>
  <c r="T10" i="37"/>
  <c r="T9" i="37"/>
  <c r="T8" i="37"/>
  <c r="T7" i="37"/>
  <c r="T6" i="37"/>
  <c r="T5" i="37"/>
  <c r="T4" i="37"/>
  <c r="T3" i="37"/>
  <c r="T2" i="37"/>
  <c r="S29" i="37"/>
  <c r="S28" i="37"/>
  <c r="S27" i="37"/>
  <c r="S26" i="37"/>
  <c r="S25" i="37"/>
  <c r="S24" i="37"/>
  <c r="S23" i="37"/>
  <c r="S22" i="37"/>
  <c r="S21" i="37"/>
  <c r="S20" i="37"/>
  <c r="S19" i="37"/>
  <c r="S18" i="37"/>
  <c r="S17" i="37"/>
  <c r="S16" i="37"/>
  <c r="S15" i="37"/>
  <c r="S14" i="37"/>
  <c r="S13" i="37"/>
  <c r="S12" i="37"/>
  <c r="S11" i="37"/>
  <c r="S10" i="37"/>
  <c r="S9" i="37"/>
  <c r="S8" i="37"/>
  <c r="S7" i="37"/>
  <c r="S6" i="37"/>
  <c r="S5" i="37"/>
  <c r="S4" i="37"/>
  <c r="S3" i="37"/>
  <c r="S2" i="37"/>
  <c r="N28" i="37"/>
  <c r="N27" i="37"/>
  <c r="N26" i="37"/>
  <c r="N25" i="37"/>
  <c r="N24" i="37"/>
  <c r="N23" i="37"/>
  <c r="N22" i="37"/>
  <c r="N21" i="37"/>
  <c r="N20" i="37"/>
  <c r="N19" i="37"/>
  <c r="N18" i="37"/>
  <c r="N17" i="37"/>
  <c r="N16" i="37"/>
  <c r="N15" i="37"/>
  <c r="N14" i="37"/>
  <c r="N13" i="37"/>
  <c r="N12" i="37"/>
  <c r="N11" i="37"/>
  <c r="N10" i="37"/>
  <c r="N9" i="37"/>
  <c r="N8" i="37"/>
  <c r="N7" i="37"/>
  <c r="N6" i="37"/>
  <c r="N5" i="37"/>
  <c r="N4" i="37"/>
  <c r="N3" i="37"/>
  <c r="N2" i="37"/>
  <c r="M26" i="40"/>
  <c r="AC56" i="37"/>
  <c r="AC57" i="37"/>
  <c r="AC58" i="37"/>
  <c r="AC59" i="37"/>
  <c r="AC60" i="37"/>
  <c r="AC61" i="37"/>
  <c r="AC62" i="37"/>
  <c r="AC63" i="37"/>
  <c r="AC64" i="37"/>
  <c r="AC65" i="37"/>
  <c r="AC66" i="37"/>
  <c r="AC67" i="37"/>
  <c r="AC68" i="37" s="1"/>
  <c r="AC69" i="37" s="1"/>
  <c r="AC70" i="37" s="1"/>
  <c r="AC71" i="37" s="1"/>
  <c r="AC72" i="37"/>
  <c r="AC73" i="37" s="1"/>
  <c r="AC74" i="37" s="1"/>
  <c r="AC75" i="37"/>
  <c r="AC76" i="37"/>
  <c r="AC77" i="37"/>
  <c r="AC78" i="37"/>
  <c r="AC79" i="37" s="1"/>
  <c r="AC80" i="37"/>
  <c r="AC81" i="37"/>
  <c r="AC82" i="37"/>
  <c r="AC83" i="37"/>
  <c r="AC84" i="37"/>
  <c r="AC85" i="37"/>
  <c r="AC86" i="37"/>
  <c r="AC87" i="37"/>
  <c r="AC88" i="37"/>
  <c r="AC91" i="37"/>
  <c r="AC92" i="37"/>
  <c r="AC93" i="37"/>
  <c r="AC94" i="37"/>
  <c r="AC95" i="37"/>
  <c r="AC96" i="37"/>
  <c r="AC97" i="37"/>
  <c r="AC98" i="37"/>
  <c r="AC99" i="37" s="1"/>
  <c r="AC100" i="37"/>
  <c r="AC102" i="37"/>
  <c r="AC103" i="37" s="1"/>
  <c r="AC104" i="37"/>
  <c r="AC107" i="37"/>
  <c r="AC110" i="37"/>
  <c r="AC113" i="37"/>
  <c r="AC114" i="37"/>
  <c r="AC116" i="37"/>
  <c r="AC118" i="37"/>
  <c r="AC119" i="37"/>
  <c r="AC123" i="37"/>
  <c r="AC125" i="37"/>
  <c r="AC126" i="37"/>
  <c r="AC127" i="37" s="1"/>
  <c r="AC128" i="37"/>
  <c r="AC129" i="37"/>
  <c r="AC130" i="37"/>
  <c r="AC131" i="37" s="1"/>
  <c r="AC132" i="37" s="1"/>
  <c r="AC133" i="37"/>
  <c r="AC134" i="37"/>
  <c r="AC135" i="37"/>
  <c r="AC136" i="37" s="1"/>
  <c r="AC137" i="37"/>
  <c r="AC139" i="37"/>
  <c r="AC140" i="37"/>
  <c r="AC141" i="37" s="1"/>
  <c r="AC142" i="37" s="1"/>
  <c r="AC143" i="37"/>
  <c r="AC144" i="37"/>
  <c r="AC145" i="37"/>
  <c r="AC146" i="37" s="1"/>
  <c r="AC147" i="37"/>
  <c r="AC148" i="37"/>
  <c r="AC149" i="37" s="1"/>
  <c r="AC150" i="37"/>
  <c r="AC151" i="37" s="1"/>
  <c r="AC152" i="37"/>
  <c r="AC153" i="37"/>
  <c r="AC154" i="37"/>
  <c r="AC155" i="37"/>
  <c r="AC156" i="37"/>
  <c r="AC157" i="37"/>
  <c r="AC158" i="37"/>
  <c r="AC159" i="37" s="1"/>
  <c r="AC160" i="37"/>
  <c r="AC161" i="37"/>
  <c r="AC162" i="37"/>
  <c r="AC163" i="37"/>
  <c r="AC164" i="37"/>
  <c r="AC165" i="37"/>
  <c r="AC166" i="37"/>
  <c r="AC167" i="37"/>
  <c r="AC168" i="37"/>
  <c r="AC169" i="37"/>
  <c r="AC170" i="37"/>
  <c r="AC171" i="37"/>
  <c r="AC172" i="37"/>
  <c r="AC173" i="37"/>
  <c r="AC174" i="37"/>
  <c r="AC175" i="37"/>
  <c r="AC176" i="37"/>
  <c r="AC177" i="37"/>
  <c r="AC178" i="37"/>
  <c r="AC179" i="37"/>
  <c r="AC180" i="37"/>
  <c r="AC181" i="37"/>
  <c r="AC182" i="37"/>
  <c r="AC183" i="37"/>
  <c r="AC184" i="37"/>
  <c r="AC185" i="37"/>
  <c r="AC186" i="37"/>
  <c r="AC187" i="37"/>
  <c r="AC188" i="37"/>
  <c r="AC189" i="37"/>
  <c r="AC190" i="37"/>
  <c r="AC191" i="37"/>
  <c r="AC192" i="37"/>
  <c r="AC193" i="37"/>
  <c r="AC194" i="37"/>
  <c r="AC195" i="37"/>
  <c r="AC196" i="37" s="1"/>
  <c r="AC197" i="37"/>
  <c r="AC198" i="37"/>
  <c r="AC199" i="37"/>
  <c r="AC200" i="37"/>
  <c r="AC201" i="37"/>
  <c r="AC202" i="37"/>
  <c r="AC203" i="37"/>
  <c r="AC204" i="37"/>
  <c r="AC205" i="37"/>
  <c r="AC207" i="37"/>
  <c r="AC209" i="37"/>
  <c r="AC211" i="37"/>
  <c r="AC213" i="37"/>
  <c r="AC215" i="37"/>
  <c r="AC217" i="37"/>
  <c r="AC219" i="37"/>
  <c r="AC221" i="37"/>
  <c r="AC223" i="37"/>
  <c r="AC225" i="37"/>
  <c r="AC227" i="37"/>
  <c r="AC229" i="37"/>
  <c r="AC231" i="37"/>
  <c r="AC233" i="37"/>
  <c r="AC234" i="37"/>
  <c r="AC235" i="37"/>
  <c r="AC236" i="37"/>
  <c r="AC237" i="37"/>
  <c r="AC238" i="37"/>
  <c r="AC239" i="37"/>
  <c r="AC240" i="37"/>
  <c r="AC241" i="37"/>
  <c r="AC242" i="37"/>
  <c r="AC243" i="37"/>
  <c r="AC244" i="37"/>
  <c r="AC245" i="37"/>
  <c r="AC246" i="37"/>
  <c r="AC247" i="37"/>
  <c r="AC248" i="37"/>
  <c r="AC249" i="37"/>
  <c r="AC250" i="37"/>
  <c r="AC252" i="37"/>
  <c r="AC253" i="37"/>
  <c r="AC254" i="37"/>
  <c r="AC255" i="37"/>
  <c r="AC257" i="37"/>
  <c r="AC258" i="37"/>
  <c r="AC259" i="37"/>
  <c r="AC261" i="37"/>
  <c r="AC262" i="37"/>
  <c r="AC263" i="37"/>
  <c r="AC264" i="37"/>
  <c r="AC265" i="37"/>
  <c r="AC266" i="37"/>
  <c r="AC267" i="37" s="1"/>
  <c r="AC268" i="37"/>
  <c r="AC269" i="37"/>
  <c r="AC270" i="37"/>
  <c r="AC271" i="37"/>
  <c r="AC272" i="37"/>
  <c r="AC273" i="37"/>
  <c r="AC274" i="37"/>
  <c r="AC275" i="37"/>
  <c r="AC276" i="37"/>
  <c r="AC277" i="37"/>
  <c r="AC278" i="37"/>
  <c r="AC279" i="37"/>
  <c r="AC280" i="37"/>
  <c r="AC281" i="37"/>
  <c r="AC282" i="37"/>
  <c r="AC283" i="37"/>
  <c r="AC285" i="37"/>
  <c r="AC286" i="37"/>
  <c r="AC287" i="37"/>
  <c r="AC288" i="37"/>
  <c r="AC289" i="37"/>
  <c r="AC290" i="37"/>
  <c r="AC291" i="37"/>
  <c r="AC292" i="37" s="1"/>
  <c r="AC293" i="37"/>
  <c r="AC294" i="37"/>
  <c r="AC295" i="37"/>
  <c r="AC296" i="37"/>
  <c r="AC297" i="37"/>
  <c r="AC298" i="37"/>
  <c r="AC299" i="37"/>
  <c r="AC300" i="37"/>
  <c r="AC301" i="37" s="1"/>
  <c r="AC302" i="37" s="1"/>
  <c r="AC303" i="37"/>
  <c r="AC305" i="37"/>
  <c r="AC306" i="37"/>
  <c r="AC307" i="37"/>
  <c r="AC308" i="37"/>
  <c r="AC309" i="37"/>
  <c r="AC310" i="37"/>
  <c r="AC311" i="37"/>
  <c r="AC312" i="37"/>
  <c r="AC313" i="37"/>
  <c r="AC314" i="37"/>
  <c r="AC316" i="37"/>
  <c r="AC317" i="37"/>
  <c r="AC318" i="37"/>
  <c r="AC319" i="37"/>
  <c r="AC320" i="37"/>
  <c r="AC321" i="37"/>
  <c r="AC322" i="37"/>
  <c r="AC325" i="37"/>
  <c r="AC326" i="37"/>
  <c r="AC327" i="37"/>
  <c r="AC329" i="37"/>
  <c r="AC330" i="37"/>
  <c r="AC331" i="37"/>
  <c r="AC332" i="37" s="1"/>
  <c r="AC333" i="37" s="1"/>
  <c r="AC334" i="37" s="1"/>
  <c r="AC335" i="37"/>
  <c r="AC338" i="37"/>
  <c r="AC339" i="37" s="1"/>
  <c r="AC340" i="37"/>
  <c r="AC341" i="37"/>
  <c r="AC342" i="37"/>
  <c r="AC343" i="37"/>
  <c r="AC344" i="37"/>
  <c r="AC345" i="37"/>
  <c r="AC346" i="37" s="1"/>
  <c r="AC347" i="37"/>
  <c r="AC348" i="37" s="1"/>
  <c r="AC349" i="37"/>
  <c r="AC350" i="37" s="1"/>
  <c r="AC351" i="37"/>
  <c r="AC353" i="37"/>
  <c r="AC354" i="37"/>
  <c r="AC356" i="37"/>
  <c r="AC357" i="37"/>
  <c r="AC358" i="37"/>
  <c r="AC359" i="37"/>
  <c r="AC360" i="37"/>
  <c r="AC361" i="37"/>
  <c r="AC362" i="37"/>
  <c r="AC363" i="37"/>
  <c r="AC364" i="37"/>
  <c r="AC365" i="37"/>
  <c r="AC366" i="37"/>
  <c r="AC367" i="37"/>
  <c r="AC368" i="37"/>
  <c r="AC369" i="37"/>
  <c r="AC370" i="37"/>
  <c r="AC371" i="37"/>
  <c r="AC372" i="37"/>
  <c r="AC373" i="37"/>
  <c r="AC374" i="37"/>
  <c r="AC375" i="37"/>
  <c r="AC376" i="37"/>
  <c r="AC377" i="37" s="1"/>
  <c r="AC378" i="37"/>
  <c r="AC379" i="37"/>
  <c r="AC380" i="37"/>
  <c r="AC381" i="37"/>
  <c r="AC382" i="37"/>
  <c r="AC383" i="37"/>
  <c r="AC384" i="37"/>
  <c r="AC385" i="37"/>
  <c r="AC386" i="37"/>
  <c r="AC387" i="37"/>
  <c r="AC388" i="37"/>
  <c r="AC389" i="37"/>
  <c r="AC390" i="37"/>
  <c r="AC391" i="37"/>
  <c r="AC392" i="37"/>
  <c r="AC393" i="37"/>
  <c r="AC394" i="37"/>
  <c r="AC396" i="37"/>
  <c r="AC397" i="37"/>
  <c r="AC398" i="37"/>
  <c r="AC399" i="37"/>
  <c r="AC400" i="37"/>
  <c r="AC401" i="37"/>
  <c r="AC402" i="37"/>
  <c r="AC404" i="37"/>
  <c r="AC405" i="37"/>
  <c r="AC407" i="37"/>
  <c r="AC409" i="37"/>
  <c r="AC411" i="37"/>
  <c r="AC412" i="37"/>
  <c r="AC413" i="37"/>
  <c r="AC414" i="37"/>
  <c r="AC415" i="37"/>
  <c r="AC416" i="37"/>
  <c r="AC418" i="37"/>
  <c r="AC419" i="37"/>
  <c r="AC420" i="37"/>
  <c r="AC421" i="37"/>
  <c r="AC422" i="37"/>
  <c r="AC423" i="37"/>
  <c r="AC424" i="37"/>
  <c r="AC426" i="37"/>
  <c r="AC427" i="37"/>
  <c r="AC428" i="37"/>
  <c r="AC429" i="37"/>
  <c r="AC430" i="37"/>
  <c r="AC431" i="37"/>
  <c r="AC432" i="37"/>
  <c r="AC433" i="37"/>
  <c r="AC434" i="37"/>
  <c r="AC435" i="37"/>
  <c r="AC436" i="37"/>
  <c r="AC437" i="37"/>
  <c r="AC438" i="37"/>
  <c r="AC439" i="37"/>
  <c r="AC440" i="37"/>
  <c r="AC441" i="37"/>
  <c r="AC442" i="37"/>
  <c r="AC443" i="37"/>
  <c r="AC444" i="37"/>
  <c r="AC445" i="37"/>
  <c r="AC446" i="37"/>
  <c r="AC447" i="37"/>
  <c r="AC448" i="37"/>
  <c r="AC449" i="37"/>
  <c r="AC450" i="37"/>
  <c r="AC451" i="37"/>
  <c r="AC452" i="37"/>
  <c r="AC453" i="37"/>
  <c r="AC454" i="37"/>
  <c r="AC455" i="37"/>
  <c r="AC456" i="37"/>
  <c r="AC457" i="37"/>
  <c r="AC458" i="37"/>
  <c r="AC460" i="37"/>
  <c r="AC461" i="37"/>
  <c r="AC462" i="37"/>
  <c r="AC463" i="37"/>
  <c r="AC464" i="37"/>
  <c r="AC465" i="37"/>
  <c r="AC466" i="37"/>
  <c r="AC469" i="37"/>
  <c r="AC470" i="37"/>
  <c r="AC471" i="37" s="1"/>
  <c r="AC472" i="37"/>
  <c r="AC474" i="37"/>
  <c r="AC475" i="37"/>
  <c r="AC477" i="37"/>
  <c r="AC478" i="37"/>
  <c r="AC479" i="37"/>
  <c r="AC480" i="37"/>
  <c r="AC481" i="37"/>
  <c r="AC482" i="37"/>
  <c r="AC483" i="37"/>
  <c r="AC484" i="37"/>
  <c r="AC485" i="37"/>
  <c r="AC486" i="37"/>
  <c r="AC487" i="37"/>
  <c r="AC488" i="37"/>
  <c r="AC43" i="37"/>
  <c r="AC44" i="37"/>
  <c r="AC45" i="37"/>
  <c r="AC46" i="37"/>
  <c r="AC47" i="37"/>
  <c r="AC48" i="37"/>
  <c r="AC49" i="37"/>
  <c r="AC50" i="37"/>
  <c r="AC51" i="37"/>
  <c r="AC52" i="37"/>
  <c r="AC53" i="37"/>
  <c r="AC54" i="37"/>
  <c r="AC55" i="37"/>
  <c r="AC34" i="37"/>
  <c r="AC35" i="37"/>
  <c r="AC36" i="37"/>
  <c r="AC37" i="37"/>
  <c r="AC38" i="37"/>
  <c r="AC39" i="37"/>
  <c r="AC40" i="37"/>
  <c r="AC41" i="37"/>
  <c r="AC42" i="37"/>
  <c r="AB29" i="37"/>
  <c r="N29" i="37"/>
  <c r="AD514" i="37" s="1"/>
  <c r="T29" i="37"/>
  <c r="AD507" i="37" l="1"/>
  <c r="AC226" i="37"/>
  <c r="AC222" i="37"/>
  <c r="AC218" i="37"/>
  <c r="AC214" i="37"/>
  <c r="AC210" i="37"/>
  <c r="AC206" i="37"/>
  <c r="AC89" i="37"/>
  <c r="AC90" i="37" s="1"/>
  <c r="AC256" i="37"/>
  <c r="AC251" i="37"/>
  <c r="AC224" i="37"/>
  <c r="AC220" i="37"/>
  <c r="AC216" i="37"/>
  <c r="AC212" i="37"/>
  <c r="AC208" i="37"/>
  <c r="AC425" i="37"/>
  <c r="AC408" i="37"/>
  <c r="AC395" i="37"/>
  <c r="AC355" i="37"/>
  <c r="AC315" i="37"/>
  <c r="AC476" i="37"/>
  <c r="AC410" i="37"/>
  <c r="AC406" i="37"/>
  <c r="AC323" i="37"/>
  <c r="AC324" i="37" s="1"/>
  <c r="U2" i="37"/>
  <c r="U4" i="37"/>
  <c r="U6" i="37"/>
  <c r="U8" i="37"/>
  <c r="U10" i="37"/>
  <c r="U12" i="37"/>
  <c r="U14" i="37"/>
  <c r="U16" i="37"/>
  <c r="U18" i="37"/>
  <c r="U20" i="37"/>
  <c r="U22" i="37"/>
  <c r="U24" i="37"/>
  <c r="U26" i="37"/>
  <c r="U28" i="37"/>
  <c r="U3" i="37"/>
  <c r="U5" i="37"/>
  <c r="U7" i="37"/>
  <c r="U9" i="37"/>
  <c r="U11" i="37"/>
  <c r="U13" i="37"/>
  <c r="U15" i="37"/>
  <c r="U17" i="37"/>
  <c r="U19" i="37"/>
  <c r="U21" i="37"/>
  <c r="U23" i="37"/>
  <c r="U25" i="37"/>
  <c r="U27" i="37"/>
  <c r="U29" i="37"/>
  <c r="AD516" i="37" s="1"/>
  <c r="O26" i="40" s="1"/>
  <c r="AC108" i="37"/>
  <c r="AC105" i="37"/>
  <c r="AC106" i="37" s="1"/>
  <c r="AC124" i="37"/>
  <c r="AC120" i="37"/>
  <c r="AC121" i="37" s="1"/>
  <c r="AC101" i="37"/>
  <c r="AC138" i="37"/>
  <c r="AC115" i="37"/>
  <c r="AC473" i="37"/>
  <c r="AC467" i="37"/>
  <c r="AC468" i="37" s="1"/>
  <c r="AC459" i="37"/>
  <c r="AC417" i="37"/>
  <c r="AC403" i="37"/>
  <c r="AC352" i="37"/>
  <c r="AC336" i="37"/>
  <c r="AC328" i="37"/>
  <c r="AC304" i="37"/>
  <c r="AC117" i="37"/>
  <c r="AC111" i="37"/>
  <c r="AC284" i="37"/>
  <c r="AC260" i="37"/>
  <c r="AC232" i="37"/>
  <c r="AC230" i="37"/>
  <c r="AC228" i="37"/>
  <c r="AD29" i="37"/>
  <c r="S52" i="37"/>
  <c r="AD509" i="37" l="1"/>
  <c r="O27" i="40" s="1"/>
  <c r="AC337" i="37"/>
  <c r="AC122" i="37"/>
  <c r="AC109" i="37"/>
  <c r="AC112" i="37"/>
  <c r="S488" i="37" l="1"/>
  <c r="S487" i="37"/>
  <c r="S486" i="37"/>
  <c r="S485" i="37"/>
  <c r="S484" i="37"/>
  <c r="S483" i="37"/>
  <c r="S482" i="37"/>
  <c r="S481" i="37"/>
  <c r="S480" i="37"/>
  <c r="S479" i="37"/>
  <c r="S478" i="37"/>
  <c r="S477" i="37"/>
  <c r="S476" i="37"/>
  <c r="S475" i="37"/>
  <c r="S474" i="37"/>
  <c r="S473" i="37"/>
  <c r="S472" i="37"/>
  <c r="S471" i="37"/>
  <c r="S470" i="37"/>
  <c r="S469" i="37"/>
  <c r="S468" i="37"/>
  <c r="S467" i="37"/>
  <c r="S466" i="37"/>
  <c r="S465" i="37"/>
  <c r="S464" i="37"/>
  <c r="S463" i="37"/>
  <c r="S462" i="37"/>
  <c r="S461" i="37"/>
  <c r="S460" i="37"/>
  <c r="S459" i="37"/>
  <c r="S458" i="37"/>
  <c r="S457" i="37"/>
  <c r="S456" i="37"/>
  <c r="S455" i="37"/>
  <c r="S454" i="37"/>
  <c r="S453" i="37"/>
  <c r="S452" i="37"/>
  <c r="S451" i="37"/>
  <c r="S450" i="37"/>
  <c r="S449" i="37"/>
  <c r="S448" i="37"/>
  <c r="S447" i="37"/>
  <c r="S446" i="37"/>
  <c r="S445" i="37"/>
  <c r="S444" i="37"/>
  <c r="S443" i="37"/>
  <c r="S442" i="37"/>
  <c r="S441" i="37"/>
  <c r="S440" i="37"/>
  <c r="S439" i="37"/>
  <c r="S438" i="37"/>
  <c r="S437" i="37"/>
  <c r="S436" i="37"/>
  <c r="S435" i="37"/>
  <c r="S434" i="37"/>
  <c r="S433" i="37"/>
  <c r="S432" i="37"/>
  <c r="S431" i="37"/>
  <c r="S430" i="37"/>
  <c r="S429" i="37"/>
  <c r="S428" i="37"/>
  <c r="S427" i="37"/>
  <c r="S426" i="37"/>
  <c r="S425" i="37"/>
  <c r="S424" i="37"/>
  <c r="S423" i="37"/>
  <c r="S422" i="37"/>
  <c r="S421" i="37"/>
  <c r="S420" i="37"/>
  <c r="S419" i="37"/>
  <c r="S418" i="37"/>
  <c r="S417" i="37"/>
  <c r="S416" i="37"/>
  <c r="S415" i="37"/>
  <c r="S414" i="37"/>
  <c r="S413" i="37"/>
  <c r="S412" i="37"/>
  <c r="S411" i="37"/>
  <c r="S410" i="37"/>
  <c r="S409" i="37"/>
  <c r="S408" i="37"/>
  <c r="S407" i="37"/>
  <c r="S406" i="37"/>
  <c r="S405" i="37"/>
  <c r="S404" i="37"/>
  <c r="S403" i="37"/>
  <c r="S402" i="37"/>
  <c r="S401" i="37"/>
  <c r="S400" i="37"/>
  <c r="S399" i="37"/>
  <c r="S398" i="37"/>
  <c r="S397" i="37"/>
  <c r="S396" i="37"/>
  <c r="S395" i="37"/>
  <c r="S394" i="37"/>
  <c r="S393" i="37"/>
  <c r="S392" i="37"/>
  <c r="S391" i="37"/>
  <c r="S390" i="37"/>
  <c r="S389" i="37"/>
  <c r="S388" i="37"/>
  <c r="S387" i="37"/>
  <c r="S386" i="37"/>
  <c r="S385" i="37"/>
  <c r="S384" i="37"/>
  <c r="S383" i="37"/>
  <c r="S382" i="37"/>
  <c r="S381" i="37"/>
  <c r="S380" i="37"/>
  <c r="S379" i="37"/>
  <c r="S378" i="37"/>
  <c r="S377" i="37"/>
  <c r="S376" i="37"/>
  <c r="S375" i="37"/>
  <c r="S374" i="37"/>
  <c r="S373" i="37"/>
  <c r="S372" i="37"/>
  <c r="S371" i="37"/>
  <c r="S370" i="37"/>
  <c r="S369" i="37"/>
  <c r="S368" i="37"/>
  <c r="S367" i="37"/>
  <c r="S366" i="37"/>
  <c r="S365" i="37"/>
  <c r="S364" i="37"/>
  <c r="S363" i="37"/>
  <c r="S362" i="37"/>
  <c r="S361" i="37"/>
  <c r="S360" i="37"/>
  <c r="S359" i="37"/>
  <c r="S358" i="37"/>
  <c r="S357" i="37"/>
  <c r="S356" i="37"/>
  <c r="S355" i="37"/>
  <c r="S354" i="37"/>
  <c r="S353" i="37"/>
  <c r="S352" i="37"/>
  <c r="S351" i="37"/>
  <c r="S350" i="37"/>
  <c r="S349" i="37"/>
  <c r="S348" i="37"/>
  <c r="S347" i="37"/>
  <c r="S346" i="37"/>
  <c r="S345" i="37"/>
  <c r="S344" i="37"/>
  <c r="S343" i="37"/>
  <c r="S342" i="37"/>
  <c r="S341" i="37"/>
  <c r="S340" i="37"/>
  <c r="S339" i="37"/>
  <c r="S338" i="37"/>
  <c r="S337" i="37"/>
  <c r="S336" i="37"/>
  <c r="S335" i="37"/>
  <c r="S334" i="37"/>
  <c r="S333" i="37"/>
  <c r="S332" i="37"/>
  <c r="S331" i="37"/>
  <c r="S330" i="37"/>
  <c r="S329" i="37"/>
  <c r="S328" i="37"/>
  <c r="S327" i="37"/>
  <c r="S326" i="37"/>
  <c r="S325" i="37"/>
  <c r="S324" i="37"/>
  <c r="S323" i="37"/>
  <c r="S322" i="37"/>
  <c r="S321" i="37"/>
  <c r="S320" i="37"/>
  <c r="S319" i="37"/>
  <c r="S318" i="37"/>
  <c r="S317" i="37"/>
  <c r="S316" i="37"/>
  <c r="S315" i="37"/>
  <c r="S314" i="37"/>
  <c r="S313" i="37"/>
  <c r="S312" i="37"/>
  <c r="S311" i="37"/>
  <c r="S310" i="37"/>
  <c r="S309" i="37"/>
  <c r="S308" i="37"/>
  <c r="S307" i="37"/>
  <c r="S306" i="37"/>
  <c r="S305" i="37"/>
  <c r="S304" i="37"/>
  <c r="S303" i="37"/>
  <c r="S302" i="37"/>
  <c r="S301" i="37"/>
  <c r="S300" i="37"/>
  <c r="S299" i="37"/>
  <c r="S298" i="37"/>
  <c r="S297" i="37"/>
  <c r="S296" i="37"/>
  <c r="S295" i="37"/>
  <c r="S294" i="37"/>
  <c r="S293" i="37"/>
  <c r="S292" i="37"/>
  <c r="S291" i="37"/>
  <c r="S290" i="37"/>
  <c r="S289" i="37"/>
  <c r="S288" i="37"/>
  <c r="S287" i="37"/>
  <c r="S286" i="37"/>
  <c r="S285" i="37"/>
  <c r="S284" i="37"/>
  <c r="S283" i="37"/>
  <c r="S282" i="37"/>
  <c r="S281" i="37"/>
  <c r="S280" i="37"/>
  <c r="S279" i="37"/>
  <c r="S278" i="37"/>
  <c r="S277" i="37"/>
  <c r="S276" i="37"/>
  <c r="S275" i="37"/>
  <c r="S274" i="37"/>
  <c r="S273" i="37"/>
  <c r="S272" i="37"/>
  <c r="S271" i="37"/>
  <c r="S270" i="37"/>
  <c r="S269" i="37"/>
  <c r="S268" i="37"/>
  <c r="S267" i="37"/>
  <c r="S266" i="37"/>
  <c r="S265" i="37"/>
  <c r="S264" i="37"/>
  <c r="S263" i="37"/>
  <c r="S262" i="37"/>
  <c r="S261" i="37"/>
  <c r="S260" i="37"/>
  <c r="S259" i="37"/>
  <c r="S258" i="37"/>
  <c r="S257" i="37"/>
  <c r="S256" i="37"/>
  <c r="S255" i="37"/>
  <c r="S254" i="37"/>
  <c r="S253" i="37"/>
  <c r="S252" i="37"/>
  <c r="S251" i="37"/>
  <c r="S250" i="37"/>
  <c r="S249" i="37"/>
  <c r="S248" i="37"/>
  <c r="S247" i="37"/>
  <c r="S246" i="37"/>
  <c r="S245" i="37"/>
  <c r="S244" i="37"/>
  <c r="S243" i="37"/>
  <c r="S242" i="37"/>
  <c r="S241" i="37"/>
  <c r="S240" i="37"/>
  <c r="S239" i="37"/>
  <c r="S238" i="37"/>
  <c r="S237" i="37"/>
  <c r="S236" i="37"/>
  <c r="S235" i="37"/>
  <c r="S234" i="37"/>
  <c r="S233" i="37"/>
  <c r="S232" i="37"/>
  <c r="S231" i="37"/>
  <c r="S230" i="37"/>
  <c r="S229" i="37"/>
  <c r="S228" i="37"/>
  <c r="S227" i="37"/>
  <c r="S226" i="37"/>
  <c r="S225" i="37"/>
  <c r="S224" i="37"/>
  <c r="S223" i="37"/>
  <c r="S222" i="37"/>
  <c r="S221" i="37"/>
  <c r="S220" i="37"/>
  <c r="S219" i="37"/>
  <c r="S218" i="37"/>
  <c r="S217" i="37"/>
  <c r="S216" i="37"/>
  <c r="S215" i="37"/>
  <c r="S214" i="37"/>
  <c r="S213" i="37"/>
  <c r="S212" i="37"/>
  <c r="S211" i="37"/>
  <c r="S210" i="37"/>
  <c r="S209" i="37"/>
  <c r="S208" i="37"/>
  <c r="S207" i="37"/>
  <c r="S206" i="37"/>
  <c r="S205" i="37"/>
  <c r="S204" i="37"/>
  <c r="S203" i="37"/>
  <c r="S202" i="37"/>
  <c r="S201" i="37"/>
  <c r="S200" i="37"/>
  <c r="S199" i="37"/>
  <c r="S198" i="37"/>
  <c r="S197" i="37"/>
  <c r="S196" i="37"/>
  <c r="S195" i="37"/>
  <c r="S194" i="37"/>
  <c r="S193" i="37"/>
  <c r="S192" i="37"/>
  <c r="S191" i="37"/>
  <c r="S190" i="37"/>
  <c r="S189" i="37"/>
  <c r="S188" i="37"/>
  <c r="S187" i="37"/>
  <c r="S186" i="37"/>
  <c r="S185" i="37"/>
  <c r="S184" i="37"/>
  <c r="S183" i="37"/>
  <c r="S182" i="37"/>
  <c r="S181" i="37"/>
  <c r="S180" i="37"/>
  <c r="S179" i="37"/>
  <c r="S178" i="37"/>
  <c r="S177" i="37"/>
  <c r="S176" i="37"/>
  <c r="S175" i="37"/>
  <c r="S174" i="37"/>
  <c r="S173" i="37"/>
  <c r="S172" i="37"/>
  <c r="S171" i="37"/>
  <c r="S170" i="37"/>
  <c r="S169" i="37"/>
  <c r="S168" i="37"/>
  <c r="S167" i="37"/>
  <c r="S166" i="37"/>
  <c r="S165" i="37"/>
  <c r="S164" i="37"/>
  <c r="S163" i="37"/>
  <c r="S162" i="37"/>
  <c r="S161" i="37"/>
  <c r="S160" i="37"/>
  <c r="S159" i="37"/>
  <c r="S158" i="37"/>
  <c r="S157" i="37"/>
  <c r="S156" i="37"/>
  <c r="S155" i="37"/>
  <c r="S154" i="37"/>
  <c r="S153" i="37"/>
  <c r="S152" i="37"/>
  <c r="S151" i="37"/>
  <c r="S150" i="37"/>
  <c r="S149" i="37"/>
  <c r="S148" i="37"/>
  <c r="S147" i="37"/>
  <c r="S146" i="37"/>
  <c r="S145" i="37"/>
  <c r="S144" i="37"/>
  <c r="S143" i="37"/>
  <c r="S142" i="37"/>
  <c r="S141" i="37"/>
  <c r="S140" i="37"/>
  <c r="S139" i="37"/>
  <c r="S138" i="37"/>
  <c r="S137" i="37"/>
  <c r="S136" i="37"/>
  <c r="S135" i="37"/>
  <c r="S134" i="37"/>
  <c r="S133" i="37"/>
  <c r="S132" i="37"/>
  <c r="S131" i="37"/>
  <c r="S130" i="37"/>
  <c r="S129" i="37"/>
  <c r="S128" i="37"/>
  <c r="S127" i="37"/>
  <c r="S126" i="37"/>
  <c r="S125" i="37"/>
  <c r="S124" i="37"/>
  <c r="S123" i="37"/>
  <c r="S122" i="37"/>
  <c r="S119" i="37"/>
  <c r="S118" i="37"/>
  <c r="S117" i="37"/>
  <c r="S116" i="37"/>
  <c r="S115" i="37"/>
  <c r="S114" i="37"/>
  <c r="S113" i="37"/>
  <c r="S112" i="37"/>
  <c r="S111" i="37"/>
  <c r="S110" i="37"/>
  <c r="S109" i="37"/>
  <c r="S108" i="37"/>
  <c r="S107" i="37"/>
  <c r="S106" i="37"/>
  <c r="S105" i="37"/>
  <c r="S104" i="37"/>
  <c r="S103" i="37"/>
  <c r="S102" i="37"/>
  <c r="S101" i="37"/>
  <c r="S100" i="37"/>
  <c r="S99" i="37"/>
  <c r="S98" i="37"/>
  <c r="S97" i="37"/>
  <c r="S96" i="37"/>
  <c r="S95" i="37"/>
  <c r="S94" i="37"/>
  <c r="S93" i="37"/>
  <c r="S92" i="37"/>
  <c r="S91" i="37"/>
  <c r="S90" i="37"/>
  <c r="S89" i="37"/>
  <c r="S88" i="37"/>
  <c r="S87" i="37"/>
  <c r="S86" i="37"/>
  <c r="S85" i="37"/>
  <c r="S84" i="37"/>
  <c r="S83" i="37"/>
  <c r="S82" i="37"/>
  <c r="S81" i="37"/>
  <c r="S80" i="37"/>
  <c r="S79" i="37"/>
  <c r="S78" i="37"/>
  <c r="S77" i="37"/>
  <c r="S76" i="37"/>
  <c r="S75" i="37"/>
  <c r="S74" i="37"/>
  <c r="S73" i="37"/>
  <c r="S72" i="37"/>
  <c r="S71" i="37"/>
  <c r="S70" i="37"/>
  <c r="S69" i="37"/>
  <c r="S68" i="37"/>
  <c r="S67" i="37"/>
  <c r="S66" i="37"/>
  <c r="S65" i="37"/>
  <c r="S64" i="37"/>
  <c r="S63" i="37"/>
  <c r="S62" i="37"/>
  <c r="S61" i="37"/>
  <c r="S60" i="37"/>
  <c r="S59" i="37"/>
  <c r="S58" i="37"/>
  <c r="S57" i="37"/>
  <c r="S56" i="37"/>
  <c r="S55" i="37"/>
  <c r="S54" i="37"/>
  <c r="S53" i="37"/>
  <c r="S51" i="37"/>
  <c r="S50" i="37"/>
  <c r="S49" i="37"/>
  <c r="S48" i="37"/>
  <c r="S47" i="37"/>
  <c r="S46" i="37"/>
  <c r="S45" i="37"/>
  <c r="S44" i="37"/>
  <c r="S43" i="37"/>
  <c r="S42" i="37"/>
  <c r="S41" i="37"/>
  <c r="S40" i="37"/>
  <c r="S39" i="37"/>
  <c r="S38" i="37"/>
  <c r="S37" i="37"/>
  <c r="S36" i="37"/>
  <c r="S35" i="37"/>
  <c r="S34" i="37"/>
  <c r="S33" i="37"/>
  <c r="S32" i="37"/>
  <c r="S31" i="37"/>
  <c r="S30" i="37"/>
  <c r="M25" i="40" l="1"/>
  <c r="M24" i="40"/>
  <c r="M23" i="40"/>
  <c r="AB49" i="37"/>
  <c r="AD49" i="37" s="1"/>
  <c r="AB31" i="37"/>
  <c r="AD31" i="37" s="1"/>
  <c r="AB32" i="37"/>
  <c r="AD32" i="37" s="1"/>
  <c r="AB33" i="37"/>
  <c r="AD33" i="37" s="1"/>
  <c r="AB34" i="37"/>
  <c r="AD34" i="37" s="1"/>
  <c r="AB35" i="37"/>
  <c r="AD35" i="37" s="1"/>
  <c r="AB36" i="37"/>
  <c r="AD36" i="37" s="1"/>
  <c r="AB37" i="37"/>
  <c r="AD37" i="37" s="1"/>
  <c r="AB38" i="37"/>
  <c r="AD38" i="37" s="1"/>
  <c r="AB39" i="37"/>
  <c r="AD39" i="37" s="1"/>
  <c r="AB40" i="37"/>
  <c r="AD40" i="37" s="1"/>
  <c r="AB41" i="37"/>
  <c r="AD41" i="37" s="1"/>
  <c r="AB42" i="37"/>
  <c r="AD42" i="37" s="1"/>
  <c r="AB43" i="37"/>
  <c r="AD43" i="37" s="1"/>
  <c r="AB44" i="37"/>
  <c r="AD44" i="37" s="1"/>
  <c r="AB45" i="37"/>
  <c r="AD45" i="37" s="1"/>
  <c r="AB46" i="37"/>
  <c r="AD46" i="37" s="1"/>
  <c r="AB47" i="37"/>
  <c r="AD47" i="37" s="1"/>
  <c r="AB48" i="37"/>
  <c r="AD48" i="37" s="1"/>
  <c r="AB30" i="37"/>
  <c r="AD30" i="37" s="1"/>
  <c r="T49" i="37"/>
  <c r="T48" i="37"/>
  <c r="T47" i="37"/>
  <c r="T46" i="37"/>
  <c r="T45" i="37"/>
  <c r="T44" i="37"/>
  <c r="T43" i="37"/>
  <c r="T42" i="37"/>
  <c r="T41" i="37"/>
  <c r="T40" i="37"/>
  <c r="T39" i="37"/>
  <c r="T38" i="37"/>
  <c r="T37" i="37"/>
  <c r="T36" i="37"/>
  <c r="T35" i="37"/>
  <c r="T34" i="37"/>
  <c r="T33" i="37"/>
  <c r="T32" i="37"/>
  <c r="T31" i="37"/>
  <c r="T30" i="37"/>
  <c r="N49" i="37" l="1"/>
  <c r="U49" i="37" s="1"/>
  <c r="N48" i="37"/>
  <c r="U48" i="37" s="1"/>
  <c r="N47" i="37"/>
  <c r="U47" i="37" s="1"/>
  <c r="N46" i="37"/>
  <c r="U46" i="37" s="1"/>
  <c r="N45" i="37"/>
  <c r="U45" i="37" s="1"/>
  <c r="N44" i="37"/>
  <c r="U44" i="37" s="1"/>
  <c r="N43" i="37"/>
  <c r="U43" i="37" s="1"/>
  <c r="N42" i="37"/>
  <c r="U42" i="37" s="1"/>
  <c r="N41" i="37"/>
  <c r="U41" i="37" s="1"/>
  <c r="N40" i="37"/>
  <c r="U40" i="37" s="1"/>
  <c r="N39" i="37"/>
  <c r="U39" i="37" s="1"/>
  <c r="N38" i="37"/>
  <c r="N37" i="37"/>
  <c r="N36" i="37"/>
  <c r="U36" i="37" s="1"/>
  <c r="N35" i="37"/>
  <c r="U35" i="37" s="1"/>
  <c r="N34" i="37"/>
  <c r="U34" i="37" s="1"/>
  <c r="N33" i="37"/>
  <c r="U33" i="37" s="1"/>
  <c r="N32" i="37"/>
  <c r="U32" i="37" s="1"/>
  <c r="N31" i="37"/>
  <c r="U31" i="37" s="1"/>
  <c r="N30" i="37"/>
  <c r="N52" i="37"/>
  <c r="M22" i="40"/>
  <c r="U37" i="37" l="1"/>
  <c r="AD530" i="37" s="1"/>
  <c r="O23" i="40" s="1"/>
  <c r="AD528" i="37"/>
  <c r="U30" i="37"/>
  <c r="AD521" i="37"/>
  <c r="U38" i="37"/>
  <c r="AD535" i="37"/>
  <c r="T51" i="37"/>
  <c r="AB51" i="37"/>
  <c r="AD51" i="37" s="1"/>
  <c r="T52" i="37"/>
  <c r="U52" i="37" s="1"/>
  <c r="AB52" i="37"/>
  <c r="AD52" i="37" s="1"/>
  <c r="T53" i="37"/>
  <c r="AB53" i="37"/>
  <c r="AD53" i="37" s="1"/>
  <c r="T54" i="37"/>
  <c r="AB54" i="37"/>
  <c r="AD54" i="37" s="1"/>
  <c r="T55" i="37"/>
  <c r="AB55" i="37"/>
  <c r="AD55" i="37" s="1"/>
  <c r="T56" i="37"/>
  <c r="AB56" i="37"/>
  <c r="AD56" i="37" s="1"/>
  <c r="T57" i="37"/>
  <c r="AB57" i="37"/>
  <c r="AD57" i="37" s="1"/>
  <c r="T58" i="37"/>
  <c r="AB58" i="37"/>
  <c r="AD58" i="37" s="1"/>
  <c r="T59" i="37"/>
  <c r="AB59" i="37"/>
  <c r="AD59" i="37" s="1"/>
  <c r="T60" i="37"/>
  <c r="AB60" i="37"/>
  <c r="AD60" i="37" s="1"/>
  <c r="T61" i="37"/>
  <c r="AB61" i="37"/>
  <c r="AD61" i="37" s="1"/>
  <c r="T62" i="37"/>
  <c r="AB62" i="37"/>
  <c r="AD62" i="37" s="1"/>
  <c r="T63" i="37"/>
  <c r="AB63" i="37"/>
  <c r="AD63" i="37" s="1"/>
  <c r="T64" i="37"/>
  <c r="AB64" i="37"/>
  <c r="AD64" i="37" s="1"/>
  <c r="T65" i="37"/>
  <c r="AB65" i="37"/>
  <c r="AD65" i="37" s="1"/>
  <c r="T66" i="37"/>
  <c r="AB66" i="37"/>
  <c r="AD66" i="37" s="1"/>
  <c r="AB50" i="37"/>
  <c r="AD50" i="37" s="1"/>
  <c r="T50" i="37"/>
  <c r="AD537" i="37" l="1"/>
  <c r="O24" i="40" s="1"/>
  <c r="AD523" i="37"/>
  <c r="O22" i="40" s="1"/>
  <c r="N66" i="37" l="1"/>
  <c r="U66" i="37" s="1"/>
  <c r="N65" i="37"/>
  <c r="U65" i="37" s="1"/>
  <c r="N64" i="37"/>
  <c r="U64" i="37" s="1"/>
  <c r="N63" i="37"/>
  <c r="U63" i="37" s="1"/>
  <c r="N62" i="37"/>
  <c r="U62" i="37" s="1"/>
  <c r="N61" i="37"/>
  <c r="U61" i="37" s="1"/>
  <c r="N60" i="37"/>
  <c r="U60" i="37" s="1"/>
  <c r="N59" i="37"/>
  <c r="U59" i="37" s="1"/>
  <c r="N58" i="37"/>
  <c r="N57" i="37"/>
  <c r="U57" i="37" s="1"/>
  <c r="N56" i="37"/>
  <c r="U56" i="37" s="1"/>
  <c r="N55" i="37"/>
  <c r="U55" i="37" s="1"/>
  <c r="N54" i="37"/>
  <c r="U54" i="37" s="1"/>
  <c r="N53" i="37"/>
  <c r="U53" i="37" s="1"/>
  <c r="N51" i="37"/>
  <c r="U51" i="37" s="1"/>
  <c r="N50" i="37"/>
  <c r="AD542" i="37" l="1"/>
  <c r="U50" i="37"/>
  <c r="U58" i="37"/>
  <c r="AD544" i="37" l="1"/>
  <c r="O21" i="40" s="1"/>
  <c r="M21" i="40" l="1"/>
  <c r="T68" i="37"/>
  <c r="T69" i="37"/>
  <c r="T70" i="37"/>
  <c r="T71" i="37"/>
  <c r="T72" i="37"/>
  <c r="T73" i="37"/>
  <c r="T74" i="37"/>
  <c r="T75" i="37"/>
  <c r="T76" i="37"/>
  <c r="T77" i="37"/>
  <c r="T78" i="37"/>
  <c r="T79" i="37"/>
  <c r="AB78" i="37" l="1"/>
  <c r="AD78" i="37" s="1"/>
  <c r="AB77" i="37"/>
  <c r="AD77" i="37" s="1"/>
  <c r="AB72" i="37"/>
  <c r="AD72" i="37" s="1"/>
  <c r="AB75" i="37"/>
  <c r="AD75" i="37" s="1"/>
  <c r="AB76" i="37"/>
  <c r="AD76" i="37" s="1"/>
  <c r="AB68" i="37" l="1"/>
  <c r="AD68" i="37" s="1"/>
  <c r="AB73" i="37"/>
  <c r="AD73" i="37" s="1"/>
  <c r="AB74" i="37"/>
  <c r="AD74" i="37" s="1"/>
  <c r="AB69" i="37" l="1"/>
  <c r="AD69" i="37" s="1"/>
  <c r="AB70" i="37" l="1"/>
  <c r="AD70" i="37" s="1"/>
  <c r="AB71" i="37"/>
  <c r="AD71" i="37" s="1"/>
  <c r="N74" i="37"/>
  <c r="U74" i="37" s="1"/>
  <c r="N73" i="37"/>
  <c r="U73" i="37" s="1"/>
  <c r="N71" i="37"/>
  <c r="U71" i="37" s="1"/>
  <c r="N70" i="37"/>
  <c r="N69" i="37"/>
  <c r="U69" i="37" s="1"/>
  <c r="N68" i="37"/>
  <c r="U68" i="37" s="1"/>
  <c r="N67" i="37"/>
  <c r="N72" i="37"/>
  <c r="U72" i="37" s="1"/>
  <c r="N75" i="37"/>
  <c r="U75" i="37" s="1"/>
  <c r="AB67" i="37"/>
  <c r="AD67" i="37" s="1"/>
  <c r="T67" i="37"/>
  <c r="N76" i="37"/>
  <c r="U76" i="37" s="1"/>
  <c r="N77" i="37"/>
  <c r="U77" i="37" s="1"/>
  <c r="AD549" i="37" l="1"/>
  <c r="U70" i="37"/>
  <c r="U67" i="37"/>
  <c r="AD551" i="37" l="1"/>
  <c r="O25" i="40" s="1"/>
  <c r="AB79" i="37" l="1"/>
  <c r="AD79" i="37" s="1"/>
  <c r="M20" i="40"/>
  <c r="N78" i="37" l="1"/>
  <c r="N79" i="37"/>
  <c r="U79" i="37" s="1"/>
  <c r="U78" i="37" l="1"/>
  <c r="AD556" i="37"/>
  <c r="AD558" i="37" l="1"/>
  <c r="O20" i="40" s="1"/>
  <c r="T355" i="37" l="1"/>
  <c r="N355" i="37"/>
  <c r="AB355" i="37" l="1"/>
  <c r="AD355" i="37" s="1"/>
  <c r="U355" i="37"/>
  <c r="T488" i="37"/>
  <c r="AB80" i="37" l="1"/>
  <c r="AD80" i="37" s="1"/>
  <c r="AB81" i="37"/>
  <c r="AD81" i="37" s="1"/>
  <c r="AB82" i="37"/>
  <c r="AD82" i="37" s="1"/>
  <c r="AB83" i="37"/>
  <c r="AD83" i="37" s="1"/>
  <c r="AB84" i="37"/>
  <c r="AD84" i="37" s="1"/>
  <c r="AB85" i="37"/>
  <c r="AD85" i="37" s="1"/>
  <c r="AB86" i="37"/>
  <c r="AD86" i="37" s="1"/>
  <c r="AB87" i="37"/>
  <c r="AD87" i="37" s="1"/>
  <c r="AB90" i="37"/>
  <c r="AD90" i="37" s="1"/>
  <c r="AB91" i="37"/>
  <c r="AD91" i="37" s="1"/>
  <c r="AB92" i="37"/>
  <c r="AD92" i="37" s="1"/>
  <c r="AB93" i="37"/>
  <c r="AD93" i="37" s="1"/>
  <c r="AB94" i="37"/>
  <c r="AD94" i="37" s="1"/>
  <c r="AB95" i="37"/>
  <c r="AD95" i="37" s="1"/>
  <c r="AB96" i="37"/>
  <c r="AD96" i="37" s="1"/>
  <c r="AB97" i="37"/>
  <c r="AD97" i="37" s="1"/>
  <c r="AB98" i="37"/>
  <c r="AD98" i="37" s="1"/>
  <c r="AB103" i="37"/>
  <c r="AD103" i="37" s="1"/>
  <c r="AB104" i="37"/>
  <c r="AD104" i="37" s="1"/>
  <c r="AB113" i="37"/>
  <c r="AD113" i="37" s="1"/>
  <c r="AB115" i="37"/>
  <c r="AD115" i="37" s="1"/>
  <c r="AB117" i="37"/>
  <c r="AD117" i="37" s="1"/>
  <c r="AB118" i="37"/>
  <c r="AD118" i="37" s="1"/>
  <c r="AB119" i="37"/>
  <c r="AD119" i="37" s="1"/>
  <c r="AB128" i="37"/>
  <c r="AD128" i="37" s="1"/>
  <c r="AB129" i="37"/>
  <c r="AD129" i="37" s="1"/>
  <c r="AB133" i="37"/>
  <c r="AD133" i="37" s="1"/>
  <c r="AB134" i="37"/>
  <c r="AD134" i="37" s="1"/>
  <c r="AB135" i="37"/>
  <c r="AD135" i="37" s="1"/>
  <c r="AB137" i="37"/>
  <c r="AD137" i="37" s="1"/>
  <c r="AB139" i="37"/>
  <c r="AD139" i="37" s="1"/>
  <c r="AB140" i="37"/>
  <c r="AD140" i="37" s="1"/>
  <c r="AB144" i="37"/>
  <c r="AD144" i="37" s="1"/>
  <c r="AB147" i="37"/>
  <c r="AD147" i="37" s="1"/>
  <c r="AB148" i="37"/>
  <c r="AD148" i="37" s="1"/>
  <c r="AB150" i="37"/>
  <c r="AD150" i="37" s="1"/>
  <c r="AB152" i="37"/>
  <c r="AD152" i="37" s="1"/>
  <c r="AB153" i="37"/>
  <c r="AD153" i="37" s="1"/>
  <c r="AB154" i="37"/>
  <c r="AD154" i="37" s="1"/>
  <c r="AB155" i="37"/>
  <c r="AD155" i="37" s="1"/>
  <c r="AB156" i="37"/>
  <c r="AD156" i="37" s="1"/>
  <c r="AB157" i="37"/>
  <c r="AD157" i="37" s="1"/>
  <c r="AB158" i="37"/>
  <c r="AD158" i="37" s="1"/>
  <c r="AB160" i="37"/>
  <c r="AD160" i="37" s="1"/>
  <c r="AB161" i="37"/>
  <c r="AD161" i="37" s="1"/>
  <c r="AB162" i="37"/>
  <c r="AD162" i="37" s="1"/>
  <c r="AB163" i="37"/>
  <c r="AD163" i="37" s="1"/>
  <c r="AB164" i="37"/>
  <c r="AD164" i="37" s="1"/>
  <c r="AB165" i="37"/>
  <c r="AD165" i="37" s="1"/>
  <c r="AB166" i="37"/>
  <c r="AD166" i="37" s="1"/>
  <c r="AB167" i="37"/>
  <c r="AD167" i="37" s="1"/>
  <c r="AB168" i="37"/>
  <c r="AD168" i="37" s="1"/>
  <c r="AB169" i="37"/>
  <c r="AD169" i="37" s="1"/>
  <c r="AB170" i="37"/>
  <c r="AD170" i="37" s="1"/>
  <c r="AB171" i="37"/>
  <c r="AD171" i="37" s="1"/>
  <c r="AB172" i="37"/>
  <c r="AD172" i="37" s="1"/>
  <c r="AB173" i="37"/>
  <c r="AD173" i="37" s="1"/>
  <c r="AB174" i="37"/>
  <c r="AD174" i="37" s="1"/>
  <c r="AB175" i="37"/>
  <c r="AD175" i="37" s="1"/>
  <c r="AB176" i="37"/>
  <c r="AD176" i="37" s="1"/>
  <c r="AB177" i="37"/>
  <c r="AD177" i="37" s="1"/>
  <c r="AB178" i="37"/>
  <c r="AD178" i="37" s="1"/>
  <c r="AB179" i="37"/>
  <c r="AD179" i="37" s="1"/>
  <c r="AB180" i="37"/>
  <c r="AD180" i="37" s="1"/>
  <c r="AB181" i="37"/>
  <c r="AD181" i="37" s="1"/>
  <c r="AB182" i="37"/>
  <c r="AD182" i="37" s="1"/>
  <c r="AB183" i="37"/>
  <c r="AD183" i="37" s="1"/>
  <c r="AB184" i="37"/>
  <c r="AD184" i="37" s="1"/>
  <c r="AB185" i="37"/>
  <c r="AD185" i="37" s="1"/>
  <c r="AB186" i="37"/>
  <c r="AD186" i="37" s="1"/>
  <c r="AB187" i="37"/>
  <c r="AD187" i="37" s="1"/>
  <c r="AB188" i="37"/>
  <c r="AD188" i="37" s="1"/>
  <c r="AB189" i="37"/>
  <c r="AD189" i="37" s="1"/>
  <c r="AB190" i="37"/>
  <c r="AD190" i="37" s="1"/>
  <c r="AB191" i="37"/>
  <c r="AD191" i="37" s="1"/>
  <c r="AB192" i="37"/>
  <c r="AD192" i="37" s="1"/>
  <c r="AB193" i="37"/>
  <c r="AD193" i="37" s="1"/>
  <c r="AB194" i="37"/>
  <c r="AD194" i="37" s="1"/>
  <c r="AB195" i="37"/>
  <c r="AD195" i="37" s="1"/>
  <c r="AB197" i="37"/>
  <c r="AD197" i="37" s="1"/>
  <c r="AB198" i="37"/>
  <c r="AD198" i="37" s="1"/>
  <c r="AB199" i="37"/>
  <c r="AD199" i="37" s="1"/>
  <c r="AB200" i="37"/>
  <c r="AD200" i="37" s="1"/>
  <c r="AB201" i="37"/>
  <c r="AD201" i="37" s="1"/>
  <c r="AB202" i="37"/>
  <c r="AD202" i="37" s="1"/>
  <c r="AB203" i="37"/>
  <c r="AD203" i="37" s="1"/>
  <c r="AB204" i="37"/>
  <c r="AD204" i="37" s="1"/>
  <c r="AB205" i="37"/>
  <c r="AD205" i="37" s="1"/>
  <c r="AB207" i="37"/>
  <c r="AD207" i="37" s="1"/>
  <c r="AB209" i="37"/>
  <c r="AD209" i="37" s="1"/>
  <c r="AB211" i="37"/>
  <c r="AD211" i="37" s="1"/>
  <c r="AB213" i="37"/>
  <c r="AD213" i="37" s="1"/>
  <c r="AB215" i="37"/>
  <c r="AD215" i="37" s="1"/>
  <c r="AB217" i="37"/>
  <c r="AD217" i="37" s="1"/>
  <c r="AB219" i="37"/>
  <c r="AD219" i="37" s="1"/>
  <c r="AB221" i="37"/>
  <c r="AD221" i="37" s="1"/>
  <c r="AB223" i="37"/>
  <c r="AD223" i="37" s="1"/>
  <c r="AB225" i="37"/>
  <c r="AD225" i="37" s="1"/>
  <c r="AB227" i="37"/>
  <c r="AD227" i="37" s="1"/>
  <c r="AB229" i="37"/>
  <c r="AD229" i="37" s="1"/>
  <c r="AB231" i="37"/>
  <c r="AD231" i="37" s="1"/>
  <c r="AB233" i="37"/>
  <c r="AD233" i="37" s="1"/>
  <c r="AB234" i="37"/>
  <c r="AD234" i="37" s="1"/>
  <c r="AB235" i="37"/>
  <c r="AD235" i="37" s="1"/>
  <c r="AB236" i="37"/>
  <c r="AD236" i="37" s="1"/>
  <c r="AB237" i="37"/>
  <c r="AD237" i="37" s="1"/>
  <c r="AB238" i="37"/>
  <c r="AD238" i="37" s="1"/>
  <c r="AB239" i="37"/>
  <c r="AD239" i="37" s="1"/>
  <c r="AB240" i="37"/>
  <c r="AD240" i="37" s="1"/>
  <c r="AB241" i="37"/>
  <c r="AD241" i="37" s="1"/>
  <c r="AB242" i="37"/>
  <c r="AD242" i="37" s="1"/>
  <c r="AB243" i="37"/>
  <c r="AD243" i="37" s="1"/>
  <c r="AB244" i="37"/>
  <c r="AD244" i="37" s="1"/>
  <c r="AB245" i="37"/>
  <c r="AD245" i="37" s="1"/>
  <c r="AB246" i="37"/>
  <c r="AD246" i="37" s="1"/>
  <c r="AB247" i="37"/>
  <c r="AD247" i="37" s="1"/>
  <c r="AB248" i="37"/>
  <c r="AD248" i="37" s="1"/>
  <c r="AB249" i="37"/>
  <c r="AD249" i="37" s="1"/>
  <c r="AB250" i="37"/>
  <c r="AD250" i="37" s="1"/>
  <c r="AB252" i="37"/>
  <c r="AD252" i="37" s="1"/>
  <c r="AB253" i="37"/>
  <c r="AD253" i="37" s="1"/>
  <c r="AB254" i="37"/>
  <c r="AD254" i="37" s="1"/>
  <c r="AB257" i="37"/>
  <c r="AD257" i="37" s="1"/>
  <c r="AB258" i="37"/>
  <c r="AD258" i="37" s="1"/>
  <c r="AB259" i="37"/>
  <c r="AD259" i="37" s="1"/>
  <c r="AB261" i="37"/>
  <c r="AD261" i="37" s="1"/>
  <c r="AB262" i="37"/>
  <c r="AD262" i="37" s="1"/>
  <c r="AB263" i="37"/>
  <c r="AD263" i="37" s="1"/>
  <c r="AB264" i="37"/>
  <c r="AD264" i="37" s="1"/>
  <c r="AB265" i="37"/>
  <c r="AD265" i="37" s="1"/>
  <c r="AB266" i="37"/>
  <c r="AD266" i="37" s="1"/>
  <c r="AB268" i="37"/>
  <c r="AD268" i="37" s="1"/>
  <c r="AB269" i="37"/>
  <c r="AD269" i="37" s="1"/>
  <c r="AB270" i="37"/>
  <c r="AD270" i="37" s="1"/>
  <c r="AB271" i="37"/>
  <c r="AD271" i="37" s="1"/>
  <c r="AB272" i="37"/>
  <c r="AD272" i="37" s="1"/>
  <c r="AB273" i="37"/>
  <c r="AD273" i="37" s="1"/>
  <c r="AB274" i="37"/>
  <c r="AD274" i="37" s="1"/>
  <c r="AB275" i="37"/>
  <c r="AD275" i="37" s="1"/>
  <c r="AB276" i="37"/>
  <c r="AD276" i="37" s="1"/>
  <c r="AB277" i="37"/>
  <c r="AD277" i="37" s="1"/>
  <c r="AB278" i="37"/>
  <c r="AD278" i="37" s="1"/>
  <c r="AB279" i="37"/>
  <c r="AD279" i="37" s="1"/>
  <c r="AB280" i="37"/>
  <c r="AD280" i="37" s="1"/>
  <c r="AB281" i="37"/>
  <c r="AD281" i="37" s="1"/>
  <c r="AB282" i="37"/>
  <c r="AD282" i="37" s="1"/>
  <c r="AB283" i="37"/>
  <c r="AD283" i="37" s="1"/>
  <c r="AB285" i="37"/>
  <c r="AD285" i="37" s="1"/>
  <c r="AB286" i="37"/>
  <c r="AD286" i="37" s="1"/>
  <c r="AB287" i="37"/>
  <c r="AD287" i="37" s="1"/>
  <c r="AB288" i="37"/>
  <c r="AD288" i="37" s="1"/>
  <c r="AB289" i="37"/>
  <c r="AD289" i="37" s="1"/>
  <c r="AB290" i="37"/>
  <c r="AD290" i="37" s="1"/>
  <c r="AB291" i="37"/>
  <c r="AD291" i="37" s="1"/>
  <c r="AB292" i="37"/>
  <c r="AD292" i="37" s="1"/>
  <c r="AB293" i="37"/>
  <c r="AD293" i="37" s="1"/>
  <c r="AB294" i="37"/>
  <c r="AD294" i="37" s="1"/>
  <c r="AB295" i="37"/>
  <c r="AD295" i="37" s="1"/>
  <c r="AB296" i="37"/>
  <c r="AD296" i="37" s="1"/>
  <c r="AB297" i="37"/>
  <c r="AD297" i="37" s="1"/>
  <c r="AB298" i="37"/>
  <c r="AD298" i="37" s="1"/>
  <c r="AB299" i="37"/>
  <c r="AD299" i="37" s="1"/>
  <c r="AB300" i="37"/>
  <c r="AD300" i="37" s="1"/>
  <c r="AB303" i="37"/>
  <c r="AD303" i="37" s="1"/>
  <c r="AB305" i="37"/>
  <c r="AD305" i="37" s="1"/>
  <c r="AB306" i="37"/>
  <c r="AD306" i="37" s="1"/>
  <c r="AB307" i="37"/>
  <c r="AD307" i="37" s="1"/>
  <c r="AB308" i="37"/>
  <c r="AD308" i="37" s="1"/>
  <c r="AB309" i="37"/>
  <c r="AD309" i="37" s="1"/>
  <c r="AB310" i="37"/>
  <c r="AD310" i="37" s="1"/>
  <c r="AB311" i="37"/>
  <c r="AD311" i="37" s="1"/>
  <c r="AB312" i="37"/>
  <c r="AD312" i="37" s="1"/>
  <c r="AB313" i="37"/>
  <c r="AD313" i="37" s="1"/>
  <c r="AB315" i="37"/>
  <c r="AD315" i="37" s="1"/>
  <c r="AB316" i="37"/>
  <c r="AD316" i="37" s="1"/>
  <c r="AB317" i="37"/>
  <c r="AD317" i="37" s="1"/>
  <c r="AB318" i="37"/>
  <c r="AD318" i="37" s="1"/>
  <c r="AB319" i="37"/>
  <c r="AD319" i="37" s="1"/>
  <c r="AB320" i="37"/>
  <c r="AD320" i="37" s="1"/>
  <c r="AB321" i="37"/>
  <c r="AD321" i="37" s="1"/>
  <c r="AB323" i="37"/>
  <c r="AD323" i="37" s="1"/>
  <c r="AB325" i="37"/>
  <c r="AD325" i="37" s="1"/>
  <c r="AB326" i="37"/>
  <c r="AD326" i="37" s="1"/>
  <c r="AB327" i="37"/>
  <c r="AD327" i="37" s="1"/>
  <c r="AB329" i="37"/>
  <c r="AD329" i="37" s="1"/>
  <c r="AB330" i="37"/>
  <c r="AD330" i="37" s="1"/>
  <c r="AB332" i="37"/>
  <c r="AD332" i="37" s="1"/>
  <c r="AB336" i="37"/>
  <c r="AD336" i="37" s="1"/>
  <c r="AB338" i="37"/>
  <c r="AD338" i="37" s="1"/>
  <c r="AB340" i="37"/>
  <c r="AD340" i="37" s="1"/>
  <c r="AB341" i="37"/>
  <c r="AD341" i="37" s="1"/>
  <c r="AB342" i="37"/>
  <c r="AD342" i="37" s="1"/>
  <c r="AB343" i="37"/>
  <c r="AD343" i="37" s="1"/>
  <c r="AB344" i="37"/>
  <c r="AD344" i="37" s="1"/>
  <c r="AB345" i="37"/>
  <c r="AD345" i="37" s="1"/>
  <c r="AB347" i="37"/>
  <c r="AD347" i="37" s="1"/>
  <c r="AB349" i="37"/>
  <c r="AD349" i="37" s="1"/>
  <c r="AB352" i="37"/>
  <c r="AD352" i="37" s="1"/>
  <c r="AB353" i="37"/>
  <c r="AD353" i="37" s="1"/>
  <c r="AB354" i="37"/>
  <c r="AD354" i="37" s="1"/>
  <c r="AB356" i="37"/>
  <c r="AD356" i="37" s="1"/>
  <c r="AB357" i="37"/>
  <c r="AD357" i="37" s="1"/>
  <c r="AB358" i="37"/>
  <c r="AD358" i="37" s="1"/>
  <c r="AB359" i="37"/>
  <c r="AD359" i="37" s="1"/>
  <c r="AB360" i="37"/>
  <c r="AD360" i="37" s="1"/>
  <c r="AB361" i="37"/>
  <c r="AD361" i="37" s="1"/>
  <c r="AB362" i="37"/>
  <c r="AD362" i="37" s="1"/>
  <c r="AB363" i="37"/>
  <c r="AD363" i="37" s="1"/>
  <c r="AB364" i="37"/>
  <c r="AD364" i="37" s="1"/>
  <c r="AB365" i="37"/>
  <c r="AD365" i="37" s="1"/>
  <c r="AB366" i="37"/>
  <c r="AD366" i="37" s="1"/>
  <c r="AB367" i="37"/>
  <c r="AD367" i="37" s="1"/>
  <c r="AB368" i="37"/>
  <c r="AD368" i="37" s="1"/>
  <c r="AB369" i="37"/>
  <c r="AD369" i="37" s="1"/>
  <c r="AB370" i="37"/>
  <c r="AD370" i="37" s="1"/>
  <c r="AB371" i="37"/>
  <c r="AD371" i="37" s="1"/>
  <c r="AB372" i="37"/>
  <c r="AD372" i="37" s="1"/>
  <c r="AB373" i="37"/>
  <c r="AD373" i="37" s="1"/>
  <c r="AB374" i="37"/>
  <c r="AD374" i="37" s="1"/>
  <c r="AB375" i="37"/>
  <c r="AD375" i="37" s="1"/>
  <c r="AB376" i="37"/>
  <c r="AD376" i="37" s="1"/>
  <c r="AB378" i="37"/>
  <c r="AD378" i="37" s="1"/>
  <c r="AB379" i="37"/>
  <c r="AD379" i="37" s="1"/>
  <c r="AB380" i="37"/>
  <c r="AD380" i="37" s="1"/>
  <c r="AB381" i="37"/>
  <c r="AD381" i="37" s="1"/>
  <c r="AB382" i="37"/>
  <c r="AD382" i="37" s="1"/>
  <c r="AB383" i="37"/>
  <c r="AD383" i="37" s="1"/>
  <c r="AB384" i="37"/>
  <c r="AD384" i="37" s="1"/>
  <c r="AB385" i="37"/>
  <c r="AD385" i="37" s="1"/>
  <c r="AB386" i="37"/>
  <c r="AD386" i="37" s="1"/>
  <c r="AB387" i="37"/>
  <c r="AD387" i="37" s="1"/>
  <c r="AB388" i="37"/>
  <c r="AD388" i="37" s="1"/>
  <c r="AB389" i="37"/>
  <c r="AD389" i="37" s="1"/>
  <c r="AB390" i="37"/>
  <c r="AD390" i="37" s="1"/>
  <c r="AB391" i="37"/>
  <c r="AD391" i="37" s="1"/>
  <c r="AB392" i="37"/>
  <c r="AD392" i="37" s="1"/>
  <c r="AB393" i="37"/>
  <c r="AD393" i="37" s="1"/>
  <c r="AB394" i="37"/>
  <c r="AD394" i="37" s="1"/>
  <c r="AB396" i="37"/>
  <c r="AD396" i="37" s="1"/>
  <c r="AB397" i="37"/>
  <c r="AD397" i="37" s="1"/>
  <c r="AB398" i="37"/>
  <c r="AD398" i="37" s="1"/>
  <c r="AB399" i="37"/>
  <c r="AD399" i="37" s="1"/>
  <c r="AB400" i="37"/>
  <c r="AD400" i="37" s="1"/>
  <c r="AB401" i="37"/>
  <c r="AD401" i="37" s="1"/>
  <c r="AB402" i="37"/>
  <c r="AD402" i="37" s="1"/>
  <c r="AB404" i="37"/>
  <c r="AD404" i="37" s="1"/>
  <c r="AB406" i="37"/>
  <c r="AD406" i="37" s="1"/>
  <c r="AB407" i="37"/>
  <c r="AD407" i="37" s="1"/>
  <c r="AB409" i="37"/>
  <c r="AD409" i="37" s="1"/>
  <c r="AB411" i="37"/>
  <c r="AD411" i="37" s="1"/>
  <c r="AB412" i="37"/>
  <c r="AD412" i="37" s="1"/>
  <c r="AB413" i="37"/>
  <c r="AD413" i="37" s="1"/>
  <c r="AB414" i="37"/>
  <c r="AD414" i="37" s="1"/>
  <c r="AB415" i="37"/>
  <c r="AD415" i="37" s="1"/>
  <c r="AB416" i="37"/>
  <c r="AD416" i="37" s="1"/>
  <c r="AB418" i="37"/>
  <c r="AD418" i="37" s="1"/>
  <c r="AB419" i="37"/>
  <c r="AD419" i="37" s="1"/>
  <c r="AB420" i="37"/>
  <c r="AD420" i="37" s="1"/>
  <c r="AB421" i="37"/>
  <c r="AD421" i="37" s="1"/>
  <c r="AB422" i="37"/>
  <c r="AD422" i="37" s="1"/>
  <c r="AB423" i="37"/>
  <c r="AD423" i="37" s="1"/>
  <c r="AB424" i="37"/>
  <c r="AD424" i="37" s="1"/>
  <c r="AB426" i="37"/>
  <c r="AD426" i="37" s="1"/>
  <c r="AB427" i="37"/>
  <c r="AD427" i="37" s="1"/>
  <c r="AB428" i="37"/>
  <c r="AD428" i="37" s="1"/>
  <c r="AB429" i="37"/>
  <c r="AD429" i="37" s="1"/>
  <c r="AB430" i="37"/>
  <c r="AD430" i="37" s="1"/>
  <c r="AB431" i="37"/>
  <c r="AD431" i="37" s="1"/>
  <c r="AB432" i="37"/>
  <c r="AD432" i="37" s="1"/>
  <c r="AB433" i="37"/>
  <c r="AD433" i="37" s="1"/>
  <c r="AB434" i="37"/>
  <c r="AD434" i="37" s="1"/>
  <c r="AB435" i="37"/>
  <c r="AD435" i="37" s="1"/>
  <c r="AB436" i="37"/>
  <c r="AD436" i="37" s="1"/>
  <c r="AB437" i="37"/>
  <c r="AD437" i="37" s="1"/>
  <c r="AB438" i="37"/>
  <c r="AD438" i="37" s="1"/>
  <c r="AB439" i="37"/>
  <c r="AD439" i="37" s="1"/>
  <c r="AB440" i="37"/>
  <c r="AD440" i="37" s="1"/>
  <c r="AB441" i="37"/>
  <c r="AD441" i="37" s="1"/>
  <c r="AB442" i="37"/>
  <c r="AD442" i="37" s="1"/>
  <c r="AB443" i="37"/>
  <c r="AD443" i="37" s="1"/>
  <c r="AB444" i="37"/>
  <c r="AD444" i="37" s="1"/>
  <c r="AB445" i="37"/>
  <c r="AD445" i="37" s="1"/>
  <c r="AB446" i="37"/>
  <c r="AD446" i="37" s="1"/>
  <c r="AB447" i="37"/>
  <c r="AD447" i="37" s="1"/>
  <c r="AB448" i="37"/>
  <c r="AD448" i="37" s="1"/>
  <c r="AB449" i="37"/>
  <c r="AD449" i="37" s="1"/>
  <c r="AB450" i="37"/>
  <c r="AD450" i="37" s="1"/>
  <c r="AB451" i="37"/>
  <c r="AD451" i="37" s="1"/>
  <c r="AB452" i="37"/>
  <c r="AD452" i="37" s="1"/>
  <c r="AB453" i="37"/>
  <c r="AD453" i="37" s="1"/>
  <c r="AB454" i="37"/>
  <c r="AD454" i="37" s="1"/>
  <c r="AB455" i="37"/>
  <c r="AD455" i="37" s="1"/>
  <c r="AB456" i="37"/>
  <c r="AD456" i="37" s="1"/>
  <c r="AB457" i="37"/>
  <c r="AD457" i="37" s="1"/>
  <c r="AB459" i="37"/>
  <c r="AD459" i="37" s="1"/>
  <c r="AB460" i="37"/>
  <c r="AD460" i="37" s="1"/>
  <c r="AB461" i="37"/>
  <c r="AD461" i="37" s="1"/>
  <c r="AB462" i="37"/>
  <c r="AD462" i="37" s="1"/>
  <c r="AB463" i="37"/>
  <c r="AD463" i="37" s="1"/>
  <c r="AB464" i="37"/>
  <c r="AD464" i="37" s="1"/>
  <c r="AB465" i="37"/>
  <c r="AD465" i="37" s="1"/>
  <c r="AB469" i="37"/>
  <c r="AD469" i="37" s="1"/>
  <c r="AB470" i="37"/>
  <c r="AD470" i="37" s="1"/>
  <c r="AB473" i="37"/>
  <c r="AD473" i="37" s="1"/>
  <c r="AB474" i="37"/>
  <c r="AD474" i="37" s="1"/>
  <c r="AB475" i="37"/>
  <c r="AD475" i="37" s="1"/>
  <c r="AB477" i="37"/>
  <c r="AD477" i="37" s="1"/>
  <c r="AB478" i="37"/>
  <c r="AD478" i="37" s="1"/>
  <c r="AB479" i="37"/>
  <c r="AD479" i="37" s="1"/>
  <c r="AB480" i="37"/>
  <c r="AD480" i="37" s="1"/>
  <c r="AB481" i="37"/>
  <c r="AD481" i="37" s="1"/>
  <c r="AB482" i="37"/>
  <c r="AD482" i="37" s="1"/>
  <c r="AB483" i="37"/>
  <c r="AD483" i="37" s="1"/>
  <c r="AB484" i="37"/>
  <c r="AD484" i="37" s="1"/>
  <c r="AB485" i="37"/>
  <c r="AD485" i="37" s="1"/>
  <c r="AB486" i="37"/>
  <c r="AD486" i="37" s="1"/>
  <c r="AB487" i="37"/>
  <c r="AD487" i="37" s="1"/>
  <c r="AB488" i="37"/>
  <c r="AD488" i="37" s="1"/>
  <c r="AB458" i="37" l="1"/>
  <c r="AD458" i="37" s="1"/>
  <c r="AB405" i="37"/>
  <c r="AD405" i="37" s="1"/>
  <c r="AB149" i="37"/>
  <c r="AD149" i="37" s="1"/>
  <c r="AB136" i="37"/>
  <c r="AD136" i="37" s="1"/>
  <c r="AB350" i="37"/>
  <c r="AD350" i="37" s="1"/>
  <c r="AB328" i="37"/>
  <c r="AD328" i="37" s="1"/>
  <c r="AB232" i="37"/>
  <c r="AD232" i="37" s="1"/>
  <c r="AB88" i="37"/>
  <c r="AD88" i="37" s="1"/>
  <c r="AB339" i="37"/>
  <c r="AD339" i="37" s="1"/>
  <c r="AB304" i="37"/>
  <c r="AD304" i="37" s="1"/>
  <c r="AB267" i="37"/>
  <c r="AD267" i="37" s="1"/>
  <c r="AB212" i="37"/>
  <c r="AD212" i="37" s="1"/>
  <c r="AB216" i="37"/>
  <c r="AD216" i="37" s="1"/>
  <c r="AB159" i="37"/>
  <c r="AD159" i="37" s="1"/>
  <c r="AB151" i="37"/>
  <c r="AD151" i="37" s="1"/>
  <c r="AB141" i="37"/>
  <c r="AD141" i="37" s="1"/>
  <c r="AB99" i="37"/>
  <c r="AD99" i="37" s="1"/>
  <c r="AB314" i="37"/>
  <c r="AD314" i="37" s="1"/>
  <c r="AB284" i="37"/>
  <c r="AD284" i="37" s="1"/>
  <c r="AB228" i="37"/>
  <c r="AD228" i="37" s="1"/>
  <c r="AB102" i="37"/>
  <c r="AD102" i="37" s="1"/>
  <c r="AB408" i="37"/>
  <c r="AD408" i="37" s="1"/>
  <c r="AB403" i="37"/>
  <c r="AD403" i="37" s="1"/>
  <c r="AB324" i="37"/>
  <c r="AD324" i="37" s="1"/>
  <c r="AB410" i="37"/>
  <c r="AD410" i="37" s="1"/>
  <c r="AB351" i="37"/>
  <c r="AD351" i="37" s="1"/>
  <c r="AB322" i="37"/>
  <c r="AD322" i="37" s="1"/>
  <c r="AB260" i="37"/>
  <c r="AD260" i="37" s="1"/>
  <c r="AB220" i="37"/>
  <c r="AD220" i="37" s="1"/>
  <c r="AB114" i="37"/>
  <c r="AD114" i="37" s="1"/>
  <c r="AB348" i="37"/>
  <c r="AD348" i="37" s="1"/>
  <c r="AB337" i="37"/>
  <c r="AD337" i="37" s="1"/>
  <c r="AB301" i="37"/>
  <c r="AD301" i="37" s="1"/>
  <c r="AB251" i="37"/>
  <c r="AD251" i="37" s="1"/>
  <c r="AB224" i="37"/>
  <c r="AD224" i="37" s="1"/>
  <c r="AB208" i="37"/>
  <c r="AD208" i="37" s="1"/>
  <c r="AB196" i="37"/>
  <c r="AD196" i="37" s="1"/>
  <c r="AB130" i="37"/>
  <c r="AD130" i="37" s="1"/>
  <c r="AB125" i="37"/>
  <c r="AD125" i="37" s="1"/>
  <c r="AB476" i="37"/>
  <c r="AD476" i="37" s="1"/>
  <c r="AB471" i="37"/>
  <c r="AD471" i="37" s="1"/>
  <c r="AB425" i="37"/>
  <c r="AD425" i="37" s="1"/>
  <c r="AB417" i="37"/>
  <c r="AD417" i="37" s="1"/>
  <c r="AB377" i="37"/>
  <c r="AD377" i="37" s="1"/>
  <c r="AB138" i="37"/>
  <c r="AD138" i="37" s="1"/>
  <c r="AB472" i="37"/>
  <c r="AD472" i="37" s="1"/>
  <c r="AB466" i="37"/>
  <c r="AD466" i="37" s="1"/>
  <c r="AB395" i="37"/>
  <c r="AD395" i="37" s="1"/>
  <c r="AB346" i="37"/>
  <c r="AD346" i="37" s="1"/>
  <c r="AB335" i="37"/>
  <c r="AD335" i="37" s="1"/>
  <c r="AB331" i="37"/>
  <c r="AD331" i="37" s="1"/>
  <c r="AB255" i="37"/>
  <c r="AD255" i="37" s="1"/>
  <c r="AB256" i="37"/>
  <c r="AD256" i="37" s="1"/>
  <c r="AB123" i="37"/>
  <c r="AD123" i="37" s="1"/>
  <c r="AB124" i="37"/>
  <c r="AD124" i="37" s="1"/>
  <c r="AB89" i="37"/>
  <c r="AD89" i="37" s="1"/>
  <c r="AB230" i="37"/>
  <c r="AD230" i="37" s="1"/>
  <c r="AB226" i="37"/>
  <c r="AD226" i="37" s="1"/>
  <c r="AB222" i="37"/>
  <c r="AD222" i="37" s="1"/>
  <c r="AB218" i="37"/>
  <c r="AD218" i="37" s="1"/>
  <c r="AB214" i="37"/>
  <c r="AD214" i="37" s="1"/>
  <c r="AB210" i="37"/>
  <c r="AD210" i="37" s="1"/>
  <c r="AB206" i="37"/>
  <c r="AD206" i="37" s="1"/>
  <c r="AB109" i="37"/>
  <c r="AD109" i="37" s="1"/>
  <c r="AB107" i="37"/>
  <c r="AD107" i="37" s="1"/>
  <c r="AB143" i="37"/>
  <c r="AD143" i="37" s="1"/>
  <c r="AB126" i="37"/>
  <c r="AD126" i="37" s="1"/>
  <c r="AB127" i="37"/>
  <c r="AD127" i="37" s="1"/>
  <c r="AB468" i="37"/>
  <c r="AD468" i="37" s="1"/>
  <c r="AB467" i="37"/>
  <c r="AD467" i="37" s="1"/>
  <c r="AB100" i="37"/>
  <c r="AD100" i="37" s="1"/>
  <c r="AB101" i="37"/>
  <c r="AD101" i="37" s="1"/>
  <c r="AB145" i="37"/>
  <c r="AD145" i="37" s="1"/>
  <c r="AB146" i="37"/>
  <c r="AD146" i="37" s="1"/>
  <c r="AB110" i="37"/>
  <c r="AD110" i="37" s="1"/>
  <c r="AB116" i="37"/>
  <c r="AD116" i="37" s="1"/>
  <c r="M19" i="40"/>
  <c r="M18" i="40"/>
  <c r="AB108" i="37" l="1"/>
  <c r="AD108" i="37" s="1"/>
  <c r="AB302" i="37"/>
  <c r="AD302" i="37" s="1"/>
  <c r="AB120" i="37"/>
  <c r="AD120" i="37" s="1"/>
  <c r="AB142" i="37"/>
  <c r="AD142" i="37" s="1"/>
  <c r="AB121" i="37"/>
  <c r="AD121" i="37" s="1"/>
  <c r="AB122" i="37"/>
  <c r="AD122" i="37" s="1"/>
  <c r="AB105" i="37"/>
  <c r="AD105" i="37" s="1"/>
  <c r="AB106" i="37"/>
  <c r="AD106" i="37" s="1"/>
  <c r="AB334" i="37"/>
  <c r="AD334" i="37" s="1"/>
  <c r="AB333" i="37"/>
  <c r="AD333" i="37" s="1"/>
  <c r="AB131" i="37"/>
  <c r="AD131" i="37" s="1"/>
  <c r="AB132" i="37"/>
  <c r="AD132" i="37" s="1"/>
  <c r="AB111" i="37"/>
  <c r="AD111" i="37" s="1"/>
  <c r="AB112" i="37"/>
  <c r="AD112" i="37" s="1"/>
  <c r="T80" i="37"/>
  <c r="T81" i="37"/>
  <c r="T82" i="37"/>
  <c r="T83" i="37"/>
  <c r="T84" i="37"/>
  <c r="T85" i="37"/>
  <c r="T86" i="37"/>
  <c r="T87" i="37"/>
  <c r="T88" i="37"/>
  <c r="T89" i="37"/>
  <c r="T90" i="37"/>
  <c r="T91" i="37"/>
  <c r="T92" i="37"/>
  <c r="T93" i="37"/>
  <c r="T94" i="37"/>
  <c r="T95" i="37"/>
  <c r="T96" i="37"/>
  <c r="Y96" i="37" s="1"/>
  <c r="AE96" i="37" s="1"/>
  <c r="AF96" i="37" s="1"/>
  <c r="T97" i="37"/>
  <c r="Y97" i="37" s="1"/>
  <c r="AE97" i="37" s="1"/>
  <c r="AF97" i="37" s="1"/>
  <c r="T98" i="37"/>
  <c r="T99" i="37"/>
  <c r="T100" i="37"/>
  <c r="Y100" i="37" s="1"/>
  <c r="AE100" i="37" s="1"/>
  <c r="T101" i="37"/>
  <c r="Y101" i="37" s="1"/>
  <c r="AE101" i="37" s="1"/>
  <c r="AF101" i="37" s="1"/>
  <c r="T102" i="37"/>
  <c r="T103" i="37"/>
  <c r="T104" i="37"/>
  <c r="Y104" i="37" s="1"/>
  <c r="AE104" i="37" s="1"/>
  <c r="T105" i="37"/>
  <c r="T106" i="37"/>
  <c r="T107" i="37"/>
  <c r="Y107" i="37" s="1"/>
  <c r="AE107" i="37" s="1"/>
  <c r="T108" i="37"/>
  <c r="T109" i="37"/>
  <c r="T110" i="37"/>
  <c r="Y110" i="37" s="1"/>
  <c r="AE110" i="37" s="1"/>
  <c r="T111" i="37"/>
  <c r="T112" i="37"/>
  <c r="T113" i="37"/>
  <c r="T114" i="37"/>
  <c r="T115" i="37"/>
  <c r="T116" i="37"/>
  <c r="Y116" i="37" s="1"/>
  <c r="AE116" i="37" s="1"/>
  <c r="T117" i="37"/>
  <c r="Y117" i="37" s="1"/>
  <c r="T118" i="37"/>
  <c r="T119" i="37"/>
  <c r="Y119" i="37" s="1"/>
  <c r="AE119" i="37" s="1"/>
  <c r="T120" i="37"/>
  <c r="Y120" i="37" s="1"/>
  <c r="T121" i="37"/>
  <c r="Y121" i="37" s="1"/>
  <c r="T122" i="37"/>
  <c r="T123" i="37"/>
  <c r="Y123" i="37" s="1"/>
  <c r="AE123" i="37" s="1"/>
  <c r="T124" i="37"/>
  <c r="T125" i="37"/>
  <c r="T126" i="37"/>
  <c r="T127" i="37"/>
  <c r="T128" i="37"/>
  <c r="T129" i="37"/>
  <c r="T130" i="37"/>
  <c r="T131" i="37"/>
  <c r="T132" i="37"/>
  <c r="T133" i="37"/>
  <c r="T134" i="37"/>
  <c r="T135" i="37"/>
  <c r="T136" i="37"/>
  <c r="T137" i="37"/>
  <c r="T138" i="37"/>
  <c r="Y138" i="37" s="1"/>
  <c r="T139" i="37"/>
  <c r="T140" i="37"/>
  <c r="T141" i="37"/>
  <c r="T142" i="37"/>
  <c r="T143" i="37"/>
  <c r="T144" i="37"/>
  <c r="T145" i="37"/>
  <c r="T146" i="37"/>
  <c r="T147" i="37"/>
  <c r="Y147" i="37" s="1"/>
  <c r="AE147" i="37" s="1"/>
  <c r="AF147" i="37" s="1"/>
  <c r="T148" i="37"/>
  <c r="T149" i="37"/>
  <c r="T150" i="37"/>
  <c r="T151" i="37"/>
  <c r="T152" i="37"/>
  <c r="T153" i="37"/>
  <c r="T154" i="37"/>
  <c r="T155" i="37"/>
  <c r="T156" i="37"/>
  <c r="T157" i="37"/>
  <c r="T158" i="37"/>
  <c r="T159" i="37"/>
  <c r="T160" i="37"/>
  <c r="T161" i="37"/>
  <c r="T162" i="37"/>
  <c r="T163" i="37"/>
  <c r="T164" i="37"/>
  <c r="T165" i="37"/>
  <c r="T166" i="37"/>
  <c r="T167" i="37"/>
  <c r="T168" i="37"/>
  <c r="T169" i="37"/>
  <c r="T170" i="37"/>
  <c r="T171" i="37"/>
  <c r="T172" i="37"/>
  <c r="T173" i="37"/>
  <c r="T174" i="37"/>
  <c r="T175" i="37"/>
  <c r="T176" i="37"/>
  <c r="T177" i="37"/>
  <c r="T178" i="37"/>
  <c r="T179" i="37"/>
  <c r="T180" i="37"/>
  <c r="T181" i="37"/>
  <c r="T182" i="37"/>
  <c r="T183" i="37"/>
  <c r="T184" i="37"/>
  <c r="T185" i="37"/>
  <c r="T186" i="37"/>
  <c r="T187" i="37"/>
  <c r="T188" i="37"/>
  <c r="T189" i="37"/>
  <c r="T190" i="37"/>
  <c r="T191" i="37"/>
  <c r="Y191" i="37" s="1"/>
  <c r="AE191" i="37" s="1"/>
  <c r="AF191" i="37" s="1"/>
  <c r="T192" i="37"/>
  <c r="T193" i="37"/>
  <c r="Y193" i="37" s="1"/>
  <c r="AE193" i="37" s="1"/>
  <c r="AF193" i="37" s="1"/>
  <c r="T194" i="37"/>
  <c r="T195" i="37"/>
  <c r="Y195" i="37" s="1"/>
  <c r="AE195" i="37" s="1"/>
  <c r="T196" i="37"/>
  <c r="T197" i="37"/>
  <c r="T198" i="37"/>
  <c r="T199" i="37"/>
  <c r="T200" i="37"/>
  <c r="T201" i="37"/>
  <c r="T202" i="37"/>
  <c r="T203" i="37"/>
  <c r="T204" i="37"/>
  <c r="Y204" i="37" s="1"/>
  <c r="AE204" i="37" s="1"/>
  <c r="AF204" i="37" s="1"/>
  <c r="T205" i="37"/>
  <c r="T206" i="37"/>
  <c r="T207" i="37"/>
  <c r="T208" i="37"/>
  <c r="T209" i="37"/>
  <c r="T210" i="37"/>
  <c r="T211" i="37"/>
  <c r="T212" i="37"/>
  <c r="T213" i="37"/>
  <c r="T214" i="37"/>
  <c r="T215" i="37"/>
  <c r="T216" i="37"/>
  <c r="T217" i="37"/>
  <c r="T218" i="37"/>
  <c r="T219" i="37"/>
  <c r="T220" i="37"/>
  <c r="T221" i="37"/>
  <c r="T222" i="37"/>
  <c r="T223" i="37"/>
  <c r="T224" i="37"/>
  <c r="T225" i="37"/>
  <c r="T226" i="37"/>
  <c r="T227" i="37"/>
  <c r="T228" i="37"/>
  <c r="T229" i="37"/>
  <c r="T230" i="37"/>
  <c r="T231" i="37"/>
  <c r="T232" i="37"/>
  <c r="T233" i="37"/>
  <c r="T234" i="37"/>
  <c r="Y234" i="37" s="1"/>
  <c r="AE234" i="37" s="1"/>
  <c r="AF234" i="37" s="1"/>
  <c r="T235" i="37"/>
  <c r="T236" i="37"/>
  <c r="Y236" i="37" s="1"/>
  <c r="AE236" i="37" s="1"/>
  <c r="AF236" i="37" s="1"/>
  <c r="T237" i="37"/>
  <c r="T238" i="37"/>
  <c r="Y238" i="37" s="1"/>
  <c r="AE238" i="37" s="1"/>
  <c r="AF238" i="37" s="1"/>
  <c r="T239" i="37"/>
  <c r="T240" i="37"/>
  <c r="T241" i="37"/>
  <c r="T242" i="37"/>
  <c r="T243" i="37"/>
  <c r="T244" i="37"/>
  <c r="T245" i="37"/>
  <c r="T246" i="37"/>
  <c r="T247" i="37"/>
  <c r="Y247" i="37" s="1"/>
  <c r="AE247" i="37" s="1"/>
  <c r="AF247" i="37" s="1"/>
  <c r="T248" i="37"/>
  <c r="T249" i="37"/>
  <c r="Y249" i="37" s="1"/>
  <c r="AE249" i="37" s="1"/>
  <c r="AF249" i="37" s="1"/>
  <c r="T250" i="37"/>
  <c r="T251" i="37"/>
  <c r="Y251" i="37" s="1"/>
  <c r="T252" i="37"/>
  <c r="Y252" i="37" s="1"/>
  <c r="AE252" i="37" s="1"/>
  <c r="AF252" i="37" s="1"/>
  <c r="T253" i="37"/>
  <c r="Y253" i="37" s="1"/>
  <c r="AE253" i="37" s="1"/>
  <c r="AF253" i="37" s="1"/>
  <c r="T254" i="37"/>
  <c r="Y254" i="37" s="1"/>
  <c r="AE254" i="37" s="1"/>
  <c r="AF254" i="37" s="1"/>
  <c r="T255" i="37"/>
  <c r="Y255" i="37" s="1"/>
  <c r="AE255" i="37" s="1"/>
  <c r="T256" i="37"/>
  <c r="Y256" i="37" s="1"/>
  <c r="T257" i="37"/>
  <c r="Y257" i="37" s="1"/>
  <c r="AE257" i="37" s="1"/>
  <c r="AF257" i="37" s="1"/>
  <c r="T258" i="37"/>
  <c r="T259" i="37"/>
  <c r="T260" i="37"/>
  <c r="Y260" i="37" s="1"/>
  <c r="T261" i="37"/>
  <c r="Y261" i="37" s="1"/>
  <c r="AE261" i="37" s="1"/>
  <c r="AF261" i="37" s="1"/>
  <c r="T262" i="37"/>
  <c r="Y262" i="37" s="1"/>
  <c r="AE262" i="37" s="1"/>
  <c r="AF262" i="37" s="1"/>
  <c r="T263" i="37"/>
  <c r="T264" i="37"/>
  <c r="T265" i="37"/>
  <c r="T266" i="37"/>
  <c r="Y266" i="37" s="1"/>
  <c r="AE266" i="37" s="1"/>
  <c r="T267" i="37"/>
  <c r="T268" i="37"/>
  <c r="Y268" i="37" s="1"/>
  <c r="AE268" i="37" s="1"/>
  <c r="AF268" i="37" s="1"/>
  <c r="T269" i="37"/>
  <c r="Y269" i="37" s="1"/>
  <c r="AE269" i="37" s="1"/>
  <c r="AF269" i="37" s="1"/>
  <c r="T270" i="37"/>
  <c r="Y270" i="37" s="1"/>
  <c r="AE270" i="37" s="1"/>
  <c r="AF270" i="37" s="1"/>
  <c r="T271" i="37"/>
  <c r="Y271" i="37" s="1"/>
  <c r="AE271" i="37" s="1"/>
  <c r="AF271" i="37" s="1"/>
  <c r="T272" i="37"/>
  <c r="Y272" i="37" s="1"/>
  <c r="AE272" i="37" s="1"/>
  <c r="AF272" i="37" s="1"/>
  <c r="T273" i="37"/>
  <c r="T274" i="37"/>
  <c r="Y274" i="37" s="1"/>
  <c r="AE274" i="37" s="1"/>
  <c r="AF274" i="37" s="1"/>
  <c r="T275" i="37"/>
  <c r="T276" i="37"/>
  <c r="T277" i="37"/>
  <c r="T278" i="37"/>
  <c r="Y278" i="37" s="1"/>
  <c r="AE278" i="37" s="1"/>
  <c r="AF278" i="37" s="1"/>
  <c r="T279" i="37"/>
  <c r="Y279" i="37" s="1"/>
  <c r="AE279" i="37" s="1"/>
  <c r="AF279" i="37" s="1"/>
  <c r="T280" i="37"/>
  <c r="T281" i="37"/>
  <c r="Y281" i="37" s="1"/>
  <c r="AE281" i="37" s="1"/>
  <c r="AF281" i="37" s="1"/>
  <c r="T282" i="37"/>
  <c r="Y282" i="37" s="1"/>
  <c r="AE282" i="37" s="1"/>
  <c r="AF282" i="37" s="1"/>
  <c r="T283" i="37"/>
  <c r="Y283" i="37" s="1"/>
  <c r="AE283" i="37" s="1"/>
  <c r="T284" i="37"/>
  <c r="Y284" i="37" s="1"/>
  <c r="T285" i="37"/>
  <c r="Y285" i="37" s="1"/>
  <c r="AE285" i="37" s="1"/>
  <c r="AF285" i="37" s="1"/>
  <c r="T286" i="37"/>
  <c r="Y286" i="37" s="1"/>
  <c r="AE286" i="37" s="1"/>
  <c r="AF286" i="37" s="1"/>
  <c r="T287" i="37"/>
  <c r="Y287" i="37" s="1"/>
  <c r="AE287" i="37" s="1"/>
  <c r="AF287" i="37" s="1"/>
  <c r="T288" i="37"/>
  <c r="Y288" i="37" s="1"/>
  <c r="AE288" i="37" s="1"/>
  <c r="AF288" i="37" s="1"/>
  <c r="T289" i="37"/>
  <c r="Y289" i="37" s="1"/>
  <c r="AE289" i="37" s="1"/>
  <c r="AF289" i="37" s="1"/>
  <c r="T290" i="37"/>
  <c r="Y290" i="37" s="1"/>
  <c r="AE290" i="37" s="1"/>
  <c r="AF290" i="37" s="1"/>
  <c r="T291" i="37"/>
  <c r="Y291" i="37" s="1"/>
  <c r="AE291" i="37" s="1"/>
  <c r="AF291" i="37" s="1"/>
  <c r="T292" i="37"/>
  <c r="Y292" i="37" s="1"/>
  <c r="AE292" i="37" s="1"/>
  <c r="AF292" i="37" s="1"/>
  <c r="T293" i="37"/>
  <c r="Y293" i="37" s="1"/>
  <c r="AE293" i="37" s="1"/>
  <c r="AF293" i="37" s="1"/>
  <c r="T294" i="37"/>
  <c r="T295" i="37"/>
  <c r="T296" i="37"/>
  <c r="T297" i="37"/>
  <c r="T298" i="37"/>
  <c r="T299" i="37"/>
  <c r="T300" i="37"/>
  <c r="Y300" i="37" s="1"/>
  <c r="AE300" i="37" s="1"/>
  <c r="T301" i="37"/>
  <c r="T302" i="37"/>
  <c r="T303" i="37"/>
  <c r="Y303" i="37" s="1"/>
  <c r="AE303" i="37" s="1"/>
  <c r="T304" i="37"/>
  <c r="T305" i="37"/>
  <c r="Y305" i="37" s="1"/>
  <c r="AE305" i="37" s="1"/>
  <c r="AF305" i="37" s="1"/>
  <c r="T306" i="37"/>
  <c r="T307" i="37"/>
  <c r="Y307" i="37" s="1"/>
  <c r="AE307" i="37" s="1"/>
  <c r="AF307" i="37" s="1"/>
  <c r="T308" i="37"/>
  <c r="Y308" i="37" s="1"/>
  <c r="AE308" i="37" s="1"/>
  <c r="AF308" i="37" s="1"/>
  <c r="T309" i="37"/>
  <c r="Y309" i="37" s="1"/>
  <c r="AE309" i="37" s="1"/>
  <c r="AF309" i="37" s="1"/>
  <c r="T310" i="37"/>
  <c r="Y310" i="37" s="1"/>
  <c r="AE310" i="37" s="1"/>
  <c r="AF310" i="37" s="1"/>
  <c r="T311" i="37"/>
  <c r="Y311" i="37" s="1"/>
  <c r="AE311" i="37" s="1"/>
  <c r="AF311" i="37" s="1"/>
  <c r="T312" i="37"/>
  <c r="Y312" i="37" s="1"/>
  <c r="AE312" i="37" s="1"/>
  <c r="AF312" i="37" s="1"/>
  <c r="T313" i="37"/>
  <c r="T314" i="37"/>
  <c r="Y314" i="37" s="1"/>
  <c r="AE314" i="37" s="1"/>
  <c r="T315" i="37"/>
  <c r="Y315" i="37" s="1"/>
  <c r="T316" i="37"/>
  <c r="T317" i="37"/>
  <c r="Y317" i="37" s="1"/>
  <c r="AE317" i="37" s="1"/>
  <c r="AF317" i="37" s="1"/>
  <c r="T318" i="37"/>
  <c r="Y318" i="37" s="1"/>
  <c r="AE318" i="37" s="1"/>
  <c r="AF318" i="37" s="1"/>
  <c r="T319" i="37"/>
  <c r="T320" i="37"/>
  <c r="T321" i="37"/>
  <c r="T322" i="37"/>
  <c r="Y322" i="37" s="1"/>
  <c r="AE322" i="37" s="1"/>
  <c r="T323" i="37"/>
  <c r="Y323" i="37" s="1"/>
  <c r="AE323" i="37" s="1"/>
  <c r="T324" i="37"/>
  <c r="T325" i="37"/>
  <c r="T326" i="37"/>
  <c r="T327" i="37"/>
  <c r="Y327" i="37" s="1"/>
  <c r="AE327" i="37" s="1"/>
  <c r="T328" i="37"/>
  <c r="Y328" i="37" s="1"/>
  <c r="AE328" i="37" s="1"/>
  <c r="AF328" i="37" s="1"/>
  <c r="T329" i="37"/>
  <c r="T330" i="37"/>
  <c r="Y330" i="37" s="1"/>
  <c r="AE330" i="37" s="1"/>
  <c r="AF330" i="37" s="1"/>
  <c r="T331" i="37"/>
  <c r="Y331" i="37" s="1"/>
  <c r="AE331" i="37" s="1"/>
  <c r="T332" i="37"/>
  <c r="T333" i="37"/>
  <c r="T334" i="37"/>
  <c r="T335" i="37"/>
  <c r="Y335" i="37" s="1"/>
  <c r="AE335" i="37" s="1"/>
  <c r="T336" i="37"/>
  <c r="Y336" i="37" s="1"/>
  <c r="AE336" i="37" s="1"/>
  <c r="T337" i="37"/>
  <c r="Y337" i="37" s="1"/>
  <c r="T338" i="37"/>
  <c r="T339" i="37"/>
  <c r="T340" i="37"/>
  <c r="T341" i="37"/>
  <c r="Y341" i="37" s="1"/>
  <c r="AE341" i="37" s="1"/>
  <c r="AF341" i="37" s="1"/>
  <c r="T342" i="37"/>
  <c r="T343" i="37"/>
  <c r="Y343" i="37" s="1"/>
  <c r="AE343" i="37" s="1"/>
  <c r="AF343" i="37" s="1"/>
  <c r="T344" i="37"/>
  <c r="T345" i="37"/>
  <c r="Y345" i="37" s="1"/>
  <c r="AE345" i="37" s="1"/>
  <c r="AF345" i="37" s="1"/>
  <c r="T346" i="37"/>
  <c r="Y346" i="37" s="1"/>
  <c r="AE346" i="37" s="1"/>
  <c r="AF346" i="37" s="1"/>
  <c r="T347" i="37"/>
  <c r="Y347" i="37" s="1"/>
  <c r="AE347" i="37" s="1"/>
  <c r="T348" i="37"/>
  <c r="Y348" i="37" s="1"/>
  <c r="AE348" i="37" s="1"/>
  <c r="AF348" i="37" s="1"/>
  <c r="T349" i="37"/>
  <c r="Y349" i="37" s="1"/>
  <c r="AE349" i="37" s="1"/>
  <c r="AF349" i="37" s="1"/>
  <c r="T350" i="37"/>
  <c r="Y350" i="37" s="1"/>
  <c r="AE350" i="37" s="1"/>
  <c r="AF350" i="37" s="1"/>
  <c r="T351" i="37"/>
  <c r="Y351" i="37" s="1"/>
  <c r="AE351" i="37" s="1"/>
  <c r="T352" i="37"/>
  <c r="Y352" i="37" s="1"/>
  <c r="T353" i="37"/>
  <c r="Y353" i="37" s="1"/>
  <c r="AE353" i="37" s="1"/>
  <c r="AF353" i="37" s="1"/>
  <c r="T354" i="37"/>
  <c r="T356" i="37"/>
  <c r="Y356" i="37" s="1"/>
  <c r="AE356" i="37" s="1"/>
  <c r="AF356" i="37" s="1"/>
  <c r="T357" i="37"/>
  <c r="Y357" i="37" s="1"/>
  <c r="AE357" i="37" s="1"/>
  <c r="AF357" i="37" s="1"/>
  <c r="T358" i="37"/>
  <c r="Y358" i="37" s="1"/>
  <c r="AE358" i="37" s="1"/>
  <c r="AF358" i="37" s="1"/>
  <c r="T359" i="37"/>
  <c r="Y359" i="37" s="1"/>
  <c r="AE359" i="37" s="1"/>
  <c r="AF359" i="37" s="1"/>
  <c r="T360" i="37"/>
  <c r="Y360" i="37" s="1"/>
  <c r="AE360" i="37" s="1"/>
  <c r="AF360" i="37" s="1"/>
  <c r="T361" i="37"/>
  <c r="T362" i="37"/>
  <c r="Y362" i="37" s="1"/>
  <c r="AE362" i="37" s="1"/>
  <c r="AF362" i="37" s="1"/>
  <c r="T363" i="37"/>
  <c r="Y363" i="37" s="1"/>
  <c r="AE363" i="37" s="1"/>
  <c r="AF363" i="37" s="1"/>
  <c r="T364" i="37"/>
  <c r="Y364" i="37" s="1"/>
  <c r="AE364" i="37" s="1"/>
  <c r="AF364" i="37" s="1"/>
  <c r="T365" i="37"/>
  <c r="T366" i="37"/>
  <c r="Y366" i="37" s="1"/>
  <c r="AE366" i="37" s="1"/>
  <c r="AF366" i="37" s="1"/>
  <c r="T367" i="37"/>
  <c r="T368" i="37"/>
  <c r="Y368" i="37" s="1"/>
  <c r="AE368" i="37" s="1"/>
  <c r="AF368" i="37" s="1"/>
  <c r="T369" i="37"/>
  <c r="Y369" i="37" s="1"/>
  <c r="AE369" i="37" s="1"/>
  <c r="AF369" i="37" s="1"/>
  <c r="T370" i="37"/>
  <c r="T371" i="37"/>
  <c r="T372" i="37"/>
  <c r="T373" i="37"/>
  <c r="T374" i="37"/>
  <c r="T375" i="37"/>
  <c r="T376" i="37"/>
  <c r="Y376" i="37" s="1"/>
  <c r="AE376" i="37" s="1"/>
  <c r="T377" i="37"/>
  <c r="Y377" i="37" s="1"/>
  <c r="T378" i="37"/>
  <c r="T379" i="37"/>
  <c r="Y379" i="37" s="1"/>
  <c r="AE379" i="37" s="1"/>
  <c r="AF379" i="37" s="1"/>
  <c r="T380" i="37"/>
  <c r="Y380" i="37" s="1"/>
  <c r="AE380" i="37" s="1"/>
  <c r="AF380" i="37" s="1"/>
  <c r="T381" i="37"/>
  <c r="Y381" i="37" s="1"/>
  <c r="AE381" i="37" s="1"/>
  <c r="AF381" i="37" s="1"/>
  <c r="T382" i="37"/>
  <c r="Y382" i="37" s="1"/>
  <c r="AE382" i="37" s="1"/>
  <c r="AF382" i="37" s="1"/>
  <c r="T383" i="37"/>
  <c r="Y383" i="37" s="1"/>
  <c r="AE383" i="37" s="1"/>
  <c r="AF383" i="37" s="1"/>
  <c r="T384" i="37"/>
  <c r="T385" i="37"/>
  <c r="T386" i="37"/>
  <c r="Y386" i="37" s="1"/>
  <c r="AE386" i="37" s="1"/>
  <c r="AF386" i="37" s="1"/>
  <c r="T387" i="37"/>
  <c r="Y387" i="37" s="1"/>
  <c r="AE387" i="37" s="1"/>
  <c r="AF387" i="37" s="1"/>
  <c r="T388" i="37"/>
  <c r="Y388" i="37" s="1"/>
  <c r="AE388" i="37" s="1"/>
  <c r="AF388" i="37" s="1"/>
  <c r="T389" i="37"/>
  <c r="Y389" i="37" s="1"/>
  <c r="AE389" i="37" s="1"/>
  <c r="AF389" i="37" s="1"/>
  <c r="T390" i="37"/>
  <c r="Y390" i="37" s="1"/>
  <c r="AE390" i="37" s="1"/>
  <c r="AF390" i="37" s="1"/>
  <c r="T391" i="37"/>
  <c r="T392" i="37"/>
  <c r="T393" i="37"/>
  <c r="T394" i="37"/>
  <c r="T395" i="37"/>
  <c r="T396" i="37"/>
  <c r="T397" i="37"/>
  <c r="T398" i="37"/>
  <c r="Y398" i="37" s="1"/>
  <c r="AE398" i="37" s="1"/>
  <c r="AF398" i="37" s="1"/>
  <c r="T399" i="37"/>
  <c r="Y399" i="37" s="1"/>
  <c r="AE399" i="37" s="1"/>
  <c r="AF399" i="37" s="1"/>
  <c r="T400" i="37"/>
  <c r="T401" i="37"/>
  <c r="T402" i="37"/>
  <c r="Y402" i="37" s="1"/>
  <c r="AE402" i="37" s="1"/>
  <c r="T403" i="37"/>
  <c r="T404" i="37"/>
  <c r="T405" i="37"/>
  <c r="T406" i="37"/>
  <c r="T407" i="37"/>
  <c r="T408" i="37"/>
  <c r="T409" i="37"/>
  <c r="T410" i="37"/>
  <c r="T411" i="37"/>
  <c r="T412" i="37"/>
  <c r="T413" i="37"/>
  <c r="T414" i="37"/>
  <c r="T415" i="37"/>
  <c r="Y415" i="37" s="1"/>
  <c r="AE415" i="37" s="1"/>
  <c r="AF415" i="37" s="1"/>
  <c r="T416" i="37"/>
  <c r="T417" i="37"/>
  <c r="T418" i="37"/>
  <c r="Y418" i="37" s="1"/>
  <c r="AE418" i="37" s="1"/>
  <c r="AF418" i="37" s="1"/>
  <c r="T419" i="37"/>
  <c r="Y419" i="37" s="1"/>
  <c r="AE419" i="37" s="1"/>
  <c r="AF419" i="37" s="1"/>
  <c r="T420" i="37"/>
  <c r="Y420" i="37" s="1"/>
  <c r="AE420" i="37" s="1"/>
  <c r="AF420" i="37" s="1"/>
  <c r="T421" i="37"/>
  <c r="T422" i="37"/>
  <c r="Y422" i="37" s="1"/>
  <c r="AE422" i="37" s="1"/>
  <c r="AF422" i="37" s="1"/>
  <c r="T423" i="37"/>
  <c r="T424" i="37"/>
  <c r="Y424" i="37" s="1"/>
  <c r="AE424" i="37" s="1"/>
  <c r="T425" i="37"/>
  <c r="Y425" i="37" s="1"/>
  <c r="T426" i="37"/>
  <c r="Y426" i="37" s="1"/>
  <c r="AE426" i="37" s="1"/>
  <c r="AF426" i="37" s="1"/>
  <c r="T427" i="37"/>
  <c r="T428" i="37"/>
  <c r="T429" i="37"/>
  <c r="T430" i="37"/>
  <c r="Y430" i="37" s="1"/>
  <c r="AE430" i="37" s="1"/>
  <c r="AF430" i="37" s="1"/>
  <c r="T431" i="37"/>
  <c r="T432" i="37"/>
  <c r="T433" i="37"/>
  <c r="T434" i="37"/>
  <c r="Y434" i="37" s="1"/>
  <c r="AE434" i="37" s="1"/>
  <c r="AF434" i="37" s="1"/>
  <c r="T435" i="37"/>
  <c r="T436" i="37"/>
  <c r="T437" i="37"/>
  <c r="Y437" i="37" s="1"/>
  <c r="AE437" i="37" s="1"/>
  <c r="AF437" i="37" s="1"/>
  <c r="T438" i="37"/>
  <c r="T439" i="37"/>
  <c r="T440" i="37"/>
  <c r="Y440" i="37" s="1"/>
  <c r="AE440" i="37" s="1"/>
  <c r="AF440" i="37" s="1"/>
  <c r="T441" i="37"/>
  <c r="Y441" i="37" s="1"/>
  <c r="AE441" i="37" s="1"/>
  <c r="AF441" i="37" s="1"/>
  <c r="T442" i="37"/>
  <c r="Y442" i="37" s="1"/>
  <c r="AE442" i="37" s="1"/>
  <c r="AF442" i="37" s="1"/>
  <c r="T443" i="37"/>
  <c r="Y443" i="37" s="1"/>
  <c r="AE443" i="37" s="1"/>
  <c r="AF443" i="37" s="1"/>
  <c r="T444" i="37"/>
  <c r="T445" i="37"/>
  <c r="Y445" i="37" s="1"/>
  <c r="AE445" i="37" s="1"/>
  <c r="AF445" i="37" s="1"/>
  <c r="T446" i="37"/>
  <c r="Y446" i="37" s="1"/>
  <c r="AE446" i="37" s="1"/>
  <c r="AF446" i="37" s="1"/>
  <c r="T447" i="37"/>
  <c r="Y447" i="37" s="1"/>
  <c r="AE447" i="37" s="1"/>
  <c r="AF447" i="37" s="1"/>
  <c r="T448" i="37"/>
  <c r="Y448" i="37" s="1"/>
  <c r="AE448" i="37" s="1"/>
  <c r="AF448" i="37" s="1"/>
  <c r="T449" i="37"/>
  <c r="Y449" i="37" s="1"/>
  <c r="AE449" i="37" s="1"/>
  <c r="AF449" i="37" s="1"/>
  <c r="T450" i="37"/>
  <c r="Y450" i="37" s="1"/>
  <c r="AE450" i="37" s="1"/>
  <c r="AF450" i="37" s="1"/>
  <c r="T451" i="37"/>
  <c r="Y451" i="37" s="1"/>
  <c r="AE451" i="37" s="1"/>
  <c r="AF451" i="37" s="1"/>
  <c r="T452" i="37"/>
  <c r="Y452" i="37" s="1"/>
  <c r="AE452" i="37" s="1"/>
  <c r="AF452" i="37" s="1"/>
  <c r="T453" i="37"/>
  <c r="Y453" i="37" s="1"/>
  <c r="AE453" i="37" s="1"/>
  <c r="AF453" i="37" s="1"/>
  <c r="T454" i="37"/>
  <c r="Y454" i="37" s="1"/>
  <c r="AE454" i="37" s="1"/>
  <c r="AF454" i="37" s="1"/>
  <c r="T455" i="37"/>
  <c r="Y455" i="37" s="1"/>
  <c r="AE455" i="37" s="1"/>
  <c r="AF455" i="37" s="1"/>
  <c r="T456" i="37"/>
  <c r="T457" i="37"/>
  <c r="T458" i="37"/>
  <c r="Y458" i="37" s="1"/>
  <c r="AE458" i="37" s="1"/>
  <c r="T459" i="37"/>
  <c r="T460" i="37"/>
  <c r="T461" i="37"/>
  <c r="T462" i="37"/>
  <c r="T463" i="37"/>
  <c r="T464" i="37"/>
  <c r="T465" i="37"/>
  <c r="T466" i="37"/>
  <c r="Y466" i="37" s="1"/>
  <c r="AE466" i="37" s="1"/>
  <c r="T467" i="37"/>
  <c r="Y467" i="37" s="1"/>
  <c r="T468" i="37"/>
  <c r="T469" i="37"/>
  <c r="T470" i="37"/>
  <c r="T471" i="37"/>
  <c r="T472" i="37"/>
  <c r="Y472" i="37" s="1"/>
  <c r="AE472" i="37" s="1"/>
  <c r="T473" i="37"/>
  <c r="T474" i="37"/>
  <c r="T475" i="37"/>
  <c r="Y475" i="37" s="1"/>
  <c r="AE475" i="37" s="1"/>
  <c r="T476" i="37"/>
  <c r="T477" i="37"/>
  <c r="T478" i="37"/>
  <c r="Y478" i="37" s="1"/>
  <c r="AE478" i="37" s="1"/>
  <c r="AF478" i="37" s="1"/>
  <c r="T479" i="37"/>
  <c r="T480" i="37"/>
  <c r="T481" i="37"/>
  <c r="T482" i="37"/>
  <c r="Y482" i="37" s="1"/>
  <c r="AE482" i="37" s="1"/>
  <c r="AF482" i="37" s="1"/>
  <c r="T483" i="37"/>
  <c r="T484" i="37"/>
  <c r="T485" i="37"/>
  <c r="Y485" i="37" s="1"/>
  <c r="AE485" i="37" s="1"/>
  <c r="AF485" i="37" s="1"/>
  <c r="T486" i="37"/>
  <c r="Y486" i="37" s="1"/>
  <c r="AE486" i="37" s="1"/>
  <c r="AF486" i="37" s="1"/>
  <c r="T487" i="37"/>
  <c r="Y487" i="37" s="1"/>
  <c r="AE487" i="37" s="1"/>
  <c r="AF487" i="37" s="1"/>
  <c r="Y488" i="37"/>
  <c r="AE488" i="37" s="1"/>
  <c r="AF488" i="37" s="1"/>
  <c r="N486" i="37"/>
  <c r="AF347" i="37" l="1"/>
  <c r="AF327" i="37"/>
  <c r="Z467" i="37"/>
  <c r="AE467" i="37"/>
  <c r="Z425" i="37"/>
  <c r="AE425" i="37"/>
  <c r="AF425" i="37" s="1"/>
  <c r="AF424" i="37" s="1"/>
  <c r="Z377" i="37"/>
  <c r="AE377" i="37"/>
  <c r="AF377" i="37" s="1"/>
  <c r="AF376" i="37" s="1"/>
  <c r="Z352" i="37"/>
  <c r="AE352" i="37"/>
  <c r="AF352" i="37" s="1"/>
  <c r="AF351" i="37" s="1"/>
  <c r="Z284" i="37"/>
  <c r="AE284" i="37"/>
  <c r="AF284" i="37" s="1"/>
  <c r="AF283" i="37" s="1"/>
  <c r="Z260" i="37"/>
  <c r="AE260" i="37"/>
  <c r="AF260" i="37" s="1"/>
  <c r="Z256" i="37"/>
  <c r="AE256" i="37"/>
  <c r="AF256" i="37" s="1"/>
  <c r="AF255" i="37" s="1"/>
  <c r="AE138" i="37"/>
  <c r="AF138" i="37" s="1"/>
  <c r="Z138" i="37" s="1"/>
  <c r="Z121" i="37"/>
  <c r="AE121" i="37"/>
  <c r="Z117" i="37"/>
  <c r="AE117" i="37"/>
  <c r="AF117" i="37" s="1"/>
  <c r="AF116" i="37" s="1"/>
  <c r="Z337" i="37"/>
  <c r="AE337" i="37"/>
  <c r="AF337" i="37" s="1"/>
  <c r="AF336" i="37" s="1"/>
  <c r="AF335" i="37" s="1"/>
  <c r="Z315" i="37"/>
  <c r="AE315" i="37"/>
  <c r="AF315" i="37" s="1"/>
  <c r="AF314" i="37" s="1"/>
  <c r="Z251" i="37"/>
  <c r="AE251" i="37"/>
  <c r="AF251" i="37" s="1"/>
  <c r="Z120" i="37"/>
  <c r="AE120" i="37"/>
  <c r="AF100" i="37"/>
  <c r="Z350" i="37"/>
  <c r="Z346" i="37"/>
  <c r="Z323" i="37"/>
  <c r="Z348" i="37"/>
  <c r="Z336" i="37"/>
  <c r="Z399" i="37"/>
  <c r="Z486" i="37"/>
  <c r="U304" i="37"/>
  <c r="Y304" i="37"/>
  <c r="U486" i="37"/>
  <c r="Z304" i="37" l="1"/>
  <c r="AE304" i="37"/>
  <c r="AF304" i="37" s="1"/>
  <c r="AF303" i="37" s="1"/>
  <c r="N399" i="37"/>
  <c r="U399" i="37" s="1"/>
  <c r="N90" i="37" l="1"/>
  <c r="U90" i="37" s="1"/>
  <c r="N89" i="37"/>
  <c r="U89" i="37" s="1"/>
  <c r="N88" i="37"/>
  <c r="N87" i="37"/>
  <c r="U87" i="37" s="1"/>
  <c r="N86" i="37"/>
  <c r="U86" i="37" s="1"/>
  <c r="N85" i="37"/>
  <c r="U85" i="37" s="1"/>
  <c r="N84" i="37"/>
  <c r="U84" i="37" s="1"/>
  <c r="N83" i="37"/>
  <c r="U83" i="37" s="1"/>
  <c r="N82" i="37"/>
  <c r="U82" i="37" s="1"/>
  <c r="N81" i="37"/>
  <c r="U81" i="37" s="1"/>
  <c r="N80" i="37"/>
  <c r="U80" i="37" s="1"/>
  <c r="AD563" i="37" l="1"/>
  <c r="U88" i="37"/>
  <c r="N95" i="37"/>
  <c r="U95" i="37" s="1"/>
  <c r="N94" i="37"/>
  <c r="U94" i="37" s="1"/>
  <c r="N93" i="37"/>
  <c r="U93" i="37" s="1"/>
  <c r="N92" i="37"/>
  <c r="U92" i="37" s="1"/>
  <c r="N91" i="37"/>
  <c r="AD565" i="37" l="1"/>
  <c r="O19" i="40" s="1"/>
  <c r="U91" i="37"/>
  <c r="AD570" i="37"/>
  <c r="M17" i="40"/>
  <c r="AD572" i="37" l="1"/>
  <c r="O18" i="40" s="1"/>
  <c r="N230" i="37" l="1"/>
  <c r="U230" i="37" s="1"/>
  <c r="N228" i="37"/>
  <c r="U228" i="37" s="1"/>
  <c r="N226" i="37"/>
  <c r="U226" i="37" s="1"/>
  <c r="N224" i="37"/>
  <c r="U224" i="37" s="1"/>
  <c r="N222" i="37"/>
  <c r="U222" i="37" s="1"/>
  <c r="N220" i="37"/>
  <c r="U220" i="37" s="1"/>
  <c r="N218" i="37"/>
  <c r="U218" i="37" s="1"/>
  <c r="N216" i="37"/>
  <c r="U216" i="37" s="1"/>
  <c r="N210" i="37"/>
  <c r="U210" i="37" s="1"/>
  <c r="N206" i="37"/>
  <c r="U206" i="37" s="1"/>
  <c r="N471" i="37" l="1"/>
  <c r="U471" i="37" s="1"/>
  <c r="N410" i="37"/>
  <c r="U410" i="37" s="1"/>
  <c r="N408" i="37"/>
  <c r="U408" i="37" s="1"/>
  <c r="N406" i="37"/>
  <c r="U406" i="37" s="1"/>
  <c r="N339" i="37"/>
  <c r="U339" i="37" s="1"/>
  <c r="Y3" i="37" l="1"/>
  <c r="AE3" i="37" s="1"/>
  <c r="Y5" i="37"/>
  <c r="AE5" i="37" s="1"/>
  <c r="Y7" i="37"/>
  <c r="AE7" i="37" s="1"/>
  <c r="Y9" i="37"/>
  <c r="AE9" i="37" s="1"/>
  <c r="AF9" i="37" s="1"/>
  <c r="Y11" i="37"/>
  <c r="AE11" i="37" s="1"/>
  <c r="AF11" i="37" s="1"/>
  <c r="Y13" i="37"/>
  <c r="AE13" i="37" s="1"/>
  <c r="AF13" i="37" s="1"/>
  <c r="Y15" i="37"/>
  <c r="AE15" i="37" s="1"/>
  <c r="AF15" i="37" s="1"/>
  <c r="Y17" i="37"/>
  <c r="AE17" i="37" s="1"/>
  <c r="AF17" i="37" s="1"/>
  <c r="Y19" i="37"/>
  <c r="AE19" i="37" s="1"/>
  <c r="AF19" i="37" s="1"/>
  <c r="Y21" i="37"/>
  <c r="AE21" i="37" s="1"/>
  <c r="AF21" i="37" s="1"/>
  <c r="Y23" i="37"/>
  <c r="AE23" i="37" s="1"/>
  <c r="AF23" i="37" s="1"/>
  <c r="Y25" i="37"/>
  <c r="AE25" i="37" s="1"/>
  <c r="AF25" i="37" s="1"/>
  <c r="Y27" i="37"/>
  <c r="AE27" i="37" s="1"/>
  <c r="AF27" i="37" s="1"/>
  <c r="Y2" i="37"/>
  <c r="AE2" i="37" s="1"/>
  <c r="Y4" i="37"/>
  <c r="AE4" i="37" s="1"/>
  <c r="Y6" i="37"/>
  <c r="AE6" i="37" s="1"/>
  <c r="Y8" i="37"/>
  <c r="AE8" i="37" s="1"/>
  <c r="AF8" i="37" s="1"/>
  <c r="Y10" i="37"/>
  <c r="AE10" i="37" s="1"/>
  <c r="AF10" i="37" s="1"/>
  <c r="Y12" i="37"/>
  <c r="AE12" i="37" s="1"/>
  <c r="AF12" i="37" s="1"/>
  <c r="Y14" i="37"/>
  <c r="AE14" i="37" s="1"/>
  <c r="AF14" i="37" s="1"/>
  <c r="Y16" i="37"/>
  <c r="AE16" i="37" s="1"/>
  <c r="AF16" i="37" s="1"/>
  <c r="Y18" i="37"/>
  <c r="AE18" i="37" s="1"/>
  <c r="AF18" i="37" s="1"/>
  <c r="Y20" i="37"/>
  <c r="AE20" i="37" s="1"/>
  <c r="AF20" i="37" s="1"/>
  <c r="Y22" i="37"/>
  <c r="AE22" i="37" s="1"/>
  <c r="AF22" i="37" s="1"/>
  <c r="Y24" i="37"/>
  <c r="AE24" i="37" s="1"/>
  <c r="AF24" i="37" s="1"/>
  <c r="Y26" i="37"/>
  <c r="AE26" i="37" s="1"/>
  <c r="AF26" i="37" s="1"/>
  <c r="Y28" i="37"/>
  <c r="AE28" i="37" s="1"/>
  <c r="AF28" i="37" s="1"/>
  <c r="Y29" i="37"/>
  <c r="AE29" i="37" s="1"/>
  <c r="AF29" i="37" s="1"/>
  <c r="W28" i="37"/>
  <c r="W27" i="37"/>
  <c r="W26" i="37"/>
  <c r="W25" i="37"/>
  <c r="W24" i="37"/>
  <c r="W23" i="37"/>
  <c r="W22" i="37"/>
  <c r="W21" i="37"/>
  <c r="W20" i="37"/>
  <c r="W19" i="37"/>
  <c r="W18" i="37"/>
  <c r="W17" i="37"/>
  <c r="W16" i="37"/>
  <c r="W15" i="37"/>
  <c r="W14" i="37"/>
  <c r="W13" i="37"/>
  <c r="W12" i="37"/>
  <c r="W11" i="37"/>
  <c r="W10" i="37"/>
  <c r="W9" i="37"/>
  <c r="W8" i="37"/>
  <c r="W7" i="37"/>
  <c r="W6" i="37"/>
  <c r="W5" i="37"/>
  <c r="W4" i="37"/>
  <c r="W3" i="37"/>
  <c r="W2" i="37"/>
  <c r="V28" i="37"/>
  <c r="V27" i="37"/>
  <c r="V26" i="37"/>
  <c r="V25" i="37"/>
  <c r="V24" i="37"/>
  <c r="V23" i="37"/>
  <c r="V22" i="37"/>
  <c r="V21" i="37"/>
  <c r="V20" i="37"/>
  <c r="V19" i="37"/>
  <c r="V18" i="37"/>
  <c r="V17" i="37"/>
  <c r="V16" i="37"/>
  <c r="V15" i="37"/>
  <c r="V14" i="37"/>
  <c r="V13" i="37"/>
  <c r="V12" i="37"/>
  <c r="V11" i="37"/>
  <c r="V10" i="37"/>
  <c r="V9" i="37"/>
  <c r="V8" i="37"/>
  <c r="V7" i="37"/>
  <c r="V6" i="37"/>
  <c r="V5" i="37"/>
  <c r="V4" i="37"/>
  <c r="V3" i="37"/>
  <c r="V2" i="37"/>
  <c r="V29" i="37"/>
  <c r="AD515" i="37" s="1"/>
  <c r="N26" i="40" s="1"/>
  <c r="W29" i="37"/>
  <c r="AD513" i="37" s="1"/>
  <c r="V49" i="37"/>
  <c r="W48" i="37"/>
  <c r="V47" i="37"/>
  <c r="W49" i="37"/>
  <c r="V48" i="37"/>
  <c r="W47" i="37"/>
  <c r="V46" i="37"/>
  <c r="W45" i="37"/>
  <c r="V44" i="37"/>
  <c r="W43" i="37"/>
  <c r="V42" i="37"/>
  <c r="W41" i="37"/>
  <c r="V40" i="37"/>
  <c r="W39" i="37"/>
  <c r="V38" i="37"/>
  <c r="W37" i="37"/>
  <c r="AD527" i="37" s="1"/>
  <c r="V36" i="37"/>
  <c r="W35" i="37"/>
  <c r="V34" i="37"/>
  <c r="W33" i="37"/>
  <c r="W46" i="37"/>
  <c r="V45" i="37"/>
  <c r="W44" i="37"/>
  <c r="V43" i="37"/>
  <c r="W42" i="37"/>
  <c r="V41" i="37"/>
  <c r="W40" i="37"/>
  <c r="V39" i="37"/>
  <c r="W38" i="37"/>
  <c r="V37" i="37"/>
  <c r="AD529" i="37" s="1"/>
  <c r="N23" i="40" s="1"/>
  <c r="W36" i="37"/>
  <c r="V35" i="37"/>
  <c r="W34" i="37"/>
  <c r="V33" i="37"/>
  <c r="W32" i="37"/>
  <c r="V31" i="37"/>
  <c r="W30" i="37"/>
  <c r="V32" i="37"/>
  <c r="W31" i="37"/>
  <c r="V30" i="37"/>
  <c r="Y30" i="37"/>
  <c r="AE30" i="37" s="1"/>
  <c r="AF30" i="37" s="1"/>
  <c r="Y31" i="37"/>
  <c r="AE31" i="37" s="1"/>
  <c r="AF31" i="37" s="1"/>
  <c r="Y35" i="37"/>
  <c r="AE35" i="37" s="1"/>
  <c r="AF35" i="37" s="1"/>
  <c r="Y39" i="37"/>
  <c r="AE39" i="37" s="1"/>
  <c r="AF39" i="37" s="1"/>
  <c r="Y43" i="37"/>
  <c r="AE43" i="37" s="1"/>
  <c r="AF43" i="37" s="1"/>
  <c r="Y47" i="37"/>
  <c r="AE47" i="37" s="1"/>
  <c r="AF47" i="37" s="1"/>
  <c r="Y36" i="37"/>
  <c r="AE36" i="37" s="1"/>
  <c r="AF36" i="37" s="1"/>
  <c r="Y40" i="37"/>
  <c r="AE40" i="37" s="1"/>
  <c r="AF40" i="37" s="1"/>
  <c r="Y44" i="37"/>
  <c r="AE44" i="37" s="1"/>
  <c r="AF44" i="37" s="1"/>
  <c r="Y48" i="37"/>
  <c r="AE48" i="37" s="1"/>
  <c r="AF48" i="37" s="1"/>
  <c r="Y49" i="37"/>
  <c r="AE49" i="37" s="1"/>
  <c r="AF49" i="37" s="1"/>
  <c r="Y32" i="37"/>
  <c r="AE32" i="37" s="1"/>
  <c r="AF32" i="37" s="1"/>
  <c r="Y33" i="37"/>
  <c r="AE33" i="37" s="1"/>
  <c r="AF33" i="37" s="1"/>
  <c r="Y37" i="37"/>
  <c r="AE37" i="37" s="1"/>
  <c r="AF37" i="37" s="1"/>
  <c r="Y41" i="37"/>
  <c r="AE41" i="37" s="1"/>
  <c r="AF41" i="37" s="1"/>
  <c r="Y45" i="37"/>
  <c r="AE45" i="37" s="1"/>
  <c r="AF45" i="37" s="1"/>
  <c r="Y34" i="37"/>
  <c r="AE34" i="37" s="1"/>
  <c r="AF34" i="37" s="1"/>
  <c r="Y38" i="37"/>
  <c r="AE38" i="37" s="1"/>
  <c r="AF38" i="37" s="1"/>
  <c r="Y42" i="37"/>
  <c r="AE42" i="37" s="1"/>
  <c r="AF42" i="37" s="1"/>
  <c r="Y46" i="37"/>
  <c r="AE46" i="37" s="1"/>
  <c r="AF46" i="37" s="1"/>
  <c r="Y51" i="37"/>
  <c r="AE51" i="37" s="1"/>
  <c r="AF51" i="37" s="1"/>
  <c r="Y55" i="37"/>
  <c r="AE55" i="37" s="1"/>
  <c r="AF55" i="37" s="1"/>
  <c r="Y58" i="37"/>
  <c r="AE58" i="37" s="1"/>
  <c r="AF58" i="37" s="1"/>
  <c r="Y59" i="37"/>
  <c r="AE59" i="37" s="1"/>
  <c r="AF59" i="37" s="1"/>
  <c r="Y62" i="37"/>
  <c r="AE62" i="37" s="1"/>
  <c r="AF62" i="37" s="1"/>
  <c r="Y64" i="37"/>
  <c r="AE64" i="37" s="1"/>
  <c r="AF64" i="37" s="1"/>
  <c r="Y66" i="37"/>
  <c r="AE66" i="37" s="1"/>
  <c r="AF66" i="37" s="1"/>
  <c r="Y53" i="37"/>
  <c r="AE53" i="37" s="1"/>
  <c r="AF53" i="37" s="1"/>
  <c r="Y56" i="37"/>
  <c r="AE56" i="37" s="1"/>
  <c r="AF56" i="37" s="1"/>
  <c r="Y57" i="37"/>
  <c r="AE57" i="37" s="1"/>
  <c r="AF57" i="37" s="1"/>
  <c r="Y61" i="37"/>
  <c r="AE61" i="37" s="1"/>
  <c r="AF61" i="37" s="1"/>
  <c r="Y63" i="37"/>
  <c r="AE63" i="37" s="1"/>
  <c r="AF63" i="37" s="1"/>
  <c r="Y65" i="37"/>
  <c r="AE65" i="37" s="1"/>
  <c r="AF65" i="37" s="1"/>
  <c r="Y60" i="37"/>
  <c r="AE60" i="37" s="1"/>
  <c r="AF60" i="37" s="1"/>
  <c r="Y52" i="37"/>
  <c r="AE52" i="37" s="1"/>
  <c r="AF52" i="37" s="1"/>
  <c r="Y54" i="37"/>
  <c r="AE54" i="37" s="1"/>
  <c r="AF54" i="37" s="1"/>
  <c r="V51" i="37"/>
  <c r="W52" i="37"/>
  <c r="V53" i="37"/>
  <c r="W54" i="37"/>
  <c r="V55" i="37"/>
  <c r="W56" i="37"/>
  <c r="V57" i="37"/>
  <c r="W58" i="37"/>
  <c r="V59" i="37"/>
  <c r="W60" i="37"/>
  <c r="V61" i="37"/>
  <c r="W62" i="37"/>
  <c r="V63" i="37"/>
  <c r="W64" i="37"/>
  <c r="V65" i="37"/>
  <c r="W66" i="37"/>
  <c r="W51" i="37"/>
  <c r="V52" i="37"/>
  <c r="W53" i="37"/>
  <c r="V54" i="37"/>
  <c r="W55" i="37"/>
  <c r="V56" i="37"/>
  <c r="W57" i="37"/>
  <c r="V60" i="37"/>
  <c r="W61" i="37"/>
  <c r="V64" i="37"/>
  <c r="W65" i="37"/>
  <c r="V58" i="37"/>
  <c r="W59" i="37"/>
  <c r="V62" i="37"/>
  <c r="W63" i="37"/>
  <c r="V66" i="37"/>
  <c r="V50" i="37"/>
  <c r="W50" i="37"/>
  <c r="Y50" i="37"/>
  <c r="AE50" i="37" s="1"/>
  <c r="AF50" i="37" s="1"/>
  <c r="V68" i="37"/>
  <c r="Y68" i="37"/>
  <c r="V69" i="37"/>
  <c r="Y69" i="37"/>
  <c r="V70" i="37"/>
  <c r="Y70" i="37"/>
  <c r="V71" i="37"/>
  <c r="Y71" i="37"/>
  <c r="V72" i="37"/>
  <c r="Y72" i="37"/>
  <c r="AE72" i="37" s="1"/>
  <c r="V73" i="37"/>
  <c r="Y73" i="37"/>
  <c r="V74" i="37"/>
  <c r="Y74" i="37"/>
  <c r="V75" i="37"/>
  <c r="Y75" i="37"/>
  <c r="AE75" i="37" s="1"/>
  <c r="AF75" i="37" s="1"/>
  <c r="V76" i="37"/>
  <c r="Y76" i="37"/>
  <c r="AE76" i="37" s="1"/>
  <c r="AF76" i="37" s="1"/>
  <c r="V77" i="37"/>
  <c r="Y77" i="37"/>
  <c r="AE77" i="37" s="1"/>
  <c r="AF77" i="37" s="1"/>
  <c r="V78" i="37"/>
  <c r="Y78" i="37"/>
  <c r="AE78" i="37" s="1"/>
  <c r="V79" i="37"/>
  <c r="Y79" i="37"/>
  <c r="W68" i="37"/>
  <c r="W69" i="37"/>
  <c r="W70" i="37"/>
  <c r="W71" i="37"/>
  <c r="W72" i="37"/>
  <c r="W73" i="37"/>
  <c r="W74" i="37"/>
  <c r="W75" i="37"/>
  <c r="W76" i="37"/>
  <c r="W77" i="37"/>
  <c r="W78" i="37"/>
  <c r="W79" i="37"/>
  <c r="Y67" i="37"/>
  <c r="AE67" i="37" s="1"/>
  <c r="W67" i="37"/>
  <c r="V67" i="37"/>
  <c r="V355" i="37"/>
  <c r="W355" i="37"/>
  <c r="Y355" i="37"/>
  <c r="Y102" i="37"/>
  <c r="AE102" i="37" s="1"/>
  <c r="Y106" i="37"/>
  <c r="AE106" i="37" s="1"/>
  <c r="AF106" i="37" s="1"/>
  <c r="Y111" i="37"/>
  <c r="Y114" i="37"/>
  <c r="AE114" i="37" s="1"/>
  <c r="Y118" i="37"/>
  <c r="AE118" i="37" s="1"/>
  <c r="AF118" i="37" s="1"/>
  <c r="Y126" i="37"/>
  <c r="AE126" i="37" s="1"/>
  <c r="Y130" i="37"/>
  <c r="AE130" i="37" s="1"/>
  <c r="Y133" i="37"/>
  <c r="AE133" i="37" s="1"/>
  <c r="AF133" i="37" s="1"/>
  <c r="Y137" i="37"/>
  <c r="AE137" i="37" s="1"/>
  <c r="AF137" i="37" s="1"/>
  <c r="Y141" i="37"/>
  <c r="Y144" i="37"/>
  <c r="AE144" i="37" s="1"/>
  <c r="AF144" i="37" s="1"/>
  <c r="Y148" i="37"/>
  <c r="AE148" i="37" s="1"/>
  <c r="Y152" i="37"/>
  <c r="AE152" i="37" s="1"/>
  <c r="AF152" i="37" s="1"/>
  <c r="Y156" i="37"/>
  <c r="AE156" i="37" s="1"/>
  <c r="AF156" i="37" s="1"/>
  <c r="Y160" i="37"/>
  <c r="AE160" i="37" s="1"/>
  <c r="AF160" i="37" s="1"/>
  <c r="Y163" i="37"/>
  <c r="AE163" i="37" s="1"/>
  <c r="AF163" i="37" s="1"/>
  <c r="Y167" i="37"/>
  <c r="AE167" i="37" s="1"/>
  <c r="AF167" i="37" s="1"/>
  <c r="Y174" i="37"/>
  <c r="AE174" i="37" s="1"/>
  <c r="AF174" i="37" s="1"/>
  <c r="Y178" i="37"/>
  <c r="AE178" i="37" s="1"/>
  <c r="AF178" i="37" s="1"/>
  <c r="Y180" i="37"/>
  <c r="AE180" i="37" s="1"/>
  <c r="AF180" i="37" s="1"/>
  <c r="Y184" i="37"/>
  <c r="AE184" i="37" s="1"/>
  <c r="AF184" i="37" s="1"/>
  <c r="Y188" i="37"/>
  <c r="AE188" i="37" s="1"/>
  <c r="AF188" i="37" s="1"/>
  <c r="Y192" i="37"/>
  <c r="AE192" i="37" s="1"/>
  <c r="AF192" i="37" s="1"/>
  <c r="Y196" i="37"/>
  <c r="AE196" i="37" s="1"/>
  <c r="AF196" i="37" s="1"/>
  <c r="AF195" i="37" s="1"/>
  <c r="Y200" i="37"/>
  <c r="AE200" i="37" s="1"/>
  <c r="AF200" i="37" s="1"/>
  <c r="Y207" i="37"/>
  <c r="AE207" i="37" s="1"/>
  <c r="Y211" i="37"/>
  <c r="AE211" i="37" s="1"/>
  <c r="Y215" i="37"/>
  <c r="AE215" i="37" s="1"/>
  <c r="Y219" i="37"/>
  <c r="AE219" i="37" s="1"/>
  <c r="Y223" i="37"/>
  <c r="AE223" i="37" s="1"/>
  <c r="Y227" i="37"/>
  <c r="AE227" i="37" s="1"/>
  <c r="Y231" i="37"/>
  <c r="AE231" i="37" s="1"/>
  <c r="Y235" i="37"/>
  <c r="AE235" i="37" s="1"/>
  <c r="AF235" i="37" s="1"/>
  <c r="Y239" i="37"/>
  <c r="AE239" i="37" s="1"/>
  <c r="AF239" i="37" s="1"/>
  <c r="Y243" i="37"/>
  <c r="AE243" i="37" s="1"/>
  <c r="AF243" i="37" s="1"/>
  <c r="Y259" i="37"/>
  <c r="AE259" i="37" s="1"/>
  <c r="AF259" i="37" s="1"/>
  <c r="Y263" i="37"/>
  <c r="AE263" i="37" s="1"/>
  <c r="AF263" i="37" s="1"/>
  <c r="Y267" i="37"/>
  <c r="AE267" i="37" s="1"/>
  <c r="AF267" i="37" s="1"/>
  <c r="AF266" i="37" s="1"/>
  <c r="Y296" i="37"/>
  <c r="AE296" i="37" s="1"/>
  <c r="AF296" i="37" s="1"/>
  <c r="Y302" i="37"/>
  <c r="Y306" i="37"/>
  <c r="AE306" i="37" s="1"/>
  <c r="AF306" i="37" s="1"/>
  <c r="Y313" i="37"/>
  <c r="AE313" i="37" s="1"/>
  <c r="AF313" i="37" s="1"/>
  <c r="Y339" i="37"/>
  <c r="Y370" i="37"/>
  <c r="AE370" i="37" s="1"/>
  <c r="AF370" i="37" s="1"/>
  <c r="Y374" i="37"/>
  <c r="AE374" i="37" s="1"/>
  <c r="AF374" i="37" s="1"/>
  <c r="Y392" i="37"/>
  <c r="AE392" i="37" s="1"/>
  <c r="AF392" i="37" s="1"/>
  <c r="Y396" i="37"/>
  <c r="AE396" i="37" s="1"/>
  <c r="AF396" i="37" s="1"/>
  <c r="Y401" i="37"/>
  <c r="AE401" i="37" s="1"/>
  <c r="AF401" i="37" s="1"/>
  <c r="Y406" i="37"/>
  <c r="Y410" i="37"/>
  <c r="Y413" i="37"/>
  <c r="AE413" i="37" s="1"/>
  <c r="AF413" i="37" s="1"/>
  <c r="Y417" i="37"/>
  <c r="Y421" i="37"/>
  <c r="AE421" i="37" s="1"/>
  <c r="AF421" i="37" s="1"/>
  <c r="Y428" i="37"/>
  <c r="AE428" i="37" s="1"/>
  <c r="AF428" i="37" s="1"/>
  <c r="Y431" i="37"/>
  <c r="AE431" i="37" s="1"/>
  <c r="AF431" i="37" s="1"/>
  <c r="Y435" i="37"/>
  <c r="AE435" i="37" s="1"/>
  <c r="AF435" i="37" s="1"/>
  <c r="Y439" i="37"/>
  <c r="AE439" i="37" s="1"/>
  <c r="AF439" i="37" s="1"/>
  <c r="Y459" i="37"/>
  <c r="AE459" i="37" s="1"/>
  <c r="AF459" i="37" s="1"/>
  <c r="AF458" i="37" s="1"/>
  <c r="Y463" i="37"/>
  <c r="AE463" i="37" s="1"/>
  <c r="AF463" i="37" s="1"/>
  <c r="Y471" i="37"/>
  <c r="AE471" i="37" s="1"/>
  <c r="AF471" i="37" s="1"/>
  <c r="Y479" i="37"/>
  <c r="AE479" i="37" s="1"/>
  <c r="AF479" i="37" s="1"/>
  <c r="Y483" i="37"/>
  <c r="AE483" i="37" s="1"/>
  <c r="AF483" i="37" s="1"/>
  <c r="Y103" i="37"/>
  <c r="Y108" i="37"/>
  <c r="Y112" i="37"/>
  <c r="Y115" i="37"/>
  <c r="AE115" i="37" s="1"/>
  <c r="AF115" i="37" s="1"/>
  <c r="Y122" i="37"/>
  <c r="Y124" i="37"/>
  <c r="AE124" i="37" s="1"/>
  <c r="AF124" i="37" s="1"/>
  <c r="AF123" i="37" s="1"/>
  <c r="Y127" i="37"/>
  <c r="AE127" i="37" s="1"/>
  <c r="AF127" i="37" s="1"/>
  <c r="Y131" i="37"/>
  <c r="Y134" i="37"/>
  <c r="AE134" i="37" s="1"/>
  <c r="AF134" i="37" s="1"/>
  <c r="Y139" i="37"/>
  <c r="AE139" i="37" s="1"/>
  <c r="AF139" i="37" s="1"/>
  <c r="Y142" i="37"/>
  <c r="Y145" i="37"/>
  <c r="AE145" i="37" s="1"/>
  <c r="Y149" i="37"/>
  <c r="Y153" i="37"/>
  <c r="AE153" i="37" s="1"/>
  <c r="AF153" i="37" s="1"/>
  <c r="Y157" i="37"/>
  <c r="AE157" i="37" s="1"/>
  <c r="AF157" i="37" s="1"/>
  <c r="Y161" i="37"/>
  <c r="AE161" i="37" s="1"/>
  <c r="AF161" i="37" s="1"/>
  <c r="Y164" i="37"/>
  <c r="AE164" i="37" s="1"/>
  <c r="AF164" i="37" s="1"/>
  <c r="Y168" i="37"/>
  <c r="AE168" i="37" s="1"/>
  <c r="AF168" i="37" s="1"/>
  <c r="Y171" i="37"/>
  <c r="AE171" i="37" s="1"/>
  <c r="AF171" i="37" s="1"/>
  <c r="Y175" i="37"/>
  <c r="AE175" i="37" s="1"/>
  <c r="AF175" i="37" s="1"/>
  <c r="Y181" i="37"/>
  <c r="AE181" i="37" s="1"/>
  <c r="AF181" i="37" s="1"/>
  <c r="Y185" i="37"/>
  <c r="AE185" i="37" s="1"/>
  <c r="AF185" i="37" s="1"/>
  <c r="Y189" i="37"/>
  <c r="AE189" i="37" s="1"/>
  <c r="AF189" i="37" s="1"/>
  <c r="Y197" i="37"/>
  <c r="AE197" i="37" s="1"/>
  <c r="AF197" i="37" s="1"/>
  <c r="Y208" i="37"/>
  <c r="Y212" i="37"/>
  <c r="Y216" i="37"/>
  <c r="Y220" i="37"/>
  <c r="Y224" i="37"/>
  <c r="Y228" i="37"/>
  <c r="Y232" i="37"/>
  <c r="Y240" i="37"/>
  <c r="AE240" i="37" s="1"/>
  <c r="AF240" i="37" s="1"/>
  <c r="Y244" i="37"/>
  <c r="AE244" i="37" s="1"/>
  <c r="AF244" i="37" s="1"/>
  <c r="Y248" i="37"/>
  <c r="AE248" i="37" s="1"/>
  <c r="AF248" i="37" s="1"/>
  <c r="Y264" i="37"/>
  <c r="AE264" i="37" s="1"/>
  <c r="AF264" i="37" s="1"/>
  <c r="Y275" i="37"/>
  <c r="AE275" i="37" s="1"/>
  <c r="AF275" i="37" s="1"/>
  <c r="Y297" i="37"/>
  <c r="AE297" i="37" s="1"/>
  <c r="AF297" i="37" s="1"/>
  <c r="Y320" i="37"/>
  <c r="AE320" i="37" s="1"/>
  <c r="AF320" i="37" s="1"/>
  <c r="Y324" i="37"/>
  <c r="Y332" i="37"/>
  <c r="AE332" i="37" s="1"/>
  <c r="Y340" i="37"/>
  <c r="AE340" i="37" s="1"/>
  <c r="AF340" i="37" s="1"/>
  <c r="Y342" i="37"/>
  <c r="AE342" i="37" s="1"/>
  <c r="AF342" i="37" s="1"/>
  <c r="Y354" i="37"/>
  <c r="AE354" i="37" s="1"/>
  <c r="Y365" i="37"/>
  <c r="AE365" i="37" s="1"/>
  <c r="AF365" i="37" s="1"/>
  <c r="Y367" i="37"/>
  <c r="AE367" i="37" s="1"/>
  <c r="AF367" i="37" s="1"/>
  <c r="Y371" i="37"/>
  <c r="AE371" i="37" s="1"/>
  <c r="AF371" i="37" s="1"/>
  <c r="Y375" i="37"/>
  <c r="AE375" i="37" s="1"/>
  <c r="AF375" i="37" s="1"/>
  <c r="Y378" i="37"/>
  <c r="AE378" i="37" s="1"/>
  <c r="AF378" i="37" s="1"/>
  <c r="Y393" i="37"/>
  <c r="AE393" i="37" s="1"/>
  <c r="AF393" i="37" s="1"/>
  <c r="Y397" i="37"/>
  <c r="AE397" i="37" s="1"/>
  <c r="AF397" i="37" s="1"/>
  <c r="Y407" i="37"/>
  <c r="AE407" i="37" s="1"/>
  <c r="Y411" i="37"/>
  <c r="AE411" i="37" s="1"/>
  <c r="AF411" i="37" s="1"/>
  <c r="Y414" i="37"/>
  <c r="AE414" i="37" s="1"/>
  <c r="AF414" i="37" s="1"/>
  <c r="Y429" i="37"/>
  <c r="AE429" i="37" s="1"/>
  <c r="AF429" i="37" s="1"/>
  <c r="Y432" i="37"/>
  <c r="AE432" i="37" s="1"/>
  <c r="AF432" i="37" s="1"/>
  <c r="Y436" i="37"/>
  <c r="AE436" i="37" s="1"/>
  <c r="AF436" i="37" s="1"/>
  <c r="Y444" i="37"/>
  <c r="AE444" i="37" s="1"/>
  <c r="AF444" i="37" s="1"/>
  <c r="Y456" i="37"/>
  <c r="AE456" i="37" s="1"/>
  <c r="AF456" i="37" s="1"/>
  <c r="Y460" i="37"/>
  <c r="AE460" i="37" s="1"/>
  <c r="AF460" i="37" s="1"/>
  <c r="Y464" i="37"/>
  <c r="AE464" i="37" s="1"/>
  <c r="AF464" i="37" s="1"/>
  <c r="Y468" i="37"/>
  <c r="Y476" i="37"/>
  <c r="Y480" i="37"/>
  <c r="AE480" i="37" s="1"/>
  <c r="AF480" i="37" s="1"/>
  <c r="Y484" i="37"/>
  <c r="AE484" i="37" s="1"/>
  <c r="AF484" i="37" s="1"/>
  <c r="Y109" i="37"/>
  <c r="Y125" i="37"/>
  <c r="AE125" i="37" s="1"/>
  <c r="AF125" i="37" s="1"/>
  <c r="Y128" i="37"/>
  <c r="AE128" i="37" s="1"/>
  <c r="AF128" i="37" s="1"/>
  <c r="Y132" i="37"/>
  <c r="Y135" i="37"/>
  <c r="AE135" i="37" s="1"/>
  <c r="Y146" i="37"/>
  <c r="Y150" i="37"/>
  <c r="AE150" i="37" s="1"/>
  <c r="Y154" i="37"/>
  <c r="AE154" i="37" s="1"/>
  <c r="AF154" i="37" s="1"/>
  <c r="Y158" i="37"/>
  <c r="AE158" i="37" s="1"/>
  <c r="Y165" i="37"/>
  <c r="AE165" i="37" s="1"/>
  <c r="AF165" i="37" s="1"/>
  <c r="Y169" i="37"/>
  <c r="AE169" i="37" s="1"/>
  <c r="AF169" i="37" s="1"/>
  <c r="Y172" i="37"/>
  <c r="AE172" i="37" s="1"/>
  <c r="AF172" i="37" s="1"/>
  <c r="Y176" i="37"/>
  <c r="AE176" i="37" s="1"/>
  <c r="AF176" i="37" s="1"/>
  <c r="Y179" i="37"/>
  <c r="AE179" i="37" s="1"/>
  <c r="AF179" i="37" s="1"/>
  <c r="Y182" i="37"/>
  <c r="AE182" i="37" s="1"/>
  <c r="AF182" i="37" s="1"/>
  <c r="Y186" i="37"/>
  <c r="AE186" i="37" s="1"/>
  <c r="AF186" i="37" s="1"/>
  <c r="Y190" i="37"/>
  <c r="AE190" i="37" s="1"/>
  <c r="AF190" i="37" s="1"/>
  <c r="Y194" i="37"/>
  <c r="AE194" i="37" s="1"/>
  <c r="AF194" i="37" s="1"/>
  <c r="Y198" i="37"/>
  <c r="AE198" i="37" s="1"/>
  <c r="AF198" i="37" s="1"/>
  <c r="Y201" i="37"/>
  <c r="AE201" i="37" s="1"/>
  <c r="AF201" i="37" s="1"/>
  <c r="Y205" i="37"/>
  <c r="AE205" i="37" s="1"/>
  <c r="Y209" i="37"/>
  <c r="AE209" i="37" s="1"/>
  <c r="Y213" i="37"/>
  <c r="AE213" i="37" s="1"/>
  <c r="Y217" i="37"/>
  <c r="AE217" i="37" s="1"/>
  <c r="Y221" i="37"/>
  <c r="AE221" i="37" s="1"/>
  <c r="Y225" i="37"/>
  <c r="AE225" i="37" s="1"/>
  <c r="Y229" i="37"/>
  <c r="AE229" i="37" s="1"/>
  <c r="Y233" i="37"/>
  <c r="AE233" i="37" s="1"/>
  <c r="AF233" i="37" s="1"/>
  <c r="Y237" i="37"/>
  <c r="AE237" i="37" s="1"/>
  <c r="AF237" i="37" s="1"/>
  <c r="Y241" i="37"/>
  <c r="AE241" i="37" s="1"/>
  <c r="AF241" i="37" s="1"/>
  <c r="Y245" i="37"/>
  <c r="AE245" i="37" s="1"/>
  <c r="AF245" i="37" s="1"/>
  <c r="Y265" i="37"/>
  <c r="AE265" i="37" s="1"/>
  <c r="AF265" i="37" s="1"/>
  <c r="Y276" i="37"/>
  <c r="AE276" i="37" s="1"/>
  <c r="AF276" i="37" s="1"/>
  <c r="Y280" i="37"/>
  <c r="AE280" i="37" s="1"/>
  <c r="AF280" i="37" s="1"/>
  <c r="Y294" i="37"/>
  <c r="AE294" i="37" s="1"/>
  <c r="AF294" i="37" s="1"/>
  <c r="Y298" i="37"/>
  <c r="AE298" i="37" s="1"/>
  <c r="AF298" i="37" s="1"/>
  <c r="Y319" i="37"/>
  <c r="AE319" i="37" s="1"/>
  <c r="AF319" i="37" s="1"/>
  <c r="Y321" i="37"/>
  <c r="AE321" i="37" s="1"/>
  <c r="AF321" i="37" s="1"/>
  <c r="Y325" i="37"/>
  <c r="AE325" i="37" s="1"/>
  <c r="AF325" i="37" s="1"/>
  <c r="Y329" i="37"/>
  <c r="AE329" i="37" s="1"/>
  <c r="AF329" i="37" s="1"/>
  <c r="Y333" i="37"/>
  <c r="AE333" i="37" s="1"/>
  <c r="Y372" i="37"/>
  <c r="AE372" i="37" s="1"/>
  <c r="AF372" i="37" s="1"/>
  <c r="Y384" i="37"/>
  <c r="AE384" i="37" s="1"/>
  <c r="AF384" i="37" s="1"/>
  <c r="Y394" i="37"/>
  <c r="AE394" i="37" s="1"/>
  <c r="Y403" i="37"/>
  <c r="AE403" i="37" s="1"/>
  <c r="AF403" i="37" s="1"/>
  <c r="AF402" i="37" s="1"/>
  <c r="Y408" i="37"/>
  <c r="Y412" i="37"/>
  <c r="AE412" i="37" s="1"/>
  <c r="AF412" i="37" s="1"/>
  <c r="Y433" i="37"/>
  <c r="AE433" i="37" s="1"/>
  <c r="AF433" i="37" s="1"/>
  <c r="Y457" i="37"/>
  <c r="AE457" i="37" s="1"/>
  <c r="AF457" i="37" s="1"/>
  <c r="Y461" i="37"/>
  <c r="AE461" i="37" s="1"/>
  <c r="AF461" i="37" s="1"/>
  <c r="Y465" i="37"/>
  <c r="AE465" i="37" s="1"/>
  <c r="AF465" i="37" s="1"/>
  <c r="Y469" i="37"/>
  <c r="AE469" i="37" s="1"/>
  <c r="AF469" i="37" s="1"/>
  <c r="Y473" i="37"/>
  <c r="Y477" i="37"/>
  <c r="AE477" i="37" s="1"/>
  <c r="AF477" i="37" s="1"/>
  <c r="Y481" i="37"/>
  <c r="AE481" i="37" s="1"/>
  <c r="AF481" i="37" s="1"/>
  <c r="Y129" i="37"/>
  <c r="AE129" i="37" s="1"/>
  <c r="AF129" i="37" s="1"/>
  <c r="Y140" i="37"/>
  <c r="AE140" i="37" s="1"/>
  <c r="Y151" i="37"/>
  <c r="Y162" i="37"/>
  <c r="AE162" i="37" s="1"/>
  <c r="AF162" i="37" s="1"/>
  <c r="Y177" i="37"/>
  <c r="AE177" i="37" s="1"/>
  <c r="AF177" i="37" s="1"/>
  <c r="Y214" i="37"/>
  <c r="Y230" i="37"/>
  <c r="Y242" i="37"/>
  <c r="AE242" i="37" s="1"/>
  <c r="AF242" i="37" s="1"/>
  <c r="Y250" i="37"/>
  <c r="AE250" i="37" s="1"/>
  <c r="AF250" i="37" s="1"/>
  <c r="Y258" i="37"/>
  <c r="AE258" i="37" s="1"/>
  <c r="AF258" i="37" s="1"/>
  <c r="Y277" i="37"/>
  <c r="AE277" i="37" s="1"/>
  <c r="AF277" i="37" s="1"/>
  <c r="Y301" i="37"/>
  <c r="Y326" i="37"/>
  <c r="AE326" i="37" s="1"/>
  <c r="AF326" i="37" s="1"/>
  <c r="Y373" i="37"/>
  <c r="AE373" i="37" s="1"/>
  <c r="AF373" i="37" s="1"/>
  <c r="Y385" i="37"/>
  <c r="AE385" i="37" s="1"/>
  <c r="AF385" i="37" s="1"/>
  <c r="Y391" i="37"/>
  <c r="AE391" i="37" s="1"/>
  <c r="AF391" i="37" s="1"/>
  <c r="Y400" i="37"/>
  <c r="AE400" i="37" s="1"/>
  <c r="AF400" i="37" s="1"/>
  <c r="Y404" i="37"/>
  <c r="AE404" i="37" s="1"/>
  <c r="AF404" i="37" s="1"/>
  <c r="Y423" i="37"/>
  <c r="AE423" i="37" s="1"/>
  <c r="AF423" i="37" s="1"/>
  <c r="Y427" i="37"/>
  <c r="AE427" i="37" s="1"/>
  <c r="AF427" i="37" s="1"/>
  <c r="Y113" i="37"/>
  <c r="AE113" i="37" s="1"/>
  <c r="AF113" i="37" s="1"/>
  <c r="Y155" i="37"/>
  <c r="AE155" i="37" s="1"/>
  <c r="AF155" i="37" s="1"/>
  <c r="Y166" i="37"/>
  <c r="AE166" i="37" s="1"/>
  <c r="AF166" i="37" s="1"/>
  <c r="Y202" i="37"/>
  <c r="AE202" i="37" s="1"/>
  <c r="AF202" i="37" s="1"/>
  <c r="Y203" i="37"/>
  <c r="AE203" i="37" s="1"/>
  <c r="AF203" i="37" s="1"/>
  <c r="Y218" i="37"/>
  <c r="Y246" i="37"/>
  <c r="AE246" i="37" s="1"/>
  <c r="AF246" i="37" s="1"/>
  <c r="Y295" i="37"/>
  <c r="AE295" i="37" s="1"/>
  <c r="AF295" i="37" s="1"/>
  <c r="Y316" i="37"/>
  <c r="AE316" i="37" s="1"/>
  <c r="AF316" i="37" s="1"/>
  <c r="Y334" i="37"/>
  <c r="Y338" i="37"/>
  <c r="AE338" i="37" s="1"/>
  <c r="Y361" i="37"/>
  <c r="AE361" i="37" s="1"/>
  <c r="AF361" i="37" s="1"/>
  <c r="Y395" i="37"/>
  <c r="AE395" i="37" s="1"/>
  <c r="AF395" i="37" s="1"/>
  <c r="Y438" i="37"/>
  <c r="AE438" i="37" s="1"/>
  <c r="AF438" i="37" s="1"/>
  <c r="Y470" i="37"/>
  <c r="AE470" i="37" s="1"/>
  <c r="Y136" i="37"/>
  <c r="Y143" i="37"/>
  <c r="AE143" i="37" s="1"/>
  <c r="AF143" i="37" s="1"/>
  <c r="Y159" i="37"/>
  <c r="Y170" i="37"/>
  <c r="AE170" i="37" s="1"/>
  <c r="AF170" i="37" s="1"/>
  <c r="Y183" i="37"/>
  <c r="AE183" i="37" s="1"/>
  <c r="AF183" i="37" s="1"/>
  <c r="Y206" i="37"/>
  <c r="Y222" i="37"/>
  <c r="Y273" i="37"/>
  <c r="AE273" i="37" s="1"/>
  <c r="AF273" i="37" s="1"/>
  <c r="Y299" i="37"/>
  <c r="AE299" i="37" s="1"/>
  <c r="AF299" i="37" s="1"/>
  <c r="Y344" i="37"/>
  <c r="AE344" i="37" s="1"/>
  <c r="AF344" i="37" s="1"/>
  <c r="Y405" i="37"/>
  <c r="AE405" i="37" s="1"/>
  <c r="Y416" i="37"/>
  <c r="AE416" i="37" s="1"/>
  <c r="Y462" i="37"/>
  <c r="AE462" i="37" s="1"/>
  <c r="AF462" i="37" s="1"/>
  <c r="Y105" i="37"/>
  <c r="AE105" i="37" s="1"/>
  <c r="AF105" i="37" s="1"/>
  <c r="AF104" i="37" s="1"/>
  <c r="Y173" i="37"/>
  <c r="AE173" i="37" s="1"/>
  <c r="AF173" i="37" s="1"/>
  <c r="Y187" i="37"/>
  <c r="AE187" i="37" s="1"/>
  <c r="AF187" i="37" s="1"/>
  <c r="Y199" i="37"/>
  <c r="AE199" i="37" s="1"/>
  <c r="AF199" i="37" s="1"/>
  <c r="Y210" i="37"/>
  <c r="Y226" i="37"/>
  <c r="Y409" i="37"/>
  <c r="AE409" i="37" s="1"/>
  <c r="Y474" i="37"/>
  <c r="AE474" i="37" s="1"/>
  <c r="AF474" i="37" s="1"/>
  <c r="Y80" i="37"/>
  <c r="AE80" i="37" s="1"/>
  <c r="AF80" i="37" s="1"/>
  <c r="Y85" i="37"/>
  <c r="AE85" i="37" s="1"/>
  <c r="AF85" i="37" s="1"/>
  <c r="Y89" i="37"/>
  <c r="Y93" i="37"/>
  <c r="AE93" i="37" s="1"/>
  <c r="AF93" i="37" s="1"/>
  <c r="Y99" i="37"/>
  <c r="Y83" i="37"/>
  <c r="AE83" i="37" s="1"/>
  <c r="AF83" i="37" s="1"/>
  <c r="Y86" i="37"/>
  <c r="AE86" i="37" s="1"/>
  <c r="AF86" i="37" s="1"/>
  <c r="Y90" i="37"/>
  <c r="Y94" i="37"/>
  <c r="AE94" i="37" s="1"/>
  <c r="AF94" i="37" s="1"/>
  <c r="Y81" i="37"/>
  <c r="AE81" i="37" s="1"/>
  <c r="AF81" i="37" s="1"/>
  <c r="Y87" i="37"/>
  <c r="AE87" i="37" s="1"/>
  <c r="AF87" i="37" s="1"/>
  <c r="Y91" i="37"/>
  <c r="AE91" i="37" s="1"/>
  <c r="AF91" i="37" s="1"/>
  <c r="Y95" i="37"/>
  <c r="AE95" i="37" s="1"/>
  <c r="AF95" i="37" s="1"/>
  <c r="Y82" i="37"/>
  <c r="AE82" i="37" s="1"/>
  <c r="AF82" i="37" s="1"/>
  <c r="Y84" i="37"/>
  <c r="AE84" i="37" s="1"/>
  <c r="AF84" i="37" s="1"/>
  <c r="Y88" i="37"/>
  <c r="AE88" i="37" s="1"/>
  <c r="Y92" i="37"/>
  <c r="AE92" i="37" s="1"/>
  <c r="AF92" i="37" s="1"/>
  <c r="Y98" i="37"/>
  <c r="AE98" i="37" s="1"/>
  <c r="V82" i="37"/>
  <c r="W82" i="37"/>
  <c r="W85" i="37"/>
  <c r="W87" i="37"/>
  <c r="W89" i="37"/>
  <c r="W91" i="37"/>
  <c r="W93" i="37"/>
  <c r="W95" i="37"/>
  <c r="V81" i="37"/>
  <c r="W86" i="37"/>
  <c r="V87" i="37"/>
  <c r="V88" i="37"/>
  <c r="W92" i="37"/>
  <c r="V93" i="37"/>
  <c r="V94" i="37"/>
  <c r="V80" i="37"/>
  <c r="W81" i="37"/>
  <c r="V83" i="37"/>
  <c r="W88" i="37"/>
  <c r="V89" i="37"/>
  <c r="V90" i="37"/>
  <c r="W94" i="37"/>
  <c r="V95" i="37"/>
  <c r="W80" i="37"/>
  <c r="W83" i="37"/>
  <c r="V84" i="37"/>
  <c r="W90" i="37"/>
  <c r="W84" i="37"/>
  <c r="V91" i="37"/>
  <c r="V86" i="37"/>
  <c r="V92" i="37"/>
  <c r="V85" i="37"/>
  <c r="V206" i="37"/>
  <c r="V210" i="37"/>
  <c r="V216" i="37"/>
  <c r="V218" i="37"/>
  <c r="V220" i="37"/>
  <c r="V222" i="37"/>
  <c r="V224" i="37"/>
  <c r="V226" i="37"/>
  <c r="V228" i="37"/>
  <c r="V230" i="37"/>
  <c r="V304" i="37"/>
  <c r="W206" i="37"/>
  <c r="W210" i="37"/>
  <c r="W216" i="37"/>
  <c r="W218" i="37"/>
  <c r="W220" i="37"/>
  <c r="W222" i="37"/>
  <c r="W224" i="37"/>
  <c r="W226" i="37"/>
  <c r="W228" i="37"/>
  <c r="W230" i="37"/>
  <c r="W304" i="37"/>
  <c r="V339" i="37"/>
  <c r="V399" i="37"/>
  <c r="V406" i="37"/>
  <c r="V408" i="37"/>
  <c r="V410" i="37"/>
  <c r="W399" i="37"/>
  <c r="W408" i="37"/>
  <c r="V486" i="37"/>
  <c r="W471" i="37"/>
  <c r="W406" i="37"/>
  <c r="W486" i="37"/>
  <c r="W410" i="37"/>
  <c r="W339" i="37"/>
  <c r="V471" i="37"/>
  <c r="AD508" i="37" l="1"/>
  <c r="N27" i="40" s="1"/>
  <c r="AD506" i="37"/>
  <c r="Z210" i="37"/>
  <c r="AE210" i="37"/>
  <c r="AF210" i="37" s="1"/>
  <c r="AF209" i="37" s="1"/>
  <c r="Z222" i="37"/>
  <c r="AE222" i="37"/>
  <c r="AF222" i="37" s="1"/>
  <c r="AF221" i="37" s="1"/>
  <c r="Z159" i="37"/>
  <c r="AE159" i="37"/>
  <c r="AF159" i="37" s="1"/>
  <c r="AF158" i="37" s="1"/>
  <c r="Z218" i="37"/>
  <c r="AE218" i="37"/>
  <c r="AF218" i="37" s="1"/>
  <c r="AF217" i="37" s="1"/>
  <c r="Z214" i="37"/>
  <c r="AE214" i="37"/>
  <c r="AF214" i="37" s="1"/>
  <c r="AF213" i="37" s="1"/>
  <c r="Z109" i="37"/>
  <c r="AE109" i="37"/>
  <c r="AF109" i="37" s="1"/>
  <c r="Z232" i="37"/>
  <c r="AE232" i="37"/>
  <c r="AF232" i="37" s="1"/>
  <c r="AF231" i="37" s="1"/>
  <c r="Z224" i="37"/>
  <c r="AE224" i="37"/>
  <c r="AF224" i="37" s="1"/>
  <c r="AF223" i="37" s="1"/>
  <c r="Z216" i="37"/>
  <c r="AE216" i="37"/>
  <c r="AF216" i="37" s="1"/>
  <c r="AF215" i="37" s="1"/>
  <c r="Z208" i="37"/>
  <c r="AE208" i="37"/>
  <c r="AF208" i="37" s="1"/>
  <c r="AF207" i="37" s="1"/>
  <c r="Z149" i="37"/>
  <c r="AE149" i="37"/>
  <c r="AF149" i="37" s="1"/>
  <c r="AF148" i="37" s="1"/>
  <c r="Z122" i="37"/>
  <c r="AE122" i="37"/>
  <c r="AF122" i="37" s="1"/>
  <c r="AF121" i="37" s="1"/>
  <c r="AF120" i="37" s="1"/>
  <c r="AF119" i="37" s="1"/>
  <c r="Z112" i="37"/>
  <c r="AE112" i="37"/>
  <c r="AF112" i="37" s="1"/>
  <c r="Z111" i="37"/>
  <c r="AE111" i="37"/>
  <c r="Z226" i="37"/>
  <c r="AE226" i="37"/>
  <c r="AF226" i="37" s="1"/>
  <c r="AF225" i="37" s="1"/>
  <c r="Z206" i="37"/>
  <c r="AE206" i="37"/>
  <c r="AF206" i="37" s="1"/>
  <c r="AF205" i="37" s="1"/>
  <c r="Z230" i="37"/>
  <c r="AE230" i="37"/>
  <c r="AF230" i="37" s="1"/>
  <c r="AF229" i="37" s="1"/>
  <c r="Z151" i="37"/>
  <c r="AE151" i="37"/>
  <c r="AF151" i="37" s="1"/>
  <c r="AF150" i="37" s="1"/>
  <c r="Z132" i="37"/>
  <c r="AE132" i="37"/>
  <c r="AF132" i="37" s="1"/>
  <c r="Z228" i="37"/>
  <c r="AE228" i="37"/>
  <c r="AF228" i="37" s="1"/>
  <c r="AF227" i="37" s="1"/>
  <c r="Z220" i="37"/>
  <c r="AE220" i="37"/>
  <c r="AF220" i="37" s="1"/>
  <c r="AF219" i="37" s="1"/>
  <c r="Z212" i="37"/>
  <c r="AE212" i="37"/>
  <c r="AF212" i="37" s="1"/>
  <c r="AF211" i="37" s="1"/>
  <c r="Z108" i="37"/>
  <c r="AE108" i="37"/>
  <c r="AF470" i="37"/>
  <c r="AF114" i="37"/>
  <c r="Z355" i="37"/>
  <c r="AE355" i="37"/>
  <c r="AF355" i="37" s="1"/>
  <c r="AF354" i="37" s="1"/>
  <c r="Z99" i="37"/>
  <c r="AE99" i="37"/>
  <c r="AF99" i="37" s="1"/>
  <c r="AF98" i="37" s="1"/>
  <c r="Z89" i="37"/>
  <c r="AE89" i="37"/>
  <c r="Z136" i="37"/>
  <c r="AE136" i="37"/>
  <c r="AF136" i="37" s="1"/>
  <c r="AF135" i="37" s="1"/>
  <c r="Z334" i="37"/>
  <c r="AE334" i="37"/>
  <c r="AF334" i="37" s="1"/>
  <c r="AF333" i="37" s="1"/>
  <c r="AF332" i="37" s="1"/>
  <c r="AF331" i="37" s="1"/>
  <c r="Z301" i="37"/>
  <c r="AE301" i="37"/>
  <c r="Z473" i="37"/>
  <c r="AE473" i="37"/>
  <c r="AF473" i="37" s="1"/>
  <c r="AF472" i="37" s="1"/>
  <c r="Z468" i="37"/>
  <c r="AE468" i="37"/>
  <c r="AF468" i="37" s="1"/>
  <c r="AF467" i="37" s="1"/>
  <c r="AF466" i="37" s="1"/>
  <c r="Z324" i="37"/>
  <c r="AE324" i="37"/>
  <c r="AF324" i="37" s="1"/>
  <c r="AF323" i="37" s="1"/>
  <c r="AF322" i="37" s="1"/>
  <c r="Z142" i="37"/>
  <c r="AE142" i="37"/>
  <c r="AF142" i="37" s="1"/>
  <c r="Z103" i="37"/>
  <c r="AE103" i="37"/>
  <c r="AF103" i="37" s="1"/>
  <c r="AF102" i="37" s="1"/>
  <c r="Z406" i="37"/>
  <c r="AE406" i="37"/>
  <c r="AF406" i="37" s="1"/>
  <c r="AF405" i="37" s="1"/>
  <c r="Z339" i="37"/>
  <c r="AE339" i="37"/>
  <c r="AF339" i="37" s="1"/>
  <c r="AF338" i="37" s="1"/>
  <c r="Z90" i="37"/>
  <c r="AE90" i="37"/>
  <c r="AF90" i="37" s="1"/>
  <c r="Z408" i="37"/>
  <c r="AE408" i="37"/>
  <c r="AF408" i="37" s="1"/>
  <c r="AF407" i="37" s="1"/>
  <c r="AF394" i="37"/>
  <c r="Z146" i="37"/>
  <c r="AE146" i="37"/>
  <c r="AF146" i="37" s="1"/>
  <c r="AF145" i="37" s="1"/>
  <c r="Z476" i="37"/>
  <c r="AE476" i="37"/>
  <c r="AF476" i="37" s="1"/>
  <c r="AF475" i="37" s="1"/>
  <c r="Z131" i="37"/>
  <c r="AE131" i="37"/>
  <c r="Z417" i="37"/>
  <c r="AE417" i="37"/>
  <c r="AF417" i="37" s="1"/>
  <c r="AF416" i="37" s="1"/>
  <c r="Z410" i="37"/>
  <c r="AE410" i="37"/>
  <c r="AF410" i="37" s="1"/>
  <c r="AF409" i="37" s="1"/>
  <c r="Z302" i="37"/>
  <c r="AE302" i="37"/>
  <c r="AF302" i="37" s="1"/>
  <c r="Z141" i="37"/>
  <c r="AE141" i="37"/>
  <c r="AF126" i="37"/>
  <c r="Z79" i="37"/>
  <c r="AE79" i="37"/>
  <c r="AF79" i="37" s="1"/>
  <c r="AF78" i="37" s="1"/>
  <c r="Z78" i="37" s="1"/>
  <c r="Z74" i="37"/>
  <c r="AE74" i="37"/>
  <c r="AF74" i="37" s="1"/>
  <c r="Z73" i="37"/>
  <c r="AE73" i="37"/>
  <c r="Z71" i="37"/>
  <c r="AE71" i="37"/>
  <c r="AF71" i="37" s="1"/>
  <c r="Z70" i="37"/>
  <c r="AE70" i="37"/>
  <c r="Z69" i="37"/>
  <c r="AE69" i="37"/>
  <c r="Z68" i="37"/>
  <c r="AE68" i="37"/>
  <c r="Z403" i="37"/>
  <c r="Z328" i="37"/>
  <c r="Z333" i="37"/>
  <c r="Z105" i="37"/>
  <c r="Z395" i="37"/>
  <c r="Z332" i="37"/>
  <c r="Z124" i="37"/>
  <c r="Z115" i="37"/>
  <c r="Z471" i="37"/>
  <c r="Z459" i="37"/>
  <c r="Z267" i="37"/>
  <c r="Z196" i="37"/>
  <c r="Z106" i="37"/>
  <c r="Z63" i="37"/>
  <c r="Z29" i="37"/>
  <c r="Z26" i="37"/>
  <c r="Z22" i="37"/>
  <c r="Z18" i="37"/>
  <c r="Z14" i="37"/>
  <c r="Z10" i="37"/>
  <c r="Z25" i="37"/>
  <c r="Z21" i="37"/>
  <c r="Z17" i="37"/>
  <c r="Z13" i="37"/>
  <c r="Z9" i="37"/>
  <c r="Z28" i="37"/>
  <c r="Z24" i="37"/>
  <c r="Z20" i="37"/>
  <c r="Z16" i="37"/>
  <c r="Z12" i="37"/>
  <c r="Z8" i="37"/>
  <c r="Z27" i="37"/>
  <c r="Z23" i="37"/>
  <c r="Z19" i="37"/>
  <c r="Z15" i="37"/>
  <c r="Z11" i="37"/>
  <c r="Z52" i="37"/>
  <c r="Z60" i="37"/>
  <c r="Z57" i="37"/>
  <c r="Z64" i="37"/>
  <c r="Z59" i="37"/>
  <c r="Z65" i="37"/>
  <c r="Z61" i="37"/>
  <c r="Z56" i="37"/>
  <c r="Z66" i="37"/>
  <c r="Z62" i="37"/>
  <c r="Z58" i="37"/>
  <c r="Z54" i="37"/>
  <c r="Z53" i="37"/>
  <c r="Z55" i="37"/>
  <c r="Z46" i="37"/>
  <c r="Z45" i="37"/>
  <c r="Z48" i="37"/>
  <c r="Z47" i="37"/>
  <c r="Z50" i="37"/>
  <c r="Z51" i="37"/>
  <c r="Z49" i="37"/>
  <c r="Z44" i="37"/>
  <c r="Z43" i="37"/>
  <c r="Z38" i="37"/>
  <c r="Z37" i="37"/>
  <c r="Z32" i="37"/>
  <c r="Z40" i="37"/>
  <c r="Z39" i="37"/>
  <c r="Z31" i="37"/>
  <c r="Z42" i="37"/>
  <c r="Z34" i="37"/>
  <c r="Z41" i="37"/>
  <c r="Z33" i="37"/>
  <c r="Z36" i="37"/>
  <c r="Z35" i="37"/>
  <c r="Z30" i="37"/>
  <c r="AD534" i="37"/>
  <c r="AD536" i="37" s="1"/>
  <c r="N24" i="40" s="1"/>
  <c r="AD520" i="37"/>
  <c r="AD522" i="37" s="1"/>
  <c r="N22" i="40" s="1"/>
  <c r="AD541" i="37"/>
  <c r="AD543" i="37" s="1"/>
  <c r="N21" i="40" s="1"/>
  <c r="AD548" i="37"/>
  <c r="AD550" i="37" s="1"/>
  <c r="Z77" i="37"/>
  <c r="Z75" i="37"/>
  <c r="Z76" i="37"/>
  <c r="AD557" i="37"/>
  <c r="N20" i="40" s="1"/>
  <c r="AD555" i="37"/>
  <c r="Z143" i="37"/>
  <c r="Z80" i="37"/>
  <c r="AD562" i="37"/>
  <c r="AD564" i="37" s="1"/>
  <c r="N19" i="40" s="1"/>
  <c r="AD569" i="37"/>
  <c r="AD571" i="37" s="1"/>
  <c r="N18" i="40" s="1"/>
  <c r="Z484" i="37"/>
  <c r="AF131" i="37" l="1"/>
  <c r="AF130" i="37" s="1"/>
  <c r="AF111" i="37"/>
  <c r="AF110" i="37" s="1"/>
  <c r="AF108" i="37"/>
  <c r="AF107" i="37" s="1"/>
  <c r="AF70" i="37"/>
  <c r="AF69" i="37" s="1"/>
  <c r="AF68" i="37" s="1"/>
  <c r="AF67" i="37" s="1"/>
  <c r="Z67" i="37" s="1"/>
  <c r="AF73" i="37"/>
  <c r="AF72" i="37" s="1"/>
  <c r="Z72" i="37" s="1"/>
  <c r="AF141" i="37"/>
  <c r="AF140" i="37" s="1"/>
  <c r="AF301" i="37"/>
  <c r="AF300" i="37" s="1"/>
  <c r="AF89" i="37"/>
  <c r="AF88" i="37" s="1"/>
  <c r="Z127" i="37"/>
  <c r="Z101" i="37"/>
  <c r="N25" i="40"/>
  <c r="Z82" i="37"/>
  <c r="Z81" i="37"/>
  <c r="N97" i="37"/>
  <c r="N98" i="37"/>
  <c r="N99" i="37"/>
  <c r="N100" i="37"/>
  <c r="N101" i="37"/>
  <c r="N102" i="37"/>
  <c r="N103" i="37"/>
  <c r="N96" i="37"/>
  <c r="U103" i="37" l="1"/>
  <c r="V103" i="37" s="1"/>
  <c r="W103" i="37"/>
  <c r="U101" i="37"/>
  <c r="V101" i="37" s="1"/>
  <c r="W101" i="37"/>
  <c r="U96" i="37"/>
  <c r="W96" i="37"/>
  <c r="U99" i="37"/>
  <c r="V99" i="37" s="1"/>
  <c r="W99" i="37"/>
  <c r="U102" i="37"/>
  <c r="V102" i="37" s="1"/>
  <c r="W102" i="37"/>
  <c r="U98" i="37"/>
  <c r="V98" i="37" s="1"/>
  <c r="W98" i="37"/>
  <c r="U100" i="37"/>
  <c r="V100" i="37" s="1"/>
  <c r="W100" i="37"/>
  <c r="U97" i="37"/>
  <c r="V97" i="37" s="1"/>
  <c r="W97" i="37"/>
  <c r="AD577" i="37"/>
  <c r="V96" i="37" l="1"/>
  <c r="AD579" i="37"/>
  <c r="O17" i="40" s="1"/>
  <c r="M16" i="40" l="1"/>
  <c r="Z455" i="37" l="1"/>
  <c r="Z487" i="37"/>
  <c r="Z448" i="37"/>
  <c r="Z440" i="37"/>
  <c r="Z422" i="37"/>
  <c r="Z418" i="37"/>
  <c r="Z390" i="37"/>
  <c r="Z386" i="37"/>
  <c r="Z382" i="37"/>
  <c r="Z380" i="37"/>
  <c r="Z362" i="37"/>
  <c r="Z330" i="37"/>
  <c r="Z309" i="37"/>
  <c r="Z305" i="37"/>
  <c r="Z291" i="37"/>
  <c r="Z272" i="37"/>
  <c r="Z269" i="37"/>
  <c r="Z261" i="37"/>
  <c r="Z257" i="37"/>
  <c r="Z451" i="37"/>
  <c r="Z447" i="37"/>
  <c r="Z443" i="37"/>
  <c r="Z389" i="37"/>
  <c r="Z381" i="37"/>
  <c r="Z379" i="37"/>
  <c r="Z369" i="37"/>
  <c r="Z364" i="37"/>
  <c r="Z341" i="37"/>
  <c r="Z312" i="37"/>
  <c r="Z290" i="37"/>
  <c r="Z283" i="37"/>
  <c r="Z279" i="37"/>
  <c r="Z485" i="37"/>
  <c r="Z454" i="37"/>
  <c r="Z450" i="37"/>
  <c r="Z446" i="37"/>
  <c r="Z442" i="37"/>
  <c r="Z434" i="37"/>
  <c r="Z420" i="37"/>
  <c r="Z398" i="37"/>
  <c r="Z388" i="37"/>
  <c r="Z366" i="37"/>
  <c r="Z360" i="37"/>
  <c r="Z356" i="37"/>
  <c r="Z343" i="37"/>
  <c r="Z318" i="37"/>
  <c r="Z307" i="37"/>
  <c r="Z289" i="37"/>
  <c r="Z282" i="37"/>
  <c r="Z278" i="37"/>
  <c r="Z274" i="37"/>
  <c r="Z271" i="37"/>
  <c r="Z247" i="37"/>
  <c r="Z204" i="37"/>
  <c r="Z193" i="37"/>
  <c r="Z478" i="37"/>
  <c r="Z453" i="37"/>
  <c r="Z445" i="37"/>
  <c r="Z441" i="37"/>
  <c r="Z437" i="37"/>
  <c r="Z426" i="37"/>
  <c r="Z419" i="37"/>
  <c r="Z415" i="37"/>
  <c r="Z387" i="37"/>
  <c r="Z383" i="37"/>
  <c r="Z310" i="37"/>
  <c r="Z292" i="37"/>
  <c r="Z288" i="37"/>
  <c r="Z285" i="37"/>
  <c r="Z270" i="37"/>
  <c r="Z254" i="37"/>
  <c r="Z363" i="37"/>
  <c r="Z449" i="37"/>
  <c r="Z430" i="37"/>
  <c r="Z293" i="37"/>
  <c r="Z353" i="37"/>
  <c r="Z287" i="37"/>
  <c r="Z253" i="37"/>
  <c r="Z311" i="37"/>
  <c r="Z308" i="37"/>
  <c r="Z286" i="37"/>
  <c r="Z252" i="37"/>
  <c r="Z236" i="37"/>
  <c r="Z488" i="37"/>
  <c r="Z482" i="37"/>
  <c r="Z452" i="37"/>
  <c r="Z357" i="37"/>
  <c r="Z317" i="37"/>
  <c r="Z268" i="37"/>
  <c r="Z262" i="37"/>
  <c r="Z424" i="37" l="1"/>
  <c r="Z376" i="37"/>
  <c r="Z255" i="37"/>
  <c r="Z303" i="37"/>
  <c r="Z351" i="37"/>
  <c r="Z345" i="37"/>
  <c r="Z349" i="37"/>
  <c r="Z347" i="37"/>
  <c r="Z327" i="37"/>
  <c r="Z314" i="37"/>
  <c r="N104" i="37" l="1"/>
  <c r="N105" i="37"/>
  <c r="N106" i="37"/>
  <c r="N107" i="37"/>
  <c r="N108" i="37"/>
  <c r="N109" i="37"/>
  <c r="N110" i="37"/>
  <c r="N111" i="37"/>
  <c r="N112" i="37"/>
  <c r="N113" i="37"/>
  <c r="N114" i="37"/>
  <c r="N115" i="37"/>
  <c r="N116" i="37"/>
  <c r="N117" i="37"/>
  <c r="N118" i="37"/>
  <c r="N119" i="37"/>
  <c r="N123" i="37"/>
  <c r="N124" i="37"/>
  <c r="N125" i="37"/>
  <c r="N126" i="37"/>
  <c r="N127" i="37"/>
  <c r="N128" i="37"/>
  <c r="N129" i="37"/>
  <c r="N130" i="37"/>
  <c r="N131" i="37"/>
  <c r="N132" i="37"/>
  <c r="N133" i="37"/>
  <c r="N134" i="37"/>
  <c r="N135" i="37"/>
  <c r="N136" i="37"/>
  <c r="N137" i="37"/>
  <c r="N138" i="37"/>
  <c r="N139" i="37"/>
  <c r="N140" i="37"/>
  <c r="N141" i="37"/>
  <c r="N142" i="37"/>
  <c r="N143" i="37"/>
  <c r="N144" i="37"/>
  <c r="N145" i="37"/>
  <c r="N146" i="37"/>
  <c r="N147" i="37"/>
  <c r="N148" i="37"/>
  <c r="N149" i="37"/>
  <c r="N150" i="37"/>
  <c r="N151" i="37"/>
  <c r="N152" i="37"/>
  <c r="N153" i="37"/>
  <c r="N154" i="37"/>
  <c r="N155" i="37"/>
  <c r="N156" i="37"/>
  <c r="N157" i="37"/>
  <c r="N158" i="37"/>
  <c r="N159" i="37"/>
  <c r="N160" i="37"/>
  <c r="N161" i="37"/>
  <c r="N162" i="37"/>
  <c r="N163" i="37"/>
  <c r="N164" i="37"/>
  <c r="N165" i="37"/>
  <c r="N166" i="37"/>
  <c r="N167" i="37"/>
  <c r="N168" i="37"/>
  <c r="L121" i="37"/>
  <c r="M121" i="37" s="1"/>
  <c r="S121" i="37" s="1"/>
  <c r="M120" i="37"/>
  <c r="S120" i="37" s="1"/>
  <c r="U156" i="37" l="1"/>
  <c r="V156" i="37" s="1"/>
  <c r="W156" i="37"/>
  <c r="U150" i="37"/>
  <c r="V150" i="37" s="1"/>
  <c r="W150" i="37"/>
  <c r="U148" i="37"/>
  <c r="V148" i="37" s="1"/>
  <c r="W148" i="37"/>
  <c r="U126" i="37"/>
  <c r="V126" i="37" s="1"/>
  <c r="W126" i="37"/>
  <c r="U113" i="37"/>
  <c r="V113" i="37" s="1"/>
  <c r="W113" i="37"/>
  <c r="U127" i="37"/>
  <c r="V127" i="37" s="1"/>
  <c r="W127" i="37"/>
  <c r="U167" i="37"/>
  <c r="V167" i="37" s="1"/>
  <c r="W167" i="37"/>
  <c r="U152" i="37"/>
  <c r="V152" i="37" s="1"/>
  <c r="W152" i="37"/>
  <c r="U141" i="37"/>
  <c r="V141" i="37" s="1"/>
  <c r="W141" i="37"/>
  <c r="U137" i="37"/>
  <c r="V137" i="37" s="1"/>
  <c r="W137" i="37"/>
  <c r="U115" i="37"/>
  <c r="V115" i="37" s="1"/>
  <c r="W115" i="37"/>
  <c r="U112" i="37"/>
  <c r="V112" i="37" s="1"/>
  <c r="W112" i="37"/>
  <c r="U166" i="37"/>
  <c r="V166" i="37" s="1"/>
  <c r="W166" i="37"/>
  <c r="U159" i="37"/>
  <c r="V159" i="37" s="1"/>
  <c r="W159" i="37"/>
  <c r="U151" i="37"/>
  <c r="V151" i="37" s="1"/>
  <c r="W151" i="37"/>
  <c r="U129" i="37"/>
  <c r="V129" i="37" s="1"/>
  <c r="W129" i="37"/>
  <c r="U114" i="37"/>
  <c r="V114" i="37" s="1"/>
  <c r="W114" i="37"/>
  <c r="U146" i="37"/>
  <c r="V146" i="37" s="1"/>
  <c r="W146" i="37"/>
  <c r="U163" i="37"/>
  <c r="V163" i="37" s="1"/>
  <c r="W163" i="37"/>
  <c r="U160" i="37"/>
  <c r="V160" i="37" s="1"/>
  <c r="W160" i="37"/>
  <c r="U144" i="37"/>
  <c r="V144" i="37" s="1"/>
  <c r="W144" i="37"/>
  <c r="U133" i="37"/>
  <c r="V133" i="37" s="1"/>
  <c r="W133" i="37"/>
  <c r="U130" i="37"/>
  <c r="V130" i="37" s="1"/>
  <c r="W130" i="37"/>
  <c r="U123" i="37"/>
  <c r="V123" i="37" s="1"/>
  <c r="W123" i="37"/>
  <c r="U108" i="37"/>
  <c r="V108" i="37" s="1"/>
  <c r="W108" i="37"/>
  <c r="U162" i="37"/>
  <c r="V162" i="37" s="1"/>
  <c r="W162" i="37"/>
  <c r="U155" i="37"/>
  <c r="V155" i="37" s="1"/>
  <c r="W155" i="37"/>
  <c r="U147" i="37"/>
  <c r="V147" i="37" s="1"/>
  <c r="W147" i="37"/>
  <c r="U143" i="37"/>
  <c r="V143" i="37" s="1"/>
  <c r="W143" i="37"/>
  <c r="U140" i="37"/>
  <c r="V140" i="37" s="1"/>
  <c r="W140" i="37"/>
  <c r="U136" i="37"/>
  <c r="V136" i="37" s="1"/>
  <c r="W136" i="37"/>
  <c r="U118" i="37"/>
  <c r="V118" i="37" s="1"/>
  <c r="W118" i="37"/>
  <c r="U111" i="37"/>
  <c r="V111" i="37" s="1"/>
  <c r="W111" i="37"/>
  <c r="U107" i="37"/>
  <c r="V107" i="37" s="1"/>
  <c r="W107" i="37"/>
  <c r="U106" i="37"/>
  <c r="V106" i="37" s="1"/>
  <c r="W106" i="37"/>
  <c r="U165" i="37"/>
  <c r="V165" i="37" s="1"/>
  <c r="W165" i="37"/>
  <c r="U158" i="37"/>
  <c r="V158" i="37" s="1"/>
  <c r="W158" i="37"/>
  <c r="U154" i="37"/>
  <c r="V154" i="37" s="1"/>
  <c r="W154" i="37"/>
  <c r="U138" i="37"/>
  <c r="V138" i="37" s="1"/>
  <c r="W138" i="37"/>
  <c r="U135" i="37"/>
  <c r="V135" i="37" s="1"/>
  <c r="W135" i="37"/>
  <c r="U132" i="37"/>
  <c r="V132" i="37" s="1"/>
  <c r="W132" i="37"/>
  <c r="U128" i="37"/>
  <c r="V128" i="37" s="1"/>
  <c r="W128" i="37"/>
  <c r="U125" i="37"/>
  <c r="V125" i="37" s="1"/>
  <c r="W125" i="37"/>
  <c r="U117" i="37"/>
  <c r="V117" i="37" s="1"/>
  <c r="W117" i="37"/>
  <c r="U110" i="37"/>
  <c r="V110" i="37" s="1"/>
  <c r="W110" i="37"/>
  <c r="U105" i="37"/>
  <c r="V105" i="37" s="1"/>
  <c r="W105" i="37"/>
  <c r="U168" i="37"/>
  <c r="V168" i="37" s="1"/>
  <c r="W168" i="37"/>
  <c r="U164" i="37"/>
  <c r="V164" i="37" s="1"/>
  <c r="W164" i="37"/>
  <c r="U161" i="37"/>
  <c r="V161" i="37" s="1"/>
  <c r="W161" i="37"/>
  <c r="U157" i="37"/>
  <c r="V157" i="37" s="1"/>
  <c r="W157" i="37"/>
  <c r="U153" i="37"/>
  <c r="V153" i="37" s="1"/>
  <c r="W153" i="37"/>
  <c r="U149" i="37"/>
  <c r="V149" i="37" s="1"/>
  <c r="W149" i="37"/>
  <c r="U145" i="37"/>
  <c r="V145" i="37" s="1"/>
  <c r="W145" i="37"/>
  <c r="U142" i="37"/>
  <c r="V142" i="37" s="1"/>
  <c r="W142" i="37"/>
  <c r="U139" i="37"/>
  <c r="V139" i="37" s="1"/>
  <c r="W139" i="37"/>
  <c r="U134" i="37"/>
  <c r="V134" i="37" s="1"/>
  <c r="W134" i="37"/>
  <c r="U131" i="37"/>
  <c r="V131" i="37" s="1"/>
  <c r="W131" i="37"/>
  <c r="U124" i="37"/>
  <c r="V124" i="37" s="1"/>
  <c r="W124" i="37"/>
  <c r="U119" i="37"/>
  <c r="V119" i="37" s="1"/>
  <c r="W119" i="37"/>
  <c r="U116" i="37"/>
  <c r="V116" i="37" s="1"/>
  <c r="W116" i="37"/>
  <c r="U109" i="37"/>
  <c r="V109" i="37" s="1"/>
  <c r="W109" i="37"/>
  <c r="U104" i="37"/>
  <c r="V104" i="37" s="1"/>
  <c r="W104" i="37"/>
  <c r="N120" i="37"/>
  <c r="U120" i="37" s="1"/>
  <c r="V120" i="37" s="1"/>
  <c r="L122" i="37"/>
  <c r="N122" i="37" s="1"/>
  <c r="N121" i="37"/>
  <c r="U121" i="37" s="1"/>
  <c r="V121" i="37" s="1"/>
  <c r="U122" i="37" l="1"/>
  <c r="V122" i="37" s="1"/>
  <c r="W122" i="37"/>
  <c r="W121" i="37"/>
  <c r="W120" i="37"/>
  <c r="AD584" i="37"/>
  <c r="AD586" i="37" l="1"/>
  <c r="O16" i="40" s="1"/>
  <c r="N169" i="37" l="1"/>
  <c r="N170" i="37"/>
  <c r="N171" i="37"/>
  <c r="N172" i="37"/>
  <c r="N173" i="37"/>
  <c r="N174" i="37"/>
  <c r="N175" i="37"/>
  <c r="N176" i="37"/>
  <c r="N177" i="37"/>
  <c r="N178" i="37"/>
  <c r="N179" i="37"/>
  <c r="N180" i="37"/>
  <c r="N181" i="37"/>
  <c r="N182" i="37"/>
  <c r="N183" i="37"/>
  <c r="N184" i="37"/>
  <c r="N185" i="37"/>
  <c r="N186" i="37"/>
  <c r="N187" i="37"/>
  <c r="N188" i="37"/>
  <c r="N189" i="37"/>
  <c r="N190" i="37"/>
  <c r="N191" i="37"/>
  <c r="N192" i="37"/>
  <c r="N193" i="37"/>
  <c r="N194" i="37"/>
  <c r="N195" i="37"/>
  <c r="N196" i="37"/>
  <c r="N197" i="37"/>
  <c r="N198" i="37"/>
  <c r="N199" i="37"/>
  <c r="N200" i="37"/>
  <c r="N320" i="37"/>
  <c r="N321" i="37"/>
  <c r="N322" i="37"/>
  <c r="N323" i="37"/>
  <c r="N324" i="37"/>
  <c r="N325" i="37"/>
  <c r="N326" i="37"/>
  <c r="N327" i="37"/>
  <c r="N328" i="37"/>
  <c r="N329" i="37"/>
  <c r="N330" i="37"/>
  <c r="N331" i="37"/>
  <c r="N332" i="37"/>
  <c r="N333" i="37"/>
  <c r="N334" i="37"/>
  <c r="N335" i="37"/>
  <c r="N336" i="37"/>
  <c r="N337" i="37"/>
  <c r="N338" i="37"/>
  <c r="N340" i="37"/>
  <c r="N341" i="37"/>
  <c r="N342" i="37"/>
  <c r="N343" i="37"/>
  <c r="N344" i="37"/>
  <c r="N345" i="37"/>
  <c r="N346" i="37"/>
  <c r="N347" i="37"/>
  <c r="N348" i="37"/>
  <c r="N349" i="37"/>
  <c r="N350" i="37"/>
  <c r="N351" i="37"/>
  <c r="N352" i="37"/>
  <c r="N313" i="37"/>
  <c r="N314" i="37"/>
  <c r="N315" i="37"/>
  <c r="N316" i="37"/>
  <c r="N317" i="37"/>
  <c r="N318" i="37"/>
  <c r="N319" i="37"/>
  <c r="N413" i="37"/>
  <c r="N414" i="37"/>
  <c r="N415" i="37"/>
  <c r="N416" i="37"/>
  <c r="N417" i="37"/>
  <c r="N418" i="37"/>
  <c r="N419" i="37"/>
  <c r="N420" i="37"/>
  <c r="N421" i="37"/>
  <c r="N422" i="37"/>
  <c r="N423" i="37"/>
  <c r="N424" i="37"/>
  <c r="N425" i="37"/>
  <c r="N426" i="37"/>
  <c r="N427" i="37"/>
  <c r="N428" i="37"/>
  <c r="N429" i="37"/>
  <c r="N430" i="37"/>
  <c r="N431" i="37"/>
  <c r="N432" i="37"/>
  <c r="N433" i="37"/>
  <c r="N434" i="37"/>
  <c r="N435" i="37"/>
  <c r="N436" i="37"/>
  <c r="N437" i="37"/>
  <c r="N438" i="37"/>
  <c r="N439" i="37"/>
  <c r="N440" i="37"/>
  <c r="N441" i="37"/>
  <c r="N442" i="37"/>
  <c r="N443" i="37"/>
  <c r="N444" i="37"/>
  <c r="N445" i="37"/>
  <c r="N446" i="37"/>
  <c r="N447" i="37"/>
  <c r="N448" i="37"/>
  <c r="N449" i="37"/>
  <c r="N450" i="37"/>
  <c r="N451" i="37"/>
  <c r="N452" i="37"/>
  <c r="N453" i="37"/>
  <c r="N454" i="37"/>
  <c r="N455" i="37"/>
  <c r="N456" i="37"/>
  <c r="N457" i="37"/>
  <c r="N458" i="37"/>
  <c r="N459" i="37"/>
  <c r="N460" i="37"/>
  <c r="N461" i="37"/>
  <c r="N462" i="37"/>
  <c r="N463" i="37"/>
  <c r="N464" i="37"/>
  <c r="N465" i="37"/>
  <c r="N466" i="37"/>
  <c r="N467" i="37"/>
  <c r="N468" i="37"/>
  <c r="N469" i="37"/>
  <c r="N470" i="37"/>
  <c r="N472" i="37"/>
  <c r="N473" i="37"/>
  <c r="N474" i="37"/>
  <c r="N475" i="37"/>
  <c r="N476" i="37"/>
  <c r="N477" i="37"/>
  <c r="N478" i="37"/>
  <c r="N479" i="37"/>
  <c r="N480" i="37"/>
  <c r="N481" i="37"/>
  <c r="N482" i="37"/>
  <c r="N483" i="37"/>
  <c r="N484" i="37"/>
  <c r="N485" i="37"/>
  <c r="N487" i="37"/>
  <c r="N488" i="37"/>
  <c r="M7" i="40"/>
  <c r="M8" i="40"/>
  <c r="M9" i="40"/>
  <c r="M10" i="40"/>
  <c r="M11" i="40"/>
  <c r="M12" i="40"/>
  <c r="M13" i="40"/>
  <c r="M14" i="40"/>
  <c r="M15" i="40"/>
  <c r="M6" i="40"/>
  <c r="N245" i="37"/>
  <c r="N244" i="37"/>
  <c r="N243" i="37"/>
  <c r="N242" i="37"/>
  <c r="N241" i="37"/>
  <c r="N240" i="37"/>
  <c r="N239" i="37"/>
  <c r="N238" i="37"/>
  <c r="N237" i="37"/>
  <c r="N236" i="37"/>
  <c r="N235" i="37"/>
  <c r="N234" i="37"/>
  <c r="N233" i="37"/>
  <c r="N232" i="37"/>
  <c r="N231" i="37"/>
  <c r="N229" i="37"/>
  <c r="N227" i="37"/>
  <c r="N225" i="37"/>
  <c r="N223" i="37"/>
  <c r="N221" i="37"/>
  <c r="N219" i="37"/>
  <c r="N217" i="37"/>
  <c r="N215" i="37"/>
  <c r="N214" i="37"/>
  <c r="N213" i="37"/>
  <c r="N212" i="37"/>
  <c r="N211" i="37"/>
  <c r="N209" i="37"/>
  <c r="N208" i="37"/>
  <c r="N207" i="37"/>
  <c r="N205" i="37"/>
  <c r="N204" i="37"/>
  <c r="N203" i="37"/>
  <c r="N202" i="37"/>
  <c r="N201" i="37"/>
  <c r="M5" i="40"/>
  <c r="N412" i="37"/>
  <c r="N411" i="37"/>
  <c r="N409" i="37"/>
  <c r="N407" i="37"/>
  <c r="N405" i="37"/>
  <c r="N404" i="37"/>
  <c r="N403" i="37"/>
  <c r="N402" i="37"/>
  <c r="N401" i="37"/>
  <c r="N400"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N372" i="37"/>
  <c r="N371" i="37"/>
  <c r="N370" i="37"/>
  <c r="N369" i="37"/>
  <c r="N368" i="37"/>
  <c r="N367" i="37"/>
  <c r="N366" i="37"/>
  <c r="N365" i="37"/>
  <c r="N364" i="37"/>
  <c r="N363" i="37"/>
  <c r="N362" i="37"/>
  <c r="N361" i="37"/>
  <c r="N360" i="37"/>
  <c r="N359" i="37"/>
  <c r="N358" i="37"/>
  <c r="N357" i="37"/>
  <c r="N356" i="37"/>
  <c r="N354" i="37"/>
  <c r="N353" i="37"/>
  <c r="N312" i="37"/>
  <c r="N311" i="37"/>
  <c r="N310" i="37"/>
  <c r="N309" i="37"/>
  <c r="N308" i="37"/>
  <c r="N307" i="37"/>
  <c r="N306" i="37"/>
  <c r="N305" i="37"/>
  <c r="N303" i="37"/>
  <c r="N302" i="37"/>
  <c r="N301" i="37"/>
  <c r="N300" i="37"/>
  <c r="N299" i="37"/>
  <c r="N298" i="37"/>
  <c r="N297" i="37"/>
  <c r="N296" i="37"/>
  <c r="N295" i="37"/>
  <c r="N294" i="37"/>
  <c r="N293" i="37"/>
  <c r="N292" i="37"/>
  <c r="N291" i="37"/>
  <c r="N290" i="37"/>
  <c r="N289" i="37"/>
  <c r="N288" i="37"/>
  <c r="N287" i="37"/>
  <c r="N286" i="37"/>
  <c r="N285" i="37"/>
  <c r="N284" i="37"/>
  <c r="N283" i="37"/>
  <c r="N282" i="37"/>
  <c r="N281" i="37"/>
  <c r="N280" i="37"/>
  <c r="N279" i="37"/>
  <c r="N278" i="37"/>
  <c r="N277" i="37"/>
  <c r="N276" i="37"/>
  <c r="N275" i="37"/>
  <c r="N274" i="37"/>
  <c r="N273" i="37"/>
  <c r="N272" i="37"/>
  <c r="N271" i="37"/>
  <c r="N270" i="37"/>
  <c r="N269" i="37"/>
  <c r="N268" i="37"/>
  <c r="N267" i="37"/>
  <c r="N266" i="37"/>
  <c r="N265" i="37"/>
  <c r="N264" i="37"/>
  <c r="N263" i="37"/>
  <c r="N262" i="37"/>
  <c r="N261" i="37"/>
  <c r="N260" i="37"/>
  <c r="N259" i="37"/>
  <c r="N258" i="37"/>
  <c r="N257" i="37"/>
  <c r="N256" i="37"/>
  <c r="N255" i="37"/>
  <c r="N254" i="37"/>
  <c r="N253" i="37"/>
  <c r="N252" i="37"/>
  <c r="N251" i="37"/>
  <c r="N250" i="37"/>
  <c r="N249" i="37"/>
  <c r="N248" i="37"/>
  <c r="N247" i="37"/>
  <c r="N246" i="37"/>
  <c r="AD500" i="37" l="1"/>
  <c r="U201" i="37"/>
  <c r="V201" i="37" s="1"/>
  <c r="W201" i="37"/>
  <c r="U246" i="37"/>
  <c r="V246" i="37" s="1"/>
  <c r="W246" i="37"/>
  <c r="U202" i="37"/>
  <c r="V202" i="37" s="1"/>
  <c r="W202" i="37"/>
  <c r="U407" i="37"/>
  <c r="V407" i="37" s="1"/>
  <c r="W407" i="37"/>
  <c r="U208" i="37"/>
  <c r="V208" i="37" s="1"/>
  <c r="W208" i="37"/>
  <c r="U237" i="37"/>
  <c r="V237" i="37" s="1"/>
  <c r="W237" i="37"/>
  <c r="U480" i="37"/>
  <c r="V480" i="37" s="1"/>
  <c r="W480" i="37"/>
  <c r="U439" i="37"/>
  <c r="V439" i="37" s="1"/>
  <c r="W439" i="37"/>
  <c r="U338" i="37"/>
  <c r="V338" i="37" s="1"/>
  <c r="W338" i="37"/>
  <c r="U199" i="37"/>
  <c r="V199" i="37" s="1"/>
  <c r="W199" i="37"/>
  <c r="U197" i="37"/>
  <c r="V197" i="37" s="1"/>
  <c r="W197" i="37"/>
  <c r="U250" i="37"/>
  <c r="V250" i="37" s="1"/>
  <c r="W250" i="37"/>
  <c r="U365" i="37"/>
  <c r="V365" i="37" s="1"/>
  <c r="W365" i="37"/>
  <c r="U401" i="37"/>
  <c r="V401" i="37" s="1"/>
  <c r="W401" i="37"/>
  <c r="U405" i="37"/>
  <c r="V405" i="37" s="1"/>
  <c r="W405" i="37"/>
  <c r="U409" i="37"/>
  <c r="V409" i="37" s="1"/>
  <c r="W409" i="37"/>
  <c r="U212" i="37"/>
  <c r="V212" i="37" s="1"/>
  <c r="W212" i="37"/>
  <c r="U214" i="37"/>
  <c r="V214" i="37" s="1"/>
  <c r="W214" i="37"/>
  <c r="U232" i="37"/>
  <c r="V232" i="37" s="1"/>
  <c r="W232" i="37"/>
  <c r="U481" i="37"/>
  <c r="V481" i="37" s="1"/>
  <c r="W481" i="37"/>
  <c r="U479" i="37"/>
  <c r="V479" i="37" s="1"/>
  <c r="W479" i="37"/>
  <c r="U477" i="37"/>
  <c r="V477" i="37" s="1"/>
  <c r="W477" i="37"/>
  <c r="U470" i="37"/>
  <c r="V470" i="37" s="1"/>
  <c r="W470" i="37"/>
  <c r="U200" i="37"/>
  <c r="V200" i="37" s="1"/>
  <c r="W200" i="37"/>
  <c r="U194" i="37"/>
  <c r="V194" i="37" s="1"/>
  <c r="W194" i="37"/>
  <c r="U412" i="37"/>
  <c r="V412" i="37" s="1"/>
  <c r="W412" i="37"/>
  <c r="U475" i="37"/>
  <c r="V475" i="37" s="1"/>
  <c r="W475" i="37"/>
  <c r="U462" i="37"/>
  <c r="V462" i="37" s="1"/>
  <c r="W462" i="37"/>
  <c r="U400" i="37"/>
  <c r="V400" i="37" s="1"/>
  <c r="W400" i="37"/>
  <c r="U252" i="37"/>
  <c r="V252" i="37" s="1"/>
  <c r="W252" i="37"/>
  <c r="U264" i="37"/>
  <c r="V264" i="37" s="1"/>
  <c r="W264" i="37"/>
  <c r="U275" i="37"/>
  <c r="V275" i="37" s="1"/>
  <c r="W275" i="37"/>
  <c r="U286" i="37"/>
  <c r="V286" i="37" s="1"/>
  <c r="W286" i="37"/>
  <c r="U297" i="37"/>
  <c r="V297" i="37" s="1"/>
  <c r="W297" i="37"/>
  <c r="U354" i="37"/>
  <c r="V354" i="37" s="1"/>
  <c r="W354" i="37"/>
  <c r="U375" i="37"/>
  <c r="V375" i="37" s="1"/>
  <c r="W375" i="37"/>
  <c r="U387" i="37"/>
  <c r="V387" i="37" s="1"/>
  <c r="W387" i="37"/>
  <c r="U217" i="37"/>
  <c r="V217" i="37" s="1"/>
  <c r="W217" i="37"/>
  <c r="U236" i="37"/>
  <c r="V236" i="37" s="1"/>
  <c r="W236" i="37"/>
  <c r="U240" i="37"/>
  <c r="V240" i="37" s="1"/>
  <c r="W240" i="37"/>
  <c r="U244" i="37"/>
  <c r="V244" i="37" s="1"/>
  <c r="W244" i="37"/>
  <c r="U485" i="37"/>
  <c r="V485" i="37" s="1"/>
  <c r="W485" i="37"/>
  <c r="U478" i="37"/>
  <c r="V478" i="37" s="1"/>
  <c r="W478" i="37"/>
  <c r="U469" i="37"/>
  <c r="V469" i="37" s="1"/>
  <c r="W469" i="37"/>
  <c r="U461" i="37"/>
  <c r="V461" i="37" s="1"/>
  <c r="W461" i="37"/>
  <c r="U453" i="37"/>
  <c r="V453" i="37" s="1"/>
  <c r="W453" i="37"/>
  <c r="U445" i="37"/>
  <c r="V445" i="37" s="1"/>
  <c r="W445" i="37"/>
  <c r="U437" i="37"/>
  <c r="V437" i="37" s="1"/>
  <c r="W437" i="37"/>
  <c r="U430" i="37"/>
  <c r="V430" i="37" s="1"/>
  <c r="W430" i="37"/>
  <c r="U426" i="37"/>
  <c r="V426" i="37" s="1"/>
  <c r="W426" i="37"/>
  <c r="U419" i="37"/>
  <c r="V419" i="37" s="1"/>
  <c r="W419" i="37"/>
  <c r="U415" i="37"/>
  <c r="V415" i="37" s="1"/>
  <c r="W415" i="37"/>
  <c r="U318" i="37"/>
  <c r="V318" i="37" s="1"/>
  <c r="W318" i="37"/>
  <c r="U314" i="37"/>
  <c r="V314" i="37" s="1"/>
  <c r="W314" i="37"/>
  <c r="U346" i="37"/>
  <c r="V346" i="37" s="1"/>
  <c r="W346" i="37"/>
  <c r="U340" i="37"/>
  <c r="V340" i="37" s="1"/>
  <c r="W340" i="37"/>
  <c r="U335" i="37"/>
  <c r="V335" i="37" s="1"/>
  <c r="W335" i="37"/>
  <c r="U327" i="37"/>
  <c r="V327" i="37" s="1"/>
  <c r="W327" i="37"/>
  <c r="U198" i="37"/>
  <c r="V198" i="37" s="1"/>
  <c r="W198" i="37"/>
  <c r="U190" i="37"/>
  <c r="V190" i="37" s="1"/>
  <c r="W190" i="37"/>
  <c r="U186" i="37"/>
  <c r="V186" i="37" s="1"/>
  <c r="W186" i="37"/>
  <c r="U179" i="37"/>
  <c r="V179" i="37" s="1"/>
  <c r="W179" i="37"/>
  <c r="U176" i="37"/>
  <c r="V176" i="37" s="1"/>
  <c r="W176" i="37"/>
  <c r="U169" i="37"/>
  <c r="W169" i="37"/>
  <c r="U249" i="37"/>
  <c r="V249" i="37" s="1"/>
  <c r="W249" i="37"/>
  <c r="U253" i="37"/>
  <c r="V253" i="37" s="1"/>
  <c r="W253" i="37"/>
  <c r="U257" i="37"/>
  <c r="V257" i="37" s="1"/>
  <c r="W257" i="37"/>
  <c r="U261" i="37"/>
  <c r="V261" i="37" s="1"/>
  <c r="W261" i="37"/>
  <c r="U265" i="37"/>
  <c r="V265" i="37" s="1"/>
  <c r="W265" i="37"/>
  <c r="U269" i="37"/>
  <c r="V269" i="37" s="1"/>
  <c r="W269" i="37"/>
  <c r="U272" i="37"/>
  <c r="V272" i="37" s="1"/>
  <c r="W272" i="37"/>
  <c r="U276" i="37"/>
  <c r="V276" i="37" s="1"/>
  <c r="W276" i="37"/>
  <c r="U280" i="37"/>
  <c r="V280" i="37" s="1"/>
  <c r="W280" i="37"/>
  <c r="U284" i="37"/>
  <c r="V284" i="37" s="1"/>
  <c r="W284" i="37"/>
  <c r="U287" i="37"/>
  <c r="V287" i="37" s="1"/>
  <c r="W287" i="37"/>
  <c r="U291" i="37"/>
  <c r="V291" i="37" s="1"/>
  <c r="W291" i="37"/>
  <c r="U294" i="37"/>
  <c r="V294" i="37" s="1"/>
  <c r="W294" i="37"/>
  <c r="U298" i="37"/>
  <c r="V298" i="37" s="1"/>
  <c r="W298" i="37"/>
  <c r="U302" i="37"/>
  <c r="V302" i="37" s="1"/>
  <c r="W302" i="37"/>
  <c r="U308" i="37"/>
  <c r="V308" i="37" s="1"/>
  <c r="W308" i="37"/>
  <c r="U312" i="37"/>
  <c r="V312" i="37" s="1"/>
  <c r="W312" i="37"/>
  <c r="U356" i="37"/>
  <c r="V356" i="37" s="1"/>
  <c r="W356" i="37"/>
  <c r="U360" i="37"/>
  <c r="V360" i="37" s="1"/>
  <c r="W360" i="37"/>
  <c r="U363" i="37"/>
  <c r="V363" i="37" s="1"/>
  <c r="W363" i="37"/>
  <c r="U366" i="37"/>
  <c r="V366" i="37" s="1"/>
  <c r="W366" i="37"/>
  <c r="U368" i="37"/>
  <c r="V368" i="37" s="1"/>
  <c r="W368" i="37"/>
  <c r="U372" i="37"/>
  <c r="V372" i="37" s="1"/>
  <c r="W372" i="37"/>
  <c r="U376" i="37"/>
  <c r="V376" i="37" s="1"/>
  <c r="W376" i="37"/>
  <c r="U384" i="37"/>
  <c r="V384" i="37" s="1"/>
  <c r="W384" i="37"/>
  <c r="U388" i="37"/>
  <c r="V388" i="37" s="1"/>
  <c r="W388" i="37"/>
  <c r="U394" i="37"/>
  <c r="V394" i="37" s="1"/>
  <c r="W394" i="37"/>
  <c r="U398" i="37"/>
  <c r="V398" i="37" s="1"/>
  <c r="W398" i="37"/>
  <c r="U402" i="37"/>
  <c r="V402" i="37" s="1"/>
  <c r="W402" i="37"/>
  <c r="U411" i="37"/>
  <c r="V411" i="37" s="1"/>
  <c r="W411" i="37"/>
  <c r="U203" i="37"/>
  <c r="V203" i="37" s="1"/>
  <c r="W203" i="37"/>
  <c r="U213" i="37"/>
  <c r="V213" i="37" s="1"/>
  <c r="W213" i="37"/>
  <c r="U219" i="37"/>
  <c r="V219" i="37" s="1"/>
  <c r="W219" i="37"/>
  <c r="U227" i="37"/>
  <c r="V227" i="37" s="1"/>
  <c r="W227" i="37"/>
  <c r="U233" i="37"/>
  <c r="V233" i="37" s="1"/>
  <c r="W233" i="37"/>
  <c r="U241" i="37"/>
  <c r="V241" i="37" s="1"/>
  <c r="W241" i="37"/>
  <c r="U245" i="37"/>
  <c r="V245" i="37" s="1"/>
  <c r="W245" i="37"/>
  <c r="U473" i="37"/>
  <c r="V473" i="37" s="1"/>
  <c r="W473" i="37"/>
  <c r="U468" i="37"/>
  <c r="V468" i="37" s="1"/>
  <c r="W468" i="37"/>
  <c r="U464" i="37"/>
  <c r="V464" i="37" s="1"/>
  <c r="W464" i="37"/>
  <c r="U460" i="37"/>
  <c r="V460" i="37" s="1"/>
  <c r="W460" i="37"/>
  <c r="U456" i="37"/>
  <c r="V456" i="37" s="1"/>
  <c r="W456" i="37"/>
  <c r="U452" i="37"/>
  <c r="V452" i="37" s="1"/>
  <c r="W452" i="37"/>
  <c r="U448" i="37"/>
  <c r="V448" i="37" s="1"/>
  <c r="W448" i="37"/>
  <c r="U444" i="37"/>
  <c r="V444" i="37" s="1"/>
  <c r="W444" i="37"/>
  <c r="U440" i="37"/>
  <c r="V440" i="37" s="1"/>
  <c r="W440" i="37"/>
  <c r="U436" i="37"/>
  <c r="V436" i="37" s="1"/>
  <c r="W436" i="37"/>
  <c r="U432" i="37"/>
  <c r="V432" i="37" s="1"/>
  <c r="W432" i="37"/>
  <c r="U429" i="37"/>
  <c r="V429" i="37" s="1"/>
  <c r="W429" i="37"/>
  <c r="U425" i="37"/>
  <c r="V425" i="37" s="1"/>
  <c r="W425" i="37"/>
  <c r="U422" i="37"/>
  <c r="V422" i="37" s="1"/>
  <c r="W422" i="37"/>
  <c r="U418" i="37"/>
  <c r="V418" i="37" s="1"/>
  <c r="W418" i="37"/>
  <c r="U414" i="37"/>
  <c r="V414" i="37" s="1"/>
  <c r="W414" i="37"/>
  <c r="U317" i="37"/>
  <c r="V317" i="37" s="1"/>
  <c r="W317" i="37"/>
  <c r="U313" i="37"/>
  <c r="V313" i="37" s="1"/>
  <c r="W313" i="37"/>
  <c r="U349" i="37"/>
  <c r="V349" i="37" s="1"/>
  <c r="W349" i="37"/>
  <c r="U345" i="37"/>
  <c r="V345" i="37" s="1"/>
  <c r="W345" i="37"/>
  <c r="U334" i="37"/>
  <c r="V334" i="37" s="1"/>
  <c r="W334" i="37"/>
  <c r="U330" i="37"/>
  <c r="V330" i="37" s="1"/>
  <c r="W330" i="37"/>
  <c r="U326" i="37"/>
  <c r="V326" i="37" s="1"/>
  <c r="W326" i="37"/>
  <c r="U322" i="37"/>
  <c r="V322" i="37" s="1"/>
  <c r="W322" i="37"/>
  <c r="U193" i="37"/>
  <c r="V193" i="37" s="1"/>
  <c r="W193" i="37"/>
  <c r="U189" i="37"/>
  <c r="V189" i="37" s="1"/>
  <c r="W189" i="37"/>
  <c r="U185" i="37"/>
  <c r="V185" i="37" s="1"/>
  <c r="W185" i="37"/>
  <c r="U181" i="37"/>
  <c r="V181" i="37" s="1"/>
  <c r="W181" i="37"/>
  <c r="U175" i="37"/>
  <c r="V175" i="37" s="1"/>
  <c r="W175" i="37"/>
  <c r="U171" i="37"/>
  <c r="V171" i="37" s="1"/>
  <c r="W171" i="37"/>
  <c r="U256" i="37"/>
  <c r="V256" i="37" s="1"/>
  <c r="W256" i="37"/>
  <c r="U268" i="37"/>
  <c r="V268" i="37" s="1"/>
  <c r="W268" i="37"/>
  <c r="U283" i="37"/>
  <c r="V283" i="37" s="1"/>
  <c r="W283" i="37"/>
  <c r="U307" i="37"/>
  <c r="V307" i="37" s="1"/>
  <c r="W307" i="37"/>
  <c r="U359" i="37"/>
  <c r="V359" i="37" s="1"/>
  <c r="W359" i="37"/>
  <c r="U367" i="37"/>
  <c r="V367" i="37" s="1"/>
  <c r="W367" i="37"/>
  <c r="U378" i="37"/>
  <c r="V378" i="37" s="1"/>
  <c r="W378" i="37"/>
  <c r="U207" i="37"/>
  <c r="V207" i="37" s="1"/>
  <c r="W207" i="37"/>
  <c r="U482" i="37"/>
  <c r="V482" i="37" s="1"/>
  <c r="W482" i="37"/>
  <c r="U474" i="37"/>
  <c r="V474" i="37" s="1"/>
  <c r="W474" i="37"/>
  <c r="U465" i="37"/>
  <c r="V465" i="37" s="1"/>
  <c r="W465" i="37"/>
  <c r="U457" i="37"/>
  <c r="V457" i="37" s="1"/>
  <c r="W457" i="37"/>
  <c r="U449" i="37"/>
  <c r="V449" i="37" s="1"/>
  <c r="W449" i="37"/>
  <c r="U441" i="37"/>
  <c r="V441" i="37" s="1"/>
  <c r="W441" i="37"/>
  <c r="U433" i="37"/>
  <c r="V433" i="37" s="1"/>
  <c r="W433" i="37"/>
  <c r="U350" i="37"/>
  <c r="V350" i="37" s="1"/>
  <c r="W350" i="37"/>
  <c r="U342" i="37"/>
  <c r="V342" i="37" s="1"/>
  <c r="W342" i="37"/>
  <c r="U331" i="37"/>
  <c r="V331" i="37" s="1"/>
  <c r="W331" i="37"/>
  <c r="U323" i="37"/>
  <c r="V323" i="37" s="1"/>
  <c r="W323" i="37"/>
  <c r="U182" i="37"/>
  <c r="V182" i="37" s="1"/>
  <c r="W182" i="37"/>
  <c r="U172" i="37"/>
  <c r="V172" i="37" s="1"/>
  <c r="W172" i="37"/>
  <c r="U254" i="37"/>
  <c r="V254" i="37" s="1"/>
  <c r="W254" i="37"/>
  <c r="U258" i="37"/>
  <c r="V258" i="37" s="1"/>
  <c r="W258" i="37"/>
  <c r="U262" i="37"/>
  <c r="V262" i="37" s="1"/>
  <c r="W262" i="37"/>
  <c r="U266" i="37"/>
  <c r="V266" i="37" s="1"/>
  <c r="W266" i="37"/>
  <c r="U270" i="37"/>
  <c r="V270" i="37" s="1"/>
  <c r="W270" i="37"/>
  <c r="U273" i="37"/>
  <c r="V273" i="37" s="1"/>
  <c r="W273" i="37"/>
  <c r="U277" i="37"/>
  <c r="V277" i="37" s="1"/>
  <c r="W277" i="37"/>
  <c r="U281" i="37"/>
  <c r="V281" i="37" s="1"/>
  <c r="W281" i="37"/>
  <c r="U285" i="37"/>
  <c r="V285" i="37" s="1"/>
  <c r="W285" i="37"/>
  <c r="U288" i="37"/>
  <c r="V288" i="37" s="1"/>
  <c r="W288" i="37"/>
  <c r="U292" i="37"/>
  <c r="V292" i="37" s="1"/>
  <c r="W292" i="37"/>
  <c r="U295" i="37"/>
  <c r="V295" i="37" s="1"/>
  <c r="W295" i="37"/>
  <c r="U299" i="37"/>
  <c r="V299" i="37" s="1"/>
  <c r="W299" i="37"/>
  <c r="U309" i="37"/>
  <c r="V309" i="37" s="1"/>
  <c r="W309" i="37"/>
  <c r="U357" i="37"/>
  <c r="V357" i="37" s="1"/>
  <c r="W357" i="37"/>
  <c r="U361" i="37"/>
  <c r="V361" i="37" s="1"/>
  <c r="W361" i="37"/>
  <c r="U364" i="37"/>
  <c r="V364" i="37" s="1"/>
  <c r="W364" i="37"/>
  <c r="U369" i="37"/>
  <c r="V369" i="37" s="1"/>
  <c r="W369" i="37"/>
  <c r="U373" i="37"/>
  <c r="V373" i="37" s="1"/>
  <c r="W373" i="37"/>
  <c r="U377" i="37"/>
  <c r="V377" i="37" s="1"/>
  <c r="W377" i="37"/>
  <c r="U379" i="37"/>
  <c r="V379" i="37" s="1"/>
  <c r="W379" i="37"/>
  <c r="U381" i="37"/>
  <c r="V381" i="37" s="1"/>
  <c r="W381" i="37"/>
  <c r="U385" i="37"/>
  <c r="V385" i="37" s="1"/>
  <c r="W385" i="37"/>
  <c r="U389" i="37"/>
  <c r="V389" i="37" s="1"/>
  <c r="W389" i="37"/>
  <c r="U391" i="37"/>
  <c r="V391" i="37" s="1"/>
  <c r="W391" i="37"/>
  <c r="U395" i="37"/>
  <c r="V395" i="37" s="1"/>
  <c r="W395" i="37"/>
  <c r="U403" i="37"/>
  <c r="V403" i="37" s="1"/>
  <c r="W403" i="37"/>
  <c r="U209" i="37"/>
  <c r="V209" i="37" s="1"/>
  <c r="W209" i="37"/>
  <c r="U221" i="37"/>
  <c r="V221" i="37" s="1"/>
  <c r="W221" i="37"/>
  <c r="U229" i="37"/>
  <c r="V229" i="37" s="1"/>
  <c r="W229" i="37"/>
  <c r="U234" i="37"/>
  <c r="V234" i="37" s="1"/>
  <c r="W234" i="37"/>
  <c r="U238" i="37"/>
  <c r="V238" i="37" s="1"/>
  <c r="W238" i="37"/>
  <c r="U242" i="37"/>
  <c r="V242" i="37" s="1"/>
  <c r="W242" i="37"/>
  <c r="U488" i="37"/>
  <c r="W488" i="37"/>
  <c r="U484" i="37"/>
  <c r="V484" i="37" s="1"/>
  <c r="W484" i="37"/>
  <c r="U476" i="37"/>
  <c r="V476" i="37" s="1"/>
  <c r="W476" i="37"/>
  <c r="U472" i="37"/>
  <c r="V472" i="37" s="1"/>
  <c r="W472" i="37"/>
  <c r="U467" i="37"/>
  <c r="V467" i="37" s="1"/>
  <c r="W467" i="37"/>
  <c r="U463" i="37"/>
  <c r="V463" i="37" s="1"/>
  <c r="W463" i="37"/>
  <c r="U459" i="37"/>
  <c r="V459" i="37" s="1"/>
  <c r="W459" i="37"/>
  <c r="U455" i="37"/>
  <c r="V455" i="37" s="1"/>
  <c r="W455" i="37"/>
  <c r="U451" i="37"/>
  <c r="V451" i="37" s="1"/>
  <c r="W451" i="37"/>
  <c r="U447" i="37"/>
  <c r="V447" i="37" s="1"/>
  <c r="W447" i="37"/>
  <c r="U443" i="37"/>
  <c r="V443" i="37" s="1"/>
  <c r="W443" i="37"/>
  <c r="U435" i="37"/>
  <c r="V435" i="37" s="1"/>
  <c r="W435" i="37"/>
  <c r="U431" i="37"/>
  <c r="V431" i="37" s="1"/>
  <c r="W431" i="37"/>
  <c r="U428" i="37"/>
  <c r="V428" i="37" s="1"/>
  <c r="W428" i="37"/>
  <c r="U424" i="37"/>
  <c r="V424" i="37" s="1"/>
  <c r="W424" i="37"/>
  <c r="U421" i="37"/>
  <c r="V421" i="37" s="1"/>
  <c r="W421" i="37"/>
  <c r="U417" i="37"/>
  <c r="V417" i="37" s="1"/>
  <c r="W417" i="37"/>
  <c r="U413" i="37"/>
  <c r="V413" i="37" s="1"/>
  <c r="W413" i="37"/>
  <c r="U316" i="37"/>
  <c r="V316" i="37" s="1"/>
  <c r="W316" i="37"/>
  <c r="U352" i="37"/>
  <c r="V352" i="37" s="1"/>
  <c r="W352" i="37"/>
  <c r="U348" i="37"/>
  <c r="V348" i="37" s="1"/>
  <c r="W348" i="37"/>
  <c r="U344" i="37"/>
  <c r="V344" i="37" s="1"/>
  <c r="W344" i="37"/>
  <c r="U341" i="37"/>
  <c r="V341" i="37" s="1"/>
  <c r="W341" i="37"/>
  <c r="U337" i="37"/>
  <c r="V337" i="37" s="1"/>
  <c r="W337" i="37"/>
  <c r="U333" i="37"/>
  <c r="V333" i="37" s="1"/>
  <c r="W333" i="37"/>
  <c r="U329" i="37"/>
  <c r="V329" i="37" s="1"/>
  <c r="W329" i="37"/>
  <c r="U325" i="37"/>
  <c r="V325" i="37" s="1"/>
  <c r="W325" i="37"/>
  <c r="U321" i="37"/>
  <c r="V321" i="37" s="1"/>
  <c r="W321" i="37"/>
  <c r="U196" i="37"/>
  <c r="V196" i="37" s="1"/>
  <c r="W196" i="37"/>
  <c r="U192" i="37"/>
  <c r="V192" i="37" s="1"/>
  <c r="W192" i="37"/>
  <c r="U188" i="37"/>
  <c r="V188" i="37" s="1"/>
  <c r="W188" i="37"/>
  <c r="U184" i="37"/>
  <c r="V184" i="37" s="1"/>
  <c r="W184" i="37"/>
  <c r="U180" i="37"/>
  <c r="V180" i="37" s="1"/>
  <c r="W180" i="37"/>
  <c r="U178" i="37"/>
  <c r="V178" i="37" s="1"/>
  <c r="W178" i="37"/>
  <c r="U174" i="37"/>
  <c r="V174" i="37" s="1"/>
  <c r="W174" i="37"/>
  <c r="U248" i="37"/>
  <c r="V248" i="37" s="1"/>
  <c r="W248" i="37"/>
  <c r="U260" i="37"/>
  <c r="V260" i="37" s="1"/>
  <c r="W260" i="37"/>
  <c r="U279" i="37"/>
  <c r="V279" i="37" s="1"/>
  <c r="W279" i="37"/>
  <c r="U290" i="37"/>
  <c r="V290" i="37" s="1"/>
  <c r="W290" i="37"/>
  <c r="U301" i="37"/>
  <c r="V301" i="37" s="1"/>
  <c r="W301" i="37"/>
  <c r="U305" i="37"/>
  <c r="V305" i="37" s="1"/>
  <c r="W305" i="37"/>
  <c r="U311" i="37"/>
  <c r="V311" i="37" s="1"/>
  <c r="W311" i="37"/>
  <c r="U371" i="37"/>
  <c r="V371" i="37" s="1"/>
  <c r="W371" i="37"/>
  <c r="U383" i="37"/>
  <c r="V383" i="37" s="1"/>
  <c r="W383" i="37"/>
  <c r="U393" i="37"/>
  <c r="V393" i="37" s="1"/>
  <c r="W393" i="37"/>
  <c r="U397" i="37"/>
  <c r="V397" i="37" s="1"/>
  <c r="W397" i="37"/>
  <c r="U225" i="37"/>
  <c r="V225" i="37" s="1"/>
  <c r="W225" i="37"/>
  <c r="U247" i="37"/>
  <c r="V247" i="37" s="1"/>
  <c r="W247" i="37"/>
  <c r="U251" i="37"/>
  <c r="V251" i="37" s="1"/>
  <c r="W251" i="37"/>
  <c r="U255" i="37"/>
  <c r="V255" i="37" s="1"/>
  <c r="W255" i="37"/>
  <c r="U259" i="37"/>
  <c r="V259" i="37" s="1"/>
  <c r="W259" i="37"/>
  <c r="U263" i="37"/>
  <c r="V263" i="37" s="1"/>
  <c r="W263" i="37"/>
  <c r="U267" i="37"/>
  <c r="V267" i="37" s="1"/>
  <c r="W267" i="37"/>
  <c r="U271" i="37"/>
  <c r="V271" i="37" s="1"/>
  <c r="W271" i="37"/>
  <c r="U274" i="37"/>
  <c r="V274" i="37" s="1"/>
  <c r="W274" i="37"/>
  <c r="U278" i="37"/>
  <c r="V278" i="37" s="1"/>
  <c r="W278" i="37"/>
  <c r="U282" i="37"/>
  <c r="V282" i="37" s="1"/>
  <c r="W282" i="37"/>
  <c r="U289" i="37"/>
  <c r="V289" i="37" s="1"/>
  <c r="W289" i="37"/>
  <c r="U293" i="37"/>
  <c r="V293" i="37" s="1"/>
  <c r="W293" i="37"/>
  <c r="U296" i="37"/>
  <c r="V296" i="37" s="1"/>
  <c r="W296" i="37"/>
  <c r="U300" i="37"/>
  <c r="V300" i="37" s="1"/>
  <c r="W300" i="37"/>
  <c r="U303" i="37"/>
  <c r="V303" i="37" s="1"/>
  <c r="W303" i="37"/>
  <c r="U306" i="37"/>
  <c r="V306" i="37" s="1"/>
  <c r="W306" i="37"/>
  <c r="U310" i="37"/>
  <c r="V310" i="37" s="1"/>
  <c r="W310" i="37"/>
  <c r="U353" i="37"/>
  <c r="V353" i="37" s="1"/>
  <c r="W353" i="37"/>
  <c r="U358" i="37"/>
  <c r="V358" i="37" s="1"/>
  <c r="W358" i="37"/>
  <c r="U362" i="37"/>
  <c r="V362" i="37" s="1"/>
  <c r="W362" i="37"/>
  <c r="U370" i="37"/>
  <c r="V370" i="37" s="1"/>
  <c r="W370" i="37"/>
  <c r="U374" i="37"/>
  <c r="V374" i="37" s="1"/>
  <c r="W374" i="37"/>
  <c r="U380" i="37"/>
  <c r="V380" i="37" s="1"/>
  <c r="W380" i="37"/>
  <c r="U382" i="37"/>
  <c r="V382" i="37" s="1"/>
  <c r="W382" i="37"/>
  <c r="U386" i="37"/>
  <c r="V386" i="37" s="1"/>
  <c r="W386" i="37"/>
  <c r="U390" i="37"/>
  <c r="V390" i="37" s="1"/>
  <c r="W390" i="37"/>
  <c r="U392" i="37"/>
  <c r="V392" i="37" s="1"/>
  <c r="W392" i="37"/>
  <c r="U396" i="37"/>
  <c r="V396" i="37" s="1"/>
  <c r="W396" i="37"/>
  <c r="U404" i="37"/>
  <c r="V404" i="37" s="1"/>
  <c r="W404" i="37"/>
  <c r="U204" i="37"/>
  <c r="V204" i="37" s="1"/>
  <c r="W204" i="37"/>
  <c r="U205" i="37"/>
  <c r="V205" i="37" s="1"/>
  <c r="W205" i="37"/>
  <c r="U211" i="37"/>
  <c r="V211" i="37" s="1"/>
  <c r="W211" i="37"/>
  <c r="U215" i="37"/>
  <c r="V215" i="37" s="1"/>
  <c r="W215" i="37"/>
  <c r="U223" i="37"/>
  <c r="V223" i="37" s="1"/>
  <c r="W223" i="37"/>
  <c r="U231" i="37"/>
  <c r="V231" i="37" s="1"/>
  <c r="W231" i="37"/>
  <c r="U235" i="37"/>
  <c r="V235" i="37" s="1"/>
  <c r="W235" i="37"/>
  <c r="U239" i="37"/>
  <c r="V239" i="37" s="1"/>
  <c r="W239" i="37"/>
  <c r="U243" i="37"/>
  <c r="V243" i="37" s="1"/>
  <c r="W243" i="37"/>
  <c r="U487" i="37"/>
  <c r="V487" i="37" s="1"/>
  <c r="W487" i="37"/>
  <c r="U483" i="37"/>
  <c r="V483" i="37" s="1"/>
  <c r="W483" i="37"/>
  <c r="U466" i="37"/>
  <c r="V466" i="37" s="1"/>
  <c r="W466" i="37"/>
  <c r="U458" i="37"/>
  <c r="V458" i="37" s="1"/>
  <c r="W458" i="37"/>
  <c r="U454" i="37"/>
  <c r="V454" i="37" s="1"/>
  <c r="W454" i="37"/>
  <c r="U450" i="37"/>
  <c r="V450" i="37" s="1"/>
  <c r="W450" i="37"/>
  <c r="U446" i="37"/>
  <c r="V446" i="37" s="1"/>
  <c r="W446" i="37"/>
  <c r="U442" i="37"/>
  <c r="V442" i="37" s="1"/>
  <c r="W442" i="37"/>
  <c r="U438" i="37"/>
  <c r="V438" i="37" s="1"/>
  <c r="W438" i="37"/>
  <c r="U434" i="37"/>
  <c r="V434" i="37" s="1"/>
  <c r="W434" i="37"/>
  <c r="U427" i="37"/>
  <c r="V427" i="37" s="1"/>
  <c r="W427" i="37"/>
  <c r="U423" i="37"/>
  <c r="V423" i="37" s="1"/>
  <c r="W423" i="37"/>
  <c r="U420" i="37"/>
  <c r="V420" i="37" s="1"/>
  <c r="W420" i="37"/>
  <c r="U416" i="37"/>
  <c r="V416" i="37" s="1"/>
  <c r="W416" i="37"/>
  <c r="U319" i="37"/>
  <c r="V319" i="37" s="1"/>
  <c r="W319" i="37"/>
  <c r="U315" i="37"/>
  <c r="V315" i="37" s="1"/>
  <c r="W315" i="37"/>
  <c r="U351" i="37"/>
  <c r="V351" i="37" s="1"/>
  <c r="W351" i="37"/>
  <c r="U347" i="37"/>
  <c r="V347" i="37" s="1"/>
  <c r="W347" i="37"/>
  <c r="U343" i="37"/>
  <c r="V343" i="37" s="1"/>
  <c r="W343" i="37"/>
  <c r="U336" i="37"/>
  <c r="V336" i="37" s="1"/>
  <c r="W336" i="37"/>
  <c r="U332" i="37"/>
  <c r="V332" i="37" s="1"/>
  <c r="W332" i="37"/>
  <c r="U328" i="37"/>
  <c r="V328" i="37" s="1"/>
  <c r="W328" i="37"/>
  <c r="U324" i="37"/>
  <c r="V324" i="37" s="1"/>
  <c r="W324" i="37"/>
  <c r="U320" i="37"/>
  <c r="V320" i="37" s="1"/>
  <c r="W320" i="37"/>
  <c r="U195" i="37"/>
  <c r="V195" i="37" s="1"/>
  <c r="W195" i="37"/>
  <c r="U191" i="37"/>
  <c r="V191" i="37" s="1"/>
  <c r="W191" i="37"/>
  <c r="U187" i="37"/>
  <c r="V187" i="37" s="1"/>
  <c r="W187" i="37"/>
  <c r="U183" i="37"/>
  <c r="V183" i="37" s="1"/>
  <c r="W183" i="37"/>
  <c r="U177" i="37"/>
  <c r="V177" i="37" s="1"/>
  <c r="W177" i="37"/>
  <c r="U173" i="37"/>
  <c r="V173" i="37" s="1"/>
  <c r="W173" i="37"/>
  <c r="U170" i="37"/>
  <c r="V170" i="37" s="1"/>
  <c r="W170" i="37"/>
  <c r="Z97" i="37"/>
  <c r="Z96" i="37"/>
  <c r="Z137" i="37"/>
  <c r="Z155" i="37"/>
  <c r="Z113" i="37"/>
  <c r="Z128" i="37"/>
  <c r="Z133" i="37"/>
  <c r="Z147" i="37"/>
  <c r="Z153" i="37"/>
  <c r="Z157" i="37"/>
  <c r="Z161" i="37"/>
  <c r="Z162" i="37"/>
  <c r="Z164" i="37"/>
  <c r="Z166" i="37"/>
  <c r="Z168" i="37"/>
  <c r="Z170" i="37"/>
  <c r="Z171" i="37"/>
  <c r="Z173" i="37"/>
  <c r="Z175" i="37"/>
  <c r="Z177" i="37"/>
  <c r="Z181" i="37"/>
  <c r="Z183" i="37"/>
  <c r="Z185" i="37"/>
  <c r="Z187" i="37"/>
  <c r="Z189" i="37"/>
  <c r="Z191" i="37"/>
  <c r="Z197" i="37"/>
  <c r="Z199" i="37"/>
  <c r="Z202" i="37"/>
  <c r="Z203" i="37"/>
  <c r="Z205" i="37"/>
  <c r="Z211" i="37"/>
  <c r="Z213" i="37"/>
  <c r="Z215" i="37"/>
  <c r="Z219" i="37"/>
  <c r="Z223" i="37"/>
  <c r="Z129" i="37"/>
  <c r="Z229" i="37"/>
  <c r="Z234" i="37"/>
  <c r="Z238" i="37"/>
  <c r="Z242" i="37"/>
  <c r="Z245" i="37"/>
  <c r="Z249" i="37"/>
  <c r="Z259" i="37"/>
  <c r="Z263" i="37"/>
  <c r="Z265" i="37"/>
  <c r="Z276" i="37"/>
  <c r="Z280" i="37"/>
  <c r="Z294" i="37"/>
  <c r="Z296" i="37"/>
  <c r="Z298" i="37"/>
  <c r="Z316" i="37"/>
  <c r="Z320" i="37"/>
  <c r="Z322" i="37"/>
  <c r="Z326" i="37"/>
  <c r="Z338" i="37"/>
  <c r="Z358" i="37"/>
  <c r="Z169" i="37"/>
  <c r="Z178" i="37"/>
  <c r="Z180" i="37"/>
  <c r="Z184" i="37"/>
  <c r="Z188" i="37"/>
  <c r="Z192" i="37"/>
  <c r="Z194" i="37"/>
  <c r="Z217" i="37"/>
  <c r="Z225" i="37"/>
  <c r="Z227" i="37"/>
  <c r="Z237" i="37"/>
  <c r="Z371" i="37"/>
  <c r="Z373" i="37"/>
  <c r="Z375" i="37"/>
  <c r="Z378" i="37"/>
  <c r="Z385" i="37"/>
  <c r="Z391" i="37"/>
  <c r="Z393" i="37"/>
  <c r="Z397" i="37"/>
  <c r="Z400" i="37"/>
  <c r="Z405" i="37"/>
  <c r="Z409" i="37"/>
  <c r="Z412" i="37"/>
  <c r="Z413" i="37"/>
  <c r="Z421" i="37"/>
  <c r="Z428" i="37"/>
  <c r="Z431" i="37"/>
  <c r="Z433" i="37"/>
  <c r="Z435" i="37"/>
  <c r="Z439" i="37"/>
  <c r="Z457" i="37"/>
  <c r="Z458" i="37"/>
  <c r="Z461" i="37"/>
  <c r="Z463" i="37"/>
  <c r="Z465" i="37"/>
  <c r="Z469" i="37"/>
  <c r="Z474" i="37"/>
  <c r="Z481" i="37"/>
  <c r="Z483" i="37"/>
  <c r="Z176" i="37"/>
  <c r="Z186" i="37"/>
  <c r="Z190" i="37"/>
  <c r="Z209" i="37"/>
  <c r="Z221" i="37"/>
  <c r="Z233" i="37"/>
  <c r="Z240" i="37"/>
  <c r="Z241" i="37"/>
  <c r="Z319" i="37"/>
  <c r="Z321" i="37"/>
  <c r="Z335" i="37"/>
  <c r="Z340" i="37"/>
  <c r="Z342" i="37"/>
  <c r="Z361" i="37"/>
  <c r="Z370" i="37"/>
  <c r="Z396" i="37"/>
  <c r="Z160" i="37"/>
  <c r="Z174" i="37"/>
  <c r="Z158" i="37"/>
  <c r="Z179" i="37"/>
  <c r="Z182" i="37"/>
  <c r="Z281" i="37"/>
  <c r="Z392" i="37"/>
  <c r="Z167" i="37"/>
  <c r="Z368" i="37"/>
  <c r="Z432" i="37"/>
  <c r="Z423" i="37"/>
  <c r="Z438" i="37"/>
  <c r="Z462" i="37"/>
  <c r="Z470" i="37"/>
  <c r="Z325" i="37"/>
  <c r="Z344" i="37"/>
  <c r="Z436" i="37"/>
  <c r="Z144" i="37"/>
  <c r="Z456" i="37"/>
  <c r="Z460" i="37"/>
  <c r="Z464" i="37"/>
  <c r="Z372" i="37"/>
  <c r="Z277" i="37"/>
  <c r="Z374" i="37"/>
  <c r="Z480" i="37"/>
  <c r="Z429" i="37"/>
  <c r="Z365" i="37"/>
  <c r="Z264" i="37"/>
  <c r="Z200" i="37"/>
  <c r="Z198" i="37"/>
  <c r="Z231" i="37"/>
  <c r="Z201" i="37"/>
  <c r="Z235" i="37"/>
  <c r="Z139" i="37"/>
  <c r="Z258" i="37"/>
  <c r="Z244" i="37"/>
  <c r="Z329" i="37"/>
  <c r="Z295" i="37"/>
  <c r="Z246" i="37"/>
  <c r="Z152" i="37"/>
  <c r="Z472" i="37"/>
  <c r="Z248" i="37"/>
  <c r="Z297" i="37"/>
  <c r="Z479" i="37"/>
  <c r="Z427" i="37"/>
  <c r="Z407" i="37"/>
  <c r="Z404" i="37"/>
  <c r="Z195" i="37"/>
  <c r="Z163" i="37"/>
  <c r="Z165" i="37"/>
  <c r="Z156" i="37"/>
  <c r="Z354" i="37"/>
  <c r="Z299" i="37"/>
  <c r="Z444" i="37"/>
  <c r="Z154" i="37"/>
  <c r="Z306" i="37"/>
  <c r="Z239" i="37"/>
  <c r="Z477" i="37"/>
  <c r="Z367" i="37"/>
  <c r="Z313" i="37"/>
  <c r="Z275" i="37"/>
  <c r="Z172" i="37"/>
  <c r="Z359" i="37"/>
  <c r="Z414" i="37"/>
  <c r="Z384" i="37"/>
  <c r="Z273" i="37"/>
  <c r="Z243" i="37"/>
  <c r="Z207" i="37"/>
  <c r="Z118" i="37"/>
  <c r="Z402" i="37"/>
  <c r="Z411" i="37"/>
  <c r="Z401" i="37"/>
  <c r="Z134" i="37"/>
  <c r="AD654" i="37"/>
  <c r="AD612" i="37"/>
  <c r="AD619" i="37"/>
  <c r="AD626" i="37"/>
  <c r="AD661" i="37"/>
  <c r="AD598" i="37"/>
  <c r="AD591" i="37"/>
  <c r="AD633" i="37"/>
  <c r="AD640" i="37"/>
  <c r="AD605" i="37"/>
  <c r="AD647" i="37"/>
  <c r="U489" i="37" l="1"/>
  <c r="AD502" i="37" s="1"/>
  <c r="W489" i="37"/>
  <c r="AD499" i="37" s="1"/>
  <c r="V488" i="37"/>
  <c r="V169" i="37"/>
  <c r="Z148" i="37"/>
  <c r="Z116" i="37"/>
  <c r="Z114" i="37"/>
  <c r="Z110" i="37"/>
  <c r="Z394" i="37"/>
  <c r="Z119" i="37"/>
  <c r="Z266" i="37"/>
  <c r="Z416" i="37"/>
  <c r="Z250" i="37"/>
  <c r="Z102" i="37"/>
  <c r="Z300" i="37"/>
  <c r="Z150" i="37"/>
  <c r="Z98" i="37"/>
  <c r="Z475" i="37"/>
  <c r="Z100" i="37"/>
  <c r="Z331" i="37"/>
  <c r="Z135" i="37"/>
  <c r="Z126" i="37"/>
  <c r="Z123" i="37"/>
  <c r="Z104" i="37"/>
  <c r="Z130" i="37"/>
  <c r="Z466" i="37"/>
  <c r="Z140" i="37"/>
  <c r="Z145" i="37"/>
  <c r="Z125" i="37"/>
  <c r="Z107" i="37"/>
  <c r="AD576" i="37"/>
  <c r="AD578" i="37" s="1"/>
  <c r="N17" i="40" s="1"/>
  <c r="AD583" i="37"/>
  <c r="AD585" i="37" s="1"/>
  <c r="N16" i="40" s="1"/>
  <c r="AD593" i="37"/>
  <c r="O15" i="40" s="1"/>
  <c r="AD614" i="37"/>
  <c r="O12" i="40" s="1"/>
  <c r="AD663" i="37"/>
  <c r="O5" i="40" s="1"/>
  <c r="AD649" i="37"/>
  <c r="O8" i="40" s="1"/>
  <c r="AD621" i="37"/>
  <c r="O11" i="40" s="1"/>
  <c r="AD607" i="37"/>
  <c r="O13" i="40" s="1"/>
  <c r="AD656" i="37"/>
  <c r="O6" i="40" s="1"/>
  <c r="AD635" i="37"/>
  <c r="O7" i="40" s="1"/>
  <c r="AD600" i="37"/>
  <c r="O14" i="40" s="1"/>
  <c r="AD642" i="37"/>
  <c r="O9" i="40" s="1"/>
  <c r="AD628" i="37"/>
  <c r="O10" i="40" s="1"/>
  <c r="AD590" i="37"/>
  <c r="AD592" i="37" s="1"/>
  <c r="AD660" i="37"/>
  <c r="AD639" i="37"/>
  <c r="AD641" i="37" s="1"/>
  <c r="N9" i="40" s="1"/>
  <c r="AD618" i="37"/>
  <c r="AD653" i="37"/>
  <c r="AD655" i="37" s="1"/>
  <c r="N6" i="40" s="1"/>
  <c r="AD632" i="37"/>
  <c r="AD634" i="37" s="1"/>
  <c r="N7" i="40" s="1"/>
  <c r="AD597" i="37"/>
  <c r="AD646" i="37"/>
  <c r="AD648" i="37" s="1"/>
  <c r="N8" i="40" s="1"/>
  <c r="AD611" i="37"/>
  <c r="AD625" i="37"/>
  <c r="AD627" i="37" s="1"/>
  <c r="N10" i="40" s="1"/>
  <c r="AD604" i="37"/>
  <c r="V489" i="37" l="1"/>
  <c r="AD501" i="37" s="1"/>
  <c r="N28" i="40" s="1"/>
  <c r="AD662" i="37"/>
  <c r="N5" i="40" s="1"/>
  <c r="Z95" i="37"/>
  <c r="Z94" i="37"/>
  <c r="Z93" i="37"/>
  <c r="Z92" i="37"/>
  <c r="Z91" i="37"/>
  <c r="Z88" i="37"/>
  <c r="Z87" i="37"/>
  <c r="Z86" i="37"/>
  <c r="Z85" i="37"/>
  <c r="Z84" i="37"/>
  <c r="Z83" i="37"/>
  <c r="AD599" i="37"/>
  <c r="N14" i="40" s="1"/>
  <c r="N15" i="40"/>
  <c r="AD613" i="37"/>
  <c r="N12" i="40" s="1"/>
  <c r="AD606" i="37"/>
  <c r="N13" i="40" s="1"/>
  <c r="O28" i="40"/>
  <c r="K5" i="40"/>
  <c r="AD620" i="37"/>
  <c r="N11" i="40" s="1"/>
  <c r="K4" i="40" l="1"/>
  <c r="AG2" i="37" l="1"/>
  <c r="AH2" i="37" l="1"/>
  <c r="AB2" i="37" s="1"/>
  <c r="AG3" i="37"/>
  <c r="AH3" i="37" s="1"/>
  <c r="AC2" i="37"/>
  <c r="AD2" i="37" l="1"/>
  <c r="AB3" i="37"/>
  <c r="AC3" i="37"/>
  <c r="AB4" i="37"/>
  <c r="AC4" i="37"/>
  <c r="AC5" i="37"/>
  <c r="AB5" i="37"/>
  <c r="AB7" i="37"/>
  <c r="AC6" i="37"/>
  <c r="AF4" i="37" l="1"/>
  <c r="Z4" i="37" s="1"/>
  <c r="AC7" i="37"/>
  <c r="AD7" i="37" s="1"/>
  <c r="AF5" i="37"/>
  <c r="Z5" i="37" s="1"/>
  <c r="AF3" i="37"/>
  <c r="AF2" i="37" s="1"/>
  <c r="Z3" i="37"/>
  <c r="AD5" i="37"/>
  <c r="AD4" i="37"/>
  <c r="AD3" i="37"/>
  <c r="AB6" i="37"/>
  <c r="AD6" i="37" s="1"/>
  <c r="AF7" i="37" l="1"/>
  <c r="AF6" i="37" s="1"/>
  <c r="Z6" i="37" s="1"/>
  <c r="Z2" i="37"/>
  <c r="Z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William Alfonso Artunduaga Bonilla</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Q1" authorId="0" shapeId="0" xr:uid="{00000000-0006-0000-0200-00000E000000}">
      <text>
        <r>
          <rPr>
            <sz val="8"/>
            <color indexed="8"/>
            <rFont val="Tahoma"/>
            <family val="2"/>
          </rPr>
          <t>Registre el avance físico de la ejecución de la actividad.</t>
        </r>
        <r>
          <rPr>
            <sz val="8"/>
            <color indexed="8"/>
            <rFont val="Tahoma"/>
            <family val="2"/>
          </rPr>
          <t xml:space="preserve">
</t>
        </r>
      </text>
    </comment>
    <comment ref="T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69"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70"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74"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75"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76"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88" authorId="3" shapeId="0" xr:uid="{9852198B-7602-49E4-A3BA-71D91518F631}">
      <text>
        <r>
          <rPr>
            <b/>
            <sz val="9"/>
            <color indexed="81"/>
            <rFont val="Tahoma"/>
            <family val="2"/>
          </rPr>
          <t xml:space="preserve">
Acción 2 y 3 - 30-12-2020</t>
        </r>
      </text>
    </comment>
    <comment ref="P486" authorId="4" shapeId="0" xr:uid="{1B054663-7B3E-4A0D-BCBD-2845F6A04525}">
      <text>
        <r>
          <rPr>
            <b/>
            <sz val="9"/>
            <color indexed="81"/>
            <rFont val="Tahoma"/>
            <family val="2"/>
          </rPr>
          <t xml:space="preserve">
Avance del 60% por acciones de Dirección Operativa.</t>
        </r>
      </text>
    </comment>
  </commentList>
</comments>
</file>

<file path=xl/sharedStrings.xml><?xml version="1.0" encoding="utf-8"?>
<sst xmlns="http://schemas.openxmlformats.org/spreadsheetml/2006/main" count="4544" uniqueCount="2124">
  <si>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</si>
  <si>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</si>
  <si>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</si>
  <si>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</si>
  <si>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</si>
  <si>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</si>
  <si>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</si>
  <si>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</si>
  <si>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</si>
  <si>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</si>
  <si>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</si>
  <si>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EN TERMINO</t>
  </si>
  <si>
    <t>Total general</t>
  </si>
  <si>
    <t>8. Código hallazgo</t>
  </si>
  <si>
    <t>16. Causa del hallazgo</t>
  </si>
  <si>
    <t>20. Acción de mejora</t>
  </si>
  <si>
    <t>48. Observaciones</t>
  </si>
  <si>
    <t>11 01 002</t>
  </si>
  <si>
    <t>14 04 010</t>
  </si>
  <si>
    <t>DO</t>
  </si>
  <si>
    <t>14 04 004</t>
  </si>
  <si>
    <t>14 01 011</t>
  </si>
  <si>
    <t>16 04 001</t>
  </si>
  <si>
    <t>Informe trimestral</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</si>
  <si>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</si>
  <si>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</si>
  <si>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</si>
  <si>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</si>
  <si>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</si>
  <si>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</si>
  <si>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</si>
  <si>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</si>
  <si>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</si>
  <si>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</si>
  <si>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</si>
  <si>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</si>
  <si>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</si>
  <si>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</si>
  <si>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</si>
  <si>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14 02 003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</si>
  <si>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</si>
  <si>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</si>
  <si>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</si>
  <si>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</si>
  <si>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</si>
  <si>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</si>
  <si>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</si>
  <si>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</si>
  <si>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</si>
  <si>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</si>
  <si>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</si>
  <si>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</si>
  <si>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</si>
  <si>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</si>
  <si>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</si>
  <si>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</si>
  <si>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</si>
  <si>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</si>
  <si>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</si>
  <si>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</si>
  <si>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</si>
  <si>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</si>
  <si>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</si>
  <si>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</si>
  <si>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</si>
  <si>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</si>
  <si>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</si>
  <si>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</si>
  <si>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</si>
  <si>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</si>
  <si>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</si>
  <si>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</si>
  <si>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</si>
  <si>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</si>
  <si>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</si>
  <si>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</si>
  <si>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</si>
  <si>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</si>
  <si>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</si>
  <si>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</si>
  <si>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</si>
  <si>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</si>
  <si>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</si>
  <si>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</si>
  <si>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</si>
  <si>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</si>
  <si>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</si>
  <si>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</si>
  <si>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</si>
  <si>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</si>
  <si>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</si>
  <si>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</si>
  <si>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</si>
  <si>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</si>
  <si>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</si>
  <si>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</si>
  <si>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</si>
  <si>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</si>
  <si>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</si>
  <si>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</si>
  <si>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</si>
  <si>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</si>
  <si>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</si>
  <si>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</si>
  <si>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</si>
  <si>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</si>
  <si>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</si>
  <si>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</si>
  <si>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</si>
  <si>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</si>
  <si>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</si>
  <si>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</si>
  <si>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</si>
  <si>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</si>
  <si>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</si>
  <si>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</si>
  <si>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</si>
  <si>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</si>
  <si>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</si>
  <si>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</si>
  <si>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</si>
  <si>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</si>
  <si>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</si>
  <si>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</si>
  <si>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</si>
  <si>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</si>
  <si>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</si>
  <si>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</si>
  <si>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</si>
  <si>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</si>
  <si>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</si>
  <si>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</si>
  <si>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</si>
  <si>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</si>
  <si>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</si>
  <si>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</si>
  <si>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</si>
  <si>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</si>
  <si>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</si>
  <si>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</si>
  <si>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</si>
  <si>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</si>
  <si>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</si>
  <si>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</si>
  <si>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</si>
  <si>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</si>
  <si>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Falta de oportunidad en la causación.</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</si>
  <si>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</si>
  <si>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</si>
  <si>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</si>
  <si>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</si>
  <si>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</si>
  <si>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</si>
  <si>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</si>
  <si>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</si>
  <si>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</si>
  <si>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</si>
  <si>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</si>
  <si>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</si>
  <si>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</si>
  <si>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</si>
  <si>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</si>
  <si>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</si>
  <si>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</si>
  <si>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</si>
  <si>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</si>
  <si>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</si>
  <si>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</si>
  <si>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</si>
  <si>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</si>
  <si>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</si>
  <si>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</si>
  <si>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 xml:space="preserve">   </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</si>
  <si>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</si>
  <si>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</si>
  <si>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</si>
  <si>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</si>
  <si>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</si>
  <si>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</si>
  <si>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</si>
  <si>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</si>
  <si>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</si>
  <si>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</si>
  <si>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</si>
  <si>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</si>
  <si>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</si>
  <si>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</si>
  <si>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</si>
  <si>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</si>
  <si>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</si>
  <si>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</si>
  <si>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</si>
  <si>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</si>
  <si>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</si>
  <si>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</si>
  <si>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</si>
  <si>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</si>
  <si>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</si>
  <si>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</si>
  <si>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</si>
  <si>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</si>
  <si>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</si>
  <si>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</si>
  <si>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</si>
  <si>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</si>
  <si>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</si>
  <si>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</si>
  <si>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</si>
  <si>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</si>
  <si>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</si>
  <si>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</si>
  <si>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</si>
  <si>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</si>
  <si>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</si>
  <si>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</si>
  <si>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</si>
  <si>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</si>
  <si>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</si>
  <si>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</si>
  <si>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</si>
  <si>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</si>
  <si>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</si>
  <si>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</si>
  <si>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</si>
  <si>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</si>
  <si>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</si>
  <si>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</si>
  <si>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</si>
  <si>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</si>
  <si>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</si>
  <si>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</si>
  <si>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</si>
  <si>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</si>
  <si>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</si>
  <si>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</si>
  <si>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</si>
  <si>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</si>
  <si>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</si>
  <si>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</si>
  <si>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</si>
  <si>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</si>
  <si>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</si>
  <si>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</si>
  <si>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</si>
  <si>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</si>
  <si>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</si>
  <si>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</si>
  <si>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</si>
  <si>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</si>
  <si>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</si>
  <si>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</si>
  <si>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</si>
  <si>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</si>
  <si>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</si>
  <si>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</si>
  <si>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</si>
  <si>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</si>
  <si>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</si>
  <si>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</si>
  <si>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</si>
  <si>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</si>
  <si>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</si>
  <si>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</si>
  <si>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</si>
  <si>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</si>
  <si>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</si>
  <si>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</si>
  <si>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</si>
  <si>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</si>
  <si>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</si>
  <si>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</si>
  <si>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</si>
  <si>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</si>
  <si>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</si>
  <si>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</si>
  <si>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</si>
  <si>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</si>
  <si>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</si>
  <si>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</si>
  <si>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</si>
  <si>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</si>
  <si>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</si>
  <si>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</si>
  <si>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</si>
  <si>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</si>
  <si>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</si>
  <si>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</si>
  <si>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</si>
  <si>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</si>
  <si>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</si>
  <si>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</si>
  <si>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</si>
  <si>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</si>
  <si>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</si>
  <si>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</si>
  <si>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</si>
  <si>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</si>
  <si>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</si>
  <si>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</si>
  <si>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</si>
  <si>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</si>
  <si>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</si>
  <si>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</si>
  <si>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</si>
  <si>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</si>
  <si>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</si>
  <si>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</si>
  <si>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</si>
  <si>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</si>
  <si>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</si>
  <si>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</si>
  <si>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</si>
  <si>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</si>
  <si>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</si>
  <si>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</si>
  <si>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</si>
  <si>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</si>
  <si>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</si>
  <si>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</si>
  <si>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</si>
  <si>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</si>
  <si>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</si>
  <si>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</si>
  <si>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</si>
  <si>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</si>
  <si>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</si>
  <si>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</si>
  <si>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</si>
  <si>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</si>
  <si>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</si>
  <si>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</si>
  <si>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</si>
  <si>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</si>
  <si>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</si>
  <si>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</si>
  <si>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</si>
  <si>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</si>
  <si>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</si>
  <si>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</si>
  <si>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</si>
  <si>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OAJ</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</si>
  <si>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</si>
  <si>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</si>
  <si>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</si>
  <si>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</si>
  <si>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</si>
  <si>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</si>
  <si>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</si>
  <si>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</si>
  <si>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</si>
  <si>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</si>
  <si>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</si>
  <si>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</si>
  <si>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</si>
  <si>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</si>
  <si>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</si>
  <si>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</si>
  <si>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</si>
  <si>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</si>
  <si>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</si>
  <si>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</si>
  <si>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</si>
  <si>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</si>
  <si>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</si>
  <si>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</si>
  <si>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</si>
  <si>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</si>
  <si>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</si>
  <si>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</si>
  <si>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</si>
  <si>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</si>
  <si>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</si>
  <si>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</si>
  <si>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</si>
  <si>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</si>
  <si>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</si>
  <si>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</si>
  <si>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</si>
  <si>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</si>
  <si>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</si>
  <si>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</si>
  <si>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</si>
  <si>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</si>
  <si>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</si>
  <si>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SEI</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</si>
  <si>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</si>
  <si>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</si>
  <si>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</si>
  <si>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</si>
  <si>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</si>
  <si>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</si>
  <si>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</si>
  <si>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</si>
  <si>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</si>
  <si>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Concepto</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</si>
  <si>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</si>
  <si>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</si>
  <si>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</si>
  <si>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</si>
  <si>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</si>
  <si>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</si>
  <si>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Tramitar oportunamente las actas de cancelación de Reserva Presupuestal, de conformidad con las normas vigentes, a partir de las actas de liquidación de contratos recibidas de las unidades ejecutoras.</t>
  </si>
  <si>
    <t>Elaborar actas.</t>
  </si>
  <si>
    <t xml:space="preserve">Reporte </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</si>
  <si>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</si>
  <si>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</si>
  <si>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</si>
  <si>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</si>
  <si>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</si>
  <si>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 xml:space="preserve">Continuar aplicando lo conceptuado por la Contaduría General de la Nación en lo relacionado con el tema de las provisiones contables. </t>
  </si>
  <si>
    <t>Enviar concepto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</si>
  <si>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</si>
  <si>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</si>
  <si>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</si>
  <si>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Acta</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</si>
  <si>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</si>
  <si>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</si>
  <si>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SMA</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</si>
  <si>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</si>
  <si>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</si>
  <si>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</si>
  <si>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</si>
  <si>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</si>
  <si>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</si>
  <si>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</si>
  <si>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</si>
  <si>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</si>
  <si>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</si>
  <si>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</si>
  <si>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</si>
  <si>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</si>
  <si>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</si>
  <si>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</si>
  <si>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</si>
  <si>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</si>
  <si>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H55R16. Estado de la gestión predial del Proyecto para su respectivo cierre. 
Se detectó que se encuentra pendientes en el desarrollo de actividades prediales.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</si>
  <si>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</si>
  <si>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</si>
  <si>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</si>
  <si>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</si>
  <si>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</si>
  <si>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</si>
  <si>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</si>
  <si>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</si>
  <si>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</si>
  <si>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</si>
  <si>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</si>
  <si>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</si>
  <si>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</si>
  <si>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</si>
  <si>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</si>
  <si>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</si>
  <si>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</si>
  <si>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</si>
  <si>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</si>
  <si>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</si>
  <si>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</si>
  <si>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</si>
  <si>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</si>
  <si>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</si>
  <si>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</si>
  <si>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</si>
  <si>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</si>
  <si>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</si>
  <si>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</si>
  <si>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</si>
  <si>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</si>
  <si>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</si>
  <si>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</si>
  <si>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</si>
  <si>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</si>
  <si>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</si>
  <si>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</si>
  <si>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</si>
  <si>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</si>
  <si>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</si>
  <si>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</si>
  <si>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</si>
  <si>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</si>
  <si>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</si>
  <si>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</si>
  <si>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</si>
  <si>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</si>
  <si>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</si>
  <si>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</si>
  <si>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</si>
  <si>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</si>
  <si>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</si>
  <si>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</si>
  <si>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</si>
  <si>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</si>
  <si>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</si>
  <si>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</si>
  <si>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</si>
  <si>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</si>
  <si>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</si>
  <si>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</si>
  <si>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</si>
  <si>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</si>
  <si>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</si>
  <si>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</si>
  <si>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</si>
  <si>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</si>
  <si>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</si>
  <si>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</si>
  <si>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</si>
  <si>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</si>
  <si>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</si>
  <si>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</si>
  <si>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</si>
  <si>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</si>
  <si>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</si>
  <si>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</si>
  <si>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</si>
  <si>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</si>
  <si>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</si>
  <si>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</si>
  <si>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</si>
  <si>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</si>
  <si>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</si>
  <si>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</si>
  <si>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</si>
  <si>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</si>
  <si>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</si>
  <si>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</si>
  <si>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</si>
  <si>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</si>
  <si>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</si>
  <si>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</si>
  <si>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</si>
  <si>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</si>
  <si>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</si>
  <si>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</si>
  <si>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</si>
  <si>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</si>
  <si>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</si>
  <si>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</si>
  <si>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</si>
  <si>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</si>
  <si>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</si>
  <si>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</si>
  <si>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</si>
  <si>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</si>
  <si>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</si>
  <si>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</si>
  <si>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</si>
  <si>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</si>
  <si>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</si>
  <si>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</si>
  <si>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</si>
  <si>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</si>
  <si>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</si>
  <si>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</si>
  <si>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</si>
  <si>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</si>
  <si>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</si>
  <si>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</si>
  <si>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</si>
  <si>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</si>
  <si>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</si>
  <si>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SPA</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</si>
  <si>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</si>
  <si>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</si>
  <si>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</si>
  <si>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SRN</t>
  </si>
  <si>
    <t xml:space="preserve">Solicitud al interventor del informe técnico. </t>
  </si>
  <si>
    <t>Informe técnico del interventor</t>
  </si>
  <si>
    <t xml:space="preserve">Informe del Distrito de Barranquilla
</t>
  </si>
  <si>
    <t>SRN-DC</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</si>
  <si>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</si>
  <si>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</si>
  <si>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</si>
  <si>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</si>
  <si>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</si>
  <si>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</si>
  <si>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</si>
  <si>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</si>
  <si>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</si>
  <si>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</si>
  <si>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</si>
  <si>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</si>
  <si>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</si>
  <si>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</si>
  <si>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</si>
  <si>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</si>
  <si>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</si>
  <si>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</si>
  <si>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</si>
  <si>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</si>
  <si>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</si>
  <si>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</si>
  <si>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</si>
  <si>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</si>
  <si>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</si>
  <si>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</si>
  <si>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</si>
  <si>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</si>
  <si>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</si>
  <si>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Memorando de Respuesta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</si>
  <si>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</si>
  <si>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</si>
  <si>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</si>
  <si>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</si>
  <si>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</si>
  <si>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</si>
  <si>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</si>
  <si>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</si>
  <si>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</si>
  <si>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</si>
  <si>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</si>
  <si>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</si>
  <si>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</si>
  <si>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</si>
  <si>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</si>
  <si>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</si>
  <si>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</si>
  <si>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</si>
  <si>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</si>
  <si>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</si>
  <si>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</si>
  <si>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</si>
  <si>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</si>
  <si>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</si>
  <si>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</si>
  <si>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</si>
  <si>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</si>
  <si>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</si>
  <si>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</si>
  <si>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</si>
  <si>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</si>
  <si>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</si>
  <si>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</si>
  <si>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</si>
  <si>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</si>
  <si>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</si>
  <si>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</si>
  <si>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</si>
  <si>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</si>
  <si>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</si>
  <si>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</si>
  <si>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</si>
  <si>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</si>
  <si>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</si>
  <si>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</si>
  <si>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</si>
  <si>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DO-SRN</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</si>
  <si>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</si>
  <si>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</si>
  <si>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</si>
  <si>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</si>
  <si>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</si>
  <si>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</si>
  <si>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</si>
  <si>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</si>
  <si>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</si>
  <si>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</si>
  <si>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</si>
  <si>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</si>
  <si>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</si>
  <si>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SRT</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</si>
  <si>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</si>
  <si>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</si>
  <si>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</si>
  <si>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</si>
  <si>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</si>
  <si>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</si>
  <si>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</si>
  <si>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</si>
  <si>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</si>
  <si>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</si>
  <si>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</si>
  <si>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</si>
  <si>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</si>
  <si>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</si>
  <si>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</si>
  <si>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</si>
  <si>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</si>
  <si>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</si>
  <si>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</si>
  <si>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</si>
  <si>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</si>
  <si>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</si>
  <si>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</si>
  <si>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</si>
  <si>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</si>
  <si>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</si>
  <si>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</si>
  <si>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</si>
  <si>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</si>
  <si>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</si>
  <si>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</si>
  <si>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</si>
  <si>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</si>
  <si>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</si>
  <si>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</si>
  <si>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</si>
  <si>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</si>
  <si>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</si>
  <si>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</si>
  <si>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</si>
  <si>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</si>
  <si>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</si>
  <si>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</si>
  <si>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</si>
  <si>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</si>
  <si>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</si>
  <si>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</si>
  <si>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</si>
  <si>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</si>
  <si>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</si>
  <si>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</si>
  <si>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</si>
  <si>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</si>
  <si>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</si>
  <si>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</si>
  <si>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</si>
  <si>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</si>
  <si>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</si>
  <si>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</si>
  <si>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</si>
  <si>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</si>
  <si>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</si>
  <si>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</si>
  <si>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</si>
  <si>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</si>
  <si>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</si>
  <si>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</si>
  <si>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</si>
  <si>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</si>
  <si>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</si>
  <si>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</si>
  <si>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</si>
  <si>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</si>
  <si>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</si>
  <si>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</si>
  <si>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</si>
  <si>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</si>
  <si>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</si>
  <si>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</si>
  <si>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</si>
  <si>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</si>
  <si>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</si>
  <si>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</si>
  <si>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</si>
  <si>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</si>
  <si>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</si>
  <si>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</si>
  <si>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</si>
  <si>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</si>
  <si>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</si>
  <si>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DC</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</si>
  <si>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</si>
  <si>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</si>
  <si>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</si>
  <si>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</si>
  <si>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</si>
  <si>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</si>
  <si>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</si>
  <si>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</si>
  <si>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</si>
  <si>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</si>
  <si>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</si>
  <si>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</si>
  <si>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</si>
  <si>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</si>
  <si>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SF-SRT-SMF</t>
  </si>
  <si>
    <t>SF-SRT</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</si>
  <si>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</si>
  <si>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</si>
  <si>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</si>
  <si>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</si>
  <si>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 xml:space="preserve">Aplicativo </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</si>
  <si>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</si>
  <si>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</si>
  <si>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</si>
  <si>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</si>
  <si>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</si>
  <si>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</si>
  <si>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</si>
  <si>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</si>
  <si>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</si>
  <si>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</si>
  <si>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</si>
  <si>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</si>
  <si>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</si>
  <si>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</si>
  <si>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</si>
  <si>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</si>
  <si>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</si>
  <si>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</si>
  <si>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</si>
  <si>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</si>
  <si>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</si>
  <si>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</si>
  <si>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</si>
  <si>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</si>
  <si>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</si>
  <si>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</si>
  <si>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</si>
  <si>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</si>
  <si>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</si>
  <si>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</si>
  <si>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</si>
  <si>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</si>
  <si>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</si>
  <si>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</si>
  <si>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</si>
  <si>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</si>
  <si>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</si>
  <si>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</si>
  <si>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</si>
  <si>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</si>
  <si>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</si>
  <si>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</si>
  <si>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</si>
  <si>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</si>
  <si>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</si>
  <si>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</si>
  <si>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</si>
  <si>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</si>
  <si>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</si>
  <si>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</si>
  <si>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</si>
  <si>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</si>
  <si>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</si>
  <si>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</si>
  <si>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</si>
  <si>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</si>
  <si>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</si>
  <si>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</si>
  <si>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</si>
  <si>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</si>
  <si>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</si>
  <si>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</si>
  <si>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</si>
  <si>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</si>
  <si>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</si>
  <si>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</si>
  <si>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</si>
  <si>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</si>
  <si>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</si>
  <si>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</si>
  <si>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</si>
  <si>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</si>
  <si>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</si>
  <si>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</si>
  <si>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</si>
  <si>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</si>
  <si>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</si>
  <si>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</si>
  <si>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</si>
  <si>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</si>
  <si>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</si>
  <si>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</si>
  <si>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</si>
  <si>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</si>
  <si>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</si>
  <si>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</si>
  <si>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</si>
  <si>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</si>
  <si>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</si>
  <si>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</si>
  <si>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</si>
  <si>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</si>
  <si>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</si>
  <si>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</si>
  <si>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</si>
  <si>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</si>
  <si>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</si>
  <si>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</si>
  <si>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</si>
  <si>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</si>
  <si>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</si>
  <si>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</si>
  <si>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</si>
  <si>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</si>
  <si>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</si>
  <si>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</si>
  <si>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</si>
  <si>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</si>
  <si>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</si>
  <si>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</si>
  <si>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INSTITUTO NACIONAL DE VÍAS - CONTRALORÍA GENERAL DE LA REPÚBLICA</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</si>
  <si>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</si>
  <si>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</si>
  <si>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</si>
  <si>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</si>
  <si>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</si>
  <si>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</si>
  <si>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</si>
  <si>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</si>
  <si>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</si>
  <si>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CUMPLIDA</t>
  </si>
  <si>
    <t>DG</t>
  </si>
  <si>
    <t>DO-DTEC</t>
  </si>
  <si>
    <t>DTEC</t>
  </si>
  <si>
    <t>PORCENTAJES POR AUDITORIA</t>
  </si>
  <si>
    <t>CUMPLIMIENTO DEL PLAN DE MEJORAMIENTO</t>
  </si>
  <si>
    <t>AVANCE EN EL PLAN DE MEJORAMIENTO</t>
  </si>
  <si>
    <t>AUDITORIA</t>
  </si>
  <si>
    <t>TOTAL GENERAL</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</si>
  <si>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</si>
  <si>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</si>
  <si>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</si>
  <si>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</si>
  <si>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</si>
  <si>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</si>
  <si>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</si>
  <si>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</si>
  <si>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</si>
  <si>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</si>
  <si>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SMA (BUPI)</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</si>
  <si>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</si>
  <si>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</si>
  <si>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</si>
  <si>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</si>
  <si>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</si>
  <si>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</si>
  <si>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</si>
  <si>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</si>
  <si>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</si>
  <si>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</si>
  <si>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</si>
  <si>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</si>
  <si>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</si>
  <si>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</si>
  <si>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</si>
  <si>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</si>
  <si>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</si>
  <si>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</si>
  <si>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</si>
  <si>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</si>
  <si>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</si>
  <si>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</si>
  <si>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</si>
  <si>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</si>
  <si>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</si>
  <si>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</si>
  <si>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</si>
  <si>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</si>
  <si>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</si>
  <si>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</si>
  <si>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</si>
  <si>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</si>
  <si>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</si>
  <si>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</si>
  <si>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</si>
  <si>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</si>
  <si>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</si>
  <si>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</si>
  <si>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</si>
  <si>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</si>
  <si>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</si>
  <si>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</si>
  <si>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</si>
  <si>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</si>
  <si>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</si>
  <si>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</si>
  <si>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</si>
  <si>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</si>
  <si>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</si>
  <si>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</si>
  <si>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</si>
  <si>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</si>
  <si>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</si>
  <si>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</si>
  <si>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</si>
  <si>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</si>
  <si>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</si>
  <si>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</si>
  <si>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</si>
  <si>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</si>
  <si>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</si>
  <si>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</si>
  <si>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</si>
  <si>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</si>
  <si>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</si>
  <si>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</si>
  <si>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</si>
  <si>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</si>
  <si>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</si>
  <si>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</si>
  <si>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</si>
  <si>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</si>
  <si>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</si>
  <si>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</si>
  <si>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</si>
  <si>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H21R14. Cálculo de ajustes. 
Inadecuada aplicación de la metodología contemplada en el Manual de Interventoría del INVÍAS, lo cual implica una estimación incorrecta del monto de ajustes, que puede generar pagos de más al contratista.
Acción 1.</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</si>
  <si>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</si>
  <si>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</si>
  <si>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</si>
  <si>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</si>
  <si>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</si>
  <si>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</si>
  <si>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</si>
  <si>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</si>
  <si>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</si>
  <si>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</si>
  <si>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</si>
  <si>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</si>
  <si>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</si>
  <si>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</si>
  <si>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</si>
  <si>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</si>
  <si>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</si>
  <si>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</si>
  <si>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</si>
  <si>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</si>
  <si>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</si>
  <si>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</si>
  <si>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</si>
  <si>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</si>
  <si>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</si>
  <si>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</si>
  <si>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</si>
  <si>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</si>
  <si>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</si>
  <si>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</si>
  <si>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</si>
  <si>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</si>
  <si>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</si>
  <si>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</si>
  <si>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H104R14. Convenio No. 2323 de 2013 Puerto Caicedo Putumayo, planeación contractual.
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</si>
  <si>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</si>
  <si>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</si>
  <si>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</si>
  <si>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OAJ </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</si>
  <si>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</si>
  <si>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</si>
  <si>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</si>
  <si>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</si>
  <si>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</si>
  <si>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</si>
  <si>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</si>
  <si>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</si>
  <si>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</si>
  <si>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</si>
  <si>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</si>
  <si>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</si>
  <si>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</si>
  <si>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</si>
  <si>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</si>
  <si>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</si>
  <si>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</si>
  <si>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</si>
  <si>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</si>
  <si>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</si>
  <si>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</si>
  <si>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DO-TERRITORIAL SANTANDER</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</si>
  <si>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</si>
  <si>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</si>
  <si>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</si>
  <si>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</si>
  <si>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</si>
  <si>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</si>
  <si>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</si>
  <si>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</si>
  <si>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</si>
  <si>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</si>
  <si>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</si>
  <si>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</si>
  <si>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</si>
  <si>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</si>
  <si>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</si>
  <si>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</si>
  <si>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</si>
  <si>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</si>
  <si>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</si>
  <si>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</si>
  <si>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</si>
  <si>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</si>
  <si>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</si>
  <si>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</si>
  <si>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</si>
  <si>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</si>
  <si>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</si>
  <si>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</si>
  <si>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</si>
  <si>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</si>
  <si>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</si>
  <si>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</si>
  <si>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</si>
  <si>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</si>
  <si>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</si>
  <si>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</si>
  <si>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</si>
  <si>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</si>
  <si>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</si>
  <si>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</si>
  <si>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</si>
  <si>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</si>
  <si>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</si>
  <si>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</si>
  <si>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</si>
  <si>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</si>
  <si>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</si>
  <si>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</si>
  <si>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</si>
  <si>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</si>
  <si>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</si>
  <si>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</si>
  <si>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</si>
  <si>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</si>
  <si>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</si>
  <si>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</si>
  <si>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</si>
  <si>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</si>
  <si>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</si>
  <si>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</si>
  <si>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</si>
  <si>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</si>
  <si>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</si>
  <si>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</si>
  <si>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</si>
  <si>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</si>
  <si>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</si>
  <si>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</si>
  <si>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</si>
  <si>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</si>
  <si>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</si>
  <si>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</si>
  <si>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</si>
  <si>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</si>
  <si>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</si>
  <si>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</si>
  <si>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</si>
  <si>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</si>
  <si>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</si>
  <si>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</si>
  <si>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</si>
  <si>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</si>
  <si>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</si>
  <si>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</si>
  <si>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</si>
  <si>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</si>
  <si>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</si>
  <si>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</si>
  <si>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</si>
  <si>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</si>
  <si>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</si>
  <si>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</si>
  <si>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</si>
  <si>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</si>
  <si>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</si>
  <si>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</si>
  <si>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</si>
  <si>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</si>
  <si>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</si>
  <si>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</si>
  <si>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</si>
  <si>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</si>
  <si>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</si>
  <si>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</si>
  <si>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</si>
  <si>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</si>
  <si>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</si>
  <si>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</si>
  <si>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</si>
  <si>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</si>
  <si>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</si>
  <si>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</si>
  <si>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</si>
  <si>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</si>
  <si>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</si>
  <si>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</si>
  <si>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</si>
  <si>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</si>
  <si>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</si>
  <si>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</si>
  <si>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</si>
  <si>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</si>
  <si>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</si>
  <si>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</si>
  <si>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</si>
  <si>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</si>
  <si>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</si>
  <si>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</si>
  <si>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</si>
  <si>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</si>
  <si>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</si>
  <si>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</si>
  <si>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</si>
  <si>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</si>
  <si>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</si>
  <si>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</si>
  <si>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</si>
  <si>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</si>
  <si>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</si>
  <si>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</si>
  <si>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</si>
  <si>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</si>
  <si>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</si>
  <si>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</si>
  <si>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</si>
  <si>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</si>
  <si>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</si>
  <si>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</si>
  <si>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</si>
  <si>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</si>
  <si>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</si>
  <si>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</si>
  <si>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</si>
  <si>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</si>
  <si>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</si>
  <si>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</si>
  <si>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</si>
  <si>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</si>
  <si>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FECHA DE SUSCRIPCIÓN PLANES DE MEJORAMIENTO</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</si>
  <si>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</si>
  <si>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</si>
  <si>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</si>
  <si>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</si>
  <si>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</si>
  <si>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</si>
  <si>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</si>
  <si>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</si>
  <si>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</si>
  <si>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</si>
  <si>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</si>
  <si>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</si>
  <si>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</si>
  <si>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</si>
  <si>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</si>
  <si>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</si>
  <si>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</si>
  <si>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</si>
  <si>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</si>
  <si>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</si>
  <si>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</si>
  <si>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</si>
  <si>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</si>
  <si>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</si>
  <si>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</si>
  <si>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GPE</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</si>
  <si>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</si>
  <si>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</si>
  <si>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</si>
  <si>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</si>
  <si>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</si>
  <si>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</si>
  <si>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</si>
  <si>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</si>
  <si>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Regular 2014</t>
  </si>
  <si>
    <t>Regular 2015</t>
  </si>
  <si>
    <t>Denuncia 2016</t>
  </si>
  <si>
    <t>Especial Vías para la Prosperidad 2016</t>
  </si>
  <si>
    <t>Especial Contratos Plan 2016</t>
  </si>
  <si>
    <t>Regular 2016</t>
  </si>
  <si>
    <t>Cumplimiento 2017</t>
  </si>
  <si>
    <t>Financiera 2017</t>
  </si>
  <si>
    <t>Derecho de Petición 2017</t>
  </si>
  <si>
    <t>Cumplimiento Red Terciaría 2017</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</si>
  <si>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</si>
  <si>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</si>
  <si>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</si>
  <si>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</si>
  <si>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</si>
  <si>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</si>
  <si>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</si>
  <si>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</si>
  <si>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</si>
  <si>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</si>
  <si>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</si>
  <si>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</si>
  <si>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</si>
  <si>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</si>
  <si>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</si>
  <si>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</si>
  <si>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 xml:space="preserve">1.  Actualizar, socializar e Implementar las Políticas Contables en lo referente al registro contable de los Predios de Uso Público.
</t>
  </si>
  <si>
    <t>SF-SMA</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</si>
  <si>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</si>
  <si>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</si>
  <si>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OAJ-SF</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</si>
  <si>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</si>
  <si>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</si>
  <si>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</si>
  <si>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</si>
  <si>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</si>
  <si>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</si>
  <si>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</si>
  <si>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</si>
  <si>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</si>
  <si>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Socialización a través de correo electrónico</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</si>
  <si>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</si>
  <si>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</si>
  <si>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</si>
  <si>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</si>
  <si>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</si>
  <si>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</si>
  <si>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</si>
  <si>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</si>
  <si>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</si>
  <si>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</si>
  <si>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DO-DC</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</si>
  <si>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</si>
  <si>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</si>
  <si>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</si>
  <si>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</si>
  <si>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</si>
  <si>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</si>
  <si>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</si>
  <si>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</si>
  <si>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</si>
  <si>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</si>
  <si>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</si>
  <si>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</si>
  <si>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</si>
  <si>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</si>
  <si>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</si>
  <si>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</si>
  <si>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</si>
  <si>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</si>
  <si>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</si>
  <si>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 xml:space="preserve">SRN </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</si>
  <si>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</si>
  <si>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</si>
  <si>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</si>
  <si>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</si>
  <si>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</si>
  <si>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</si>
  <si>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</si>
  <si>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</si>
  <si>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</si>
  <si>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</si>
  <si>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</si>
  <si>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</si>
  <si>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</si>
  <si>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</si>
  <si>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</si>
  <si>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</si>
  <si>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</si>
  <si>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</si>
  <si>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</si>
  <si>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</si>
  <si>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</si>
  <si>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</si>
  <si>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</si>
  <si>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</si>
  <si>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</si>
  <si>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</si>
  <si>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</si>
  <si>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</si>
  <si>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</si>
  <si>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</si>
  <si>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</si>
  <si>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</si>
  <si>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</si>
  <si>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</si>
  <si>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</si>
  <si>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</si>
  <si>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</si>
  <si>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</si>
  <si>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</si>
  <si>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</si>
  <si>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</si>
  <si>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</si>
  <si>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</si>
  <si>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</si>
  <si>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</si>
  <si>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</si>
  <si>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</si>
  <si>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</si>
  <si>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</si>
  <si>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</si>
  <si>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t>SMF-SMA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</si>
  <si>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</si>
  <si>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</si>
  <si>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</si>
  <si>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</si>
  <si>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</si>
  <si>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</si>
  <si>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</si>
  <si>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</si>
  <si>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</si>
  <si>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</si>
  <si>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</si>
  <si>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</si>
  <si>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</si>
  <si>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</si>
  <si>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</si>
  <si>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</si>
  <si>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Financiera 2018</t>
  </si>
  <si>
    <t>SF-SRT-DTEC-GC-SMA</t>
  </si>
  <si>
    <t>SF-DTEC-DO</t>
  </si>
  <si>
    <t>DO-DTEC-OAP</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</si>
  <si>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</si>
  <si>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</si>
  <si>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</si>
  <si>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</si>
  <si>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</si>
  <si>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</si>
  <si>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</si>
  <si>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</si>
  <si>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</si>
  <si>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</si>
  <si>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</si>
  <si>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</si>
  <si>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</si>
  <si>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</si>
  <si>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</si>
  <si>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</si>
  <si>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</si>
  <si>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</si>
  <si>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</si>
  <si>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</si>
  <si>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</si>
  <si>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</si>
  <si>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GPE-SMA</t>
  </si>
  <si>
    <t>GPE-SMA-OAJ</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</si>
  <si>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</si>
  <si>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</si>
  <si>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</si>
  <si>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</si>
  <si>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</si>
  <si>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</si>
  <si>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</si>
  <si>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</si>
  <si>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</si>
  <si>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</si>
  <si>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</si>
  <si>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</si>
  <si>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</si>
  <si>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Petición Ciudadana 2018</t>
  </si>
  <si>
    <t>Túnel de la Línea 2018</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</si>
  <si>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</si>
  <si>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</si>
  <si>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</si>
  <si>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</si>
  <si>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</si>
  <si>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</si>
  <si>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</si>
  <si>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</si>
  <si>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</si>
  <si>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</si>
  <si>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</si>
  <si>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</si>
  <si>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</si>
  <si>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</si>
  <si>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</si>
  <si>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</si>
  <si>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</si>
  <si>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</si>
  <si>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</si>
  <si>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</si>
  <si>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</si>
  <si>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</si>
  <si>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</si>
  <si>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</si>
  <si>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</si>
  <si>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</si>
  <si>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</si>
  <si>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</si>
  <si>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</si>
  <si>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</si>
  <si>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</si>
  <si>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</si>
  <si>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</si>
  <si>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</si>
  <si>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</si>
  <si>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</si>
  <si>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</si>
  <si>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</si>
  <si>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</si>
  <si>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</si>
  <si>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</si>
  <si>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</si>
  <si>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</si>
  <si>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</si>
  <si>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</si>
  <si>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</si>
  <si>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</si>
  <si>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</si>
  <si>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</si>
  <si>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</si>
  <si>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</si>
  <si>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</si>
  <si>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</si>
  <si>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</si>
  <si>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</si>
  <si>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</si>
  <si>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</si>
  <si>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</si>
  <si>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</si>
  <si>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</si>
  <si>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</si>
  <si>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</si>
  <si>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</si>
  <si>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</si>
  <si>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</si>
  <si>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</si>
  <si>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</si>
  <si>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</si>
  <si>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</si>
  <si>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</si>
  <si>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</si>
  <si>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</si>
  <si>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</si>
  <si>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</si>
  <si>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</si>
  <si>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</si>
  <si>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</si>
  <si>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</si>
  <si>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</si>
  <si>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</si>
  <si>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</si>
  <si>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</si>
  <si>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</si>
  <si>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</si>
  <si>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</si>
  <si>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</si>
  <si>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</si>
  <si>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</si>
  <si>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</si>
  <si>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</si>
  <si>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Iniciar proceso  Judicial para demandar el incumplimiento del contrato por la acción de controversias contractuales y  afectar amparo de estabilidad y calidad de la obra del puente Orquídea 1, construido dentro del alcance del contrato de obra 807 de 2009.</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</si>
  <si>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</si>
  <si>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</si>
  <si>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</si>
  <si>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</si>
  <si>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</si>
  <si>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</si>
  <si>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</si>
  <si>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</si>
  <si>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</si>
  <si>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</si>
  <si>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</si>
  <si>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</si>
  <si>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</si>
  <si>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Incluir un numeral al  Formato del "Acta de Recibo definitivo contrato por prestación de servicios profesionales y de apoyo a la gestión No. ACONTR-FR-37", con los productos objeto del contrato y sus anexos y su ubicación.</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</si>
  <si>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</si>
  <si>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</si>
  <si>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</si>
  <si>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</si>
  <si>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</si>
  <si>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</si>
  <si>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</si>
  <si>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</si>
  <si>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</si>
  <si>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</si>
  <si>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</si>
  <si>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</si>
  <si>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</si>
  <si>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</si>
  <si>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</si>
  <si>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</si>
  <si>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</si>
  <si>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</si>
  <si>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</si>
  <si>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</si>
  <si>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</si>
  <si>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</si>
  <si>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</si>
  <si>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</si>
  <si>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</si>
  <si>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</si>
  <si>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</si>
  <si>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</si>
  <si>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</si>
  <si>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</si>
  <si>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</si>
  <si>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</si>
  <si>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</si>
  <si>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</si>
  <si>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</si>
  <si>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</si>
  <si>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</si>
  <si>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</si>
  <si>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</si>
  <si>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</si>
  <si>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</si>
  <si>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</si>
  <si>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</si>
  <si>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</si>
  <si>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</si>
  <si>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</si>
  <si>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</si>
  <si>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</si>
  <si>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</si>
  <si>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</si>
  <si>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</si>
  <si>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</si>
  <si>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</si>
  <si>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</si>
  <si>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</si>
  <si>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</si>
  <si>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</si>
  <si>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</si>
  <si>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</si>
  <si>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</si>
  <si>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</si>
  <si>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</si>
  <si>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</si>
  <si>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</si>
  <si>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</si>
  <si>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</si>
  <si>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</si>
  <si>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</si>
  <si>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</si>
  <si>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</si>
  <si>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</si>
  <si>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</si>
  <si>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</si>
  <si>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</si>
  <si>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</si>
  <si>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</si>
  <si>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</si>
  <si>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</si>
  <si>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</si>
  <si>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</si>
  <si>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</si>
  <si>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</si>
  <si>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</si>
  <si>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</si>
  <si>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</si>
  <si>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</si>
  <si>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</si>
  <si>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</si>
  <si>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</si>
  <si>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SMA (BUPI)-SF (GC)</t>
  </si>
  <si>
    <t>SMA-SF (GC)</t>
  </si>
  <si>
    <t>SRN-SMA</t>
  </si>
  <si>
    <t>SMA-SMF</t>
  </si>
  <si>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</si>
  <si>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</si>
  <si>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</si>
  <si>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</si>
  <si>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</si>
  <si>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</si>
  <si>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</si>
  <si>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</si>
  <si>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</si>
  <si>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VENCIDA</t>
  </si>
  <si>
    <t>RESUMEN PLAN DE MEJORAMIENTO - ESTADO ACCIONES DE MEJORA</t>
  </si>
  <si>
    <t>Área Líder</t>
  </si>
  <si>
    <t>Cumplimiento Puente Pumarejo</t>
  </si>
  <si>
    <t>Financiera 2019</t>
  </si>
  <si>
    <t>OAJ-DO-DTEC</t>
  </si>
  <si>
    <t>SMA-DO-DTEC</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</si>
  <si>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</si>
  <si>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 xml:space="preserve"> 
 Elaborar documentos técnicos para las estructuraciones en fase 1 y 2, que orienten la estimación del valor de la gestión y adquisición predial de los proyectos.
</t>
  </si>
  <si>
    <t xml:space="preserve">
Documentos técnicos elaborados y publicados. </t>
  </si>
  <si>
    <t xml:space="preserve">
1. Elaboración de anexos técnicos Fase 1 y Fase 2.
2. Realizar publicación en el repositorio de los documentos técnicos vía SharePoint dispuesto para las unidades ejecutoras. 
                    </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</si>
  <si>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</si>
  <si>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</si>
  <si>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</si>
  <si>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</si>
  <si>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</si>
  <si>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</si>
  <si>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</si>
  <si>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</si>
  <si>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</si>
  <si>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</si>
  <si>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</si>
  <si>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</si>
  <si>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</si>
  <si>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</si>
  <si>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</si>
  <si>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</si>
  <si>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</si>
  <si>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</si>
  <si>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</si>
  <si>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</si>
  <si>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</si>
  <si>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</si>
  <si>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</si>
  <si>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</si>
  <si>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</si>
  <si>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</si>
  <si>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</si>
  <si>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</si>
  <si>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</si>
  <si>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</si>
  <si>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</si>
  <si>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</si>
  <si>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</si>
  <si>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</si>
  <si>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</si>
  <si>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</si>
  <si>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</si>
  <si>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</si>
  <si>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</si>
  <si>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</si>
  <si>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</si>
  <si>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</si>
  <si>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</si>
  <si>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</si>
  <si>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</si>
  <si>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</si>
  <si>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</si>
  <si>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</si>
  <si>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</si>
  <si>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</si>
  <si>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</si>
  <si>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</si>
  <si>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</si>
  <si>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</si>
  <si>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</si>
  <si>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</si>
  <si>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</si>
  <si>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</si>
  <si>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</si>
  <si>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</si>
  <si>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</si>
  <si>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</si>
  <si>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</si>
  <si>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</si>
  <si>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</si>
  <si>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</si>
  <si>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</si>
  <si>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</si>
  <si>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</si>
  <si>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</si>
  <si>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</si>
  <si>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</si>
  <si>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</si>
  <si>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</si>
  <si>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</si>
  <si>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</si>
  <si>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</si>
  <si>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</si>
  <si>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</si>
  <si>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</si>
  <si>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</si>
  <si>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</si>
  <si>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</si>
  <si>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</si>
  <si>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</si>
  <si>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</si>
  <si>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</si>
  <si>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</si>
  <si>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</si>
  <si>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</si>
  <si>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</si>
  <si>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</si>
  <si>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</si>
  <si>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</si>
  <si>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</si>
  <si>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</si>
  <si>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</si>
  <si>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</si>
  <si>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</si>
  <si>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</si>
  <si>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</si>
  <si>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</si>
  <si>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</si>
  <si>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</si>
  <si>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</si>
  <si>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</si>
  <si>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</si>
  <si>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DTEC-DO</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</si>
  <si>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</si>
  <si>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</si>
  <si>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</si>
  <si>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</si>
  <si>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</si>
  <si>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</si>
  <si>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</si>
  <si>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</si>
  <si>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</si>
  <si>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</si>
  <si>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</si>
  <si>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</si>
  <si>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</si>
  <si>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</si>
  <si>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</si>
  <si>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</si>
  <si>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</si>
  <si>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</si>
  <si>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</si>
  <si>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</si>
  <si>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</si>
  <si>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</si>
  <si>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</si>
  <si>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Actuación Especial de Fiscalización AT 41</t>
  </si>
  <si>
    <t>DC-DO-DTEC</t>
  </si>
  <si>
    <t>Documentar los criterios para el flujo de información con las áreas encargadas.</t>
  </si>
  <si>
    <t>Acuerdo de servicio con la Oficina Asesora Jurídica.</t>
  </si>
  <si>
    <t>Cumplimiento AT 75 (OCAD PAZ) - 2020</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</si>
  <si>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</si>
  <si>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</si>
  <si>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</si>
  <si>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</si>
  <si>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 xml:space="preserve">
Estructurar anteproyecto etapa 2 y final, puente Benito Hernández, que posibilite la construcción de los ejes viales 11 y 14.
</t>
  </si>
  <si>
    <t>Gestionar  la estructuración de la segunda y última etapa del puente Benito Hernández y construcción, de acuerdo a los recursos presupuestales de la anualidad 2021 o posteriores.</t>
  </si>
  <si>
    <t xml:space="preserve"> 
Anteproyecto etapa 2 y final, estructurado.
</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</si>
  <si>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</si>
  <si>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</si>
  <si>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</si>
  <si>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</si>
  <si>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</si>
  <si>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</si>
  <si>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</si>
  <si>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</si>
  <si>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</si>
  <si>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</si>
  <si>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</si>
  <si>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</si>
  <si>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</si>
  <si>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</si>
  <si>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</si>
  <si>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</si>
  <si>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</si>
  <si>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</si>
  <si>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</si>
  <si>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</si>
  <si>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</si>
  <si>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</si>
  <si>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</si>
  <si>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</si>
  <si>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</si>
  <si>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</si>
  <si>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</si>
  <si>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</si>
  <si>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</si>
  <si>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</si>
  <si>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</si>
  <si>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</si>
  <si>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</si>
  <si>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</si>
  <si>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</si>
  <si>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</si>
  <si>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</si>
  <si>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</si>
  <si>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</si>
  <si>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</si>
  <si>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</si>
  <si>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</si>
  <si>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</si>
  <si>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</si>
  <si>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</si>
  <si>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</si>
  <si>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</si>
  <si>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</si>
  <si>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</si>
  <si>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</si>
  <si>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</si>
  <si>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</si>
  <si>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</si>
  <si>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</si>
  <si>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</si>
  <si>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</si>
  <si>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</si>
  <si>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</si>
  <si>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</si>
  <si>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</si>
  <si>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</si>
  <si>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</si>
  <si>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</si>
  <si>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</si>
  <si>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</si>
  <si>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</si>
  <si>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</si>
  <si>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</si>
  <si>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</si>
  <si>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</si>
  <si>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</si>
  <si>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</si>
  <si>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</si>
  <si>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</si>
  <si>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</si>
  <si>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</si>
  <si>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</si>
  <si>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</si>
  <si>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</si>
  <si>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</si>
  <si>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</si>
  <si>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</si>
  <si>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</si>
  <si>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</si>
  <si>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</si>
  <si>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</si>
  <si>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</si>
  <si>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</si>
  <si>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</si>
  <si>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</si>
  <si>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</si>
  <si>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</si>
  <si>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</si>
  <si>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</si>
  <si>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</si>
  <si>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</si>
  <si>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</si>
  <si>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</si>
  <si>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</si>
  <si>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</si>
  <si>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</si>
  <si>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</si>
  <si>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</si>
  <si>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</si>
  <si>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</si>
  <si>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</si>
  <si>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</si>
  <si>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</si>
  <si>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</si>
  <si>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</si>
  <si>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</si>
  <si>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</si>
  <si>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</si>
  <si>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</si>
  <si>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</si>
  <si>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</si>
  <si>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</si>
  <si>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 xml:space="preserve">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
</t>
  </si>
  <si>
    <t>ACTUACIÓN ESPECIAL DE FISCALIZACIÓN AT 73</t>
  </si>
  <si>
    <t>ACTUACIÓN ESPECIAL DE FISCALIZACIÓN AT 74</t>
  </si>
  <si>
    <t>ACTUACIÓN ESPECIAL DE FISCALIZACIÓN AT 75</t>
  </si>
  <si>
    <t>AUDITORIA DE CUMPLIMIENTO AT 75/2020 - OCAD PAZ</t>
  </si>
  <si>
    <t>NO</t>
  </si>
  <si>
    <t>Documentar los criterios para el flujo de información con las áreas encargadas´.</t>
  </si>
  <si>
    <t>Acuerdo de servicio con la Subdirección de Medio Ambiente.</t>
  </si>
  <si>
    <t>Acuerdo de servicio con las áreas responsables.</t>
  </si>
  <si>
    <t>Tiempo transcurrido para el cumplimiento después de la fecha de terminación (Meses)</t>
  </si>
  <si>
    <t>Fecha de elaboración papel de trabajo de cumplimiento</t>
  </si>
  <si>
    <t>Caracterización del proceso Control Financiero y Contable actualizada.</t>
  </si>
  <si>
    <t>Reporte de verificación del aplicativo Ekogui.</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</si>
  <si>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</si>
  <si>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</si>
  <si>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</si>
  <si>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Anteproyecto de presupuesto con la incorporación del proyecto para terminación de las obras.</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</si>
  <si>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</si>
  <si>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</si>
  <si>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</si>
  <si>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</si>
  <si>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</si>
  <si>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</si>
  <si>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</si>
  <si>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</si>
  <si>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</si>
  <si>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</si>
  <si>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</si>
  <si>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Cumplimiento 2019</t>
  </si>
  <si>
    <t>Actuación Especial de Fiscalización AT 73</t>
  </si>
  <si>
    <t>Actuación Especial de Fiscalización AT 74</t>
  </si>
  <si>
    <t>Actuación Especial de Fiscalización AT 75</t>
  </si>
  <si>
    <t>Nombre Auditoría</t>
  </si>
  <si>
    <t>Base de datos implementada.</t>
  </si>
  <si>
    <t>Establecer criterios y parámetros de información en la caracterización del Proceso Control Financiero y Contable.</t>
  </si>
  <si>
    <t>DO (SRT) - DTEC</t>
  </si>
  <si>
    <t>DTEC -DO</t>
  </si>
  <si>
    <t>Ineficiente labor de supervisión del citado convenio, al no hacer uso efectivo de los instrumentos otorgados por la ley para lograr la liquidación de éste y obtener la devolución del total de recursos no ejecutados.</t>
  </si>
  <si>
    <t>Denuncia 2020-187038-82111-D - Convenio Interadministrativo 3522 de 2008</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</si>
  <si>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</si>
  <si>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</si>
  <si>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</si>
  <si>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</si>
  <si>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</si>
  <si>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</si>
  <si>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</si>
  <si>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</si>
  <si>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</si>
  <si>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</si>
  <si>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</si>
  <si>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</si>
  <si>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</si>
  <si>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</si>
  <si>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</si>
  <si>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</si>
  <si>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</si>
  <si>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</si>
  <si>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</si>
  <si>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</si>
  <si>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</si>
  <si>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</si>
  <si>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</si>
  <si>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</si>
  <si>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</si>
  <si>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</si>
  <si>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</si>
  <si>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</si>
  <si>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</si>
  <si>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</si>
  <si>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</si>
  <si>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</si>
  <si>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</si>
  <si>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</si>
  <si>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</si>
  <si>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</si>
  <si>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</si>
  <si>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</si>
  <si>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H6AF2020. Registro, elaboración y control de comprobantes de contabilidad.
Deficiencias e inconsistencias en la elaboración de comprobantes contables:
(...)  De 783 comprobantes revisados, se evidenció que 528 estaban elaborados y aprobados por la misma persona.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</si>
  <si>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</si>
  <si>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</si>
  <si>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</si>
  <si>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</si>
  <si>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</si>
  <si>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</si>
  <si>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</si>
  <si>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</si>
  <si>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</si>
  <si>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</si>
  <si>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</si>
  <si>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</si>
  <si>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</si>
  <si>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</si>
  <si>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</si>
  <si>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</si>
  <si>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</si>
  <si>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</si>
  <si>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</si>
  <si>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</si>
  <si>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</si>
  <si>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</si>
  <si>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</si>
  <si>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</si>
  <si>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</si>
  <si>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</si>
  <si>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</si>
  <si>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</si>
  <si>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</si>
  <si>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</si>
  <si>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</si>
  <si>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</si>
  <si>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</si>
  <si>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</si>
  <si>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</si>
  <si>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</si>
  <si>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</si>
  <si>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 xml:space="preserve">
Deficiencias en la maduración de proyectos que garantice el deber de Planeación consagrado en el Principio de Economía establecido en el artículo 23 de la Ley 80 de 1993.</t>
  </si>
  <si>
    <t xml:space="preserve">
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</si>
  <si>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</si>
  <si>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</si>
  <si>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</si>
  <si>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</si>
  <si>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</si>
  <si>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</si>
  <si>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</si>
  <si>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</si>
  <si>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</si>
  <si>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 xml:space="preserve">
Deficiencias en planeación (…), como deficiencias en el control efectivo y la supervisión del proyecto.</t>
  </si>
  <si>
    <t xml:space="preserve">
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</si>
  <si>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</si>
  <si>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</si>
  <si>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</si>
  <si>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</si>
  <si>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
Falta de oportunidad en la función administrativa y deficiencias en la supervisión e interventoría del proyecto, al no hacer cumplir las exigencias contractuales relacionadas con este ítem.</t>
  </si>
  <si>
    <t xml:space="preserve">
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</si>
  <si>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</si>
  <si>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 xml:space="preserve">
H25AF2020. Proyecto Anapoima - Mosquera - Atención Petición - Contrato 1686 de 2015. 
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
Lo expuesto denota que entre la fecha de recibo de la petición por parte del INVIAS y la respuesta a la misma trascurrió un lapso de 44 días.</t>
  </si>
  <si>
    <t xml:space="preserve">
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t>
  </si>
  <si>
    <t>Realizar con el Grupo Atención al Ciudadano talleres  de capacitación con funcionarios y contratistas de las unidades ejecutoras del INVIAS,  a manera de reinducción  en aspectos de normatividad asociada a los derechos de petición y componentes técnicos del servicio.</t>
  </si>
  <si>
    <t>Realización de   talleres  de capacitación con funcionarios y contratistas de las unidades ejecutoras del INVIAS.</t>
  </si>
  <si>
    <t>Taller realizado</t>
  </si>
  <si>
    <t>DO-GTE</t>
  </si>
  <si>
    <t>GTE</t>
  </si>
  <si>
    <t xml:space="preserve">DO-GPE </t>
  </si>
  <si>
    <t xml:space="preserve"> DO-SRN</t>
  </si>
  <si>
    <t>Financiera 2020</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</si>
  <si>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</si>
  <si>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</si>
  <si>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</si>
  <si>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</si>
  <si>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</si>
  <si>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</si>
  <si>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</si>
  <si>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</si>
  <si>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</si>
  <si>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2.</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</si>
  <si>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</si>
  <si>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</si>
  <si>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</si>
  <si>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</si>
  <si>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</si>
  <si>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</si>
  <si>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</si>
  <si>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</si>
  <si>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DO-DTEC-SF</t>
  </si>
  <si>
    <t xml:space="preserve">
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</si>
  <si>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 xml:space="preserve">
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</si>
  <si>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 xml:space="preserve">
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</si>
  <si>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
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</si>
  <si>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</si>
  <si>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</si>
  <si>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</si>
  <si>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</si>
  <si>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</si>
  <si>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</si>
  <si>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</si>
  <si>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</si>
  <si>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</si>
  <si>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</si>
  <si>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</si>
  <si>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</si>
  <si>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</si>
  <si>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</si>
  <si>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</si>
  <si>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</si>
  <si>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</si>
  <si>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</si>
  <si>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</si>
  <si>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</si>
  <si>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</si>
  <si>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</si>
  <si>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</si>
  <si>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20 03 002   </t>
  </si>
  <si>
    <t xml:space="preserve">El actual plan de mejoramiento suscrito con la Contraloría General de la República está conformado por 399 hallazgos y 88 acciones complementarias para un total de 487 metas, producto de tres auditorías regulares (2014, 2015, 2016), seis de cumplimiento (2017, Red Terciaria INVIAS, Túnel de la Línea, Puente Pumarejo, AT 75 - OCAD PAZ, 2019), dos especiales (Contratos Plan y Vías de la Prosperidad), dos denuncias (2016 y 2020), cuatro auditorías financieras (2017, 2018, 2019 y 2020), una auditoría producto del Derecho de Petición 2017-125068-80204-D, una ante la Petición Ciudadana 2016-100263-80914-D (2018) y las Actuaciones Especial de Fiscalización: AT 41-2020 a proyectos financiados con recursos del Sistema General de Regalías ejecutados en el Departamento de Córdoba, AT 73, AT 74 y AT 75.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</si>
  <si>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</si>
  <si>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</si>
  <si>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</si>
  <si>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</si>
  <si>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</si>
  <si>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</si>
  <si>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</si>
  <si>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</si>
  <si>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</si>
  <si>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 xml:space="preserve">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
</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</si>
  <si>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</si>
  <si>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</si>
  <si>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</si>
  <si>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</si>
  <si>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</si>
  <si>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</si>
  <si>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</si>
  <si>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</si>
  <si>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</si>
  <si>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</si>
  <si>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</si>
  <si>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</si>
  <si>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</si>
  <si>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</si>
  <si>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</si>
  <si>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</si>
  <si>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DTEC-DO-SRN</t>
  </si>
  <si>
    <t>DTEC-DO-SRN-SEI</t>
  </si>
  <si>
    <r>
      <t xml:space="preserve">
Plan de mejoramiento Auditoría Financiera. Vigencia 2020 (AF2020</t>
    </r>
    <r>
      <rPr>
        <sz val="8"/>
        <rFont val="Arial"/>
        <family val="2"/>
      </rPr>
      <t>): 06 de agosto de 2021.</t>
    </r>
    <r>
      <rPr>
        <sz val="8"/>
        <color theme="1"/>
        <rFont val="Arial"/>
        <family val="2"/>
      </rPr>
      <t xml:space="preserve">
Plan de mejoramiento Denuncia 2020-187038-82111-D - Convenio Interadministrativo 3522 de 2008: 12 de julio de 2021.
Plan de mejoramiento Actuaciones Especiales de Fiscalización AT73, AT74 y AT75: 14 de enero de 2021. La DIARI solicitó suscripción mediante correo electrónico, no en el SIRECI.
Plan de mejoramiento Auditoría de Cumplimiento 2019 (AC2019): 06 de enero de 2021.
Plan de mejoramiento Auditoria de Cumplimiento AT 75/2020 - Manejo de los recursos del Sistema General de Regalías aprobados a través del OCAD PAZ. Vigencia 2012 - 2020 (AT75-SGR): 26 de septiembre de 2020.
Plan de mejoramiento Actuación Especial de Fiscalización AT N°. 41 de 2020 - Departamento de Córdoba. Vigencia 2020 (AEFC): 11 de agosto de 2020.
Plan de mejoramiento Auditoría Financiera. Vigencia 2019 (AF2019): 30 de julio de 2020.
Plan de mejoramiento Auditoría de Cumplimiento Puente Pumarejo. Vigencia 2019-2020 (ACPP): 17 de julio de 2020.
Plan de mejoramiento Auditoría de Cumplimiento Proyecto Construcción de la Nueva Vía Ibagué - Armenia - Túnel de la Línea. Vigencia 2018 (ACTL): 02 de septiembre de 2019.
Plan de mejoramiento Auditoría Financiera. Vigencia 2018 (AF2018): 12 de agosto de 2019.
Plan de mejoramiento Auditoria Petición Ciudadana 2016-100263-80914-D (APCSMF18): 30 de enero de 2019.
Plan de mejoramiento Auditoria de Cumplimiento Red Terciaría INVIAS. Vigencia 2017 (ACSRT17): 08 de enero de 2019.
Plan de mejoramiento Auditoria Derecho de Petición 2017-125068-80204-D (ADP2017): 18 de septiembre de 2018.   
Plan de mejoramiento Auditoria Financiera. Vigencia 2017 (AF2017): 27 de julio de 2018. 
Plan de mejoramiento Auditoria de Cumplimiento programa de seguridad en carreteras nacionales, inventario bienes muebles e inmuebles, insumo y suministro. Vigencia 2017 (AC2017): 23 de enero de 2018.      
Plan de mejoramiento Auditorias Regulares (2014, 2015 y 2016), Especiales (Contratos Plan y Vía de la Prosperidad) y Denuncia 2016ER0023723: 30 de octubre de 2017. 
Plan de mejoramiento Auditoria Denuncia 2018 (ADSPA2018): 03 de diciembre de 2018. (Hallazgo excluido del plan de mejoramiento – acción de mejora efectiva).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</si>
</sst>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quot;%&quot;"/>
    <numFmt numFmtId="169" formatCode="0.00&quot;%&quot;"/>
    <numFmt numFmtId="170" formatCode="yyyy/mm/dd"/>
  </numFmts>
  <fonts count="4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sz val="9"/>
      <color theme="0"/>
      <name val="Arial"/>
      <family val="2"/>
    </font>
    <font>
      <sz val="9"/>
      <name val="Arial"/>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8"/>
      <color rgb="FF000000"/>
      <name val="Arial"/>
      <family val="2"/>
    </font>
    <font>
      <sz val="10"/>
      <name val="Arial"/>
      <family val="2"/>
    </font>
    <font>
      <sz val="8.5"/>
      <name val="Arial"/>
      <family val="2"/>
    </font>
    <font>
      <sz val="9"/>
      <name val="Arial"/>
    </font>
    <font>
      <sz val="8"/>
      <name val="Arial"/>
    </font>
    <font>
      <sz val="8"/>
      <color theme="0"/>
      <name val="Arial"/>
    </font>
    <font>
      <sz val="9"/>
      <color theme="0"/>
      <name val="Arial"/>
    </font>
  </fonts>
  <fills count="13">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rgb="FFA38EBC"/>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s>
  <borders count="44">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right style="thin">
        <color theme="0"/>
      </right>
      <top/>
      <bottom/>
      <diagonal/>
    </border>
    <border>
      <left style="hair">
        <color theme="0" tint="-0.249977111117893"/>
      </left>
      <right style="hair">
        <color theme="0" tint="-0.249977111117893"/>
      </right>
      <top style="hair">
        <color theme="0" tint="-0.249977111117893"/>
      </top>
      <bottom/>
      <diagonal/>
    </border>
    <border>
      <left style="hair">
        <color theme="0" tint="-0.14999847407452621"/>
      </left>
      <right/>
      <top style="hair">
        <color theme="0" tint="-0.14999847407452621"/>
      </top>
      <bottom style="hair">
        <color theme="0" tint="-0.14999847407452621"/>
      </bottom>
      <diagonal/>
    </border>
    <border>
      <left/>
      <right/>
      <top style="hair">
        <color theme="0" tint="-0.14999847407452621"/>
      </top>
      <bottom/>
      <diagonal/>
    </border>
    <border>
      <left/>
      <right style="thin">
        <color theme="0"/>
      </right>
      <top style="thin">
        <color theme="0"/>
      </top>
      <bottom style="thin">
        <color theme="0"/>
      </bottom>
      <diagonal/>
    </border>
    <border>
      <left/>
      <right/>
      <top style="hair">
        <color theme="0" tint="-0.14999847407452621"/>
      </top>
      <bottom style="hair">
        <color theme="0" tint="-0.14999847407452621"/>
      </bottom>
      <diagonal/>
    </border>
    <border>
      <left/>
      <right style="hair">
        <color theme="0" tint="-0.14999847407452621"/>
      </right>
      <top style="hair">
        <color theme="0" tint="-0.14999847407452621"/>
      </top>
      <bottom style="hair">
        <color theme="0" tint="-0.14999847407452621"/>
      </bottom>
      <diagonal/>
    </border>
    <border>
      <left style="thin">
        <color theme="0" tint="-0.14999847407452621"/>
      </left>
      <right style="hair">
        <color theme="0" tint="-0.14999847407452621"/>
      </right>
      <top style="thin">
        <color theme="0" tint="-0.14999847407452621"/>
      </top>
      <bottom style="thin">
        <color theme="0" tint="-0.14999847407452621"/>
      </bottom>
      <diagonal/>
    </border>
    <border>
      <left style="hair">
        <color theme="0" tint="-0.14999847407452621"/>
      </left>
      <right style="thin">
        <color theme="0" tint="-0.14999847407452621"/>
      </right>
      <top style="thin">
        <color theme="0" tint="-0.14999847407452621"/>
      </top>
      <bottom style="thin">
        <color theme="0" tint="-0.14999847407452621"/>
      </bottom>
      <diagonal/>
    </border>
    <border>
      <left style="hair">
        <color theme="0" tint="-0.14999847407452621"/>
      </left>
      <right style="hair">
        <color theme="0" tint="-0.14999847407452621"/>
      </right>
      <top style="hair">
        <color theme="0" tint="-0.14999847407452621"/>
      </top>
      <bottom style="thin">
        <color theme="4" tint="0.79998168889431442"/>
      </bottom>
      <diagonal/>
    </border>
    <border>
      <left/>
      <right/>
      <top style="hair">
        <color theme="0"/>
      </top>
      <bottom/>
      <diagonal/>
    </border>
    <border>
      <left style="thin">
        <color theme="0" tint="-0.499984740745262"/>
      </left>
      <right style="thin">
        <color theme="4" tint="0.39994506668294322"/>
      </right>
      <top style="dotted">
        <color theme="0"/>
      </top>
      <bottom/>
      <diagonal/>
    </border>
    <border>
      <left style="thin">
        <color theme="0" tint="-0.499984740745262"/>
      </left>
      <right style="thin">
        <color theme="4" tint="0.39994506668294322"/>
      </right>
      <top style="dotted">
        <color theme="0"/>
      </top>
      <bottom style="dotted">
        <color theme="0"/>
      </bottom>
      <diagonal/>
    </border>
    <border>
      <left style="hair">
        <color theme="0" tint="-0.14999847407452621"/>
      </left>
      <right style="hair">
        <color theme="0" tint="-0.14999847407452621"/>
      </right>
      <top style="dotted">
        <color theme="0"/>
      </top>
      <bottom style="dotted">
        <color theme="0"/>
      </bottom>
      <diagonal/>
    </border>
    <border>
      <left style="hair">
        <color theme="0" tint="-0.14999847407452621"/>
      </left>
      <right style="hair">
        <color theme="0" tint="-0.14999847407452621"/>
      </right>
      <top/>
      <bottom/>
      <diagonal/>
    </border>
    <border>
      <left/>
      <right/>
      <top style="hair">
        <color theme="0"/>
      </top>
      <bottom style="hair">
        <color theme="0"/>
      </bottom>
      <diagonal/>
    </border>
    <border>
      <left/>
      <right/>
      <top/>
      <bottom style="hair">
        <color theme="0"/>
      </bottom>
      <diagonal/>
    </border>
  </borders>
  <cellStyleXfs count="33">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6" fillId="0" borderId="0"/>
    <xf numFmtId="0" fontId="1" fillId="0" borderId="0"/>
  </cellStyleXfs>
  <cellXfs count="259">
    <xf numFmtId="0" fontId="0" fillId="0" borderId="0" xfId="0"/>
    <xf numFmtId="0" fontId="7" fillId="0" borderId="0" xfId="0" applyFont="1" applyFill="1" applyBorder="1" applyAlignment="1">
      <alignment horizontal="justify" vertical="center"/>
    </xf>
    <xf numFmtId="0" fontId="7" fillId="0" borderId="0" xfId="0" applyFont="1" applyFill="1" applyBorder="1"/>
    <xf numFmtId="165" fontId="7" fillId="0" borderId="0" xfId="0" applyNumberFormat="1" applyFont="1" applyFill="1" applyBorder="1"/>
    <xf numFmtId="0" fontId="7" fillId="0" borderId="0" xfId="0" applyFont="1" applyFill="1" applyBorder="1" applyAlignment="1"/>
    <xf numFmtId="0" fontId="7" fillId="0" borderId="2" xfId="0" applyFont="1" applyFill="1" applyBorder="1" applyAlignment="1"/>
    <xf numFmtId="165" fontId="7" fillId="0" borderId="2" xfId="0" applyNumberFormat="1" applyFont="1" applyFill="1" applyBorder="1" applyAlignment="1"/>
    <xf numFmtId="0" fontId="7" fillId="3" borderId="0" xfId="0" applyFont="1" applyFill="1" applyBorder="1"/>
    <xf numFmtId="0" fontId="7" fillId="0" borderId="5" xfId="0" applyFont="1" applyFill="1" applyBorder="1"/>
    <xf numFmtId="0" fontId="7" fillId="0" borderId="5" xfId="0" applyFont="1" applyFill="1" applyBorder="1" applyAlignment="1">
      <alignment horizontal="justify" vertical="center"/>
    </xf>
    <xf numFmtId="0" fontId="7" fillId="0" borderId="7" xfId="0" applyFont="1" applyFill="1" applyBorder="1"/>
    <xf numFmtId="0" fontId="0" fillId="0" borderId="0" xfId="0" pivotButton="1" applyAlignment="1">
      <alignment horizontal="center"/>
    </xf>
    <xf numFmtId="0" fontId="0" fillId="0" borderId="0" xfId="0" applyAlignment="1">
      <alignment horizontal="center"/>
    </xf>
    <xf numFmtId="0" fontId="8" fillId="0" borderId="0" xfId="1"/>
    <xf numFmtId="0" fontId="0" fillId="2" borderId="0" xfId="0" applyFill="1"/>
    <xf numFmtId="0" fontId="7" fillId="2" borderId="0" xfId="0" applyFont="1" applyFill="1" applyBorder="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Fill="1" applyBorder="1" applyAlignment="1">
      <alignment horizontal="center" wrapText="1"/>
    </xf>
    <xf numFmtId="0" fontId="0" fillId="0" borderId="0" xfId="0" applyAlignment="1">
      <alignment horizontal="center" wrapText="1"/>
    </xf>
    <xf numFmtId="0" fontId="8" fillId="0" borderId="0" xfId="0" applyFont="1"/>
    <xf numFmtId="0" fontId="7" fillId="0" borderId="0" xfId="0" applyFont="1" applyFill="1" applyBorder="1" applyAlignment="1">
      <alignment horizontal="justify" vertical="center" wrapText="1"/>
    </xf>
    <xf numFmtId="0" fontId="0" fillId="0" borderId="0" xfId="0" applyAlignment="1">
      <alignment horizontal="justify" vertical="center" wrapText="1"/>
    </xf>
    <xf numFmtId="0" fontId="23" fillId="0" borderId="0" xfId="1" applyFont="1"/>
    <xf numFmtId="0" fontId="23" fillId="0" borderId="0" xfId="0" applyFont="1"/>
    <xf numFmtId="0" fontId="23" fillId="2" borderId="0" xfId="0" applyFont="1" applyFill="1"/>
    <xf numFmtId="0" fontId="9" fillId="0" borderId="6" xfId="0" applyFont="1" applyFill="1" applyBorder="1" applyAlignment="1"/>
    <xf numFmtId="0" fontId="9" fillId="0" borderId="7" xfId="0" applyFont="1" applyFill="1" applyBorder="1" applyAlignment="1"/>
    <xf numFmtId="0" fontId="23" fillId="0" borderId="0" xfId="1" applyFont="1" applyAlignment="1">
      <alignment horizontal="justify" vertical="center" wrapText="1"/>
    </xf>
    <xf numFmtId="0" fontId="8" fillId="0" borderId="0" xfId="1" applyAlignment="1">
      <alignment horizontal="justify" vertical="center" wrapText="1"/>
    </xf>
    <xf numFmtId="0" fontId="0" fillId="0" borderId="10" xfId="0" applyBorder="1" applyAlignment="1">
      <alignment vertical="center"/>
    </xf>
    <xf numFmtId="9" fontId="17" fillId="0" borderId="0" xfId="14" applyFont="1" applyFill="1" applyBorder="1"/>
    <xf numFmtId="0" fontId="17" fillId="0" borderId="0" xfId="0" applyFont="1" applyFill="1" applyBorder="1"/>
    <xf numFmtId="0" fontId="29" fillId="0" borderId="0" xfId="0" applyFont="1" applyBorder="1" applyAlignment="1">
      <alignment horizontal="center" vertical="center" wrapText="1"/>
    </xf>
    <xf numFmtId="0" fontId="29" fillId="0" borderId="0" xfId="0" applyFont="1" applyBorder="1" applyAlignment="1">
      <alignment horizontal="center" vertical="center"/>
    </xf>
    <xf numFmtId="0" fontId="29" fillId="0" borderId="0" xfId="0" applyFont="1" applyAlignment="1">
      <alignment horizontal="center" vertical="center" wrapText="1"/>
    </xf>
    <xf numFmtId="0" fontId="29" fillId="0" borderId="0" xfId="0" applyFont="1" applyAlignment="1">
      <alignment horizontal="center" vertical="center"/>
    </xf>
    <xf numFmtId="0" fontId="29" fillId="0" borderId="22" xfId="0" applyFont="1" applyBorder="1" applyAlignment="1">
      <alignment horizontal="center" vertical="center"/>
    </xf>
    <xf numFmtId="0" fontId="29" fillId="0" borderId="20" xfId="0" applyFont="1" applyBorder="1" applyAlignment="1">
      <alignment horizontal="center" vertical="center"/>
    </xf>
    <xf numFmtId="0" fontId="20" fillId="0" borderId="21" xfId="0" applyFont="1" applyFill="1" applyBorder="1" applyAlignment="1">
      <alignment vertical="center"/>
    </xf>
    <xf numFmtId="0" fontId="20" fillId="0" borderId="23" xfId="0" applyFont="1" applyFill="1" applyBorder="1" applyAlignment="1">
      <alignment vertical="center"/>
    </xf>
    <xf numFmtId="0" fontId="20" fillId="0" borderId="7" xfId="0" applyFont="1" applyFill="1" applyBorder="1" applyAlignment="1"/>
    <xf numFmtId="0" fontId="20" fillId="0" borderId="15" xfId="0" applyFont="1" applyFill="1" applyBorder="1" applyAlignment="1"/>
    <xf numFmtId="0" fontId="29" fillId="0" borderId="14" xfId="0" applyFont="1" applyBorder="1" applyAlignment="1">
      <alignment horizontal="center" vertical="center"/>
    </xf>
    <xf numFmtId="4" fontId="29" fillId="0" borderId="9" xfId="0" applyNumberFormat="1" applyFont="1" applyBorder="1" applyAlignment="1">
      <alignment horizontal="center" vertical="center"/>
    </xf>
    <xf numFmtId="10" fontId="30" fillId="7" borderId="9" xfId="14" applyNumberFormat="1" applyFont="1" applyFill="1" applyBorder="1" applyAlignment="1">
      <alignment horizontal="center" vertical="center"/>
    </xf>
    <xf numFmtId="10" fontId="30" fillId="6" borderId="9" xfId="14" applyNumberFormat="1" applyFont="1" applyFill="1" applyBorder="1" applyAlignment="1">
      <alignment horizontal="center" vertical="center"/>
    </xf>
    <xf numFmtId="9" fontId="29" fillId="0" borderId="0" xfId="14" applyFont="1"/>
    <xf numFmtId="0" fontId="29" fillId="0" borderId="0" xfId="0" applyFont="1"/>
    <xf numFmtId="10" fontId="30" fillId="4" borderId="9" xfId="14" applyNumberFormat="1" applyFont="1" applyFill="1" applyBorder="1" applyAlignment="1">
      <alignment horizontal="center" vertical="center"/>
    </xf>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Border="1" applyAlignment="1">
      <alignment horizontal="center"/>
    </xf>
    <xf numFmtId="0" fontId="29" fillId="2" borderId="0" xfId="0" applyFont="1" applyFill="1" applyAlignment="1">
      <alignment horizontal="center"/>
    </xf>
    <xf numFmtId="0" fontId="7" fillId="0" borderId="0" xfId="0" applyFont="1" applyFill="1" applyBorder="1" applyAlignment="1">
      <alignment horizontal="center" vertical="center"/>
    </xf>
    <xf numFmtId="0" fontId="20" fillId="0" borderId="0" xfId="0" applyFont="1" applyFill="1" applyBorder="1" applyAlignment="1">
      <alignment horizontal="center" vertical="center"/>
    </xf>
    <xf numFmtId="10" fontId="30" fillId="2" borderId="0" xfId="14" applyNumberFormat="1" applyFont="1" applyFill="1" applyBorder="1" applyAlignment="1">
      <alignment horizontal="center" vertical="center"/>
    </xf>
    <xf numFmtId="0" fontId="31" fillId="0" borderId="0" xfId="0" applyFont="1" applyFill="1" applyBorder="1" applyAlignment="1">
      <alignment horizontal="center" vertical="center" wrapText="1"/>
    </xf>
    <xf numFmtId="0" fontId="19" fillId="0" borderId="0" xfId="0" applyFont="1" applyFill="1" applyBorder="1" applyAlignment="1">
      <alignment horizontal="center" vertical="center"/>
    </xf>
    <xf numFmtId="0" fontId="31" fillId="0" borderId="0" xfId="0" applyNumberFormat="1" applyFont="1" applyFill="1" applyBorder="1" applyAlignment="1">
      <alignment horizontal="center" vertical="center" wrapText="1"/>
    </xf>
    <xf numFmtId="0" fontId="27" fillId="0" borderId="0" xfId="0" applyFont="1" applyFill="1" applyAlignment="1">
      <alignment horizontal="center" vertical="center"/>
    </xf>
    <xf numFmtId="0" fontId="31"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17" fillId="2" borderId="0" xfId="0" applyFont="1" applyFill="1" applyBorder="1" applyAlignment="1">
      <alignment horizontal="center" vertical="center"/>
    </xf>
    <xf numFmtId="0" fontId="28" fillId="2" borderId="0" xfId="0" applyFont="1" applyFill="1" applyBorder="1" applyAlignment="1">
      <alignment horizontal="center" vertical="center"/>
    </xf>
    <xf numFmtId="15" fontId="28" fillId="2" borderId="0" xfId="0" applyNumberFormat="1" applyFont="1" applyFill="1" applyBorder="1" applyAlignment="1">
      <alignment horizontal="center" vertical="center"/>
    </xf>
    <xf numFmtId="0" fontId="32" fillId="2" borderId="0" xfId="0" applyFont="1" applyFill="1" applyBorder="1"/>
    <xf numFmtId="0" fontId="23" fillId="2" borderId="13" xfId="0" applyFont="1" applyFill="1" applyBorder="1"/>
    <xf numFmtId="0" fontId="23" fillId="2" borderId="0" xfId="0" applyFont="1" applyFill="1" applyAlignment="1">
      <alignment horizontal="center"/>
    </xf>
    <xf numFmtId="0" fontId="7" fillId="0" borderId="0" xfId="0" applyFont="1" applyBorder="1" applyAlignment="1">
      <alignment horizontal="center" vertical="center" wrapText="1"/>
    </xf>
    <xf numFmtId="0" fontId="26" fillId="0" borderId="0" xfId="0" applyNumberFormat="1" applyFont="1" applyBorder="1" applyAlignment="1">
      <alignment horizontal="center" vertical="center"/>
    </xf>
    <xf numFmtId="0" fontId="17" fillId="2" borderId="0" xfId="0" applyFont="1" applyFill="1" applyBorder="1" applyAlignment="1"/>
    <xf numFmtId="0" fontId="17" fillId="2" borderId="0" xfId="0" applyFont="1" applyFill="1" applyBorder="1"/>
    <xf numFmtId="0" fontId="17" fillId="2" borderId="5" xfId="0" applyFont="1" applyFill="1" applyBorder="1"/>
    <xf numFmtId="0" fontId="29" fillId="2" borderId="0" xfId="0" applyFont="1" applyFill="1"/>
    <xf numFmtId="0" fontId="23" fillId="0" borderId="13" xfId="1" applyFont="1" applyBorder="1"/>
    <xf numFmtId="0" fontId="23" fillId="0" borderId="0" xfId="1" applyFont="1" applyBorder="1"/>
    <xf numFmtId="0" fontId="23" fillId="0" borderId="26" xfId="1" applyFont="1" applyBorder="1"/>
    <xf numFmtId="0" fontId="25" fillId="9" borderId="26" xfId="0" applyFont="1" applyFill="1" applyBorder="1" applyAlignment="1">
      <alignment horizontal="center" vertical="center"/>
    </xf>
    <xf numFmtId="10" fontId="6" fillId="0" borderId="26" xfId="1" applyNumberFormat="1" applyFont="1" applyBorder="1" applyAlignment="1">
      <alignment horizontal="center"/>
    </xf>
    <xf numFmtId="0" fontId="25" fillId="9" borderId="26" xfId="1" applyFont="1" applyFill="1" applyBorder="1" applyAlignment="1">
      <alignment horizontal="center" vertical="center"/>
    </xf>
    <xf numFmtId="0" fontId="22" fillId="0" borderId="26" xfId="1" applyFont="1" applyBorder="1" applyAlignment="1">
      <alignment horizontal="center" vertical="center"/>
    </xf>
    <xf numFmtId="10" fontId="29" fillId="0" borderId="26" xfId="1" applyNumberFormat="1" applyFont="1" applyBorder="1" applyAlignment="1">
      <alignment horizontal="center" vertical="center"/>
    </xf>
    <xf numFmtId="10" fontId="27" fillId="9" borderId="26" xfId="1" applyNumberFormat="1" applyFont="1" applyFill="1" applyBorder="1" applyAlignment="1">
      <alignment horizontal="center" vertical="center"/>
    </xf>
    <xf numFmtId="0" fontId="17" fillId="2" borderId="25"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17" fillId="5" borderId="25" xfId="0" applyFont="1" applyFill="1" applyBorder="1" applyAlignment="1">
      <alignment horizontal="justify" vertical="center" wrapText="1"/>
    </xf>
    <xf numFmtId="0" fontId="17" fillId="5" borderId="25" xfId="0" applyFont="1" applyFill="1" applyBorder="1" applyAlignment="1">
      <alignment horizontal="center" vertical="center" wrapText="1"/>
    </xf>
    <xf numFmtId="167" fontId="17" fillId="2" borderId="25" xfId="0" applyNumberFormat="1" applyFont="1" applyFill="1" applyBorder="1" applyAlignment="1">
      <alignment horizontal="center" vertical="center" wrapText="1"/>
    </xf>
    <xf numFmtId="164" fontId="17" fillId="2" borderId="25" xfId="0" applyNumberFormat="1" applyFont="1" applyFill="1" applyBorder="1" applyAlignment="1">
      <alignment horizontal="center" vertical="center" wrapText="1"/>
    </xf>
    <xf numFmtId="166" fontId="17" fillId="2" borderId="25" xfId="14" applyNumberFormat="1" applyFont="1" applyFill="1" applyBorder="1" applyAlignment="1">
      <alignment horizontal="center" vertical="center" wrapText="1"/>
    </xf>
    <xf numFmtId="0" fontId="17" fillId="0" borderId="25" xfId="0" applyFont="1" applyFill="1" applyBorder="1" applyAlignment="1">
      <alignment horizontal="center" vertical="center" wrapText="1"/>
    </xf>
    <xf numFmtId="0" fontId="7" fillId="5" borderId="25" xfId="0" applyFont="1" applyFill="1" applyBorder="1" applyAlignment="1">
      <alignment horizontal="justify" vertical="center" wrapText="1"/>
    </xf>
    <xf numFmtId="0" fontId="7" fillId="2" borderId="25" xfId="0" applyFont="1" applyFill="1" applyBorder="1" applyAlignment="1">
      <alignment horizontal="center" vertical="center" wrapText="1"/>
    </xf>
    <xf numFmtId="0" fontId="7" fillId="2" borderId="25" xfId="0" applyFont="1" applyFill="1" applyBorder="1" applyAlignment="1">
      <alignment horizontal="justify" vertical="center" wrapText="1"/>
    </xf>
    <xf numFmtId="9" fontId="17" fillId="5" borderId="25" xfId="0" applyNumberFormat="1" applyFont="1" applyFill="1" applyBorder="1" applyAlignment="1">
      <alignment horizontal="center" vertical="center" wrapText="1"/>
    </xf>
    <xf numFmtId="167" fontId="7" fillId="5" borderId="25" xfId="0" applyNumberFormat="1" applyFont="1" applyFill="1" applyBorder="1" applyAlignment="1">
      <alignment horizontal="center" vertical="center" wrapText="1"/>
    </xf>
    <xf numFmtId="0" fontId="17" fillId="2" borderId="25" xfId="0" applyFont="1" applyFill="1" applyBorder="1" applyAlignment="1">
      <alignment horizontal="justify" vertical="center" wrapText="1"/>
    </xf>
    <xf numFmtId="0" fontId="17" fillId="2" borderId="25" xfId="0" applyNumberFormat="1" applyFont="1" applyFill="1" applyBorder="1" applyAlignment="1">
      <alignment horizontal="justify" vertical="center" wrapText="1"/>
    </xf>
    <xf numFmtId="167" fontId="17" fillId="2" borderId="25" xfId="15" applyNumberFormat="1" applyFont="1" applyFill="1" applyBorder="1" applyAlignment="1">
      <alignment horizontal="center" vertical="center" wrapText="1"/>
    </xf>
    <xf numFmtId="0" fontId="17" fillId="2" borderId="25" xfId="0" applyNumberFormat="1" applyFont="1" applyFill="1" applyBorder="1" applyAlignment="1">
      <alignment horizontal="center" vertical="center" wrapText="1"/>
    </xf>
    <xf numFmtId="1" fontId="17" fillId="2" borderId="25" xfId="0" applyNumberFormat="1" applyFont="1" applyFill="1" applyBorder="1" applyAlignment="1">
      <alignment horizontal="center" vertical="center" wrapText="1"/>
    </xf>
    <xf numFmtId="2" fontId="17" fillId="5" borderId="25" xfId="0" applyNumberFormat="1" applyFont="1" applyFill="1" applyBorder="1" applyAlignment="1">
      <alignment horizontal="center" vertical="center" wrapText="1"/>
    </xf>
    <xf numFmtId="14" fontId="17" fillId="2" borderId="25" xfId="0" applyNumberFormat="1" applyFont="1" applyFill="1" applyBorder="1" applyAlignment="1">
      <alignment horizontal="center" vertical="center"/>
    </xf>
    <xf numFmtId="0" fontId="17" fillId="2" borderId="25" xfId="15" applyNumberFormat="1" applyFont="1" applyFill="1" applyBorder="1" applyAlignment="1">
      <alignment horizontal="justify" vertical="center" wrapText="1"/>
    </xf>
    <xf numFmtId="0" fontId="17" fillId="2" borderId="25" xfId="15" applyNumberFormat="1" applyFont="1" applyFill="1" applyBorder="1" applyAlignment="1">
      <alignment horizontal="center" vertical="center" wrapText="1"/>
    </xf>
    <xf numFmtId="0" fontId="17" fillId="2" borderId="25" xfId="15" applyFont="1" applyFill="1" applyBorder="1" applyAlignment="1">
      <alignment horizontal="center" vertical="center" wrapText="1"/>
    </xf>
    <xf numFmtId="0" fontId="17" fillId="2" borderId="25" xfId="15" applyFont="1" applyFill="1" applyBorder="1" applyAlignment="1">
      <alignment horizontal="justify" vertical="center" wrapText="1"/>
    </xf>
    <xf numFmtId="0" fontId="22" fillId="2" borderId="25" xfId="0" applyFont="1" applyFill="1" applyBorder="1" applyAlignment="1">
      <alignment horizontal="center" vertical="center"/>
    </xf>
    <xf numFmtId="14" fontId="17" fillId="2" borderId="25" xfId="0" applyNumberFormat="1" applyFont="1" applyFill="1" applyBorder="1" applyAlignment="1">
      <alignment horizontal="center" vertical="center" wrapText="1"/>
    </xf>
    <xf numFmtId="0" fontId="17" fillId="2" borderId="25" xfId="0" applyFont="1" applyFill="1" applyBorder="1" applyAlignment="1">
      <alignment horizontal="justify" vertical="center"/>
    </xf>
    <xf numFmtId="169" fontId="17" fillId="2" borderId="25" xfId="14" applyNumberFormat="1" applyFont="1" applyFill="1" applyBorder="1" applyAlignment="1">
      <alignment horizontal="center" vertical="center" wrapText="1"/>
    </xf>
    <xf numFmtId="0" fontId="22" fillId="2" borderId="25" xfId="0" applyFont="1" applyFill="1" applyBorder="1" applyAlignment="1">
      <alignment horizontal="center" vertical="center" wrapText="1"/>
    </xf>
    <xf numFmtId="168" fontId="17" fillId="2" borderId="25" xfId="14" applyNumberFormat="1" applyFont="1" applyFill="1" applyBorder="1" applyAlignment="1">
      <alignment horizontal="center" vertical="center" wrapText="1"/>
    </xf>
    <xf numFmtId="0" fontId="17" fillId="2" borderId="25" xfId="0" applyFont="1" applyFill="1" applyBorder="1" applyAlignment="1">
      <alignment horizontal="center" vertical="center"/>
    </xf>
    <xf numFmtId="0" fontId="17" fillId="0" borderId="25" xfId="0" applyFont="1" applyFill="1" applyBorder="1" applyAlignment="1">
      <alignment horizontal="center" vertical="center"/>
    </xf>
    <xf numFmtId="0" fontId="17" fillId="2" borderId="25" xfId="0" applyNumberFormat="1" applyFont="1" applyFill="1" applyBorder="1" applyAlignment="1">
      <alignment horizontal="center" vertical="center"/>
    </xf>
    <xf numFmtId="0" fontId="17" fillId="0" borderId="25" xfId="0" applyFont="1" applyFill="1" applyBorder="1"/>
    <xf numFmtId="0" fontId="29" fillId="2" borderId="25" xfId="0" applyFont="1" applyFill="1" applyBorder="1" applyAlignment="1">
      <alignment horizontal="center" vertical="center"/>
    </xf>
    <xf numFmtId="0" fontId="27" fillId="9" borderId="26" xfId="1" applyFont="1" applyFill="1" applyBorder="1" applyAlignment="1">
      <alignment horizontal="center" vertical="center"/>
    </xf>
    <xf numFmtId="0" fontId="19" fillId="9" borderId="28" xfId="0" applyFont="1" applyFill="1" applyBorder="1" applyAlignment="1">
      <alignment horizontal="center" vertical="center" wrapText="1"/>
    </xf>
    <xf numFmtId="0" fontId="19" fillId="10" borderId="28" xfId="0" applyFont="1" applyFill="1" applyBorder="1" applyAlignment="1">
      <alignment horizontal="center" vertical="center" wrapText="1"/>
    </xf>
    <xf numFmtId="9" fontId="19" fillId="9" borderId="28" xfId="14" applyFont="1" applyFill="1" applyBorder="1" applyAlignment="1">
      <alignment horizontal="center" vertical="center" wrapText="1"/>
    </xf>
    <xf numFmtId="0" fontId="19" fillId="9" borderId="28" xfId="0" applyFont="1" applyFill="1" applyBorder="1" applyAlignment="1" applyProtection="1">
      <alignment horizontal="center" vertical="center" wrapText="1"/>
    </xf>
    <xf numFmtId="167" fontId="7" fillId="2" borderId="25" xfId="0" applyNumberFormat="1" applyFont="1" applyFill="1" applyBorder="1" applyAlignment="1">
      <alignment horizontal="center" vertical="center" wrapText="1"/>
    </xf>
    <xf numFmtId="0" fontId="7" fillId="5" borderId="25" xfId="1" applyFont="1" applyFill="1" applyBorder="1" applyAlignment="1">
      <alignment horizontal="justify" vertical="center" wrapText="1"/>
    </xf>
    <xf numFmtId="9" fontId="7" fillId="5" borderId="25" xfId="0" applyNumberFormat="1" applyFont="1" applyFill="1" applyBorder="1" applyAlignment="1">
      <alignment horizontal="center" vertical="center" wrapText="1"/>
    </xf>
    <xf numFmtId="0" fontId="17" fillId="2" borderId="25" xfId="1" applyFont="1" applyFill="1" applyBorder="1" applyAlignment="1">
      <alignment horizontal="justify" vertical="center" wrapText="1"/>
    </xf>
    <xf numFmtId="167" fontId="7" fillId="5" borderId="25" xfId="1" applyNumberFormat="1" applyFont="1" applyFill="1" applyBorder="1" applyAlignment="1">
      <alignment horizontal="center" vertical="center" wrapText="1"/>
    </xf>
    <xf numFmtId="0" fontId="7" fillId="2" borderId="25" xfId="1" applyFont="1" applyFill="1" applyBorder="1" applyAlignment="1">
      <alignment horizontal="justify" vertical="center" wrapText="1"/>
    </xf>
    <xf numFmtId="0" fontId="7" fillId="5" borderId="25" xfId="1" applyNumberFormat="1" applyFont="1" applyFill="1" applyBorder="1" applyAlignment="1">
      <alignment horizontal="center" vertical="center" wrapText="1"/>
    </xf>
    <xf numFmtId="167" fontId="7" fillId="2" borderId="25" xfId="1" applyNumberFormat="1" applyFont="1" applyFill="1" applyBorder="1" applyAlignment="1">
      <alignment horizontal="justify" vertical="center" wrapText="1"/>
    </xf>
    <xf numFmtId="0" fontId="7" fillId="5" borderId="25" xfId="1" applyFont="1" applyFill="1" applyBorder="1" applyAlignment="1">
      <alignment horizontal="center" vertical="center" wrapText="1"/>
    </xf>
    <xf numFmtId="167" fontId="17" fillId="2" borderId="25" xfId="1" applyNumberFormat="1" applyFont="1" applyFill="1" applyBorder="1" applyAlignment="1">
      <alignment horizontal="justify" vertical="center" wrapText="1"/>
    </xf>
    <xf numFmtId="0" fontId="17" fillId="5" borderId="25" xfId="1" applyFont="1" applyFill="1" applyBorder="1" applyAlignment="1">
      <alignment horizontal="center" vertical="center" wrapText="1"/>
    </xf>
    <xf numFmtId="49" fontId="7" fillId="5" borderId="25" xfId="1" applyNumberFormat="1" applyFont="1" applyFill="1" applyBorder="1" applyAlignment="1">
      <alignment horizontal="center" vertical="center" wrapText="1"/>
    </xf>
    <xf numFmtId="0" fontId="7" fillId="2" borderId="25" xfId="1" applyFont="1" applyFill="1" applyBorder="1" applyAlignment="1">
      <alignment horizontal="center" vertical="center" wrapText="1"/>
    </xf>
    <xf numFmtId="170" fontId="7" fillId="2" borderId="25" xfId="1" applyNumberFormat="1" applyFont="1" applyFill="1" applyBorder="1" applyAlignment="1">
      <alignment horizontal="center" vertical="center" wrapText="1"/>
    </xf>
    <xf numFmtId="4" fontId="17" fillId="0" borderId="25" xfId="0" applyNumberFormat="1" applyFont="1" applyFill="1" applyBorder="1" applyAlignment="1">
      <alignment horizontal="center"/>
    </xf>
    <xf numFmtId="0" fontId="7" fillId="2" borderId="25" xfId="1" applyNumberFormat="1" applyFont="1" applyFill="1" applyBorder="1" applyAlignment="1">
      <alignment horizontal="center" vertical="center" wrapText="1"/>
    </xf>
    <xf numFmtId="0" fontId="7" fillId="5" borderId="28"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7" fillId="5" borderId="28" xfId="0" applyFont="1" applyFill="1" applyBorder="1" applyAlignment="1">
      <alignment horizontal="justify" vertical="center" wrapText="1"/>
    </xf>
    <xf numFmtId="0" fontId="7" fillId="0" borderId="0" xfId="0" applyFont="1" applyFill="1" applyBorder="1" applyAlignment="1">
      <alignment horizontal="center"/>
    </xf>
    <xf numFmtId="0" fontId="9" fillId="0" borderId="7" xfId="0" applyFont="1" applyFill="1" applyBorder="1" applyAlignment="1">
      <alignment horizontal="center"/>
    </xf>
    <xf numFmtId="0" fontId="0" fillId="0" borderId="0" xfId="0" applyAlignment="1">
      <alignment horizontal="center"/>
    </xf>
    <xf numFmtId="0" fontId="0" fillId="0" borderId="0" xfId="0" applyAlignment="1">
      <alignment horizontal="center"/>
    </xf>
    <xf numFmtId="0" fontId="17" fillId="2" borderId="25" xfId="1" applyFont="1" applyFill="1" applyBorder="1" applyAlignment="1">
      <alignment horizontal="center" vertical="center" wrapText="1"/>
    </xf>
    <xf numFmtId="0" fontId="17" fillId="2" borderId="28" xfId="0" applyFont="1" applyFill="1" applyBorder="1" applyAlignment="1" applyProtection="1">
      <alignment horizontal="center" vertical="center" wrapText="1"/>
    </xf>
    <xf numFmtId="0" fontId="25" fillId="9" borderId="26" xfId="0" applyFont="1" applyFill="1" applyBorder="1" applyAlignment="1">
      <alignment horizontal="center" vertical="center" wrapText="1"/>
    </xf>
    <xf numFmtId="0" fontId="7" fillId="11" borderId="28" xfId="0" applyFont="1" applyFill="1" applyBorder="1" applyAlignment="1">
      <alignment horizontal="center" vertical="center" wrapText="1"/>
    </xf>
    <xf numFmtId="165" fontId="7" fillId="11" borderId="28" xfId="0" applyNumberFormat="1" applyFont="1" applyFill="1" applyBorder="1" applyAlignment="1">
      <alignment horizontal="center" vertical="center" wrapText="1"/>
    </xf>
    <xf numFmtId="0" fontId="0" fillId="0" borderId="31" xfId="0" applyBorder="1" applyAlignment="1">
      <alignment vertical="center"/>
    </xf>
    <xf numFmtId="10" fontId="30" fillId="7" borderId="9" xfId="18" applyNumberFormat="1" applyFont="1" applyFill="1" applyBorder="1" applyAlignment="1">
      <alignment horizontal="center" vertical="center"/>
    </xf>
    <xf numFmtId="10" fontId="30" fillId="4" borderId="9" xfId="18" applyNumberFormat="1" applyFont="1" applyFill="1" applyBorder="1" applyAlignment="1">
      <alignment horizontal="center" vertical="center"/>
    </xf>
    <xf numFmtId="170" fontId="17" fillId="2" borderId="25" xfId="0" applyNumberFormat="1" applyFont="1" applyFill="1" applyBorder="1" applyAlignment="1">
      <alignment horizontal="center" vertical="center"/>
    </xf>
    <xf numFmtId="0" fontId="17" fillId="11" borderId="28" xfId="0" applyFont="1" applyFill="1" applyBorder="1" applyAlignment="1">
      <alignment horizontal="center" vertical="center" wrapText="1"/>
    </xf>
    <xf numFmtId="0" fontId="17" fillId="5" borderId="28"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5" xfId="0" applyFont="1" applyFill="1" applyBorder="1" applyAlignment="1">
      <alignment horizontal="center" vertical="center"/>
    </xf>
    <xf numFmtId="0" fontId="29" fillId="2" borderId="0" xfId="0" applyFont="1" applyFill="1" applyAlignment="1">
      <alignment horizontal="center" vertical="center"/>
    </xf>
    <xf numFmtId="0" fontId="25" fillId="9" borderId="0" xfId="0" applyFont="1" applyFill="1" applyAlignment="1">
      <alignment horizontal="center" vertical="center" wrapText="1"/>
    </xf>
    <xf numFmtId="0" fontId="7" fillId="2" borderId="28" xfId="0" applyFont="1" applyFill="1" applyBorder="1" applyAlignment="1">
      <alignment horizontal="center" vertical="center" wrapText="1"/>
    </xf>
    <xf numFmtId="0" fontId="0" fillId="0" borderId="0" xfId="0" applyAlignment="1">
      <alignment horizontal="center" vertical="center"/>
    </xf>
    <xf numFmtId="0" fontId="19" fillId="2" borderId="28" xfId="0" applyFont="1" applyFill="1" applyBorder="1" applyAlignment="1">
      <alignment horizontal="center" vertical="center" wrapText="1"/>
    </xf>
    <xf numFmtId="1" fontId="7" fillId="5" borderId="28" xfId="0" applyNumberFormat="1" applyFont="1" applyFill="1" applyBorder="1" applyAlignment="1">
      <alignment horizontal="center" vertical="center" wrapText="1"/>
    </xf>
    <xf numFmtId="0" fontId="17" fillId="5" borderId="28" xfId="0" applyFont="1" applyFill="1" applyBorder="1" applyAlignment="1">
      <alignment horizontal="justify" vertical="center" wrapText="1"/>
    </xf>
    <xf numFmtId="1" fontId="7" fillId="5" borderId="28" xfId="0" applyNumberFormat="1" applyFont="1" applyFill="1" applyBorder="1" applyAlignment="1">
      <alignment horizontal="justify" vertical="center" wrapText="1"/>
    </xf>
    <xf numFmtId="0" fontId="7" fillId="2" borderId="0" xfId="0" applyFont="1" applyFill="1" applyAlignment="1">
      <alignment horizontal="justify" vertical="center" wrapText="1"/>
    </xf>
    <xf numFmtId="0" fontId="25" fillId="9" borderId="37" xfId="0" applyFont="1" applyFill="1" applyBorder="1" applyAlignment="1">
      <alignment horizontal="center" vertical="center" wrapText="1"/>
    </xf>
    <xf numFmtId="0" fontId="7" fillId="0" borderId="0" xfId="0" applyFont="1" applyFill="1" applyBorder="1" applyAlignment="1">
      <alignment horizontal="center"/>
    </xf>
    <xf numFmtId="0" fontId="9" fillId="0" borderId="7" xfId="0" applyFont="1" applyFill="1" applyBorder="1" applyAlignment="1">
      <alignment horizontal="center"/>
    </xf>
    <xf numFmtId="9" fontId="17" fillId="12" borderId="28" xfId="18" applyFont="1" applyFill="1" applyBorder="1" applyAlignment="1">
      <alignment horizontal="center" vertical="center" wrapText="1"/>
    </xf>
    <xf numFmtId="0" fontId="7" fillId="2" borderId="0" xfId="0" applyFont="1" applyFill="1" applyAlignment="1">
      <alignment horizontal="center" vertical="center" wrapText="1"/>
    </xf>
    <xf numFmtId="0" fontId="35" fillId="2" borderId="0" xfId="0" applyFont="1" applyFill="1" applyAlignment="1">
      <alignment horizontal="center" vertical="center" wrapText="1"/>
    </xf>
    <xf numFmtId="0" fontId="9" fillId="0" borderId="7" xfId="0" applyFont="1" applyFill="1" applyBorder="1" applyAlignment="1">
      <alignment horizontal="center" vertical="center"/>
    </xf>
    <xf numFmtId="170" fontId="7" fillId="5" borderId="28" xfId="0" applyNumberFormat="1" applyFont="1" applyFill="1" applyBorder="1" applyAlignment="1">
      <alignment horizontal="center" vertical="center" wrapText="1"/>
    </xf>
    <xf numFmtId="170" fontId="7" fillId="2" borderId="28" xfId="0" applyNumberFormat="1" applyFont="1" applyFill="1" applyBorder="1" applyAlignment="1">
      <alignment horizontal="center" vertical="center" wrapText="1"/>
    </xf>
    <xf numFmtId="170" fontId="7" fillId="2" borderId="25" xfId="0" applyNumberFormat="1" applyFont="1" applyFill="1" applyBorder="1" applyAlignment="1">
      <alignment horizontal="center" vertical="center" wrapText="1"/>
    </xf>
    <xf numFmtId="170" fontId="7" fillId="5" borderId="25" xfId="0" applyNumberFormat="1" applyFont="1" applyFill="1" applyBorder="1" applyAlignment="1">
      <alignment horizontal="center" vertical="center" wrapText="1"/>
    </xf>
    <xf numFmtId="170" fontId="17" fillId="5" borderId="25" xfId="0" applyNumberFormat="1" applyFont="1" applyFill="1" applyBorder="1" applyAlignment="1">
      <alignment horizontal="center" vertical="center" wrapText="1"/>
    </xf>
    <xf numFmtId="170" fontId="17" fillId="2" borderId="25" xfId="0" applyNumberFormat="1" applyFont="1" applyFill="1" applyBorder="1" applyAlignment="1">
      <alignment horizontal="center" vertical="center" wrapText="1"/>
    </xf>
    <xf numFmtId="0" fontId="7" fillId="7" borderId="0" xfId="1" applyFont="1" applyFill="1" applyAlignment="1">
      <alignment horizontal="center" vertical="center"/>
    </xf>
    <xf numFmtId="0" fontId="7" fillId="7" borderId="38" xfId="0" applyFont="1" applyFill="1" applyBorder="1" applyAlignment="1">
      <alignment horizontal="left" vertical="center" wrapText="1" indent="1"/>
    </xf>
    <xf numFmtId="0" fontId="7" fillId="7" borderId="39" xfId="0" applyFont="1" applyFill="1" applyBorder="1" applyAlignment="1">
      <alignment horizontal="left" vertical="center" wrapText="1" indent="1"/>
    </xf>
    <xf numFmtId="0" fontId="7" fillId="7" borderId="40" xfId="0" applyFont="1" applyFill="1" applyBorder="1" applyAlignment="1">
      <alignment horizontal="left" vertical="center" wrapText="1" indent="1"/>
    </xf>
    <xf numFmtId="0" fontId="7" fillId="7" borderId="41" xfId="0" applyFont="1" applyFill="1" applyBorder="1" applyAlignment="1">
      <alignment horizontal="left" vertical="center" wrapText="1" indent="1"/>
    </xf>
    <xf numFmtId="1" fontId="17" fillId="5" borderId="28" xfId="0" applyNumberFormat="1" applyFont="1" applyFill="1" applyBorder="1" applyAlignment="1">
      <alignment horizontal="center" vertical="center" wrapText="1"/>
    </xf>
    <xf numFmtId="14" fontId="7" fillId="2" borderId="25" xfId="0" applyNumberFormat="1" applyFont="1" applyFill="1" applyBorder="1" applyAlignment="1">
      <alignment horizontal="center" vertical="center" wrapText="1"/>
    </xf>
    <xf numFmtId="9" fontId="17" fillId="2" borderId="28" xfId="18" applyFont="1" applyFill="1" applyBorder="1" applyAlignment="1">
      <alignment horizontal="center" vertical="center" wrapText="1"/>
    </xf>
    <xf numFmtId="0" fontId="25" fillId="9" borderId="42" xfId="0" applyFont="1" applyFill="1" applyBorder="1" applyAlignment="1">
      <alignment horizontal="center" vertical="center" wrapText="1"/>
    </xf>
    <xf numFmtId="0" fontId="22" fillId="2" borderId="8" xfId="0" applyNumberFormat="1" applyFont="1" applyFill="1" applyBorder="1" applyAlignment="1">
      <alignment horizontal="center" vertical="center"/>
    </xf>
    <xf numFmtId="0" fontId="19" fillId="2" borderId="0" xfId="0" applyFont="1" applyFill="1" applyAlignment="1">
      <alignment horizontal="center" vertical="center"/>
    </xf>
    <xf numFmtId="0" fontId="29" fillId="2" borderId="28" xfId="0" applyFont="1" applyFill="1" applyBorder="1" applyAlignment="1" applyProtection="1">
      <alignment horizontal="center" vertical="center" wrapText="1"/>
    </xf>
    <xf numFmtId="0" fontId="7" fillId="2" borderId="28" xfId="0" applyFont="1" applyFill="1" applyBorder="1" applyAlignment="1">
      <alignment horizontal="justify" vertical="center" wrapText="1"/>
    </xf>
    <xf numFmtId="167" fontId="7" fillId="2" borderId="28" xfId="0" applyNumberFormat="1" applyFont="1" applyFill="1" applyBorder="1" applyAlignment="1">
      <alignment horizontal="center" vertical="center" wrapText="1"/>
    </xf>
    <xf numFmtId="0" fontId="7" fillId="2" borderId="28" xfId="0" applyNumberFormat="1" applyFont="1" applyFill="1" applyBorder="1" applyAlignment="1">
      <alignment horizontal="center" vertical="center" wrapText="1"/>
    </xf>
    <xf numFmtId="0" fontId="7" fillId="2" borderId="25" xfId="0" applyNumberFormat="1" applyFont="1" applyFill="1" applyBorder="1" applyAlignment="1">
      <alignment horizontal="justify" vertical="center" wrapText="1"/>
    </xf>
    <xf numFmtId="0" fontId="7" fillId="2" borderId="25" xfId="0" applyFont="1" applyFill="1" applyBorder="1" applyAlignment="1">
      <alignment horizontal="justify" vertical="center"/>
    </xf>
    <xf numFmtId="0" fontId="17" fillId="2" borderId="25" xfId="0" applyNumberFormat="1" applyFont="1" applyFill="1" applyBorder="1" applyAlignment="1">
      <alignment horizontal="left" vertical="center" wrapText="1"/>
    </xf>
    <xf numFmtId="9" fontId="17" fillId="2" borderId="25" xfId="0" applyNumberFormat="1" applyFont="1" applyFill="1" applyBorder="1" applyAlignment="1">
      <alignment horizontal="justify" vertical="center" wrapText="1"/>
    </xf>
    <xf numFmtId="9" fontId="17" fillId="2" borderId="25" xfId="0" applyNumberFormat="1" applyFont="1" applyFill="1" applyBorder="1" applyAlignment="1">
      <alignment horizontal="center" vertical="center" wrapText="1"/>
    </xf>
    <xf numFmtId="0" fontId="17" fillId="2" borderId="25" xfId="0" applyFont="1" applyFill="1" applyBorder="1" applyAlignment="1">
      <alignment horizontal="justify" vertical="center" wrapText="1" shrinkToFit="1"/>
    </xf>
    <xf numFmtId="0" fontId="20" fillId="2" borderId="25" xfId="0" applyFont="1" applyFill="1" applyBorder="1" applyAlignment="1">
      <alignment horizontal="justify" vertical="center" wrapText="1"/>
    </xf>
    <xf numFmtId="0" fontId="17" fillId="2" borderId="25" xfId="1" applyNumberFormat="1" applyFont="1" applyFill="1" applyBorder="1" applyAlignment="1">
      <alignment horizontal="center" vertical="center" wrapText="1"/>
    </xf>
    <xf numFmtId="167" fontId="17" fillId="2" borderId="25" xfId="1" applyNumberFormat="1" applyFont="1" applyFill="1" applyBorder="1" applyAlignment="1">
      <alignment horizontal="center" vertical="center" wrapText="1"/>
    </xf>
    <xf numFmtId="0" fontId="35" fillId="2" borderId="0" xfId="0" applyFont="1" applyFill="1" applyAlignment="1">
      <alignment horizontal="justify" vertical="center" wrapText="1"/>
    </xf>
    <xf numFmtId="0" fontId="17" fillId="2" borderId="25" xfId="1" applyNumberFormat="1" applyFont="1" applyFill="1" applyBorder="1" applyAlignment="1">
      <alignment horizontal="justify" vertical="center" wrapText="1"/>
    </xf>
    <xf numFmtId="0" fontId="25" fillId="9" borderId="43" xfId="0" applyFont="1" applyFill="1" applyBorder="1" applyAlignment="1">
      <alignment horizontal="center" vertical="center" wrapText="1"/>
    </xf>
    <xf numFmtId="0" fontId="38" fillId="0" borderId="8" xfId="0" applyNumberFormat="1" applyFont="1" applyBorder="1" applyAlignment="1">
      <alignment horizontal="center" vertical="center"/>
    </xf>
    <xf numFmtId="0" fontId="38" fillId="0" borderId="26" xfId="0" applyNumberFormat="1" applyFont="1" applyBorder="1" applyAlignment="1">
      <alignment horizontal="center" vertical="center"/>
    </xf>
    <xf numFmtId="0" fontId="41" fillId="9" borderId="26" xfId="0" applyNumberFormat="1" applyFont="1" applyFill="1" applyBorder="1" applyAlignment="1">
      <alignment horizontal="center" vertical="center"/>
    </xf>
    <xf numFmtId="0" fontId="38" fillId="0" borderId="35" xfId="0" applyNumberFormat="1" applyFont="1" applyBorder="1" applyAlignment="1">
      <alignment horizontal="center" vertical="center"/>
    </xf>
    <xf numFmtId="0" fontId="38" fillId="0" borderId="34" xfId="0" applyNumberFormat="1" applyFont="1" applyBorder="1" applyAlignment="1">
      <alignment horizontal="center" vertical="center"/>
    </xf>
    <xf numFmtId="0" fontId="40" fillId="9" borderId="36" xfId="0" applyFont="1" applyFill="1" applyBorder="1" applyAlignment="1">
      <alignment horizontal="center" vertical="center" wrapText="1"/>
    </xf>
    <xf numFmtId="0" fontId="41" fillId="9" borderId="26" xfId="0" applyFont="1" applyFill="1" applyBorder="1" applyAlignment="1">
      <alignment horizontal="center" vertical="center" wrapText="1"/>
    </xf>
    <xf numFmtId="0" fontId="40" fillId="9" borderId="26" xfId="0" applyFont="1" applyFill="1" applyBorder="1" applyAlignment="1">
      <alignment horizontal="center" vertical="center" wrapText="1"/>
    </xf>
    <xf numFmtId="0" fontId="39" fillId="8" borderId="26" xfId="0" applyFont="1" applyFill="1" applyBorder="1" applyAlignment="1">
      <alignment horizontal="center" vertical="center" wrapText="1"/>
    </xf>
    <xf numFmtId="0" fontId="39" fillId="0" borderId="26" xfId="0" applyFont="1" applyBorder="1" applyAlignment="1">
      <alignment horizontal="center" vertical="center" wrapText="1"/>
    </xf>
    <xf numFmtId="0" fontId="20" fillId="0" borderId="11" xfId="0" applyFont="1" applyFill="1" applyBorder="1" applyAlignment="1">
      <alignment horizontal="center" vertical="center"/>
    </xf>
    <xf numFmtId="0" fontId="20" fillId="0" borderId="9" xfId="0" applyFont="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11" xfId="0" applyFont="1" applyBorder="1" applyAlignment="1">
      <alignment horizontal="center" vertical="center" wrapText="1"/>
    </xf>
    <xf numFmtId="0" fontId="20" fillId="0" borderId="16" xfId="0" applyFont="1" applyFill="1" applyBorder="1" applyAlignment="1">
      <alignment horizontal="center" vertical="center"/>
    </xf>
    <xf numFmtId="0" fontId="20" fillId="0" borderId="17" xfId="0" applyFont="1" applyFill="1" applyBorder="1" applyAlignment="1">
      <alignment horizontal="center" vertical="center"/>
    </xf>
    <xf numFmtId="0" fontId="20" fillId="0" borderId="19"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 xfId="0" applyFont="1" applyFill="1" applyBorder="1" applyAlignment="1">
      <alignment horizontal="center" vertical="center"/>
    </xf>
    <xf numFmtId="0" fontId="9" fillId="0" borderId="25" xfId="0" applyFont="1" applyFill="1" applyBorder="1" applyAlignment="1">
      <alignment horizontal="center" vertical="center" wrapText="1"/>
    </xf>
    <xf numFmtId="0" fontId="34" fillId="0" borderId="3" xfId="0" applyFont="1" applyFill="1" applyBorder="1" applyAlignment="1"/>
    <xf numFmtId="0" fontId="18" fillId="0" borderId="0" xfId="0" applyFont="1" applyFill="1" applyBorder="1" applyAlignment="1"/>
    <xf numFmtId="0" fontId="7" fillId="0" borderId="0" xfId="0" applyFont="1" applyFill="1" applyBorder="1" applyAlignme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7" fillId="0" borderId="0" xfId="0" applyFont="1" applyFill="1" applyBorder="1" applyAlignment="1">
      <alignment horizontal="center"/>
    </xf>
    <xf numFmtId="0" fontId="7" fillId="0" borderId="0" xfId="0" applyFont="1" applyFill="1" applyBorder="1" applyAlignment="1">
      <alignment horizontal="center"/>
    </xf>
    <xf numFmtId="0" fontId="9" fillId="0" borderId="0" xfId="0" applyFont="1" applyFill="1" applyBorder="1" applyAlignment="1">
      <alignment horizontal="left"/>
    </xf>
    <xf numFmtId="0" fontId="20" fillId="0" borderId="6" xfId="0" applyFont="1" applyFill="1" applyBorder="1" applyAlignment="1">
      <alignment horizontal="center"/>
    </xf>
    <xf numFmtId="0" fontId="9" fillId="0" borderId="7" xfId="0" applyFont="1" applyFill="1" applyBorder="1" applyAlignment="1">
      <alignment horizontal="center"/>
    </xf>
    <xf numFmtId="0" fontId="9" fillId="0" borderId="24" xfId="0" applyFont="1" applyFill="1" applyBorder="1" applyAlignment="1">
      <alignment horizontal="center"/>
    </xf>
    <xf numFmtId="0" fontId="17" fillId="0" borderId="30" xfId="0" applyFont="1" applyBorder="1" applyAlignment="1">
      <alignment horizontal="left" vertical="center" wrapText="1"/>
    </xf>
    <xf numFmtId="0" fontId="17" fillId="0" borderId="0" xfId="0" applyFont="1" applyBorder="1" applyAlignment="1">
      <alignment horizontal="left" vertical="center" wrapText="1"/>
    </xf>
    <xf numFmtId="0" fontId="27" fillId="9" borderId="26" xfId="1" applyFont="1" applyFill="1" applyBorder="1" applyAlignment="1">
      <alignment horizontal="center" vertical="center"/>
    </xf>
    <xf numFmtId="0" fontId="26" fillId="0" borderId="0" xfId="1" applyFont="1" applyAlignment="1">
      <alignment horizontal="center"/>
    </xf>
    <xf numFmtId="0" fontId="26" fillId="0" borderId="0" xfId="1" applyFont="1" applyAlignment="1">
      <alignment horizontal="center" vertical="center"/>
    </xf>
    <xf numFmtId="0" fontId="25" fillId="9" borderId="29" xfId="0" applyFont="1" applyFill="1" applyBorder="1" applyAlignment="1">
      <alignment horizontal="center" vertical="center" wrapText="1"/>
    </xf>
    <xf numFmtId="0" fontId="25" fillId="9" borderId="32" xfId="0" applyFont="1" applyFill="1" applyBorder="1" applyAlignment="1">
      <alignment horizontal="center" vertical="center" wrapText="1"/>
    </xf>
    <xf numFmtId="0" fontId="25" fillId="9" borderId="33" xfId="0" applyFont="1" applyFill="1" applyBorder="1" applyAlignment="1">
      <alignment horizontal="center" vertical="center" wrapText="1"/>
    </xf>
    <xf numFmtId="0" fontId="37" fillId="0" borderId="0" xfId="0" applyFont="1" applyAlignment="1">
      <alignment horizontal="justify" vertical="center" wrapText="1"/>
    </xf>
    <xf numFmtId="0" fontId="37" fillId="0" borderId="27" xfId="0" applyFont="1" applyBorder="1" applyAlignment="1">
      <alignment horizontal="justify" vertical="center" wrapText="1"/>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163">
    <dxf>
      <border>
        <bottom style="hair">
          <color theme="0"/>
        </bottom>
      </border>
    </dxf>
    <dxf>
      <font>
        <color theme="1"/>
      </font>
    </dxf>
    <dxf>
      <fill>
        <patternFill>
          <bgColor theme="0"/>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bottom style="hair">
          <color theme="0"/>
        </bottom>
      </border>
    </dxf>
    <dxf>
      <border>
        <top style="hair">
          <color theme="0"/>
        </top>
      </border>
    </dxf>
    <dxf>
      <font>
        <sz val="9"/>
        <color theme="0"/>
        <family val="2"/>
      </font>
      <fill>
        <patternFill patternType="solid">
          <fgColor indexed="64"/>
          <bgColor theme="4" tint="-0.499984740745262"/>
        </patternFill>
      </fill>
    </dxf>
    <dxf>
      <border>
        <top style="hair">
          <color theme="0"/>
        </top>
      </border>
    </dxf>
    <dxf>
      <font>
        <sz val="9"/>
        <color theme="0"/>
        <family val="2"/>
      </font>
      <fill>
        <patternFill patternType="solid">
          <fgColor indexed="64"/>
          <bgColor theme="4" tint="-0.499984740745262"/>
        </patternFill>
      </fill>
    </dxf>
    <dxf>
      <border>
        <top style="hair">
          <color theme="0"/>
        </top>
      </border>
    </dxf>
    <dxf>
      <border>
        <top style="hair">
          <color theme="0"/>
        </top>
      </border>
    </dxf>
    <dxf>
      <border>
        <bottom style="hair">
          <color theme="0"/>
        </bottom>
      </border>
    </dxf>
    <dxf>
      <border>
        <top style="hair">
          <color theme="0"/>
        </top>
      </border>
    </dxf>
    <dxf>
      <border>
        <top style="hair">
          <color theme="0"/>
        </top>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alignment wrapText="1"/>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ttom style="hair">
          <color theme="0" tint="-0.14999847407452621"/>
        </bottom>
      </border>
    </dxf>
    <dxf>
      <border>
        <left style="hair">
          <color theme="0" tint="-0.14999847407452621"/>
        </left>
        <right style="hair">
          <color theme="0" tint="-0.14999847407452621"/>
        </right>
        <top style="hair">
          <color theme="0" tint="-0.14999847407452621"/>
        </top>
        <bottom style="hair">
          <color theme="0" tint="-0.14999847407452621"/>
        </bottom>
      </border>
    </dxf>
    <dxf>
      <font>
        <color theme="0"/>
      </font>
    </dxf>
    <dxf>
      <fill>
        <patternFill>
          <bgColor theme="4" tint="-0.499984740745262"/>
        </patternFill>
      </fill>
    </dxf>
    <dxf>
      <font>
        <color theme="0"/>
      </font>
    </dxf>
    <dxf>
      <fill>
        <patternFill patternType="solid">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thin">
          <color theme="0"/>
        </left>
      </border>
    </dxf>
    <dxf>
      <border>
        <top style="thin">
          <color theme="0"/>
        </top>
      </border>
    </dxf>
    <dxf>
      <font>
        <sz val="9"/>
        <color theme="0"/>
      </font>
      <fill>
        <patternFill patternType="solid">
          <fgColor indexed="64"/>
          <bgColor theme="4" tint="-0.499984740745262"/>
        </patternFill>
      </fill>
    </dxf>
    <dxf>
      <border>
        <bottom style="hair">
          <color theme="0" tint="-0.14999847407452621"/>
        </bottom>
      </border>
    </dxf>
    <dxf>
      <border>
        <vertical style="hair">
          <color theme="0" tint="-0.14999847407452621"/>
        </vertical>
        <horizontal style="hair">
          <color theme="0" tint="-0.14999847407452621"/>
        </horizontal>
      </border>
    </dxf>
    <dxf>
      <border>
        <bottom style="hair">
          <color theme="0" tint="-0.14999847407452621"/>
        </bottom>
      </border>
    </dxf>
    <dxf>
      <border>
        <top style="hair">
          <color theme="0" tint="-0.14999847407452621"/>
        </top>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left style="hair">
          <color theme="0" tint="-0.14999847407452621"/>
        </left>
        <top style="hair">
          <color theme="0" tint="-0.14999847407452621"/>
        </top>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bottom style="hair">
          <color theme="0" tint="-0.14999847407452621"/>
        </bottom>
      </border>
    </dxf>
    <dxf>
      <border>
        <bottom style="hair">
          <color theme="0" tint="-0.14999847407452621"/>
        </bottom>
      </border>
    </dxf>
    <dxf>
      <border>
        <bottom style="hair">
          <color theme="0" tint="-0.14999847407452621"/>
        </bottom>
      </border>
    </dxf>
    <dxf>
      <border>
        <top style="thin">
          <color theme="0"/>
        </top>
      </border>
    </dxf>
    <dxf>
      <font>
        <sz val="9"/>
        <color theme="0"/>
      </font>
      <fill>
        <patternFill patternType="solid">
          <fgColor indexed="64"/>
          <bgColor theme="4" tint="-0.499984740745262"/>
        </patternFill>
      </fill>
    </dxf>
    <dxf>
      <font>
        <color theme="1"/>
      </font>
    </dxf>
    <dxf>
      <fill>
        <patternFill>
          <bgColor theme="0"/>
        </patternFill>
      </fill>
    </dxf>
    <dxf>
      <font>
        <b val="0"/>
      </font>
    </dxf>
    <dxf>
      <font>
        <i val="0"/>
      </font>
    </dxf>
    <dxf>
      <font>
        <b val="0"/>
      </font>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ill>
        <patternFill>
          <bgColor theme="4" tint="-0.499984740745262"/>
        </patternFill>
      </fill>
    </dxf>
    <dxf>
      <fill>
        <patternFill>
          <bgColor theme="4" tint="-0.499984740745262"/>
        </patternFill>
      </fill>
    </dxf>
    <dxf>
      <fill>
        <patternFill>
          <bgColor theme="4" tint="-0.499984740745262"/>
        </patternFill>
      </fill>
    </dxf>
    <dxf>
      <fill>
        <patternFill>
          <bgColor theme="3"/>
        </patternFill>
      </fill>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bgColor theme="4" tint="-0.499984740745262"/>
        </patternFill>
      </fill>
    </dxf>
    <dxf>
      <font>
        <color theme="0"/>
      </font>
    </dxf>
    <dxf>
      <fill>
        <patternFill patternType="solid">
          <bgColor theme="4" tint="-0.249977111117893"/>
        </patternFill>
      </fill>
    </dxf>
    <dxf>
      <font>
        <color theme="0"/>
      </font>
    </dxf>
    <dxf>
      <font>
        <color theme="0"/>
      </font>
    </dxf>
    <dxf>
      <font>
        <color theme="0"/>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border>
        <bottom style="thin">
          <color theme="4" tint="0.79998168889431442"/>
        </bottom>
      </border>
    </dxf>
    <dxf>
      <border>
        <top style="thin">
          <color theme="4" tint="0.79998168889431442"/>
        </top>
      </border>
    </dxf>
    <dxf>
      <font>
        <sz val="9"/>
      </font>
    </dxf>
    <dxf>
      <font>
        <sz val="9"/>
      </font>
    </dxf>
    <dxf>
      <border>
        <top style="thin">
          <color theme="4" tint="0.79998168889431442"/>
        </top>
      </border>
    </dxf>
    <dxf>
      <border>
        <left style="thin">
          <color theme="4" tint="0.79998168889431442"/>
        </left>
      </border>
    </dxf>
    <dxf>
      <border>
        <top style="thin">
          <color theme="4" tint="0.79998168889431442"/>
        </top>
      </border>
    </dxf>
    <dxf>
      <border>
        <left style="thin">
          <color theme="4" tint="0.79998168889431442"/>
        </left>
      </border>
    </dxf>
    <dxf>
      <border>
        <bottom style="thin">
          <color theme="4" tint="0.79998168889431442"/>
        </bottom>
      </border>
    </dxf>
    <dxf>
      <font>
        <sz val="9"/>
      </font>
    </dxf>
    <dxf>
      <font>
        <sz val="9"/>
      </font>
    </dxf>
    <dxf>
      <border>
        <left style="thin">
          <color theme="4" tint="0.79998168889431442"/>
        </left>
      </border>
    </dxf>
    <dxf>
      <border>
        <left style="thin">
          <color theme="3" tint="0.79998168889431442"/>
        </left>
        <right style="thin">
          <color theme="3" tint="0.79998168889431442"/>
        </right>
        <top style="thin">
          <color theme="3" tint="0.79998168889431442"/>
        </top>
        <bottom style="thin">
          <color theme="3" tint="0.79998168889431442"/>
        </bottom>
        <vertical style="thin">
          <color theme="3" tint="0.79998168889431442"/>
        </vertical>
        <horizontal style="thin">
          <color theme="3" tint="0.79998168889431442"/>
        </horizontal>
      </border>
    </dxf>
    <dxf>
      <font>
        <b val="0"/>
      </font>
    </dxf>
    <dxf>
      <font>
        <sz val="8"/>
      </font>
    </dxf>
    <dxf>
      <font>
        <sz val="8"/>
      </font>
    </dxf>
    <dxf>
      <fill>
        <patternFill patternType="solid">
          <bgColor rgb="FFA38EBC"/>
        </patternFill>
      </fill>
    </dxf>
    <dxf>
      <font>
        <sz val="8"/>
      </font>
    </dxf>
    <dxf>
      <font>
        <sz val="8"/>
      </font>
    </dxf>
    <dxf>
      <font>
        <sz val="8"/>
      </font>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font>
        <sz val="9"/>
      </font>
    </dxf>
    <dxf>
      <font>
        <sz val="9"/>
      </font>
    </dxf>
    <dxf>
      <font>
        <sz val="9"/>
      </font>
    </dxf>
    <dxf>
      <font>
        <sz val="9"/>
      </font>
    </dxf>
    <dxf>
      <font>
        <sz val="9"/>
      </font>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font>
        <color theme="1"/>
      </font>
      <fill>
        <patternFill>
          <bgColor rgb="FFD35C55"/>
        </patternFill>
      </fill>
    </dxf>
    <dxf>
      <font>
        <color theme="1"/>
      </font>
      <fill>
        <patternFill>
          <bgColor rgb="FFFFFB53"/>
        </patternFill>
      </fill>
    </dxf>
    <dxf>
      <font>
        <color theme="1"/>
      </font>
      <fill>
        <patternFill>
          <bgColor rgb="FFC399DB"/>
        </patternFill>
      </fill>
    </dxf>
    <dxf>
      <font>
        <color theme="1"/>
      </font>
      <fill>
        <patternFill>
          <bgColor rgb="FF82D6EA"/>
        </patternFill>
      </fill>
    </dxf>
    <dxf>
      <font>
        <color theme="1"/>
      </font>
      <fill>
        <patternFill>
          <bgColor rgb="FF8FDF8B"/>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162"/>
      <tableStyleElement type="headerRow" dxfId="1161"/>
      <tableStyleElement type="totalRow" dxfId="1160"/>
      <tableStyleElement type="firstColumn" dxfId="1159"/>
      <tableStyleElement type="firstRowStripe" dxfId="1158"/>
      <tableStyleElement type="secondRowStripe" dxfId="1157"/>
      <tableStyleElement type="firstColumnStripe" dxfId="1156"/>
      <tableStyleElement type="firstSubtotalColumn" dxfId="1155"/>
      <tableStyleElement type="firstSubtotalRow" dxfId="1154"/>
      <tableStyleElement type="secondSubtotalRow" dxfId="1153"/>
      <tableStyleElement type="firstRowSubheading" dxfId="1152"/>
      <tableStyleElement type="secondRowSubheading" dxfId="1151"/>
      <tableStyleElement type="pageFieldLabels" dxfId="1150"/>
      <tableStyleElement type="pageFieldValues" dxfId="1149"/>
    </tableStyle>
    <tableStyle name="Seguimiento OCI 2" table="0" count="14" xr9:uid="{00000000-0011-0000-FFFF-FFFF01000000}">
      <tableStyleElement type="wholeTable" dxfId="1148"/>
      <tableStyleElement type="headerRow" dxfId="1147"/>
      <tableStyleElement type="totalRow" dxfId="1146"/>
      <tableStyleElement type="firstColumn" dxfId="1145"/>
      <tableStyleElement type="firstRowStripe" dxfId="1144"/>
      <tableStyleElement type="secondRowStripe" dxfId="1143"/>
      <tableStyleElement type="firstColumnStripe" dxfId="1142"/>
      <tableStyleElement type="firstSubtotalColumn" dxfId="1141"/>
      <tableStyleElement type="firstSubtotalRow" dxfId="1140"/>
      <tableStyleElement type="secondSubtotalRow" dxfId="1139"/>
      <tableStyleElement type="firstRowSubheading" dxfId="1138"/>
      <tableStyleElement type="secondRowSubheading" dxfId="1137"/>
      <tableStyleElement type="pageFieldLabels" dxfId="1136"/>
      <tableStyleElement type="pageFieldValues" dxfId="1135"/>
    </tableStyle>
  </tableStyles>
  <colors>
    <mruColors>
      <color rgb="FFFF8181"/>
      <color rgb="FF82D6EA"/>
      <color rgb="FF8FE78B"/>
      <color rgb="FFFEF800"/>
      <color rgb="FFFFFF71"/>
      <color rgb="FFFFFB53"/>
      <color rgb="FFD35C55"/>
      <color rgb="FFC399DB"/>
      <color rgb="FF8FDF8B"/>
      <color rgb="FFFCF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[Avance plan de mejoramiento a 30 de septiembre..xlsx]HALLAZGOS CGR CONSOLIDADOS!Resumen por auditorias</c:name>
    <c:fmtId val="43"/>
  </c:pivotSource>
  <c:chart>
    <c:title>
      <c:tx>
        <c:rich>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r>
              <a:rPr lang="es-CO" sz="900" b="1">
                <a:solidFill>
                  <a:schemeClr val="tx1"/>
                </a:solidFill>
                <a:latin typeface="Arial" panose="020B0604020202020204" pitchFamily="34" charset="0"/>
                <a:cs typeface="Arial" panose="020B0604020202020204" pitchFamily="34" charset="0"/>
              </a:rPr>
              <a:t>ESTADO ACCIONES DE MEJORA POR AUDITORIA</a:t>
            </a:r>
          </a:p>
        </c:rich>
      </c:tx>
      <c:layout>
        <c:manualLayout>
          <c:xMode val="edge"/>
          <c:yMode val="edge"/>
          <c:x val="0.45986493751358559"/>
          <c:y val="2.7061828995547117E-2"/>
        </c:manualLayout>
      </c:layout>
      <c:overlay val="0"/>
      <c:spPr>
        <a:noFill/>
        <a:ln>
          <a:noFill/>
        </a:ln>
        <a:effectLst/>
      </c:spPr>
      <c:txPr>
        <a:bodyPr rot="0" spcFirstLastPara="1" vertOverflow="ellipsis" vert="horz" wrap="square" anchor="ctr" anchorCtr="1"/>
        <a:lstStyle/>
        <a:p>
          <a:pPr>
            <a:defRPr sz="900" b="1" i="0" u="none" strike="noStrike" kern="1200" cap="none" spc="0" normalizeH="0" baseline="0">
              <a:solidFill>
                <a:schemeClr val="tx1"/>
              </a:solidFill>
              <a:latin typeface="+mj-lt"/>
              <a:ea typeface="+mj-ea"/>
              <a:cs typeface="+mj-cs"/>
            </a:defRPr>
          </a:pPr>
          <a:endParaRPr lang="es-CO"/>
        </a:p>
      </c:txPr>
    </c:title>
    <c:autoTitleDeleted val="0"/>
    <c:pivotFmts>
      <c:pivotFmt>
        <c:idx val="0"/>
        <c:dLbl>
          <c:idx val="0"/>
          <c:showLegendKey val="0"/>
          <c:showVal val="1"/>
          <c:showCatName val="0"/>
          <c:showSerName val="0"/>
          <c:showPercent val="0"/>
          <c:showBubbleSize val="0"/>
          <c:extLst>
            <c:ext xmlns:c15="http://schemas.microsoft.com/office/drawing/2012/chart" uri="{CE6537A1-D6FC-4f65-9D91-7224C49458BB}"/>
          </c:extLst>
        </c:dLbl>
      </c:pivotFmt>
      <c:pivotFmt>
        <c:idx val="1"/>
        <c:dLbl>
          <c:idx val="0"/>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dLbl>
          <c:idx val="0"/>
          <c:showLegendKey val="0"/>
          <c:showVal val="1"/>
          <c:showCatName val="0"/>
          <c:showSerName val="0"/>
          <c:showPercent val="0"/>
          <c:showBubbleSize val="0"/>
          <c:extLst>
            <c:ext xmlns:c15="http://schemas.microsoft.com/office/drawing/2012/chart" uri="{CE6537A1-D6FC-4f65-9D91-7224C49458BB}"/>
          </c:extLst>
        </c:dLbl>
      </c:pivotFmt>
      <c:pivotFmt>
        <c:idx val="5"/>
      </c:pivotFmt>
      <c:pivotFmt>
        <c:idx val="6"/>
        <c:spPr>
          <a:solidFill>
            <a:srgbClr val="FFFF33"/>
          </a:solidFill>
          <a:ln>
            <a:noFill/>
          </a:ln>
          <a:effectLst/>
        </c:spPr>
        <c:marker>
          <c:symbol val="none"/>
        </c:marker>
      </c:pivotFmt>
      <c:pivotFmt>
        <c:idx val="7"/>
        <c:dLbl>
          <c:idx val="0"/>
          <c:showLegendKey val="0"/>
          <c:showVal val="1"/>
          <c:showCatName val="0"/>
          <c:showSerName val="0"/>
          <c:showPercent val="0"/>
          <c:showBubbleSize val="0"/>
          <c:extLst>
            <c:ext xmlns:c15="http://schemas.microsoft.com/office/drawing/2012/chart" uri="{CE6537A1-D6FC-4f65-9D91-7224C49458BB}"/>
          </c:extLst>
        </c:dLbl>
      </c:pivotFmt>
      <c:pivotFmt>
        <c:idx val="8"/>
        <c:dLbl>
          <c:idx val="0"/>
          <c:showLegendKey val="0"/>
          <c:showVal val="1"/>
          <c:showCatName val="0"/>
          <c:showSerName val="0"/>
          <c:showPercent val="0"/>
          <c:showBubbleSize val="0"/>
          <c:extLst>
            <c:ext xmlns:c15="http://schemas.microsoft.com/office/drawing/2012/chart" uri="{CE6537A1-D6FC-4f65-9D91-7224C49458BB}"/>
          </c:extLst>
        </c:dLbl>
      </c:pivotFmt>
      <c:pivotFmt>
        <c:idx val="9"/>
        <c:dLbl>
          <c:idx val="0"/>
          <c:showLegendKey val="0"/>
          <c:showVal val="1"/>
          <c:showCatName val="0"/>
          <c:showSerName val="0"/>
          <c:showPercent val="0"/>
          <c:showBubbleSize val="0"/>
          <c:extLst>
            <c:ext xmlns:c15="http://schemas.microsoft.com/office/drawing/2012/chart" uri="{CE6537A1-D6FC-4f65-9D91-7224C49458BB}"/>
          </c:extLst>
        </c:dLbl>
      </c:pivotFmt>
      <c:pivotFmt>
        <c:idx val="10"/>
        <c:dLbl>
          <c:idx val="0"/>
          <c:showLegendKey val="0"/>
          <c:showVal val="1"/>
          <c:showCatName val="0"/>
          <c:showSerName val="0"/>
          <c:showPercent val="0"/>
          <c:showBubbleSize val="0"/>
          <c:extLst>
            <c:ext xmlns:c15="http://schemas.microsoft.com/office/drawing/2012/chart" uri="{CE6537A1-D6FC-4f65-9D91-7224C49458BB}"/>
          </c:extLst>
        </c:dLbl>
      </c:pivotFmt>
      <c:pivotFmt>
        <c:idx val="11"/>
        <c:dLbl>
          <c:idx val="0"/>
          <c:showLegendKey val="0"/>
          <c:showVal val="1"/>
          <c:showCatName val="0"/>
          <c:showSerName val="0"/>
          <c:showPercent val="0"/>
          <c:showBubbleSize val="0"/>
          <c:extLst>
            <c:ext xmlns:c15="http://schemas.microsoft.com/office/drawing/2012/chart" uri="{CE6537A1-D6FC-4f65-9D91-7224C49458BB}"/>
          </c:extLst>
        </c:dLbl>
      </c:pivotFmt>
      <c:pivotFmt>
        <c:idx val="12"/>
        <c:dLbl>
          <c:idx val="0"/>
          <c:showLegendKey val="0"/>
          <c:showVal val="1"/>
          <c:showCatName val="0"/>
          <c:showSerName val="0"/>
          <c:showPercent val="0"/>
          <c:showBubbleSize val="0"/>
          <c:extLst>
            <c:ext xmlns:c15="http://schemas.microsoft.com/office/drawing/2012/chart" uri="{CE6537A1-D6FC-4f65-9D91-7224C49458BB}"/>
          </c:extLst>
        </c:dLbl>
      </c:pivotFmt>
      <c:pivotFmt>
        <c:idx val="13"/>
        <c:dLbl>
          <c:idx val="0"/>
          <c:showLegendKey val="0"/>
          <c:showVal val="1"/>
          <c:showCatName val="0"/>
          <c:showSerName val="0"/>
          <c:showPercent val="0"/>
          <c:showBubbleSize val="0"/>
          <c:extLst>
            <c:ext xmlns:c15="http://schemas.microsoft.com/office/drawing/2012/chart" uri="{CE6537A1-D6FC-4f65-9D91-7224C49458BB}"/>
          </c:extLst>
        </c:dLbl>
      </c:pivotFmt>
      <c:pivotFmt>
        <c:idx val="14"/>
        <c:dLbl>
          <c:idx val="0"/>
          <c:showLegendKey val="0"/>
          <c:showVal val="1"/>
          <c:showCatName val="0"/>
          <c:showSerName val="0"/>
          <c:showPercent val="0"/>
          <c:showBubbleSize val="0"/>
          <c:extLst>
            <c:ext xmlns:c15="http://schemas.microsoft.com/office/drawing/2012/chart" uri="{CE6537A1-D6FC-4f65-9D91-7224C49458BB}"/>
          </c:extLst>
        </c:dLbl>
      </c:pivotFmt>
      <c:pivotFmt>
        <c:idx val="15"/>
        <c:dLbl>
          <c:idx val="0"/>
          <c:showLegendKey val="0"/>
          <c:showVal val="1"/>
          <c:showCatName val="0"/>
          <c:showSerName val="0"/>
          <c:showPercent val="0"/>
          <c:showBubbleSize val="0"/>
          <c:extLst>
            <c:ext xmlns:c15="http://schemas.microsoft.com/office/drawing/2012/chart" uri="{CE6537A1-D6FC-4f65-9D91-7224C49458BB}"/>
          </c:extLst>
        </c:dLbl>
      </c:pivotFmt>
      <c:pivotFmt>
        <c:idx val="16"/>
        <c:dLbl>
          <c:idx val="0"/>
          <c:showLegendKey val="0"/>
          <c:showVal val="1"/>
          <c:showCatName val="0"/>
          <c:showSerName val="0"/>
          <c:showPercent val="0"/>
          <c:showBubbleSize val="0"/>
          <c:extLst>
            <c:ext xmlns:c15="http://schemas.microsoft.com/office/drawing/2012/chart" uri="{CE6537A1-D6FC-4f65-9D91-7224C49458BB}"/>
          </c:extLst>
        </c:dLbl>
      </c:pivotFmt>
      <c:pivotFmt>
        <c:idx val="17"/>
      </c:pivotFmt>
      <c:pivotFmt>
        <c:idx val="18"/>
        <c:spPr>
          <a:solidFill>
            <a:schemeClr val="tx2">
              <a:lumMod val="40000"/>
              <a:lumOff val="6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0"/>
        <c:spPr>
          <a:solidFill>
            <a:srgbClr val="C399DB"/>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1"/>
        <c:spPr>
          <a:solidFill>
            <a:srgbClr val="FFFF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2"/>
        <c:spPr>
          <a:solidFill>
            <a:srgbClr val="C358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C399DB"/>
          </a:solidFill>
          <a:ln>
            <a:noFill/>
          </a:ln>
          <a:effectLst/>
        </c:spPr>
        <c:dLbl>
          <c:idx val="0"/>
          <c:layout>
            <c:manualLayout>
              <c:x val="1.4540167211922936E-3"/>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4"/>
        <c:spPr>
          <a:solidFill>
            <a:srgbClr val="C399DB"/>
          </a:solidFill>
          <a:ln>
            <a:noFill/>
          </a:ln>
          <a:effectLst/>
        </c:spPr>
        <c:dLbl>
          <c:idx val="0"/>
          <c:layout>
            <c:manualLayout>
              <c:x val="-1.0662666112714673E-16"/>
              <c:y val="1.5414252576243506E-2"/>
            </c:manualLayout>
          </c:layout>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5"/>
        <c:spPr>
          <a:solidFill>
            <a:srgbClr val="FFFF3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82D6EA"/>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rgbClr val="8FDF8B"/>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29"/>
        <c:spPr>
          <a:solidFill>
            <a:srgbClr val="D35C5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0"/>
        <c:spPr>
          <a:solidFill>
            <a:srgbClr val="FEF8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1"/>
        <c:spPr>
          <a:solidFill>
            <a:srgbClr val="D35C55"/>
          </a:solidFill>
          <a:ln>
            <a:noFill/>
          </a:ln>
          <a:effectLst/>
        </c:spPr>
        <c:dLbl>
          <c:idx val="0"/>
          <c:layout>
            <c:manualLayout>
              <c:x val="0"/>
              <c:y val="1.400028717124473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2"/>
        <c:spPr>
          <a:solidFill>
            <a:srgbClr val="8FDF8B"/>
          </a:solidFill>
          <a:ln>
            <a:noFill/>
          </a:ln>
          <a:effectLst/>
        </c:spPr>
        <c:dLbl>
          <c:idx val="0"/>
          <c:layout>
            <c:manualLayout>
              <c:x val="-1.3934045008281979E-3"/>
              <c:y val="7.00014358562236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0352071853433036E-2"/>
          <c:y val="0.10930489837332"/>
          <c:w val="0.95030377560168167"/>
          <c:h val="0.68185843634410304"/>
        </c:manualLayout>
      </c:layout>
      <c:barChart>
        <c:barDir val="col"/>
        <c:grouping val="clustered"/>
        <c:varyColors val="0"/>
        <c:ser>
          <c:idx val="0"/>
          <c:order val="0"/>
          <c:tx>
            <c:strRef>
              <c:f>'HALLAZGOS CGR CONSOLIDADOS'!$C$3:$C$4</c:f>
              <c:strCache>
                <c:ptCount val="1"/>
                <c:pt idx="0">
                  <c:v>EN TERMINO</c:v>
                </c:pt>
              </c:strCache>
            </c:strRef>
          </c:tx>
          <c:spPr>
            <a:solidFill>
              <a:srgbClr val="C399DB"/>
            </a:solidFill>
            <a:ln>
              <a:noFill/>
            </a:ln>
            <a:effectLst/>
          </c:spPr>
          <c:invertIfNegative val="0"/>
          <c:dPt>
            <c:idx val="0"/>
            <c:invertIfNegative val="0"/>
            <c:bubble3D val="0"/>
            <c:spPr>
              <a:solidFill>
                <a:srgbClr val="C399DB"/>
              </a:solidFill>
              <a:ln>
                <a:noFill/>
              </a:ln>
              <a:effectLst/>
            </c:spPr>
            <c:extLst>
              <c:ext xmlns:c16="http://schemas.microsoft.com/office/drawing/2014/chart" uri="{C3380CC4-5D6E-409C-BE32-E72D297353CC}">
                <c16:uniqueId val="{00000001-0BD9-43F7-97B8-93B1453FC805}"/>
              </c:ext>
            </c:extLst>
          </c:dPt>
          <c:dPt>
            <c:idx val="5"/>
            <c:invertIfNegative val="0"/>
            <c:bubble3D val="0"/>
            <c:spPr>
              <a:solidFill>
                <a:srgbClr val="C399DB"/>
              </a:solidFill>
              <a:ln>
                <a:noFill/>
              </a:ln>
              <a:effectLst/>
            </c:spPr>
            <c:extLst>
              <c:ext xmlns:c16="http://schemas.microsoft.com/office/drawing/2014/chart" uri="{C3380CC4-5D6E-409C-BE32-E72D297353CC}">
                <c16:uniqueId val="{00000003-0BD9-43F7-97B8-93B1453FC805}"/>
              </c:ext>
            </c:extLst>
          </c:dPt>
          <c:dLbls>
            <c:dLbl>
              <c:idx val="0"/>
              <c:layout>
                <c:manualLayout>
                  <c:x val="1.4540167211922936E-3"/>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BD9-43F7-97B8-93B1453FC805}"/>
                </c:ext>
              </c:extLst>
            </c:dLbl>
            <c:dLbl>
              <c:idx val="5"/>
              <c:layout>
                <c:manualLayout>
                  <c:x val="-1.0662666112714673E-16"/>
                  <c:y val="1.54142525762435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BD9-43F7-97B8-93B1453FC805}"/>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CONSOLIDADOS'!$B$5:$B$28</c:f>
              <c:strCache>
                <c:ptCount val="2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pt idx="21">
                  <c:v>DENUNCIA2020-187038-82111-D</c:v>
                </c:pt>
                <c:pt idx="22">
                  <c:v>AF2020</c:v>
                </c:pt>
              </c:strCache>
            </c:strRef>
          </c:cat>
          <c:val>
            <c:numRef>
              <c:f>'HALLAZGOS CGR CONSOLIDADOS'!$C$5:$C$28</c:f>
              <c:numCache>
                <c:formatCode>General</c:formatCode>
                <c:ptCount val="23"/>
                <c:pt idx="0">
                  <c:v>1</c:v>
                </c:pt>
                <c:pt idx="1">
                  <c:v>6</c:v>
                </c:pt>
                <c:pt idx="5">
                  <c:v>4</c:v>
                </c:pt>
                <c:pt idx="7">
                  <c:v>1</c:v>
                </c:pt>
                <c:pt idx="11">
                  <c:v>1</c:v>
                </c:pt>
                <c:pt idx="20">
                  <c:v>2</c:v>
                </c:pt>
                <c:pt idx="21">
                  <c:v>1</c:v>
                </c:pt>
                <c:pt idx="22">
                  <c:v>27</c:v>
                </c:pt>
              </c:numCache>
            </c:numRef>
          </c:val>
          <c:extLst>
            <c:ext xmlns:c16="http://schemas.microsoft.com/office/drawing/2014/chart" uri="{C3380CC4-5D6E-409C-BE32-E72D297353CC}">
              <c16:uniqueId val="{00000000-CD9B-44F7-B6A9-E8E42602A486}"/>
            </c:ext>
          </c:extLst>
        </c:ser>
        <c:ser>
          <c:idx val="1"/>
          <c:order val="1"/>
          <c:tx>
            <c:strRef>
              <c:f>'HALLAZGOS CGR CONSOLIDADOS'!$D$3:$D$4</c:f>
              <c:strCache>
                <c:ptCount val="1"/>
                <c:pt idx="0">
                  <c:v>CUMPLIDA</c:v>
                </c:pt>
              </c:strCache>
            </c:strRef>
          </c:tx>
          <c:spPr>
            <a:solidFill>
              <a:srgbClr val="8FDF8B"/>
            </a:solidFill>
            <a:ln>
              <a:noFill/>
            </a:ln>
            <a:effectLst/>
          </c:spPr>
          <c:invertIfNegative val="0"/>
          <c:dPt>
            <c:idx val="0"/>
            <c:invertIfNegative val="0"/>
            <c:bubble3D val="0"/>
            <c:extLst>
              <c:ext xmlns:c16="http://schemas.microsoft.com/office/drawing/2014/chart" uri="{C3380CC4-5D6E-409C-BE32-E72D297353CC}">
                <c16:uniqueId val="{00000001-CD9B-44F7-B6A9-E8E42602A486}"/>
              </c:ext>
            </c:extLst>
          </c:dPt>
          <c:dPt>
            <c:idx val="5"/>
            <c:invertIfNegative val="0"/>
            <c:bubble3D val="0"/>
            <c:extLst>
              <c:ext xmlns:c16="http://schemas.microsoft.com/office/drawing/2014/chart" uri="{C3380CC4-5D6E-409C-BE32-E72D297353CC}">
                <c16:uniqueId val="{00000002-CD9B-44F7-B6A9-E8E42602A486}"/>
              </c:ext>
            </c:extLst>
          </c:dPt>
          <c:dPt>
            <c:idx val="6"/>
            <c:invertIfNegative val="0"/>
            <c:bubble3D val="0"/>
            <c:spPr>
              <a:solidFill>
                <a:srgbClr val="8FDF8B"/>
              </a:solidFill>
              <a:ln>
                <a:noFill/>
              </a:ln>
              <a:effectLst/>
            </c:spPr>
            <c:extLst>
              <c:ext xmlns:c16="http://schemas.microsoft.com/office/drawing/2014/chart" uri="{C3380CC4-5D6E-409C-BE32-E72D297353CC}">
                <c16:uniqueId val="{00000007-8154-4F74-88D4-72F75765C108}"/>
              </c:ext>
            </c:extLst>
          </c:dPt>
          <c:dLbls>
            <c:dLbl>
              <c:idx val="6"/>
              <c:layout>
                <c:manualLayout>
                  <c:x val="-1.3934045008281979E-3"/>
                  <c:y val="7.00014358562236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154-4F74-88D4-72F75765C1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CONSOLIDADOS'!$B$5:$B$28</c:f>
              <c:strCache>
                <c:ptCount val="2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pt idx="21">
                  <c:v>DENUNCIA2020-187038-82111-D</c:v>
                </c:pt>
                <c:pt idx="22">
                  <c:v>AF2020</c:v>
                </c:pt>
              </c:strCache>
            </c:strRef>
          </c:cat>
          <c:val>
            <c:numRef>
              <c:f>'HALLAZGOS CGR CONSOLIDADOS'!$D$5:$D$28</c:f>
              <c:numCache>
                <c:formatCode>General</c:formatCode>
                <c:ptCount val="23"/>
                <c:pt idx="0">
                  <c:v>49</c:v>
                </c:pt>
                <c:pt idx="1">
                  <c:v>40</c:v>
                </c:pt>
                <c:pt idx="2">
                  <c:v>5</c:v>
                </c:pt>
                <c:pt idx="3">
                  <c:v>8</c:v>
                </c:pt>
                <c:pt idx="4">
                  <c:v>12</c:v>
                </c:pt>
                <c:pt idx="5">
                  <c:v>47</c:v>
                </c:pt>
                <c:pt idx="6">
                  <c:v>2</c:v>
                </c:pt>
                <c:pt idx="7">
                  <c:v>36</c:v>
                </c:pt>
                <c:pt idx="8">
                  <c:v>3</c:v>
                </c:pt>
                <c:pt idx="9">
                  <c:v>3</c:v>
                </c:pt>
                <c:pt idx="10">
                  <c:v>1</c:v>
                </c:pt>
                <c:pt idx="11">
                  <c:v>34</c:v>
                </c:pt>
                <c:pt idx="12">
                  <c:v>8</c:v>
                </c:pt>
                <c:pt idx="13">
                  <c:v>1</c:v>
                </c:pt>
                <c:pt idx="14">
                  <c:v>4</c:v>
                </c:pt>
                <c:pt idx="16">
                  <c:v>1</c:v>
                </c:pt>
              </c:numCache>
            </c:numRef>
          </c:val>
          <c:extLst>
            <c:ext xmlns:c16="http://schemas.microsoft.com/office/drawing/2014/chart" uri="{C3380CC4-5D6E-409C-BE32-E72D297353CC}">
              <c16:uniqueId val="{00000003-CD9B-44F7-B6A9-E8E42602A486}"/>
            </c:ext>
          </c:extLst>
        </c:ser>
        <c:ser>
          <c:idx val="2"/>
          <c:order val="2"/>
          <c:tx>
            <c:strRef>
              <c:f>'HALLAZGOS CGR CONSOLIDADOS'!$E$3:$E$4</c:f>
              <c:strCache>
                <c:ptCount val="1"/>
                <c:pt idx="0">
                  <c:v>VENCIDA</c:v>
                </c:pt>
              </c:strCache>
            </c:strRef>
          </c:tx>
          <c:spPr>
            <a:solidFill>
              <a:srgbClr val="D35C55"/>
            </a:solidFill>
            <a:ln>
              <a:noFill/>
            </a:ln>
            <a:effectLst/>
          </c:spPr>
          <c:invertIfNegative val="0"/>
          <c:dPt>
            <c:idx val="4"/>
            <c:invertIfNegative val="0"/>
            <c:bubble3D val="0"/>
            <c:spPr>
              <a:solidFill>
                <a:srgbClr val="D35C55"/>
              </a:solidFill>
              <a:ln>
                <a:noFill/>
              </a:ln>
              <a:effectLst/>
            </c:spPr>
            <c:extLst>
              <c:ext xmlns:c16="http://schemas.microsoft.com/office/drawing/2014/chart" uri="{C3380CC4-5D6E-409C-BE32-E72D297353CC}">
                <c16:uniqueId val="{00000009-8154-4F74-88D4-72F75765C108}"/>
              </c:ext>
            </c:extLst>
          </c:dPt>
          <c:dPt>
            <c:idx val="6"/>
            <c:invertIfNegative val="0"/>
            <c:bubble3D val="0"/>
            <c:extLst>
              <c:ext xmlns:c16="http://schemas.microsoft.com/office/drawing/2014/chart" uri="{C3380CC4-5D6E-409C-BE32-E72D297353CC}">
                <c16:uniqueId val="{00000007-0BD9-43F7-97B8-93B1453FC805}"/>
              </c:ext>
            </c:extLst>
          </c:dPt>
          <c:dLbls>
            <c:dLbl>
              <c:idx val="4"/>
              <c:layout>
                <c:manualLayout>
                  <c:x val="0"/>
                  <c:y val="1.40002871712447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154-4F74-88D4-72F75765C1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'HALLAZGOS CGR CONSOLIDADOS'!$B$5:$B$28</c:f>
              <c:strCache>
                <c:ptCount val="23"/>
                <c:pt idx="0">
                  <c:v>R2014</c:v>
                </c:pt>
                <c:pt idx="1">
                  <c:v>R2015</c:v>
                </c:pt>
                <c:pt idx="2">
                  <c:v>D2016</c:v>
                </c:pt>
                <c:pt idx="3">
                  <c:v>EVP2016</c:v>
                </c:pt>
                <c:pt idx="4">
                  <c:v>ECP2016</c:v>
                </c:pt>
                <c:pt idx="5">
                  <c:v>R2016</c:v>
                </c:pt>
                <c:pt idx="6">
                  <c:v>AC2017</c:v>
                </c:pt>
                <c:pt idx="7">
                  <c:v>AF2017</c:v>
                </c:pt>
                <c:pt idx="8">
                  <c:v>ADP2017</c:v>
                </c:pt>
                <c:pt idx="9">
                  <c:v>ACSRT17</c:v>
                </c:pt>
                <c:pt idx="10">
                  <c:v>APCSMF18</c:v>
                </c:pt>
                <c:pt idx="11">
                  <c:v>AF2018</c:v>
                </c:pt>
                <c:pt idx="12">
                  <c:v>ACTL2018</c:v>
                </c:pt>
                <c:pt idx="13">
                  <c:v>ACPP</c:v>
                </c:pt>
                <c:pt idx="14">
                  <c:v>AF2019</c:v>
                </c:pt>
                <c:pt idx="15">
                  <c:v>AEFC</c:v>
                </c:pt>
                <c:pt idx="16">
                  <c:v>AC2019</c:v>
                </c:pt>
                <c:pt idx="17">
                  <c:v>AT73</c:v>
                </c:pt>
                <c:pt idx="18">
                  <c:v>AT74</c:v>
                </c:pt>
                <c:pt idx="19">
                  <c:v>AT75</c:v>
                </c:pt>
                <c:pt idx="20">
                  <c:v>AT75-OCAD PAZ</c:v>
                </c:pt>
                <c:pt idx="21">
                  <c:v>DENUNCIA2020-187038-82111-D</c:v>
                </c:pt>
                <c:pt idx="22">
                  <c:v>AF2020</c:v>
                </c:pt>
              </c:strCache>
            </c:strRef>
          </c:cat>
          <c:val>
            <c:numRef>
              <c:f>'HALLAZGOS CGR CONSOLIDADOS'!$E$5:$E$28</c:f>
              <c:numCache>
                <c:formatCode>General</c:formatCode>
                <c:ptCount val="23"/>
                <c:pt idx="0">
                  <c:v>26</c:v>
                </c:pt>
                <c:pt idx="1">
                  <c:v>14</c:v>
                </c:pt>
                <c:pt idx="2">
                  <c:v>2</c:v>
                </c:pt>
                <c:pt idx="4">
                  <c:v>13</c:v>
                </c:pt>
                <c:pt idx="5">
                  <c:v>12</c:v>
                </c:pt>
                <c:pt idx="6">
                  <c:v>2</c:v>
                </c:pt>
                <c:pt idx="7">
                  <c:v>8</c:v>
                </c:pt>
                <c:pt idx="8">
                  <c:v>5</c:v>
                </c:pt>
                <c:pt idx="9">
                  <c:v>25</c:v>
                </c:pt>
                <c:pt idx="10">
                  <c:v>4</c:v>
                </c:pt>
                <c:pt idx="11">
                  <c:v>21</c:v>
                </c:pt>
                <c:pt idx="13">
                  <c:v>4</c:v>
                </c:pt>
                <c:pt idx="14">
                  <c:v>7</c:v>
                </c:pt>
                <c:pt idx="15">
                  <c:v>2</c:v>
                </c:pt>
                <c:pt idx="16">
                  <c:v>16</c:v>
                </c:pt>
                <c:pt idx="17">
                  <c:v>7</c:v>
                </c:pt>
                <c:pt idx="18">
                  <c:v>1</c:v>
                </c:pt>
                <c:pt idx="19">
                  <c:v>12</c:v>
                </c:pt>
                <c:pt idx="20">
                  <c:v>9</c:v>
                </c:pt>
              </c:numCache>
            </c:numRef>
          </c:val>
          <c:extLst>
            <c:ext xmlns:c16="http://schemas.microsoft.com/office/drawing/2014/chart" uri="{C3380CC4-5D6E-409C-BE32-E72D297353CC}">
              <c16:uniqueId val="{00000002-2536-4AB7-A206-BF03B3DD015B}"/>
            </c:ext>
          </c:extLst>
        </c:ser>
        <c:dLbls>
          <c:showLegendKey val="0"/>
          <c:showVal val="0"/>
          <c:showCatName val="0"/>
          <c:showSerName val="0"/>
          <c:showPercent val="0"/>
          <c:showBubbleSize val="0"/>
        </c:dLbls>
        <c:gapWidth val="267"/>
        <c:overlap val="-43"/>
        <c:axId val="452693688"/>
        <c:axId val="452687808"/>
      </c:barChart>
      <c:catAx>
        <c:axId val="4526936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800" b="0" i="0" u="none" strike="noStrike" kern="1200" cap="none" spc="0" normalizeH="0" baseline="0">
                <a:solidFill>
                  <a:schemeClr val="tx1"/>
                </a:solidFill>
                <a:latin typeface="Arial" panose="020B0604020202020204" pitchFamily="34" charset="0"/>
                <a:ea typeface="+mn-ea"/>
                <a:cs typeface="Arial" panose="020B0604020202020204" pitchFamily="34" charset="0"/>
              </a:defRPr>
            </a:pPr>
            <a:endParaRPr lang="es-CO"/>
          </a:p>
        </c:txPr>
        <c:crossAx val="452687808"/>
        <c:crosses val="autoZero"/>
        <c:auto val="1"/>
        <c:lblAlgn val="ctr"/>
        <c:lblOffset val="100"/>
        <c:noMultiLvlLbl val="0"/>
      </c:catAx>
      <c:valAx>
        <c:axId val="452687808"/>
        <c:scaling>
          <c:orientation val="minMax"/>
        </c:scaling>
        <c:delete val="0"/>
        <c:axPos val="l"/>
        <c:majorGridlines>
          <c:spPr>
            <a:ln w="9525" cap="flat" cmpd="sng" algn="ctr">
              <a:solidFill>
                <a:schemeClr val="bg1"/>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dk1">
                    <a:lumMod val="65000"/>
                    <a:lumOff val="35000"/>
                  </a:schemeClr>
                </a:solidFill>
                <a:latin typeface="Arial" panose="020B0604020202020204" pitchFamily="34" charset="0"/>
                <a:ea typeface="+mn-ea"/>
                <a:cs typeface="Arial" panose="020B0604020202020204" pitchFamily="34" charset="0"/>
              </a:defRPr>
            </a:pPr>
            <a:endParaRPr lang="es-CO"/>
          </a:p>
        </c:txPr>
        <c:crossAx val="452693688"/>
        <c:crosses val="autoZero"/>
        <c:crossBetween val="between"/>
        <c:minorUnit val="1"/>
      </c:valAx>
      <c:spPr>
        <a:noFill/>
        <a:ln>
          <a:noFill/>
        </a:ln>
        <a:effectLst/>
      </c:spPr>
    </c:plotArea>
    <c:legend>
      <c:legendPos val="b"/>
      <c:layout>
        <c:manualLayout>
          <c:xMode val="edge"/>
          <c:yMode val="edge"/>
          <c:x val="0.33265708949390732"/>
          <c:y val="0.92103804547429913"/>
          <c:w val="0.33497283190218563"/>
          <c:h val="4.5140499172196334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legend>
    <c:plotVisOnly val="1"/>
    <c:dispBlanksAs val="gap"/>
    <c:showDLblsOverMax val="0"/>
  </c:chart>
  <c:spPr>
    <a:solidFill>
      <a:schemeClr val="lt1"/>
    </a:solidFill>
    <a:ln w="9525" cap="flat" cmpd="sng" algn="ctr">
      <a:no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819147</xdr:colOff>
      <xdr:row>37</xdr:row>
      <xdr:rowOff>61910</xdr:rowOff>
    </xdr:from>
    <xdr:to>
      <xdr:col>52</xdr:col>
      <xdr:colOff>514350</xdr:colOff>
      <xdr:row>79</xdr:row>
      <xdr:rowOff>57150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LIAM ART." refreshedDate="44475.74737488426" createdVersion="5" refreshedVersion="7" minRefreshableVersion="3" recordCount="663" xr:uid="{00000000-000A-0000-FFFF-FFFF1D000000}">
  <cacheSource type="worksheet">
    <worksheetSource ref="A1:AD1048576" sheet="PLAN DE MEJORAMIENTO CGR-INVIAS"/>
  </cacheSource>
  <cacheFields count="30">
    <cacheField name="N° de Hallazgos" numFmtId="0">
      <sharedItems containsBlank="1" containsMixedTypes="1" containsNumber="1" containsInteger="1" minValue="1" maxValue="399"/>
    </cacheField>
    <cacheField name="N° Acciones" numFmtId="0">
      <sharedItems containsString="0" containsBlank="1" containsNumber="1" containsInteger="1" minValue="1" maxValue="487"/>
    </cacheField>
    <cacheField name="N° de Actividades" numFmtId="0">
      <sharedItems containsString="0" containsBlank="1" containsNumber="1" containsInteger="1" minValue="1" maxValue="62"/>
    </cacheField>
    <cacheField name="Tipo de hallazgo" numFmtId="0">
      <sharedItems containsBlank="1"/>
    </cacheField>
    <cacheField name="8. Código hallazgo" numFmtId="0">
      <sharedItems containsBlank="1" containsMixedTypes="1" containsNumber="1" containsInteger="1" minValue="1101001" maxValue="10405004"/>
    </cacheField>
    <cacheField name="12. Descripción del hallazgo " numFmtId="0">
      <sharedItems containsBlank="1" longText="1"/>
    </cacheField>
    <cacheField name="16. Causa del hallazgo" numFmtId="0">
      <sharedItems containsBlank="1" longText="1"/>
    </cacheField>
    <cacheField name="20. Acción de mejora" numFmtId="0">
      <sharedItems containsBlank="1" longText="1"/>
    </cacheField>
    <cacheField name=" 24. Actividades / Descripción" numFmtId="0">
      <sharedItems containsBlank="1" longText="1"/>
    </cacheField>
    <cacheField name="28. Actividades / Unidad de medida" numFmtId="0">
      <sharedItems containsBlank="1"/>
    </cacheField>
    <cacheField name="31. Actividades / Cantidades Unidad de Medida" numFmtId="0">
      <sharedItems containsBlank="1" containsMixedTypes="1" containsNumber="1" containsInteger="1" minValue="1" maxValue="40"/>
    </cacheField>
    <cacheField name="32. Actividades / Fecha inicio" numFmtId="0">
      <sharedItems containsNonDate="0" containsDate="1" containsString="0" containsBlank="1" minDate="2017-11-01T00:00:00" maxDate="2021-08-03T00:00:00"/>
    </cacheField>
    <cacheField name="36. Actividades / Fecha terminación" numFmtId="0">
      <sharedItems containsNonDate="0" containsDate="1" containsString="0" containsBlank="1" minDate="2017-11-30T00:00:00" maxDate="2022-08-02T00:00:00" count="84">
        <d v="2021-12-31T00:00:00"/>
        <d v="2021-11-30T00:00:00"/>
        <d v="2022-07-30T00:00:00"/>
        <d v="2022-08-01T00:00:00"/>
        <d v="2021-03-30T00:00:00"/>
        <d v="2021-05-30T00:00:00"/>
        <d v="2021-07-07T00:00:00"/>
        <d v="2021-06-06T00:00:00"/>
        <d v="2021-05-31T00:00:00"/>
        <d v="2020-12-31T00:00:00"/>
        <d v="2020-09-30T00:00:00"/>
        <d v="2020-11-30T00:00:00"/>
        <d v="2021-01-30T00:00:00"/>
        <d v="2020-10-31T00:00:00"/>
        <d v="2020-03-01T00:00:00"/>
        <d v="2020-06-30T00:00:00"/>
        <d v="2020-05-31T00:00:00"/>
        <d v="2020-07-31T00:00:00"/>
        <d v="2020-03-31T00:00:00"/>
        <d v="2019-12-31T00:00:00"/>
        <d v="2020-08-12T00:00:00"/>
        <d v="2020-01-30T00:00:00"/>
        <d v="2020-02-15T00:00:00"/>
        <d v="2020-02-06T00:00:00"/>
        <d v="2020-01-31T00:00:00"/>
        <d v="2019-10-30T00:00:00"/>
        <d v="2019-09-15T00:00:00"/>
        <d v="2019-11-30T00:00:00"/>
        <d v="2019-10-31T00:00:00"/>
        <d v="2019-08-31T00:00:00"/>
        <d v="2019-10-15T00:00:00"/>
        <d v="2019-02-28T00:00:00"/>
        <d v="2019-06-30T00:00:00"/>
        <d v="2019-12-28T00:00:00"/>
        <d v="2018-11-30T00:00:00"/>
        <d v="2021-01-28T00:00:00"/>
        <d v="2019-02-01T00:00:00"/>
        <d v="2019-03-30T00:00:00"/>
        <d v="2018-12-31T00:00:00"/>
        <d v="2019-01-31T00:00:00"/>
        <d v="2019-07-31T00:00:00"/>
        <d v="2020-03-30T00:00:00"/>
        <d v="2019-03-31T00:00:00"/>
        <d v="2020-05-28T00:00:00"/>
        <d v="2019-01-20T00:00:00"/>
        <d v="2019-03-01T00:00:00"/>
        <d v="2018-10-30T00:00:00"/>
        <d v="2018-02-28T00:00:00"/>
        <d v="2017-12-30T00:00:00"/>
        <d v="2018-01-30T00:00:00"/>
        <d v="2018-05-30T00:00:00"/>
        <d v="2018-10-15T00:00:00"/>
        <d v="2018-08-30T00:00:00"/>
        <d v="2018-06-30T00:00:00"/>
        <d v="2021-02-28T00:00:00"/>
        <d v="2018-03-30T00:00:00"/>
        <d v="2017-12-15T00:00:00"/>
        <d v="2018-09-30T00:00:00"/>
        <d v="2022-06-30T00:00:00"/>
        <d v="2018-05-01T00:00:00"/>
        <d v="2021-10-30T00:00:00"/>
        <d v="2017-11-30T00:00:00"/>
        <d v="2018-03-01T00:00:00"/>
        <d v="2018-07-31T00:00:00"/>
        <d v="2021-04-30T00:00:00"/>
        <d v="2018-05-31T00:00:00"/>
        <d v="2022-02-28T00:00:00"/>
        <d v="2020-08-30T00:00:00"/>
        <d v="2018-07-30T00:00:00"/>
        <d v="2017-12-31T00:00:00"/>
        <m/>
        <d v="2019-08-30T00:00:00" u="1"/>
        <d v="2019-12-01T00:00:00" u="1"/>
        <d v="2018-10-31T00:00:00" u="1"/>
        <d v="2019-09-30T00:00:00" u="1"/>
        <d v="2018-12-20T00:00:00" u="1"/>
        <d v="2019-12-12T00:00:00" u="1"/>
        <d v="2018-04-30T00:00:00" u="1"/>
        <d v="2020-04-30T00:00:00" u="1"/>
        <d v="2019-03-13T00:00:00" u="1"/>
        <d v="2020-12-23T00:00:00" u="1"/>
        <d v="2020-02-28T00:00:00" u="1"/>
        <d v="2021-02-15T00:00:00" u="1"/>
        <d v="2019-07-30T00:00:00" u="1"/>
      </sharedItems>
    </cacheField>
    <cacheField name="40. Actividades / Plazo en semanas" numFmtId="0">
      <sharedItems containsString="0" containsBlank="1" containsNumber="1" minValue="1" maxValue="65.285714285714292"/>
    </cacheField>
    <cacheField name="Área Líder" numFmtId="0">
      <sharedItems containsBlank="1" count="105">
        <s v="SF"/>
        <s v="SMA"/>
        <s v="SF (GC)"/>
        <s v="DO-DTEC-SF"/>
        <s v="OAJ"/>
        <s v="DTEC"/>
        <s v="DO-GTE"/>
        <s v="GTE"/>
        <s v="DO-GPE "/>
        <s v="SRN"/>
        <s v="SEI"/>
        <s v="SRT"/>
        <s v=" DO-SRN"/>
        <s v="DO-SRN"/>
        <s v="DO"/>
        <s v="DG"/>
        <s v="OAP"/>
        <s v="DTEC-DO"/>
        <s v="SMA (BUPI)-SF (GC)"/>
        <s v="SMA-SF (GC)"/>
        <s v="DO-DTEC"/>
        <s v="DTEC-DO-SRN"/>
        <s v="DTEC-DO-SRN-SEI"/>
        <s v="SRN-SMA"/>
        <s v="SMA-SMF"/>
        <s v="DC-DO-DTEC"/>
        <s v="OAJ-DO-DTEC"/>
        <s v="SMA-DO-DTEC"/>
        <s v="DC"/>
        <s v="SF (GP)"/>
        <s v="GPE-SMA"/>
        <s v="GPE-SMA-OAJ"/>
        <s v="SF-SRT-DTEC-GC-SMA"/>
        <s v="SF-DTEC-DO"/>
        <s v="SF-SMA"/>
        <s v="OAJ-SF"/>
        <s v="DO-DTEC-OAP"/>
        <s v="DO-DC"/>
        <s v="DO (SRT) - DTEC"/>
        <s v="SRN "/>
        <s v="GPE"/>
        <s v="SPA"/>
        <s v="SMF"/>
        <s v="SMF-SMA"/>
        <s v="SF (GCP)"/>
        <s v="SA-SF"/>
        <s v="SMA (BUPI)"/>
        <s v="DTEC -DO"/>
        <s v="OAJ "/>
        <s v="DO-TERRITORIAL SANTANDER"/>
        <s v="SF-SA"/>
        <s v="SA"/>
        <s v="SG"/>
        <s v="SF-SRT-SMF"/>
        <s v="SRN-DC"/>
        <s v="SA-SF (GC)"/>
        <s v="SF-SRT"/>
        <m/>
        <s v="SF(GP)-DO-DTEC-SRN-SEI" u="1"/>
        <s v="OAJ-DO-DTEC-DC" u="1"/>
        <s v="DC-OAJ-GPE" u="1"/>
        <s v="DT" u="1"/>
        <s v="SF (GC)-OAJ" u="1"/>
        <s v="OAJ-DO-DT" u="1"/>
        <s v="OAP-DO-DTEC" u="1"/>
        <s v="DO-SF-DTEC" u="1"/>
        <s v="GGP " u="1"/>
        <s v="SF-SMA (BUPI)" u="1"/>
        <s v="DO-DTEC-SG" u="1"/>
        <s v="DO-DT-SF (GP)-SRN" u="1"/>
        <s v="SF(GCP-GT)" u="1"/>
        <s v="SMA-DO-DT" u="1"/>
        <s v="DO-OAJ" u="1"/>
        <s v="DTEC (GGP)-DO" u="1"/>
        <s v="SRN-DO" u="1"/>
        <s v="SF-SRT-SMA" u="1"/>
        <s v="DO-DT-SF" u="1"/>
        <s v="Oficina Asesora de Planeación-  " u="1"/>
        <s v="DO (SRT) - DTEC (GGP)" u="1"/>
        <s v="SA-SF-SMF" u="1"/>
        <s v="OAP-DG-DO-DTEC-SF" u="1"/>
        <s v="DO-DTEC-SA-OAP" u="1"/>
        <s v="SF-DTEC" u="1"/>
        <s v="DO-DT-OAJ-OAP" u="1"/>
        <s v="OAJ-DO-DT-DC" u="1"/>
        <s v="SF- DTEC- DO" u="1"/>
        <s v="OAJ - DIRECCIONES TERRITORIALES" u="1"/>
        <s v="DTEC-DO-GGP" u="1"/>
        <s v="DO-DT-SA-OAP" u="1"/>
        <s v="GGP" u="1"/>
        <s v="SF(GC)-DO-DTEC" u="1"/>
        <s v="DTEC-DO-SG" u="1"/>
        <s v="SEI-OAP" u="1"/>
        <s v="DTEC-GGP_x000a_" u="1"/>
        <s v="OAP  " u="1"/>
        <s v="DO-DTEC-OAJ-OAP" u="1"/>
        <s v="SA-OAP" u="1"/>
        <s v="SF (GC)-DO-DT" u="1"/>
        <s v="DO-DTEC-SA" u="1"/>
        <s v="SF(GP)-DO-DT-SRN-SEI" u="1"/>
        <s v="SF(GI)-DO-DTEC-OAP-SRN-SEI-GRUPO PEAJES-SMF" u="1"/>
        <s v="SF(GP)-DO-DTEC-OAP-SRN-SEI-GRUPO PEAJES-SMF" u="1"/>
        <s v="SF(GP)-DO-DT-OAP-SRN-SEI-GRUPO PEAJES-SMF" u="1"/>
        <s v="DTEC-GGP" u="1"/>
        <s v="DO-DTEC-SF(GP)-SRN" u="1"/>
      </sharedItems>
    </cacheField>
    <cacheField name="44. Actividades / Avance físico de ejecución" numFmtId="0">
      <sharedItems containsString="0" containsBlank="1" containsNumber="1" minValue="0" maxValue="100"/>
    </cacheField>
    <cacheField name="48. Observaciones" numFmtId="0">
      <sharedItems containsBlank="1" longText="1"/>
    </cacheField>
    <cacheField name="Fecha de elaboración papel de trabajo de cumplimiento" numFmtId="0">
      <sharedItems containsNonDate="0" containsDate="1" containsString="0" containsBlank="1" minDate="2020-10-26T00:00:00" maxDate="2021-09-28T00:00:00"/>
    </cacheField>
    <cacheField name="Tiempo transcurrido para el cumplimiento después de la fecha de terminación (Meses)" numFmtId="0">
      <sharedItems containsString="0" containsBlank="1" containsNumber="1" minValue="-1492.4666666666667" maxValue="36.733333333333334"/>
    </cacheField>
    <cacheField name="Porcentaje de avance físico de ejecución de las actividades" numFmtId="0">
      <sharedItems containsString="0" containsBlank="1" containsNumber="1" minValue="0" maxValue="100" count="78">
        <n v="0"/>
        <n v="30"/>
        <n v="100"/>
        <n v="89.65517241379311"/>
        <n v="20"/>
        <n v="70"/>
        <n v="50"/>
        <n v="40"/>
        <n v="90"/>
        <n v="65"/>
        <n v="66.663333333333327"/>
        <n v="80"/>
        <n v="25"/>
        <n v="99"/>
        <n v="33.355000000000004"/>
        <n v="42.85"/>
        <n v="66.666666666666657"/>
        <n v="75"/>
        <n v="24"/>
        <n v="12.5"/>
        <m/>
        <n v="33" u="1"/>
        <n v="91.666666666666657" u="1"/>
        <n v="25.333333333333336" u="1"/>
        <n v="66.333333333333329" u="1"/>
        <n v="99.98333333333332" u="1"/>
        <n v="32.5" u="1"/>
        <n v="67" u="1"/>
        <n v="93.5" u="1"/>
        <n v="14.299999999999999" u="1"/>
        <n v="99.625" u="1"/>
        <n v="98.6" u="1"/>
        <n v="92.5" u="1"/>
        <n v="38" u="1"/>
        <n v="56.896551724137936" u="1"/>
        <n v="74.916666666666671" u="1"/>
        <n v="12.135" u="1"/>
        <n v="74.666666666666671" u="1"/>
        <n v="8.3333333333333321" u="1"/>
        <n v="13.333333333333334" u="1"/>
        <n v="28.599999999999998" u="1"/>
        <n v="12" u="1"/>
        <n v="5" u="1"/>
        <n v="19.055" u="1"/>
        <n v="56.999999999999993" u="1"/>
        <n v="44.444444444444443" u="1"/>
        <n v="93.45" u="1"/>
        <n v="78.649999999999991" u="1"/>
        <n v="76.25" u="1"/>
        <n v="92.449999999999989" u="1"/>
        <n v="16.666666666666664" u="1"/>
        <n v="88" u="1"/>
        <n v="15" u="1"/>
        <n v="10" u="1"/>
        <n v="17.849999999999998" u="1"/>
        <n v="29.666666666666668" u="1"/>
        <n v="88.888888888888886" u="1"/>
        <n v="94.314999999999998" u="1"/>
        <n v="17" u="1"/>
        <n v="86" u="1"/>
        <n v="33.333333333333329" u="1"/>
        <n v="35" u="1"/>
        <n v="55.000000000000007" u="1"/>
        <n v="99.25" u="1"/>
        <n v="72.5" u="1"/>
        <n v="85" u="1"/>
        <n v="83.333333333333343" u="1"/>
        <n v="97.474999999999994" u="1"/>
        <n v="61" u="1"/>
        <n v="71.25" u="1"/>
        <n v="46.666666666666664" u="1"/>
        <n v="5.3333333333333339" u="1"/>
        <n v="6.25" u="1"/>
        <n v="59.666666666666671" u="1"/>
        <n v="16.25" u="1"/>
        <n v="61.45" u="1"/>
        <n v="22.333333333333336" u="1"/>
        <n v="60" u="1"/>
      </sharedItems>
    </cacheField>
    <cacheField name="Puntaje  Logrado  por las Actividades  (PLAI)" numFmtId="0">
      <sharedItems containsString="0" containsBlank="1" containsNumber="1" minValue="0" maxValue="7298.1742421182407"/>
    </cacheField>
    <cacheField name="Puntaje Logrado por las Actividades  Vencidas (PLAVI)  " numFmtId="0">
      <sharedItems containsString="0" containsBlank="1" containsNumber="1" minValue="0" maxValue="7285.0313849753838"/>
    </cacheField>
    <cacheField name="Puntaje atribuido a las actividades vencidas (PAAVI)" numFmtId="0">
      <sharedItems containsString="0" containsBlank="1" containsNumber="1" minValue="0" maxValue="11331.714285714279"/>
    </cacheField>
    <cacheField name="Efectividad de la Acción_x000a_SI / NO" numFmtId="0">
      <sharedItems containsBlank="1"/>
    </cacheField>
    <cacheField name="Estado de acción" numFmtId="0">
      <sharedItems containsBlank="1" containsMixedTypes="1" containsNumber="1" minValue="0.43915416283248704" maxValue="7376.7142857142944" count="8">
        <s v="EN TERMINO"/>
        <s v="VENCIDA"/>
        <s v="CUMPLIDA"/>
        <m/>
        <n v="7376.7142857142944" u="1"/>
        <n v="0.43915416283248704" u="1"/>
        <n v="0.68083545613667817" u="1"/>
        <n v="4554.1428571428551" u="1"/>
      </sharedItems>
    </cacheField>
    <cacheField name="Estado de hallazgo" numFmtId="0">
      <sharedItems containsBlank="1"/>
    </cacheField>
    <cacheField name="Auditoria" numFmtId="0">
      <sharedItems containsBlank="1" count="38">
        <s v="AF2020"/>
        <s v="DENUNCIA2020-187038-82111-D"/>
        <s v="AT73"/>
        <s v="AT74"/>
        <s v="AT75"/>
        <s v="AC2019"/>
        <s v="AT75-OCAD PAZ"/>
        <s v="AEFC"/>
        <s v="AF2019"/>
        <s v="ACPP"/>
        <s v="ACTL2018"/>
        <s v="AF2018"/>
        <s v="APCSMF18"/>
        <s v="ACSRT17"/>
        <s v="ADP2017"/>
        <s v="AF2017"/>
        <s v="AC2017"/>
        <s v="R2016"/>
        <s v="D2016"/>
        <s v="ECP2016"/>
        <s v="EVP2016"/>
        <s v="R2015"/>
        <s v="R2014"/>
        <m/>
        <s v="AT75-SGR" u="1"/>
        <s v="DSMF18" u="1"/>
        <s v="ADSMF18" u="1"/>
        <s v="ADSPA2018" u="1"/>
        <s v="H1R15" u="1"/>
        <e v="#REF!" u="1"/>
        <s v="E2016" u="1"/>
        <s v="AD2018" u="1"/>
        <s v="H1Denuncia2020-187038-82111-D" u="1"/>
        <s v="R2011" u="1"/>
        <s v="ACAT75" u="1"/>
        <s v="AF19" u="1"/>
        <s v="ACAT75-SGR" u="1"/>
        <s v="AC2018" u="1"/>
      </sharedItems>
    </cacheField>
    <cacheField name="Código interno  hallazgo" numFmtId="0">
      <sharedItems containsBlank="1" count="1299">
        <s v="_x000a_H1AF2020"/>
        <s v="_x000a_H2AF2020"/>
        <s v="_x000a_H3AF2020"/>
        <s v="_x000a_H4AF2020"/>
        <s v="_x000a_H5AF2020"/>
        <s v="_x000a_H6AF2020"/>
        <s v="_x000a_H7AF2020"/>
        <s v="_x000a_H8AF2020"/>
        <s v="_x000a_H9AF2020"/>
        <s v="_x000a_H10AF2020"/>
        <s v="_x000a_H11AF2020"/>
        <s v="_x000a_H12AF2020"/>
        <s v="_x000a_H13AF2020"/>
        <s v="_x000a_H14AF2020"/>
        <s v="_x000a_H15AF2020"/>
        <s v="_x000a_H16AF2020"/>
        <s v="_x000a_H17AF2020"/>
        <s v="_x000a_H18AF2020"/>
        <s v="_x000a_H19AF2020"/>
        <s v="_x000a_H20AF2020"/>
        <s v="_x000a_H21AF2020"/>
        <s v="_x000a_H22AF2020"/>
        <s v="_x000a_H23AF2020"/>
        <s v="_x000a_H24AF2020"/>
        <s v="_x000a_H25AF2020"/>
        <s v="H1Denuncia2020-187038-82111-D"/>
        <s v="H1AT73"/>
        <s v="H2AT73"/>
        <s v="H3AT73"/>
        <s v="H4AT73"/>
        <s v="H5AT73"/>
        <s v="H6AT73"/>
        <s v="H7AT73"/>
        <s v="H1AT74"/>
        <s v="H1AT75"/>
        <s v="H2AT75"/>
        <s v="H3AT75"/>
        <s v="H4AT75"/>
        <s v="H5AT75"/>
        <s v="H6AT75"/>
        <s v="H7AT75"/>
        <s v="H8AT75"/>
        <s v="H9AT75"/>
        <s v="H10AT75"/>
        <s v="H11AT75"/>
        <s v="H12AT75"/>
        <s v="H1AC19"/>
        <s v="H2AC19"/>
        <s v="H3AC19"/>
        <s v="H4AC19"/>
        <s v="H5AC19"/>
        <s v="H6AC19"/>
        <s v="H7AC19"/>
        <s v="H8AC19"/>
        <s v="H9AC19"/>
        <s v="H10AC19"/>
        <s v="H11AC19"/>
        <s v="H12AC19"/>
        <s v="H13AC19"/>
        <s v="H14AC19"/>
        <s v="H15AC19"/>
        <s v="H16AC19"/>
        <s v="H17AC19"/>
        <s v="H1AT75-OCAD"/>
        <s v="H2AT75-OCAD"/>
        <s v="H3AT75-OCAD"/>
        <s v="H20AT75-OCAD"/>
        <s v="H22AT75-OCAD"/>
        <s v="H11AEFC"/>
        <s v="H2AF19"/>
        <s v="H4AF19"/>
        <s v="H9AF19"/>
        <s v="H15AF19"/>
        <s v="H17AF19"/>
        <s v="H18AF19"/>
        <s v="H19AF19"/>
        <s v="H20AF19"/>
        <s v="H21AF19"/>
        <s v="H1ACPP"/>
        <s v="H2ACPP"/>
        <s v="H3ACPP"/>
        <s v="H4ACPP"/>
        <s v="H5ACPP"/>
        <s v="H2ACTL"/>
        <s v="H4ACTL"/>
        <s v="H5ACTL"/>
        <s v="H12ACTL"/>
        <s v="H15ACTL"/>
        <s v="H10AF18"/>
        <s v="H12AF18"/>
        <s v="H13AF18"/>
        <s v="H21AF18"/>
        <s v="H22AF18"/>
        <s v="H23AF18"/>
        <s v="_x000a_H24AF18"/>
        <s v="H26AF18"/>
        <s v="H30AF18"/>
        <s v="H31AF18"/>
        <s v="H32AF18"/>
        <s v="H33AF18"/>
        <s v="H34AF18"/>
        <s v="H35AF18"/>
        <s v="H37AF18"/>
        <s v="H38AF18"/>
        <s v="H39AF18"/>
        <s v="H40AF18"/>
        <s v="H41AF18"/>
        <s v="H43AF18"/>
        <s v="H45AF18"/>
        <s v="H46AF18"/>
        <s v="H47AF18"/>
        <s v="H48AF18"/>
        <s v="H49AF18"/>
        <s v="H50AF18"/>
        <s v="H51AF18"/>
        <s v="H52AF18"/>
        <s v="H53AF18"/>
        <s v="_x000a__x000a_H54AF18"/>
        <s v="H55AF18"/>
        <s v="H56AF18"/>
        <s v="H57AF18"/>
        <s v="H58AF18"/>
        <s v="H1APCSMF18"/>
        <s v="H2APCSMF18"/>
        <s v="H4APCSMF18"/>
        <s v="H5APCSMF18"/>
        <s v="H6APCSMF18"/>
        <s v="H1ACSRT17"/>
        <s v="H2ACSRT17"/>
        <s v="H3ACSRT17"/>
        <s v="H4ACSRT17"/>
        <s v="H5ACSRT17"/>
        <s v="H6ACSRT17"/>
        <s v="H8ACSRT17"/>
        <s v="H9ACSRT17"/>
        <s v="H10ACSRT17"/>
        <s v="H11ACSRT17"/>
        <s v="H12ACSRT17"/>
        <s v="H13ACSRT17"/>
        <s v="H14ACSRT17"/>
        <s v="H15ACSRT17"/>
        <s v="H17ACSRT17"/>
        <s v="H19ACSRT17"/>
        <s v="H20ACSRT17"/>
        <s v="H21ACSRT17"/>
        <s v="H22ACSRT17"/>
        <s v="H23ACSRT17"/>
        <s v="H24ACSRT17"/>
        <s v="H25ACSRT17"/>
        <s v="H26ACSRT17"/>
        <s v="H27ACSRT17"/>
        <s v="H28ACSRT17"/>
        <s v="H29ACSRT17"/>
        <s v="H30ACSRT17"/>
        <s v="H31ACSRT17"/>
        <s v="H1DP17"/>
        <s v="H2DP17"/>
        <s v="H3DP17"/>
        <s v="H4DP17"/>
        <s v="H5DP17"/>
        <s v="H6DP17"/>
        <s v="H7DP17"/>
        <s v="H2AF17"/>
        <s v="H3AF17"/>
        <s v="H7AF17"/>
        <s v="H18AF17"/>
        <s v="H24AF17"/>
        <s v="H25AF17"/>
        <s v="H26AF17"/>
        <s v="H27AF17"/>
        <s v="H28AF17"/>
        <s v="H29AF17"/>
        <s v="H30AF17"/>
        <s v="H31AF17"/>
        <s v="H32AF17"/>
        <s v="H33AF17"/>
        <s v="H34AF17"/>
        <s v="H35AF17"/>
        <s v="H36AF17"/>
        <s v="H37AF17"/>
        <s v="H38AF17"/>
        <s v="H39AF17"/>
        <s v="H43AF17"/>
        <s v="H44AF17"/>
        <s v="H48AF17"/>
        <s v="H49AF17"/>
        <s v="H51AF17"/>
        <s v="H52AF17"/>
        <s v="H53AF17"/>
        <s v="H54AF17"/>
        <s v="H56AF17"/>
        <s v="H57AF17"/>
        <s v="H58AF17"/>
        <s v="H1AC17"/>
        <s v="H2AC17"/>
        <s v="H5AC17"/>
        <s v="H8AC17"/>
        <s v="H1R16"/>
        <s v="H7R16"/>
        <s v="H8R16"/>
        <s v="H9R16"/>
        <s v="H10R16"/>
        <s v="H11R16"/>
        <s v="H13R16"/>
        <s v="H22R16"/>
        <s v="H27R16"/>
        <s v="H29R16"/>
        <s v="H32R16"/>
        <s v="H33R16"/>
        <s v="H35R16"/>
        <s v="H36R16"/>
        <s v="H37R16"/>
        <s v="H39R16"/>
        <s v="H41R16"/>
        <s v="H44R16"/>
        <s v="H54R16"/>
        <s v="H55R16"/>
        <s v="H56R16"/>
        <s v="H57R16"/>
        <s v="H58R16"/>
        <s v="H59R16"/>
        <s v="H61R16"/>
        <s v="H62R16"/>
        <s v="H63R16"/>
        <s v="H68R16"/>
        <s v="H70R16"/>
        <s v="H71R16"/>
        <s v="H72R16"/>
        <s v="H77R16"/>
        <s v="H78R16"/>
        <s v="H79R16"/>
        <s v="H80R16"/>
        <s v="H81R16"/>
        <s v="H82R16"/>
        <s v="H84R16"/>
        <s v="H85R16"/>
        <s v="H87R16"/>
        <s v="H88R16"/>
        <s v="H89R16"/>
        <s v="H90R16"/>
        <s v="H91R16"/>
        <s v="H95R16"/>
        <s v="H101R16"/>
        <s v="H105R16"/>
        <s v="H106R16"/>
        <s v="H116R16"/>
        <s v="H117R16"/>
        <s v="H119R16"/>
        <s v="H121R16"/>
        <s v="H122R16"/>
        <s v="H123R16"/>
        <s v="H124R16"/>
        <s v="H1D16"/>
        <s v="H2D16"/>
        <s v="H3D16"/>
        <s v="H4D16"/>
        <s v="H5D16"/>
        <s v="H6D16"/>
        <s v="H5ECP"/>
        <s v="H6ECP"/>
        <s v="H7ECP"/>
        <s v="H8ECP"/>
        <s v="H10ECP"/>
        <s v="H11ECP"/>
        <s v="H12ECP"/>
        <s v="H13ECP"/>
        <s v="H15ECP"/>
        <s v="H16ECP"/>
        <s v="H18ECP"/>
        <s v="H19ECP"/>
        <s v="H22ECP"/>
        <s v="H24ECP"/>
        <s v="H25ECP"/>
        <s v="H26ECP"/>
        <s v="H1EVP"/>
        <s v="H2EVP"/>
        <s v="H4EVP"/>
        <s v="H6EVP"/>
        <s v="H1R15"/>
        <s v="H2R15"/>
        <s v="H3R15"/>
        <s v="H5R15"/>
        <s v="H6R15"/>
        <s v="H7R15"/>
        <s v="H8R15"/>
        <s v="H9R15"/>
        <s v="H10R15"/>
        <s v="H13R15"/>
        <s v="H14R15"/>
        <s v="H16R15"/>
        <s v="H17R15"/>
        <s v="H20R15"/>
        <s v="H21R15"/>
        <s v="_x000a_H22R15"/>
        <s v="H23R15"/>
        <s v="H24R15"/>
        <s v="H25R15"/>
        <s v="H26R15"/>
        <s v="H27R15"/>
        <s v="H28R15"/>
        <s v="H30R15"/>
        <s v="H32R15"/>
        <s v="H38R15"/>
        <s v="H39R15"/>
        <s v="H43R15"/>
        <s v="H48R15"/>
        <s v="H49R15"/>
        <s v="H50R15"/>
        <s v="H51R15"/>
        <s v="H52R15"/>
        <s v="H53R15"/>
        <s v="H54R15"/>
        <s v="H55R15"/>
        <s v="H56R15"/>
        <s v="H60R15"/>
        <s v="H61R15"/>
        <s v="H62R15"/>
        <s v="H63R15"/>
        <s v="H64R15"/>
        <s v="H66R15"/>
        <s v="H68R15"/>
        <s v="H75R15"/>
        <s v="H76R15"/>
        <s v="H83R15"/>
        <s v="H84R15"/>
        <s v="H88R15"/>
        <s v="H93R15"/>
        <s v="H94R15"/>
        <s v="H95R15"/>
        <s v="H96R15"/>
        <s v="H97R15"/>
        <s v="H1R14"/>
        <s v="H2R14"/>
        <s v="H4R14"/>
        <s v="H5R14"/>
        <s v="H6R14"/>
        <s v="H9R14"/>
        <s v="H11R14"/>
        <s v="H13R14"/>
        <s v="H17R14"/>
        <s v="H20R14"/>
        <s v="H21R14"/>
        <s v="H22R14"/>
        <s v="H29R14"/>
        <s v="H31R14"/>
        <s v="H32R14"/>
        <s v="H34R14"/>
        <s v="H41R14"/>
        <s v="H44R14"/>
        <s v="H45R14"/>
        <s v="H46R14"/>
        <s v="H47R14"/>
        <s v="H49R14"/>
        <s v="H57R14"/>
        <s v="H59R14"/>
        <s v="H64R14"/>
        <s v="H65R14"/>
        <s v="H66R14"/>
        <s v="H69R14"/>
        <s v="H70R14"/>
        <s v="H71R14"/>
        <s v="H74R14"/>
        <s v="H79R14"/>
        <s v="H80R14"/>
        <s v="H81R14"/>
        <s v="H83R14"/>
        <s v="H84R14"/>
        <s v="H85R14"/>
        <s v="H99R14"/>
        <s v="H103R14"/>
        <s v="H104R14"/>
        <s v="H108R14"/>
        <s v="H112R14"/>
        <s v="H113R14"/>
        <s v="H114R14"/>
        <s v="H116R14"/>
        <s v="H118R14"/>
        <s v="H119R14"/>
        <s v="H120R14"/>
        <s v="H121R14"/>
        <s v="H122R14"/>
        <s v="H123R14"/>
        <s v="H124R14"/>
        <s v="H126R14"/>
        <s v="H127R14"/>
        <s v="H130R14"/>
        <s v="H131R14"/>
        <s v="H132R14"/>
        <s v="H134R14"/>
        <s v="H135R14"/>
        <s v="H136R14"/>
        <s v="H137R14"/>
        <s v="H138R14"/>
        <s v="H140R14"/>
        <s v="H146R14"/>
        <s v="H153R14"/>
        <s v="H157R14"/>
        <s v="H182R14"/>
        <s v="H183R14"/>
        <m/>
        <s v="PORCENTAJES GENERALES"/>
        <s v="PBEC"/>
        <s v="PBEA"/>
        <s v="CPM = POMMVi / PBEC"/>
        <s v="AP =  POMi / PBEA"/>
        <s v="AUDITORIA FINANCIERA 2020 - AF2020"/>
        <s v="DENUNCIA 2020-187038-82111-D - CONVENIO INTERADMINISTRATIVO 3522 DE 2008"/>
        <s v="ACTUACIÓN ESPECIAL DE FISCALIZACIÓN AT 73"/>
        <s v="ACTUACIÓN ESPECIAL DE FISCALIZACIÓN AT 74"/>
        <s v="ACTUACIÓN ESPECIAL DE FISCALIZACIÓN AT 75"/>
        <s v="AUDITORIA DE CUMPLIMIENTO 2019"/>
        <s v="AUDITORIA DE CUMPLIMIENTO AT 75/2020 - OCAD PAZ"/>
        <s v="ACTUACIÓN ESPECIAL DE FISCALIZACIÓN AT N°. 41-2020. DEPARTAMENTO DE CÓRDOBA - AEFC"/>
        <s v="AUDITORIA FINANCIERA 2019 - AF2019"/>
        <s v="AUDITORIA DE CUMPLIMIENTO PUENTE PUMAREJO - ACPP"/>
        <s v="AUDITORIA DE CUMPLIMIENTO TÚNEL DE LA LÍNEA 2018 - ACTL"/>
        <s v="AUDITORIA FINANCIERA 2018 - AF18"/>
        <s v="AUDITORIA PETICIÓN CIUDADANA 2018 - APCSMF18"/>
        <s v="AUDITORIA CUMPLIMIENTO RED TERCIARIA 2017 - ACSRT17"/>
        <s v="AUDITORIA DERECHO DE PETICIÓN 2017"/>
        <s v="AUDITORIA FINANCIERA 2017"/>
        <s v="AUDITORIA DE CUMPLIMIENTO 2017"/>
        <s v="AUDITORIA REGULAR 2016"/>
        <s v="DENUNCIA 2016"/>
        <s v="ESPECIAL CONTRATOS PLAN 2016"/>
        <s v="ESPECIAL VÍAS PARA LA PROSPERIDAD 2016"/>
        <s v="AUDITORIA REGULAR 2015"/>
        <s v="AUDITORIA REGULAR 2014"/>
        <s v="H10AF17" u="1"/>
        <s v="H11AF17" u="1"/>
        <s v="H12AF17" u="1"/>
        <s v="H11AF18" u="1"/>
        <s v="H13AF17" u="1"/>
        <s v="H10AF19" u="1"/>
        <s v="H14AF17" u="1"/>
        <s v="H11AF19" u="1"/>
        <s v="H15AF17" u="1"/>
        <s v="H12AF19" u="1"/>
        <s v="H14AF18" u="1"/>
        <s v="H16AF17" u="1"/>
        <s v="H204R11" u="1"/>
        <s v="H13AF19" u="1"/>
        <s v="H15AF18" u="1"/>
        <s v="H17AF17" u="1"/>
        <s v="H214R11" u="1"/>
        <e v="#VALUE!" u="1"/>
        <s v="H14AF19" u="1"/>
        <s v="H16AF18" u="1"/>
        <s v="H224R11" u="1"/>
        <s v="H5R13" u="1"/>
        <s v="H17AF18" u="1"/>
        <s v="H19AF17" u="1"/>
        <s v="H234R11" u="1"/>
        <s v="H1R12" u="1"/>
        <s v="H16AF19" u="1"/>
        <s v="H18AF18" u="1"/>
        <s v="H244R11" u="1"/>
        <s v="H19AF18" u="1"/>
        <s v="H254R11" u="1"/>
        <e v="#REF!" u="1"/>
        <s v="H264R11" u="1"/>
        <s v="H1R13" u="1"/>
        <s v="H1ECP" u="1"/>
        <s v="H205R11" u="1"/>
        <s v="H215R11" u="1"/>
        <s v="H225R11" u="1"/>
        <s v="H235R11" u="1"/>
        <s v="H90R15" u="1"/>
        <s v="H245R11" u="1"/>
        <s v="_x000a_H114R16" u="1"/>
        <s v="H91R15" u="1"/>
        <s v="H255R11" u="1"/>
        <s v="H92R15" u="1"/>
        <s v="H73R16" u="1"/>
        <s v="H74R16" u="1"/>
        <s v="H75R16" u="1"/>
        <s v="H76R16" u="1"/>
        <s v="H98R15" u="1"/>
        <s v="H5R16" u="1"/>
        <s v="H30R16" u="1"/>
        <s v="H31R16" u="1"/>
        <s v="H73R14" u="1"/>
        <s v="H3DSMF18" u="1"/>
        <s v="H20EPP14" u="1"/>
        <s v="H34R16" u="1"/>
        <s v="H75R14" u="1"/>
        <s v="H76R14" u="1"/>
        <s v="H57R15" u="1"/>
        <s v="H77R14" u="1"/>
        <s v="H38R16" u="1"/>
        <s v="H58R15" u="1"/>
        <s v="H59R15" u="1"/>
        <s v="H206R11" u="1"/>
        <s v="H216R11" u="1"/>
        <s v="H226R11" u="1"/>
        <s v="H236R11" u="1"/>
        <s v="H246R11" u="1"/>
        <s v="H30R14" u="1"/>
        <s v="H50R13" u="1"/>
        <s v="H70R12" u="1"/>
        <s v="H7AC17" u="1"/>
        <s v="H90R11" u="1"/>
        <s v="H256R11" u="1"/>
        <s v="H11R15" u="1"/>
        <s v="H51R13" u="1"/>
        <s v="H71R12" u="1"/>
        <s v="H91R11" u="1"/>
        <s v="H8AE5P13" u="1"/>
        <s v="H12R15" u="1"/>
        <s v="H52R13" u="1"/>
        <s v="H72R12" u="1"/>
        <s v="H92R11" u="1"/>
        <s v="H33R14" u="1"/>
        <s v="H53R13" u="1"/>
        <s v="H73R12" u="1"/>
        <s v="H93R11" u="1"/>
        <s v="H54R13" u="1"/>
        <s v="H74R12" u="1"/>
        <s v="H94R11" u="1"/>
        <s v="H15R15" u="1"/>
        <s v="H35R14" u="1"/>
        <s v="H55R13" u="1"/>
        <s v="H75R12" u="1"/>
        <s v="H95R11" u="1"/>
        <s v="H36R14" u="1"/>
        <s v="H56R13" u="1"/>
        <s v="H76R12" u="1"/>
        <s v="H96R11" u="1"/>
        <s v="H37R14" u="1"/>
        <s v="H77R12" u="1"/>
        <s v="H97R11" u="1"/>
        <s v="H18R15" u="1"/>
        <s v="H38R14" u="1"/>
        <s v="H58R13" u="1"/>
        <s v="H78R12" u="1"/>
        <s v="H98R11" u="1"/>
        <s v="H19R15" u="1"/>
        <s v="H39R14" u="1"/>
        <s v="H79R12" u="1"/>
        <s v="H99R11" u="1"/>
        <s v="H1D18" u="1"/>
        <s v="H10R13" u="1"/>
        <s v="H30R12" u="1"/>
        <s v="H3AC17" u="1"/>
        <s v="H50R11" u="1"/>
        <s v="H11R13" u="1"/>
        <s v="H31R12" u="1"/>
        <s v="H51R11" u="1"/>
        <s v="H4AE5P13" u="1"/>
        <s v="H12R13" u="1"/>
        <s v="H32R12" u="1"/>
        <s v="H52R11" u="1"/>
        <s v="H13R13" u="1"/>
        <s v="H33R12" u="1"/>
        <s v="H53R11" u="1"/>
        <s v="H14R13" u="1"/>
        <s v="H34R12" u="1"/>
        <s v="H54R11" u="1"/>
        <s v="H15R13" u="1"/>
        <s v="H35R12" u="1"/>
        <s v="H55R11" u="1"/>
        <s v="H16R13" u="1"/>
        <s v="H36R12" u="1"/>
        <s v="H56R11" u="1"/>
        <s v="H17R13" u="1"/>
        <s v="H37R12" u="1"/>
        <s v="H57R11" u="1"/>
        <s v="H18R13" u="1"/>
        <s v="H38R12" u="1"/>
        <s v="H58R11" u="1"/>
        <s v="H19R13" u="1"/>
        <s v="H39R12" u="1"/>
        <s v="H59R11" u="1"/>
        <s v="H207R11" u="1"/>
        <s v="H217R11" u="1"/>
        <s v="H227R11" u="1"/>
        <s v="H237R11" u="1"/>
        <s v="H247R11" u="1"/>
        <s v="H257R11" u="1"/>
        <s v="H10R11" u="1"/>
        <s v="H11R11" u="1"/>
        <s v="H12R11" u="1"/>
        <s v="H13R11" u="1"/>
        <s v="H14R11" u="1"/>
        <s v="H15R11" u="1"/>
        <s v="H16R11" u="1"/>
        <s v="H17R11" u="1"/>
        <s v="H18R11" u="1"/>
        <s v="H19R11" u="1"/>
        <s v="H7EPP14" u="1"/>
        <s v="H3EVP" u="1"/>
        <s v="H208R11" u="1"/>
        <s v="H218R11" u="1"/>
        <s v="H228R11" u="1"/>
        <s v="H238R11" u="1"/>
        <s v="H248R11" u="1"/>
        <s v="H258R11" u="1"/>
        <s v="H7AF19" u="1"/>
        <s v="H9AF18" u="1"/>
        <s v="H78R14-" u="1"/>
        <s v="H1DSPA18" u="1"/>
        <s v="H209R11" u="1"/>
        <s v="H219R11" u="1"/>
        <s v="H229R11" u="1"/>
        <s v="H239R11" u="1"/>
        <s v="H249R11" u="1"/>
        <s v="H3AF19" u="1"/>
        <s v="H5AF18" u="1"/>
        <s v="H259R11" u="1"/>
        <s v="H30AE5P13" u="1"/>
        <s v="H31AE5P13" u="1"/>
        <s v="H14F18" u="1"/>
        <s v="H32AE5P13" u="1"/>
        <s v="H6ADSMF18" u="1"/>
        <s v="H33AE5P13" u="1"/>
        <s v="H34AE5P13" u="1"/>
        <s v="H35AE5P13" u="1"/>
        <s v="H36AE5P13" u="1"/>
        <s v="H37AE5P13" u="1"/>
        <s v="H38AE5P13" u="1"/>
        <s v="H39AE5P13" u="1"/>
        <s v="H1AF18" u="1"/>
        <s v="H2ADSMF18" u="1"/>
        <s v="H72R14o" u="1"/>
        <s v="H14ECP" u="1"/>
        <s v="H20AE13" u="1"/>
        <s v="H6R11" u="1"/>
        <s v="H17ECP" u="1"/>
        <s v="HR1187" u="1"/>
        <s v="H36R14o" u="1"/>
        <s v="H2R11" u="1"/>
        <s v="H20AF17" u="1"/>
        <s v="H21AF17" u="1"/>
        <s v="H20AF18" u="1"/>
        <s v="H22AF17" u="1"/>
        <s v="H23AF17" u="1"/>
        <s v="H25AF18" u="1"/>
        <s v="H6R13" u="1"/>
        <s v="H27AF18" u="1"/>
        <s v="H2R12" u="1"/>
        <s v="H28AF18" u="1"/>
        <s v="H29AF18" u="1"/>
        <s v="H2R13" u="1"/>
        <s v="H2ECP" u="1"/>
        <s v="H83R16" u="1"/>
        <s v="H86R16" u="1"/>
        <s v="H6R16" u="1"/>
        <s v="H40R16" u="1"/>
        <s v="H42R16" u="1"/>
        <s v="H82R14" u="1"/>
        <s v="H43R16" u="1"/>
        <s v="H4DSMF18" u="1"/>
        <s v="H45R16" u="1"/>
        <s v="H65R15" u="1"/>
        <s v="H1AESRT13" u="1"/>
        <s v="H46R16" u="1"/>
        <s v="H86R14" u="1"/>
        <s v="H47R16" u="1"/>
        <s v="H67R15" u="1"/>
        <s v="H87R14" u="1"/>
        <s v="H48R16" u="1"/>
        <s v="H88R14" u="1"/>
        <s v="H49R16" u="1"/>
        <s v="H69R15" u="1"/>
        <s v="H89R14" u="1"/>
        <s v="H2R16" u="1"/>
        <s v="H6F18" u="1"/>
        <s v="H40R14" u="1"/>
        <s v="H60R13" u="1"/>
        <s v="H80R12" u="1"/>
        <s v="H61R13" u="1"/>
        <s v="H81R12" u="1"/>
        <s v="H9AE5P13" u="1"/>
        <s v="H42R14" u="1"/>
        <s v="H62R13" u="1"/>
        <s v="H82R12" u="1"/>
        <s v="H43R14" u="1"/>
        <s v="H63R13" u="1"/>
        <s v="H83R12" u="1"/>
        <s v="H64R13" u="1"/>
        <s v="H84R12" u="1"/>
        <s v="H65R13" u="1"/>
        <s v="H85R12" u="1"/>
        <s v="H66R13" u="1"/>
        <s v="H86R12" u="1"/>
        <s v="H87R12" u="1"/>
        <s v="H48R14" u="1"/>
        <s v="H88R12" u="1"/>
        <s v="H29R15" u="1"/>
        <s v="H89R12" u="1"/>
        <s v="AUDITORIA PETICIÓN CIUDADANA 2018 - ADSMF18" u="1"/>
        <s v="H20R13" u="1"/>
        <s v="H40R12" u="1"/>
        <s v="H4AC17" u="1"/>
        <s v="H60R11" u="1"/>
        <s v="H21R13" u="1"/>
        <s v="H41R12" u="1"/>
        <s v="H61R11" u="1"/>
        <s v="H5AE5P13" u="1"/>
        <s v="H22R13" u="1"/>
        <s v="H42R12" u="1"/>
        <s v="H62R11" u="1"/>
        <s v="H23R13" u="1"/>
        <s v="H43R12" u="1"/>
        <s v="H63R11" u="1"/>
        <s v="H24R13" u="1"/>
        <s v="H44R12" u="1"/>
        <s v="H64R11" u="1"/>
        <s v="H25R13" u="1"/>
        <s v="H45R12" u="1"/>
        <s v="H65R11" u="1"/>
        <s v="H26R13" u="1"/>
        <s v="H46R12" u="1"/>
        <s v="H66R11" u="1"/>
        <s v="H27R13" u="1"/>
        <s v="H47R12" u="1"/>
        <s v="H67R11" u="1"/>
        <s v="H28R13" u="1"/>
        <s v="H48R12" u="1"/>
        <s v="H68R11" u="1"/>
        <s v="H29R13" u="1"/>
        <s v="H49R12" u="1"/>
        <s v="H69R11" u="1"/>
        <s v="H20R11" u="1"/>
        <s v="H21R11" u="1"/>
        <s v="H1AE5P13" u="1"/>
        <s v="H22R11" u="1"/>
        <s v="H23R11" u="1"/>
        <s v="H24R11" u="1"/>
        <s v="H25R11" u="1"/>
        <s v="H26R11" u="1"/>
        <s v="H27R11" u="1"/>
        <s v="H28R11" u="1"/>
        <s v="H29R11" u="1"/>
        <s v="H8EPP14" u="1"/>
        <s v="H8AF19" u="1"/>
        <s v="H20AT75" u="1"/>
        <s v="H22AT75" u="1"/>
        <s v="H6AF18" u="1"/>
        <s v="H8AF17" u="1"/>
        <s v="H40AE5P13" u="1"/>
        <s v="H41AE5P13" u="1"/>
        <s v="H42AE5P13" u="1"/>
        <s v="H43AE5P13" u="1"/>
        <s v="H2AF18" u="1"/>
        <s v="H4AF17" u="1"/>
        <s v="H3ADSMF18" u="1"/>
        <s v="H1CPP" u="1"/>
        <s v="Hallazgo" u="1"/>
        <s v="H1AT75-SGR" u="1"/>
        <s v="H20ECP" u="1"/>
        <s v="H21ECP" u="1"/>
        <s v="H23ECP" u="1"/>
        <s v="H7R11" u="1"/>
        <s v="H3R11" u="1"/>
        <s v="H36AF18" u="1"/>
        <s v="H7R13" u="1"/>
        <s v="H3R12" u="1"/>
        <s v="H7R14" u="1"/>
        <s v="H3R13" u="1"/>
        <s v="H3ECP" u="1"/>
        <s v="H3R14" u="1"/>
        <s v="H7D16" u="1"/>
        <s v="AUDITORIA DE CUMPLIMIENTO AT 75/2020" u="1"/>
        <s v="H92R16" u="1"/>
        <s v="H93R16" u="1"/>
        <s v="H94R16" u="1"/>
        <s v="H96R16" u="1"/>
        <s v="H97R16" u="1"/>
        <s v="H98R16" u="1"/>
        <s v="H99R16" u="1"/>
        <s v="H50R16" u="1"/>
        <s v="H70R15" u="1"/>
        <s v="H90R14" u="1"/>
        <s v="H51R16" u="1"/>
        <s v="H71R15" u="1"/>
        <s v="H91R14" u="1"/>
        <s v="H52R16" u="1"/>
        <s v="H72R15" u="1"/>
        <s v="H92R14" u="1"/>
        <s v="H53R16" u="1"/>
        <s v="H73R15" u="1"/>
        <s v="H93R14" u="1"/>
        <s v="H5DSMF18" u="1"/>
        <s v="H74R15" u="1"/>
        <s v="H94R14" u="1"/>
        <s v="H95R14" u="1"/>
        <s v="H2AESRT13" u="1"/>
        <s v="H96R14" u="1"/>
        <s v="H77R15" u="1"/>
        <s v="H97R14" u="1"/>
        <s v="H78R15" u="1"/>
        <s v="H98R14" u="1"/>
        <s v="H79R15" u="1"/>
        <s v="H3R16" u="1"/>
        <s v="H50R14" u="1"/>
        <s v="H90R12" u="1"/>
        <s v="H9AC17" u="1"/>
        <s v="H31R15" u="1"/>
        <s v="H51R14" u="1"/>
        <s v="H91R12" u="1"/>
        <s v="H12R16" u="1"/>
        <s v="H52R14" u="1"/>
        <s v="H92R12" u="1"/>
        <s v="H33R15" u="1"/>
        <s v="H53R14" u="1"/>
        <s v="H93R12" u="1"/>
        <s v="H1DSMF18" u="1"/>
        <s v="H14R16" u="1"/>
        <s v="H34R15" u="1"/>
        <s v="H54R14" u="1"/>
        <s v="H94R12" u="1"/>
        <s v="H15R16" u="1"/>
        <s v="H35R15" u="1"/>
        <s v="H55R14" u="1"/>
        <s v="H95R12" u="1"/>
        <s v="H16R16" u="1"/>
        <s v="H36R15" u="1"/>
        <s v="H56R14" u="1"/>
        <s v="H96R12" u="1"/>
        <s v="H17R16" u="1"/>
        <s v="H37R15" u="1"/>
        <s v="H97R12" u="1"/>
        <s v="H18R16" u="1"/>
        <s v="H58R14" u="1"/>
        <s v="H98R12" u="1"/>
        <s v="H19R16" u="1"/>
        <s v="H99R12" u="1"/>
        <s v="H10R14" u="1"/>
        <s v="H30R13" u="1"/>
        <s v="H3AC18" u="1"/>
        <s v="H50R12" u="1"/>
        <s v="H70R11" u="1"/>
        <s v="H31R13" u="1"/>
        <s v="H51R12" u="1"/>
        <s v="H71R11" u="1"/>
        <s v="H6AE5P13" u="1"/>
        <s v="H12R14" u="1"/>
        <s v="H32R13" u="1"/>
        <s v="H52R12" u="1"/>
        <s v="H72R11" u="1"/>
        <s v="H33R13" u="1"/>
        <s v="H53R12" u="1"/>
        <s v="H73R11" u="1"/>
        <s v="H14R14" u="1"/>
        <s v="H34R13" u="1"/>
        <s v="H54R12" u="1"/>
        <s v="H74R11" u="1"/>
        <s v="H15R14" u="1"/>
        <s v="H35R13" u="1"/>
        <s v="H55R12" u="1"/>
        <s v="H75R11" u="1"/>
        <s v="H16R14" u="1"/>
        <s v="H36R13" u="1"/>
        <s v="H56R12" u="1"/>
        <s v="H76R11" u="1"/>
        <s v="H37R13" u="1"/>
        <s v="H57R12" u="1"/>
        <s v="H77R11" u="1"/>
        <s v="H18R14" u="1"/>
        <s v="H38R13" u="1"/>
        <s v="H58R12" u="1"/>
        <s v="H78R11" u="1"/>
        <s v="H19R14" u="1"/>
        <s v="H39R13" u="1"/>
        <s v="H59R12" u="1"/>
        <s v="H79R11" u="1"/>
        <s v="H10R12" u="1"/>
        <s v="H30R11" u="1"/>
        <s v="H11R12" u="1"/>
        <s v="H31R11" u="1"/>
        <s v="H2AE5P13" u="1"/>
        <s v="H6ACPP" u="1"/>
        <s v="H12R12" u="1"/>
        <s v="H32R11" u="1"/>
        <s v="H13R12" u="1"/>
        <s v="H33R11" u="1"/>
        <s v="H14R12" u="1"/>
        <s v="H34R11" u="1"/>
        <s v="H15R12" u="1"/>
        <s v="H35R11" u="1"/>
        <s v="H16R12" u="1"/>
        <s v="H36R11" u="1"/>
        <s v="H17R12" u="1"/>
        <s v="H37R11" u="1"/>
        <s v="H18R12" u="1"/>
        <s v="H38R11" u="1"/>
        <s v="H19R12" u="1"/>
        <s v="H39R11" u="1"/>
        <s v="H9EPP14" u="1"/>
        <s v="H5EVP" u="1"/>
        <s v="AUDITORIA DECUMPLIMIENTO TÚNEL DE LA LÍNEA 2018 - ACTL" u="1"/>
        <s v="H5EPP14" u="1"/>
        <s v="H100R11" u="1"/>
        <s v="H110R11" u="1"/>
        <s v="H100R12" u="1"/>
        <s v="H120R11" u="1"/>
        <s v="H110R12" u="1"/>
        <s v="H130R11" u="1"/>
        <s v="H120R12" u="1"/>
        <s v="H140R11" u="1"/>
        <s v="H150R11" u="1"/>
        <s v="H100R14" u="1"/>
        <s v="H160R11" u="1"/>
        <s v="H110R14" u="1"/>
        <s v="H170R11" u="1"/>
        <s v="H180R11" u="1"/>
        <s v="H190R11" u="1"/>
        <s v="H100R16" u="1"/>
        <s v="H19AE5913" u="1"/>
        <s v="H110R16" u="1"/>
        <s v="H150R14" u="1"/>
        <s v="H120R16" u="1"/>
        <s v="H160R14" u="1"/>
        <s v="H170R14" u="1"/>
        <s v="H180R14" u="1"/>
        <s v="H5AF19" u="1"/>
        <s v="H7AF18" u="1"/>
        <s v="H9AF17" u="1"/>
        <s v="H101R11" u="1"/>
        <s v="H111R11" u="1"/>
        <s v="H101R12" u="1"/>
        <s v="H121R11" u="1"/>
        <s v="H111R12" u="1"/>
        <s v="H131R11" u="1"/>
        <s v="H121R12" u="1"/>
        <s v="H141R11" u="1"/>
        <s v="H151R11" u="1"/>
        <s v="H101R14" u="1"/>
        <s v="H161R11" u="1"/>
        <s v="H111R14" u="1"/>
        <s v="H171R11" u="1"/>
        <s v="H181R11" u="1"/>
        <s v="H191R11" u="1"/>
        <s v="H16ACSRT17" u="1"/>
        <s v="H141R14" u="1"/>
        <s v="H111R16" u="1"/>
        <s v="H151R14" u="1"/>
        <s v="H18ACSRT17" u="1"/>
        <s v="H161R14" u="1"/>
        <s v="H1AF19" u="1"/>
        <s v="H3AF18" u="1"/>
        <s v="H5AF17" u="1"/>
        <s v="H171R14" u="1"/>
        <s v="H181R14" u="1"/>
        <s v="H10AE5P13" u="1"/>
        <s v="H11AE5P13" u="1"/>
        <s v="H12AE5P13" u="1"/>
        <s v="H4ADSMF18" u="1"/>
        <s v="H13AE5P13" u="1"/>
        <s v="H14AE5P13" u="1"/>
        <s v="H15AE5P13" u="1"/>
        <s v="H16AE5P13" u="1"/>
        <s v="H17AE5P13" u="1"/>
        <s v="H18AE5P13" u="1"/>
        <s v="H2AT75-SGR" u="1"/>
        <s v="H1AF17" u="1"/>
        <s v="H102R11" u="1"/>
        <s v="H112R11" u="1"/>
        <s v="H102R12" u="1"/>
        <s v="H122R11" u="1"/>
        <s v="H112R12" u="1"/>
        <s v="H132R11" u="1"/>
        <s v="H122R12" u="1"/>
        <s v="H142R11" u="1"/>
        <s v="H152R11" u="1"/>
        <s v="H102R14" u="1"/>
        <s v="H162R11" u="1"/>
        <s v="H172R11" u="1"/>
        <s v="H182R11" u="1"/>
        <s v="H192R11" u="1"/>
        <s v="H102R16" u="1"/>
        <s v="H142R14" u="1"/>
        <s v="H112R16" u="1"/>
        <s v="H152R14" u="1"/>
        <s v="H162R14" u="1"/>
        <s v="H172R14" u="1"/>
        <s v="H8R11" u="1"/>
        <s v="H103R11" u="1"/>
        <s v="H113R11" u="1"/>
        <s v="R12" u="1"/>
        <s v="H103R12" u="1"/>
        <s v="H123R11" u="1"/>
        <s v="H113R12" u="1"/>
        <s v="H133R11" u="1"/>
        <s v="H4R11" u="1"/>
        <s v="H123R12" u="1"/>
        <s v="H143R11" u="1"/>
        <s v="H153R11" u="1"/>
        <s v="H163R11" u="1"/>
        <s v="H173R11" u="1"/>
        <s v="H183R11" u="1"/>
        <s v="H133R14" u="1"/>
        <s v="H193R11" u="1"/>
        <s v="H40AF17" u="1"/>
        <s v="H3APCSMF18" u="1"/>
        <s v="H103R16" u="1"/>
        <s v="H143R14" u="1"/>
        <s v="H41AF17" u="1"/>
        <s v="H113R16" u="1"/>
        <s v="H42AF17" u="1"/>
        <s v="H163R14" u="1"/>
        <s v="H173R14" u="1"/>
        <s v="H42AF18" u="1"/>
        <s v="H45AF17" u="1"/>
        <s v="H44AF18" u="1"/>
        <s v="H46AF17" u="1"/>
        <s v="H47AF17" u="1"/>
        <s v="H8R13" u="1"/>
        <s v="H4R12" u="1"/>
        <s v="H121R14–" u="1"/>
        <s v="H104R11" u="1"/>
        <s v="H114R11" u="1"/>
        <s v="H8R14" u="1"/>
        <s v="H104R12" u="1"/>
        <s v="H124R11" u="1"/>
        <s v="H4R13" u="1"/>
        <s v="H114R12" u="1"/>
        <s v="H134R11" u="1"/>
        <s v="H124R12" u="1"/>
        <s v="H144R11" u="1"/>
        <s v="H154R11" u="1"/>
        <s v="H164R11" u="1"/>
        <s v="H4ECP" u="1"/>
        <s v="H174R11" u="1"/>
        <s v="H184R11" u="1"/>
        <s v="H194R11" u="1"/>
        <s v="H104R16" u="1"/>
        <s v="H144R14" u="1"/>
        <s v="H114R16" u="1"/>
        <s v="H154R14" u="1"/>
        <s v="H164R14" u="1"/>
        <s v="H174R14" u="1"/>
        <s v="H184R14" u="1"/>
        <s v="H129R14-" u="1"/>
        <s v="H105R11" u="1"/>
        <s v="H115R11" u="1"/>
        <s v="H4R15" u="1"/>
        <s v="H105R12" u="1"/>
        <s v="H125R11" u="1"/>
        <s v="H115R12" u="1"/>
        <s v="H135R11" u="1"/>
        <s v="H60R16" u="1"/>
        <s v="H80R15" u="1"/>
        <s v="H125R12" u="1"/>
        <s v="H145R11" u="1"/>
        <s v="H81R15" u="1"/>
        <s v="H155R11" u="1"/>
        <s v="H82R15" u="1"/>
        <s v="H105R14" u="1"/>
        <s v="H165R11" u="1"/>
        <s v="H115R14" u="1"/>
        <s v="H175R11" u="1"/>
        <s v="H6DSMF18" u="1"/>
        <s v="H64R16" u="1"/>
        <s v="H125R14" u="1"/>
        <s v="H185R11" u="1"/>
        <s v="H65R16" u="1"/>
        <s v="H85R15" u="1"/>
        <s v="H195R11" u="1"/>
        <s v="H66R16" u="1"/>
        <s v="H86R15" u="1"/>
        <s v="H145R14" u="1"/>
        <s v="H67R16" u="1"/>
        <s v="H87R15" u="1"/>
        <s v="H115R16" u="1"/>
        <s v="H155R14" u="1"/>
        <s v="H125R16" u="1"/>
        <s v="H165R14" u="1"/>
        <s v="H69R16" u="1"/>
        <s v="H89R15" u="1"/>
        <s v="H175R14" u="1"/>
        <s v="H4R16" u="1"/>
        <s v="H20R16" u="1"/>
        <s v="H40R15" u="1"/>
        <s v="H60R14" u="1"/>
        <s v="H21R16" u="1"/>
        <s v="H41R15" u="1"/>
        <s v="H61R14" u="1"/>
        <s v="H42R15" u="1"/>
        <s v="H62R14" u="1"/>
        <s v="H23R16" u="1"/>
        <s v="H63R14" u="1"/>
        <s v="H2DSMF18" u="1"/>
        <s v="H10EPP14" u="1"/>
        <s v="H24R16" u="1"/>
        <s v="H44R15" u="1"/>
        <s v="H11EPP14" u="1"/>
        <s v="H25R16" u="1"/>
        <s v="H45R15" u="1"/>
        <s v="H26R16" u="1"/>
        <s v="H46R15" u="1"/>
        <s v="H47R15" u="1"/>
        <s v="H67R14" u="1"/>
        <s v="H28R16" u="1"/>
        <s v="H68R14" u="1"/>
        <s v="H16EPP14" u="1"/>
        <s v="H17EPP14" u="1"/>
        <s v="H106R11" u="1"/>
        <s v="H116R11" u="1"/>
        <s v="H19EPP14" u="1"/>
        <s v="H106R12" u="1"/>
        <s v="H126R11" u="1"/>
        <s v="H116R12" u="1"/>
        <s v="H136R11" u="1"/>
        <s v="H126R12" u="1"/>
        <s v="H146R11" u="1"/>
        <s v="H40R13" u="1"/>
        <s v="H60R12" u="1"/>
        <s v="H6AC17" u="1"/>
        <s v="H80R11" u="1"/>
        <s v="H156R11" u="1"/>
        <s v="H41R13" u="1"/>
        <s v="H61R12" u="1"/>
        <s v="H81R11" u="1"/>
        <s v="H106R14" u="1"/>
        <s v="H166R11" u="1"/>
        <s v="H7AE5P13" u="1"/>
        <s v="H42R13" u="1"/>
        <s v="H62R12" u="1"/>
        <s v="H82R11" u="1"/>
        <s v="H176R11" u="1"/>
        <s v="H23R14" u="1"/>
        <s v="H43R13" u="1"/>
        <s v="H63R12" u="1"/>
        <s v="H83R11" u="1"/>
        <s v="H186R11" u="1"/>
        <s v="H24R14" u="1"/>
        <s v="H44R13" u="1"/>
        <s v="H64R12" u="1"/>
        <s v="H84R11" u="1"/>
        <s v="H196R11" u="1"/>
        <s v="H25R14" u="1"/>
        <s v="H45R13" u="1"/>
        <s v="H65R12" u="1"/>
        <s v="H85R11" u="1"/>
        <s v="AUDITORIA DENUNCIA 2018 - ADSPA2018" u="1"/>
        <s v="H26R14" u="1"/>
        <s v="H46R13" u="1"/>
        <s v="H66R12" u="1"/>
        <s v="H86R11" u="1"/>
        <s v="H156R14" u="1"/>
        <s v="H27R14" u="1"/>
        <s v="H47R13" u="1"/>
        <s v="H67R12" u="1"/>
        <s v="H166R14" u="1"/>
        <s v="H28R14" u="1"/>
        <s v="H48R13" u="1"/>
        <s v="H68R12" u="1"/>
        <s v="H88R11" u="1"/>
        <s v="H176R14" u="1"/>
        <s v="H49R13" u="1"/>
        <s v="H69R12" u="1"/>
        <s v="H89R11" u="1"/>
        <s v="H7ACSRT17" u="1"/>
        <s v="H20R12" u="1"/>
        <s v="H40R11" u="1"/>
        <s v="H21R12" u="1"/>
        <s v="H41R11" u="1"/>
        <s v="H3AE5P13" u="1"/>
        <s v="H7ACPP" u="1"/>
        <s v="H22R12" u="1"/>
        <s v="H42R11" u="1"/>
        <s v="H23R12" u="1"/>
        <s v="H43R11" u="1"/>
        <s v="H24R12" u="1"/>
        <s v="H44R11" u="1"/>
        <s v="H25R12" u="1"/>
        <s v="H45R11" u="1"/>
        <s v="H26R12" u="1"/>
        <s v="H46R11" u="1"/>
        <s v="H27R12" u="1"/>
        <s v="H47R11" u="1"/>
        <s v="H28R12" u="1"/>
        <s v="H48R11" u="1"/>
        <s v="H29R12" u="1"/>
        <s v="H49R11" u="1"/>
        <s v="H107R11" u="1"/>
        <s v="H117R11" u="1"/>
        <s v="H107R12" u="1"/>
        <s v="H127R11" u="1"/>
        <s v="H117R12" u="1"/>
        <s v="H137R11" u="1"/>
        <s v="H127R12" u="1"/>
        <s v="H147R11" u="1"/>
        <s v="H157R11" u="1"/>
        <s v="H107R14" u="1"/>
        <s v="H167R11" u="1"/>
        <s v="H117R14" u="1"/>
        <s v="H177R11" u="1"/>
        <s v="H187R11" u="1"/>
        <s v="H197R11" u="1"/>
        <s v="H107R16" u="1"/>
        <s v="H147R14" u="1"/>
        <s v="H167R14" u="1"/>
        <s v="H177R14" u="1"/>
        <s v="H6EPP14" u="1"/>
        <s v="H200R11" u="1"/>
        <s v="H210R11" u="1"/>
        <s v="H220R11" u="1"/>
        <s v="H230R11" u="1"/>
        <s v="H240R11" u="1"/>
        <s v="H250R11" u="1"/>
        <s v="H260R11" u="1"/>
        <s v="H108R11" u="1"/>
        <s v="H118R11" u="1"/>
        <s v="H108R12" u="1"/>
        <s v="H128R11" u="1"/>
        <s v="H118R12" u="1"/>
        <s v="H138R11" u="1"/>
        <s v="H128R12" u="1"/>
        <s v="H148R11" u="1"/>
        <s v="H158R11" u="1"/>
        <s v="H168R11" u="1"/>
        <s v="H178R11" u="1"/>
        <s v="H128R14" u="1"/>
        <s v="H188R11" u="1"/>
        <s v="H198R11" u="1"/>
        <s v="H108R16" u="1"/>
        <s v="H148R14" u="1"/>
        <s v="H118R16" u="1"/>
        <s v="H158R14" u="1"/>
        <s v="H168R14" u="1"/>
        <s v="H178R14" u="1"/>
        <s v="H6AF19" u="1"/>
        <s v="H8AF18" u="1"/>
        <s v="H201R11" u="1"/>
        <s v="H211R11" u="1"/>
        <s v="H221R11" u="1"/>
        <s v="H231R11" u="1"/>
        <s v="H241R11" u="1"/>
        <s v="H251R11" u="1"/>
        <s v="H261R11" u="1"/>
        <s v="H109R11" u="1"/>
        <s v="H119R11" u="1"/>
        <s v="H109R12" u="1"/>
        <s v="H129R11" u="1"/>
        <s v="H119R12" u="1"/>
        <s v="H129R12" u="1"/>
        <s v="H149R11" u="1"/>
        <s v="24AE5P13" u="1"/>
        <s v="H4AF18" u="1"/>
        <s v="H6AF17" u="1"/>
        <s v="H159R11" u="1"/>
        <s v="H109R14" u="1"/>
        <s v="H169R11" u="1"/>
        <s v="H179R11" u="1"/>
        <s v="H129R14" u="1"/>
        <s v="H189R11" u="1"/>
        <s v="H21AE5P13" u="1"/>
        <s v="H139R14" u="1"/>
        <s v="H199R11" u="1"/>
        <s v="H22AE5P13" u="1"/>
        <s v="H5ADSMF18" u="1"/>
        <s v="AUDITORIA FINANCIERA 2019 - AF19" u="1"/>
        <s v="H109R16" u="1"/>
        <s v="H149R14" u="1"/>
        <s v="H23AE5P13" u="1"/>
        <s v="H159R14" u="1"/>
        <s v="H169R14" u="1"/>
        <s v="H25AE5P13" u="1"/>
        <s v="H179R14" u="1"/>
        <s v="H26AE5P13" u="1"/>
        <s v="H27AE5P13" u="1"/>
        <s v="H28AE5P13" u="1"/>
        <s v="H29AE5P13" u="1"/>
        <s v="H3AT75-SGR" u="1"/>
        <s v="H202R11" u="1"/>
        <s v="H212R11" u="1"/>
        <s v="H222R11" u="1"/>
        <s v="H1ADSMF18" u="1"/>
        <s v="H232R11" u="1"/>
        <s v="H242R11" u="1"/>
        <s v="H252R11" u="1"/>
        <s v="H262R11" u="1"/>
        <s v="H10AC17" u="1"/>
        <s v="H11AC17" u="1"/>
        <s v="H12AC17" u="1"/>
        <s v="H13AC17" u="1"/>
        <s v="H14AC17" u="1"/>
        <s v="H15AC17" u="1"/>
        <s v="H9R11" u="1"/>
        <s v="H203R11" u="1"/>
        <s v="H213R11" u="1"/>
        <s v="H223R11" u="1"/>
        <s v="H9R12" u="1"/>
        <s v="H233R11" u="1"/>
        <s v="H5R11" u="1"/>
        <s v="H243R11" u="1"/>
        <s v="H253R11" u="1"/>
        <s v="H263R11" u="1"/>
        <s v="H20AT75-SGR" u="1"/>
        <s v="H22AT75-SGR" u="1"/>
        <s v="H50AF17" u="1"/>
        <s v="H55AF17" u="1"/>
        <s v="H9R13" u="1"/>
        <s v="H5R12" u="1"/>
        <s v="H1R11" u="1"/>
        <s v="H9ECP" u="1"/>
      </sharedItems>
    </cacheField>
    <cacheField name="N° Acción" numFmtId="0">
      <sharedItems containsString="0" containsBlank="1" containsNumber="1" containsInteger="1" minValue="1" maxValue="5"/>
    </cacheField>
    <cacheField name="Cód. acción" numFmtId="0">
      <sharedItems containsBlank="1" containsMixedTypes="1" containsNumber="1" minValue="-6293.7142857142853" maxValue="15133.428571428522" count="2276">
        <s v="_x000a_H1AF2020 - 1"/>
        <s v="_x000a_H1AF2020 - 2"/>
        <s v="_x000a_H2AF2020 - 1"/>
        <s v="_x000a_H3AF2020 - 1"/>
        <s v="_x000a_H4AF2020 - 1"/>
        <s v="_x000a_H4AF2020 - 2"/>
        <s v="_x000a_H5AF2020 - 1"/>
        <s v="_x000a_H6AF2020 - 1"/>
        <s v="_x000a_H7AF2020 - 1"/>
        <s v="_x000a_H8AF2020 - 1"/>
        <s v="_x000a_H9AF2020 - 1"/>
        <s v="_x000a_H10AF2020 - 1"/>
        <s v="_x000a_H11AF2020 - 1"/>
        <s v="_x000a_H12AF2020 - 1"/>
        <s v="_x000a_H13AF2020 - 1"/>
        <s v="_x000a_H14AF2020 - 1"/>
        <s v="_x000a_H15AF2020 - 1"/>
        <s v="_x000a_H16AF2020 - 1"/>
        <s v="_x000a_H17AF2020 - 1"/>
        <s v="_x000a_H18AF2020 - 1"/>
        <s v="_x000a_H19AF2020 - 1"/>
        <s v="_x000a_H20AF2020 - 1"/>
        <s v="_x000a_H21AF2020 - 1"/>
        <s v="_x000a_H22AF2020 - 1"/>
        <s v="_x000a_H23AF2020 - 1"/>
        <s v="_x000a_H24AF2020 - 1"/>
        <s v="_x000a_H25AF2020 - 1"/>
        <s v="H1Denuncia2020-187038-82111-D - 1"/>
        <s v="H1AT73 - 1"/>
        <s v="H2AT73 - 1"/>
        <s v="H3AT73 - 1"/>
        <s v="H4AT73 - 1"/>
        <s v="H5AT73 - 1"/>
        <s v="H6AT73 - 1"/>
        <s v="H7AT73 - 1"/>
        <s v="H1AT74 - 1"/>
        <s v="H1AT75 - 1"/>
        <s v="H2AT75 - 1"/>
        <s v="H3AT75 - 1"/>
        <s v="H4AT75 - 1"/>
        <s v="H5AT75 - 1"/>
        <s v="H6AT75 - 1"/>
        <s v="H7AT75 - 1"/>
        <s v="H8AT75 - 1"/>
        <s v="H9AT75 - 1"/>
        <s v="H10AT75 - 1"/>
        <s v="H11AT75 - 1"/>
        <s v="H12AT75 - 1"/>
        <s v="H1AC19 - 1"/>
        <s v="H2AC19 - 1"/>
        <s v="H3AC19 - 1"/>
        <s v="H4AC19 - 1"/>
        <s v="H5AC19 - 1"/>
        <s v="H6AC19 - 1"/>
        <s v="H7AC19 - 1"/>
        <s v="H8AC19 - 1"/>
        <s v="H9AC19 - 1"/>
        <s v="H10AC19 - 1"/>
        <s v="H11AC19 - 1"/>
        <s v="H12AC19 - 1"/>
        <s v="H13AC19 - 1"/>
        <s v="H14AC19 - 1"/>
        <s v="H15AC19 - 1"/>
        <s v="H16AC19 - 1"/>
        <s v="H17AC19 - 1"/>
        <s v="H1AT75-OCAD - 1"/>
        <s v="H1AT75-OCAD - 2"/>
        <s v="H1AT75-OCAD - 3"/>
        <s v="H1AT75-OCAD - 4"/>
        <s v="H1AT75-OCAD - 5"/>
        <s v="H2AT75-OCAD - 1"/>
        <s v="H2AT75-OCAD - 2"/>
        <s v="H2AT75-OCAD - 3"/>
        <s v="H3AT75-OCAD - 1"/>
        <s v="H20AT75-OCAD - 1"/>
        <s v="H22AT75-OCAD - 1"/>
        <s v="H11AEFC - 1"/>
        <s v="H11AEFC - 2"/>
        <s v="H2AF19 - 1"/>
        <s v="H4AF19 - 1"/>
        <s v="H9AF19 - 1"/>
        <s v="H15AF19 - 1"/>
        <s v="H17AF19 - 1"/>
        <s v="H18AF19 - 1"/>
        <s v="H19AF19 - 1"/>
        <s v="H20AF19 - 1"/>
        <s v="H21AF19 - 1"/>
        <s v="H21AF19 - 2"/>
        <s v="H21AF19 - 3"/>
        <s v="H1ACPP - 1"/>
        <s v="H2ACPP - 1"/>
        <s v="H3ACPP - 1"/>
        <s v="H4ACPP - 1"/>
        <s v="H5ACPP - 1"/>
        <s v="H2ACTL - 1"/>
        <s v="H4ACTL - 1"/>
        <s v="H5ACTL - 1"/>
        <s v="H5ACTL - 2"/>
        <s v="H12ACTL - 1"/>
        <s v="H12ACTL - 2"/>
        <s v="H15ACTL - 1"/>
        <s v="H15ACTL - 2"/>
        <s v="H10AF18 - 1"/>
        <s v="H10AF18 - 2"/>
        <s v="H10AF18 - 3"/>
        <s v="H12AF18 - 1"/>
        <s v="H12AF18 - 2"/>
        <s v="H12AF18 - 3"/>
        <s v="H13AF18 - 1"/>
        <s v="H13AF18 - 2"/>
        <s v="H13AF18 - 3"/>
        <s v="H21AF18 - 1"/>
        <s v="H22AF18 - 1"/>
        <s v="H22AF18 - 2"/>
        <s v="H23AF18 - 1"/>
        <s v="H23AF18 - 2"/>
        <s v="_x000a_H24AF18 - 1"/>
        <s v="H26AF18 - 1"/>
        <s v="H26AF18 - 2"/>
        <s v="H26AF18 - 3"/>
        <s v="H26AF18 - 4"/>
        <s v="H30AF18 - 1"/>
        <s v="H30AF18 - 2"/>
        <s v="H31AF18 - 1"/>
        <s v="H32AF18 - 1"/>
        <s v="H32AF18 - 2"/>
        <s v="H33AF18 - 1"/>
        <s v="H34AF18 - 1"/>
        <s v="H35AF18 - 1"/>
        <s v="H35AF18 - 2"/>
        <s v="H35AF18 - 3"/>
        <s v="H37AF18 - 1"/>
        <s v="H38AF18 - 1"/>
        <s v="H39AF18 - 1"/>
        <s v="H39AF18 - 2"/>
        <s v="H40AF18 - 1"/>
        <s v="H41AF18 - 1"/>
        <s v="H43AF18 - 1"/>
        <s v="H45AF18 - 1"/>
        <s v="H45AF18 - 2"/>
        <s v="H45AF18 - 3"/>
        <s v="H46AF18 - 1"/>
        <s v="H47AF18 - 1"/>
        <s v="H48AF18 - 1"/>
        <s v="H48AF18 - 2"/>
        <s v="H49AF18 - 1"/>
        <s v="H50AF18 - 1"/>
        <s v="H50AF18 - 2"/>
        <s v="H51AF18 - 1"/>
        <s v="H51AF18 - 2"/>
        <s v="H52AF18 - 1"/>
        <s v="H53AF18 - 1"/>
        <s v="_x000a__x000a_H54AF18 - 1"/>
        <s v="H55AF18 - 1"/>
        <s v="H56AF18 - 1"/>
        <s v="H57AF18 - 1"/>
        <s v="H58AF18 - 1"/>
        <s v="H58AF18 - 2"/>
        <s v="H1APCSMF18 - 1"/>
        <s v="H2APCSMF18 - 1"/>
        <s v="H4APCSMF18 - 1"/>
        <s v="H5APCSMF18 - 1"/>
        <s v="H6APCSMF18 - 1"/>
        <s v="H1ACSRT17 - 1"/>
        <s v="H2ACSRT17 - 1"/>
        <s v="H3ACSRT17 - 1"/>
        <s v="H4ACSRT17 - 1"/>
        <s v="H5ACSRT17 - 1"/>
        <s v="H6ACSRT17 - 1"/>
        <s v="H8ACSRT17 - 1"/>
        <s v="H9ACSRT17 - 1"/>
        <s v="H10ACSRT17 - 1"/>
        <s v="H11ACSRT17 - 1"/>
        <s v="H12ACSRT17 - 1"/>
        <s v="H13ACSRT17 - 1"/>
        <s v="H14ACSRT17 - 1"/>
        <s v="H15ACSRT17 - 1"/>
        <s v="H17ACSRT17 - 1"/>
        <s v="H19ACSRT17 - 1"/>
        <s v="H20ACSRT17 - 1"/>
        <s v="H21ACSRT17 - 1"/>
        <s v="H22ACSRT17 - 1"/>
        <s v="H23ACSRT17 - 1"/>
        <s v="H24ACSRT17 - 1"/>
        <s v="H25ACSRT17 - 1"/>
        <s v="H26ACSRT17 - 1"/>
        <s v="H27ACSRT17 - 1"/>
        <s v="H28ACSRT17 - 1"/>
        <s v="H29ACSRT17 - 1"/>
        <s v="H30ACSRT17 - 1"/>
        <s v="H31ACSRT17 - 1"/>
        <s v="H1DP17 - 1"/>
        <s v="H2DP17 - 1"/>
        <s v="H3DP17 - 1"/>
        <s v="H3DP17 - 2"/>
        <s v="H4DP17 - 1"/>
        <s v="H5DP17 - 1"/>
        <s v="H6DP17 - 1"/>
        <s v="H7DP17 - 1"/>
        <s v="H2AF17 - 1"/>
        <s v="H3AF17 - 1"/>
        <s v="H7AF17 - 1"/>
        <s v="H18AF17 - 1"/>
        <s v="H24AF17 - 1"/>
        <s v="H24AF17 - 2"/>
        <s v="H25AF17 - 1"/>
        <s v="H25AF17 - 2"/>
        <s v="H26AF17 - 1"/>
        <s v="H26AF17 - 2"/>
        <s v="H27AF17 - 1"/>
        <s v="H27AF17 - 2"/>
        <s v="H28AF17 - 1"/>
        <s v="H28AF17 - 2"/>
        <s v="H29AF17 - 1"/>
        <s v="H29AF17 - 2"/>
        <s v="H30AF17 - 1"/>
        <s v="H30AF17 - 2"/>
        <s v="H31AF17 - 1"/>
        <s v="H31AF17 - 2"/>
        <s v="H32AF17 - 1"/>
        <s v="H32AF17 - 2"/>
        <s v="H33AF17 - 1"/>
        <s v="H33AF17 - 2"/>
        <s v="H34AF17 - 1"/>
        <s v="H34AF17 - 2"/>
        <s v="H35AF17 - 1"/>
        <s v="H35AF17 - 2"/>
        <s v="H36AF17 - 1"/>
        <s v="H36AF17 - 2"/>
        <s v="H37AF17 - 1"/>
        <s v="H37AF17 - 2"/>
        <s v="H38AF17 - 1"/>
        <s v="H39AF17 - 1"/>
        <s v="H43AF17 - 1"/>
        <s v="H44AF17 - 1"/>
        <s v="H48AF17 - 1"/>
        <s v="H49AF17 - 1"/>
        <s v="H51AF17 - 1"/>
        <s v="H52AF17 - 1"/>
        <s v="H53AF17 - 1"/>
        <s v="H54AF17 - 1"/>
        <s v="H56AF17 - 1"/>
        <s v="H57AF17 - 1"/>
        <s v="H58AF17 - 1"/>
        <s v="H1AC17 - 1"/>
        <s v="H2AC17 - 1"/>
        <s v="H5AC17 - 1"/>
        <s v="H8AC17 - 1"/>
        <s v="H1R16 - 1"/>
        <s v="H1R16 - 2"/>
        <s v="H7R16 - 1"/>
        <s v="H8R16 - 1"/>
        <s v="H9R16 - 1"/>
        <s v="H10R16 - 1"/>
        <s v="H10R16 - 2"/>
        <s v="H11R16 - 1"/>
        <s v="H13R16 - 1"/>
        <s v="H22R16 - 1"/>
        <s v="H22R16 - 2"/>
        <s v="H27R16 - 1"/>
        <s v="H29R16 - 1"/>
        <s v="H32R16 - 1"/>
        <s v="H33R16 - 1"/>
        <s v="H35R16 - 1"/>
        <s v="H36R16 - 1"/>
        <s v="H36R16 - 2"/>
        <s v="H37R16 - 1"/>
        <s v="H39R16 - 1"/>
        <s v="H41R16 - 1"/>
        <s v="H44R16 - 1"/>
        <s v="H54R16 - 1"/>
        <s v="H55R16 - 1"/>
        <s v="H56R16 - 1"/>
        <s v="H57R16 - 1"/>
        <s v="H58R16 - 1"/>
        <s v="H59R16 - 1"/>
        <s v="H61R16 - 1"/>
        <s v="H62R16 - 1"/>
        <s v="H63R16 - 1"/>
        <s v="H68R16 - 1"/>
        <s v="H70R16 - 1"/>
        <s v="H71R16 - 1"/>
        <s v="H71R16 - 2"/>
        <s v="H72R16 - 1"/>
        <s v="H77R16 - 1"/>
        <s v="H78R16 - 1"/>
        <s v="H79R16 - 1"/>
        <s v="H80R16 - 1"/>
        <s v="H81R16 - 1"/>
        <s v="H82R16 - 1"/>
        <s v="H84R16 - 1"/>
        <s v="H85R16 - 1"/>
        <s v="H87R16 - 1"/>
        <s v="H88R16 - 1"/>
        <s v="H89R16 - 1"/>
        <s v="H90R16 - 1"/>
        <s v="H91R16 - 1"/>
        <s v="H95R16 - 1"/>
        <s v="H101R16 - 1"/>
        <s v="H101R16 - 2"/>
        <s v="H101R16 - 3"/>
        <s v="H105R16 - 1"/>
        <s v="H105R16 - 2"/>
        <s v="H106R16 - 1"/>
        <s v="H116R16 - 1"/>
        <s v="H117R16 - 1"/>
        <s v="H119R16 - 1"/>
        <s v="H121R16 - 1"/>
        <s v="H122R16 - 1"/>
        <s v="H123R16 - 1"/>
        <s v="H124R16 - 1"/>
        <s v="H1D16 - 1"/>
        <s v="H2D16 - 1"/>
        <s v="H2D16 - 2"/>
        <s v="H3D16 - 1"/>
        <s v="H4D16 - 1"/>
        <s v="H5D16 - 1"/>
        <s v="H6D16 - 1"/>
        <s v="H5ECP - 1"/>
        <s v="H6ECP - 1"/>
        <s v="H7ECP - 1"/>
        <s v="H7ECP - 2"/>
        <s v="H7ECP - 3"/>
        <s v="H8ECP - 1"/>
        <s v="H10ECP - 1"/>
        <s v="H11ECP - 1"/>
        <s v="H11ECP - 2"/>
        <s v="H12ECP - 1"/>
        <s v="H13ECP - 1"/>
        <s v="H15ECP - 1"/>
        <s v="H15ECP - 2"/>
        <s v="H15ECP - 3"/>
        <s v="H15ECP - 4"/>
        <s v="H16ECP - 1"/>
        <s v="H16ECP - 2"/>
        <s v="H16ECP - 3"/>
        <s v="H18ECP - 1"/>
        <s v="H18ECP - 2"/>
        <s v="H19ECP - 1"/>
        <s v="H22ECP - 1"/>
        <s v="H24ECP - 1"/>
        <s v="H25ECP - 1"/>
        <s v="H26ECP - 1"/>
        <s v="H1EVP - 1"/>
        <s v="H1EVP - 2"/>
        <s v="H2EVP - 1"/>
        <s v="H2EVP - 2"/>
        <s v="H4EVP - 1"/>
        <s v="H4EVP - 2"/>
        <s v="H6EVP - 1"/>
        <s v="H6EVP - 2"/>
        <s v="H1R15 - 1"/>
        <s v="H2R15 - 1"/>
        <s v="H2R15 - 2"/>
        <s v="H3R15 - 1"/>
        <s v="H5R15 - 1"/>
        <s v="H6R15 - 1"/>
        <s v="H7R15 - 1"/>
        <s v="H8R15 - 1"/>
        <s v="H9R15 - 1"/>
        <s v="H10R15 - 1"/>
        <s v="H13R15 - 1"/>
        <s v="H14R15 - 1"/>
        <s v="H16R15 - 1"/>
        <s v="H17R15 - 1"/>
        <s v="H20R15 - 1"/>
        <s v="H21R15 - 1"/>
        <s v="_x000a_H22R15 - 1"/>
        <s v="H23R15 - 1"/>
        <s v="H24R15 - 1"/>
        <s v="H25R15 - 1"/>
        <s v="H26R15 - 1"/>
        <s v="H27R15 - 1"/>
        <s v="H28R15 - 1"/>
        <s v="H30R15 - 1"/>
        <s v="H30R15 - 2"/>
        <s v="H32R15 - 1"/>
        <s v="H38R15 - 1"/>
        <s v="H39R15 - 1"/>
        <s v="H43R15 - 1"/>
        <s v="H48R15 - 1"/>
        <s v="H49R15 - 1"/>
        <s v="H50R15 - 1"/>
        <s v="H51R15 - 1"/>
        <s v="H52R15 - 1"/>
        <s v="H53R15 - 1"/>
        <s v="H54R15 - 1"/>
        <s v="H55R15 - 1"/>
        <s v="H56R15 - 1"/>
        <s v="H60R15 - 1"/>
        <s v="H61R15 - 1"/>
        <s v="H62R15 - 1"/>
        <s v="H63R15 - 1"/>
        <s v="H63R15 - 2"/>
        <s v="H64R15 - 1"/>
        <s v="H66R15 - 1"/>
        <s v="H68R15 - 1"/>
        <s v="H75R15 - 1"/>
        <s v="H76R15 - 1"/>
        <s v="H83R15 - 1"/>
        <s v="H84R15 - 1"/>
        <s v="H84R15 - 2"/>
        <s v="H88R15 - 1"/>
        <s v="H93R15 - 1"/>
        <s v="H93R15 - 2"/>
        <s v="H94R15 - 1"/>
        <s v="H94R15 - 2"/>
        <s v="H95R15 - 1"/>
        <s v="H95R15 - 2"/>
        <s v="H96R15 - 1"/>
        <s v="H97R15 - 1"/>
        <s v="H1R14 - 1"/>
        <s v="H2R14 - 1"/>
        <s v="H4R14 - 1"/>
        <s v="H5R14 - 1"/>
        <s v="H5R14 - 2"/>
        <s v="H6R14 - 1"/>
        <s v="H9R14 - 1"/>
        <s v="H11R14 - 1"/>
        <s v="H13R14 - 1"/>
        <s v="H17R14 - 1"/>
        <s v="H20R14 - 1"/>
        <s v="H21R14 - 1"/>
        <s v="H21R14 - 2"/>
        <s v="H22R14 - 1"/>
        <s v="H29R14 - 1"/>
        <s v="H31R14 - 1"/>
        <s v="H32R14 - 1"/>
        <s v="H34R14 - 1"/>
        <s v="H41R14 - 1"/>
        <s v="H44R14 - 1"/>
        <s v="H45R14 - 1"/>
        <s v="H46R14 - 1"/>
        <s v="H47R14 - 1"/>
        <s v="H49R14 - 1"/>
        <s v="H57R14 - 1"/>
        <s v="H59R14 - 1"/>
        <s v="H64R14 - 1"/>
        <s v="H65R14 - 1"/>
        <s v="H66R14 - 1"/>
        <s v="H69R14 - 1"/>
        <s v="H70R14 - 1"/>
        <s v="H71R14 - 1"/>
        <s v="H74R14 - 1"/>
        <s v="H79R14 - 1"/>
        <s v="H80R14 - 1"/>
        <s v="H81R14 - 1"/>
        <s v="H83R14 - 1"/>
        <s v="H84R14 - 1"/>
        <s v="H85R14 - 1"/>
        <s v="H99R14 - 1"/>
        <s v="H103R14 - 1"/>
        <s v="H104R14 - 1"/>
        <s v="H108R14 - 1"/>
        <s v="H112R14 - 1"/>
        <s v="H113R14 - 1"/>
        <s v="H114R14 - 1"/>
        <s v="H114R14 - 2"/>
        <s v="H116R14 - 1"/>
        <s v="H118R14 - 1"/>
        <s v="H119R14 - 1"/>
        <s v="H120R14 - 1"/>
        <s v="H121R14 - 1"/>
        <s v="H122R14 - 1"/>
        <s v="H123R14 - 1"/>
        <s v="H123R14 - 2"/>
        <s v="H123R14 - 3"/>
        <s v="H124R14 - 1"/>
        <s v="H126R14 - 1"/>
        <s v="H126R14 - 2"/>
        <s v="H127R14 - 1"/>
        <s v="H127R14 - 2"/>
        <s v="H130R14 - 1"/>
        <s v="H131R14 - 1"/>
        <s v="H131R14 - 2"/>
        <s v="H132R14 - 1"/>
        <s v="H134R14 - 1"/>
        <s v="H135R14 - 1"/>
        <s v="H136R14 - 1"/>
        <s v="H137R14 - 1"/>
        <s v="H138R14 - 1"/>
        <s v="H140R14 - 1"/>
        <s v="H146R14 - 1"/>
        <s v="H153R14 - 1"/>
        <s v="H157R14 - 1"/>
        <s v="H182R14 - 1"/>
        <s v="H183R14 - 1"/>
        <m/>
        <n v="11331.714285714279"/>
        <n v="12495.142857142831"/>
        <n v="0.64288872815647258"/>
        <n v="0.58408089651782169"/>
        <n v="0"/>
        <n v="664.85714285714266"/>
        <n v="26.285714285714285"/>
        <n v="152.28571428571428"/>
        <n v="2.814258911819888E-2"/>
        <n v="23"/>
        <n v="235.42857142857142"/>
        <n v="9.101941747572817E-2"/>
        <n v="307"/>
        <n v="0.1824104234527687"/>
        <n v="144"/>
        <n v="274.57142857142856"/>
        <n v="6.6666666666666666E-2"/>
        <n v="3.4963579604578562E-2"/>
        <n v="15.571428571428571"/>
        <n v="219.71428571428572"/>
        <n v="0.5134590377113134"/>
        <n v="104"/>
        <n v="0.33145604395604394"/>
        <n v="209.71428571428569"/>
        <n v="1"/>
        <n v="1374.4285714285711"/>
        <n v="1396.4285714285711"/>
        <n v="0.6233042661706254"/>
        <n v="0.61348443425346166"/>
        <n v="48.857142857142854"/>
        <n v="0.75555555555555554"/>
        <n v="480.00000000000011"/>
        <n v="0.32142857142857134"/>
        <n v="217.14285714285714"/>
        <n v="0.14407894736842106"/>
        <n v="1401.8571428571433"/>
        <n v="1423.8571428571433"/>
        <n v="0.86459226536227418"/>
        <n v="0.85123346041938364"/>
        <n v="206.14285714285714"/>
        <n v="0.86088011088011096"/>
        <n v="1677.285714285714"/>
        <n v="1791.1428571428569"/>
        <n v="0.77993441785197182"/>
        <n v="0.73035651619078013"/>
        <n v="77.857142857142861"/>
        <n v="91"/>
        <n v="0.57064220183486236"/>
        <n v="0.63265306122448972"/>
        <n v="595.14285714285711"/>
        <n v="0.53265613298127701"/>
        <n v="75.857142857142861"/>
        <n v="1584.7142857142856"/>
        <n v="1733.4285714285711"/>
        <n v="0.7026683494095376"/>
        <n v="0.64238503378935241"/>
        <n v="2181.7142857142849"/>
        <n v="2203.7142857142849"/>
        <n v="0.69168150864326872"/>
        <n v="0.68477635161415795"/>
        <n v="715.71428571428567" u="1"/>
        <n v="52.857142857142861" u="1"/>
        <n v="0.12552502555447273" u="1"/>
        <n v="0.56680561240742455" u="1"/>
        <n v="0.35422669279327573" u="1"/>
        <n v="0.60181510939432659" u="1"/>
        <n v="0.54385200396474931" u="1"/>
        <n v="0.27137757529135048" u="1"/>
        <n v="1718.4285714285713" u="1"/>
        <n v="0.30616776875997875" u="1"/>
        <n v="0.62231513980980202" u="1"/>
        <n v="10818.571428571422" u="1"/>
        <n v="0.32200509770603225" u="1"/>
        <n v="0.39264687726942671" u="1"/>
        <n v="8.8635609162332624E-2" u="1"/>
        <n v="0.30586541562891811" u="1"/>
        <n v="0.4444251986982915" u="1"/>
        <n v="2348.4285714285706" u="1"/>
        <n v="0.44451458937812993" u="1"/>
        <n v="8.3706404532789172E-2" u="1"/>
        <n v="0.35487170550205249" u="1"/>
        <n v="0.47124047814367742" u="1"/>
        <n v="0.61474383477778394" u="1"/>
        <n v="0.61153834258471218" u="1"/>
        <n v="0.53386790924789418" u="1"/>
        <n v="13898.714285714235" u="1"/>
        <n v="0.49794901805197378" u="1"/>
        <n v="1342.4285714285711" u="1"/>
        <n v="3.4922833399287694E-2" u="1"/>
        <n v="0.60240790985309589" u="1"/>
        <n v="0.68461248427792831" u="1"/>
        <n v="0.35724431818181823" u="1"/>
        <n v="0.51887831190153921" u="1"/>
        <n v="0.17503441929937175" u="1"/>
        <n v="0.2298529595462141" u="1"/>
        <n v="2318.2857142857138" u="1"/>
        <n v="0.3563868238138409" u="1"/>
        <n v="0.56996460906923174" u="1"/>
        <n v="51.857142857142868" u="1"/>
        <n v="0.3654293306759675" u="1"/>
        <n v="0.42162055588242964" u="1"/>
        <n v="0.45789056507287101" u="1"/>
        <n v="11371.142857142833" u="1"/>
        <n v="9753.0000000000018" u="1"/>
        <n v="0.43387398005439615" u="1"/>
        <n v="0.44658890854331185" u="1"/>
        <n v="15133.428571428522" u="1"/>
        <n v="0.4060664641477591" u="1"/>
        <n v="0.43119632639951794" u="1"/>
        <n v="7.2694243706468514E-2" u="1"/>
        <n v="0.36392082200060422" u="1"/>
        <n v="0.68738865463170373" u="1"/>
        <n v="0.59395436567067872" u="1"/>
        <n v="0.57291222416398357" u="1"/>
        <n v="2377.8571428571431" u="1"/>
        <n v="0.15506944279363877" u="1"/>
        <n v="0.54916353368380344" u="1"/>
        <n v="0.54112692585401767" u="1"/>
        <n v="0.62010888850732548" u="1"/>
        <n v="0.46915972426105934" u="1"/>
        <n v="9.2117338747267991E-2" u="1"/>
        <n v="0.60937090128257154" u="1"/>
        <n v="0.56282308429839079" u="1"/>
        <n v="0.22337766483716764" u="1"/>
        <n v="1091.7142857142858" u="1"/>
        <n v="0.15191457917682707" u="1"/>
        <n v="0.20377352627381112" u="1"/>
        <n v="0.61182540348175851" u="1"/>
        <n v="0.45347538401355098" u="1"/>
        <n v="0.33652077029861688" u="1"/>
        <n v="0.67489160662368852" u="1"/>
        <n v="0.38103722558065528" u="1"/>
        <n v="0.50132622616146372" u="1"/>
        <n v="0.28508028157686827" u="1"/>
        <n v="0.94342163538725565" u="1"/>
        <n v="0.53756798700118169" u="1"/>
        <n v="2168.2857142857142" u="1"/>
        <n v="0.59407625897645677" u="1"/>
        <n v="0.57081491994881906" u="1"/>
        <n v="0.29715547088262056" u="1"/>
        <n v="0.21218446048828996" u="1"/>
        <n v="1098.1428571428576" u="1"/>
        <n v="0.60512929482100408" u="1"/>
        <n v="0.14285714285714285" u="1"/>
        <n v="0.6098357814678379" u="1"/>
        <n v="0.4751648101841327" u="1"/>
        <n v="87.571428571428584" u="1"/>
        <n v="0.49187527352297589" u="1"/>
        <n v="0.4343275731140378" u="1"/>
        <n v="-30.857142857142858" u="1"/>
        <n v="0.24463519313304721" u="1"/>
        <n v="0.43547075071358343" u="1"/>
        <n v="0.47559699140221595" u="1"/>
        <n v="0.55465641020504031" u="1"/>
        <n v="0.39016057233704282" u="1"/>
        <n v="0.47017335594497811" u="1"/>
        <n v="7" u="1"/>
        <n v="0.22040526128688229" u="1"/>
        <n v="0.34960806141110812" u="1"/>
        <n v="0.3867950482242119" u="1"/>
        <n v="8.3314859971920521E-2" u="1"/>
        <n v="0.41745391734171067" u="1"/>
        <n v="0.41613052516888538" u="1"/>
        <n v="0.21185346193770299" u="1"/>
        <n v="54.714285714285701" u="1"/>
        <n v="11116.142857142839" u="1"/>
        <n v="0.53232069760931222" u="1"/>
        <n v="0.34493001839178022" u="1"/>
        <n v="0.65368679775280913" u="1"/>
        <n v="0.30334067394893582" u="1"/>
        <n v="0.162288878026771" u="1"/>
        <n v="0.41772589856184378" u="1"/>
        <n v="0.53739852270200161" u="1"/>
        <n v="0.3599299718575954" u="1"/>
        <n v="0.55067148883997918" u="1"/>
        <n v="11015.285714285701" u="1"/>
        <n v="0.39532806367635176" u="1"/>
        <n v="0.43539381375555419" u="1"/>
        <n v="0.53214276575386055" u="1"/>
        <n v="2031.285714285714" u="1"/>
        <n v="0.12205657708628032" u="1"/>
        <n v="0.53663305960787933" u="1"/>
        <n v="0.42022380793599623" u="1"/>
        <n v="8.2272020427730644E-2" u="1"/>
        <n v="0.39927160486435026" u="1"/>
        <n v="0.46105293352413151" u="1"/>
        <n v="0.36358438251997333" u="1"/>
        <n v="14191.428571428523" u="1"/>
        <n v="13079.28571428569" u="1"/>
        <n v="0.35593644734704177" u="1"/>
        <n v="0.32069691002490675" u="1"/>
        <n v="0.51373848909626896" u="1"/>
        <n v="0.50441187264700338" u="1"/>
        <n v="2335.8571428571431" u="1"/>
        <n v="0.56190502035278145" u="1"/>
        <n v="0.30598710362763432" u="1"/>
        <n v="0.16598440041018842" u="1"/>
        <n v="0.52659308611021283" u="1"/>
        <n v="0.54460012107927813" u="1"/>
        <n v="11011.428571428565" u="1"/>
        <n v="0.53353642774076127" u="1"/>
        <n v="0.43742808072133954" u="1"/>
        <n v="0.44479873073435983" u="1"/>
        <n v="0.65799804961120745" u="1"/>
        <n v="0.42856492581524341" u="1"/>
        <n v="0.55102406690229111" u="1"/>
        <n v="0.14982339109808265" u="1"/>
        <n v="401.857142857143" u="1"/>
        <n v="0.125" u="1"/>
        <n v="0.14500292980194543" u="1"/>
        <n v="0.44287942343604114" u="1"/>
        <n v="0.66856542959964016" u="1"/>
        <n v="0.14387007304972857" u="1"/>
        <n v="0.5026089723194398" u="1"/>
        <n v="0.42054503140911209" u="1"/>
        <n v="0.67816896165502683" u="1"/>
        <n v="128.57142857142858" u="1"/>
        <n v="0.13219043450580933" u="1"/>
        <n v="0.11735014139070445" u="1"/>
        <n v="0.52261436572945974" u="1"/>
        <n v="0.38070032774352031" u="1"/>
        <n v="0.43921424533634795" u="1"/>
        <n v="0.50786763372619992" u="1"/>
        <n v="0.347766479952406" u="1"/>
        <n v="0.65591419851223776" u="1"/>
        <n v="0.30220757194064274" u="1"/>
        <n v="0.61382393668177992" u="1"/>
        <n v="0.66791587222464532" u="1"/>
        <n v="0.36650100766547572" u="1"/>
        <n v="1165.0000000000007" u="1"/>
        <n v="0.37253615843680848" u="1"/>
        <n v="0.70398189669490119" u="1"/>
        <n v="11735.999999999973" u="1"/>
        <n v="0.49680510155790558" u="1"/>
        <n v="0.31920388445773401" u="1"/>
        <n v="0.29344108944641406" u="1"/>
        <n v="0.70855996722575687" u="1"/>
        <n v="0.13875134843581446" u="1"/>
        <n v="10704.999999999989" u="1"/>
        <n v="0.29504603346063835" u="1"/>
        <n v="0.58429273442471186" u="1"/>
        <n v="0.33156412359857795" u="1"/>
        <n v="0.52238056974970404" u="1"/>
        <n v="0.37264150943396218" u="1"/>
        <n v="0.49048441240183943" u="1"/>
        <n v="0.93852903725848402" u="1"/>
        <n v="0.53186193647092217" u="1"/>
        <n v="0.42296641249092254" u="1"/>
        <n v="0.23904490769656173" u="1"/>
        <n v="0.61129840663627766" u="1"/>
        <n v="0.62485417054954362" u="1"/>
        <n v="7.0764797162491719E-2" u="1"/>
        <n v="14473.142857142808" u="1"/>
        <n v="0.43953061492067802" u="1"/>
        <n v="0.23303167420814477" u="1"/>
        <n v="0.49775800631859224" u="1"/>
        <n v="0.37793353758820103" u="1"/>
        <n v="0.4009224588094924" u="1"/>
        <n v="0.54670866141732144" u="1"/>
        <n v="0.5022277927790878" u="1"/>
        <n v="0.58110979929161755" u="1"/>
        <n v="0.26621536406806484" u="1"/>
        <n v="2496.0000000000009" u="1"/>
        <n v="0.1773533391177568" u="1"/>
        <n v="0.62416708497669404" u="1"/>
        <n v="0.54565724290237927" u="1"/>
        <n v="0.38432576986962996" u="1"/>
        <n v="0.64539628796780057" u="1"/>
        <n v="0.17583226801022717" u="1"/>
        <n v="0.47085062044365406" u="1"/>
        <n v="7.8742529005039266E-2" u="1"/>
        <n v="0.27602408061666939" u="1"/>
        <n v="0.60213553081182958" u="1"/>
        <n v="0.60174930354198608" u="1"/>
        <n v="0.62338828273244795" u="1"/>
        <n v="0.46149827648003022" u="1"/>
        <n v="0.62691470877086952" u="1"/>
        <n v="0.38112390450287048" u="1"/>
        <n v="0.16543745198380153" u="1"/>
        <n v="1939.0000000000005" u="1"/>
        <n v="0.53472424618417735" u="1"/>
        <n v="0.1584263090880153" u="1"/>
        <n v="0.49871091107927884" u="1"/>
        <n v="0.52374462818648482" u="1"/>
        <n v="0.44520178713837422" u="1"/>
        <n v="0.15219704083168922" u="1"/>
        <n v="0.61450787923266659" u="1"/>
        <n v="0.53704807063752347" u="1"/>
        <n v="0.51437262012692531" u="1"/>
        <n v="0.57631578105216086" u="1"/>
        <n v="2282.7142857142862" u="1"/>
        <n v="0.32757893747526712" u="1"/>
        <n v="4.9864824271553011E-3" u="1"/>
        <n v="0.55593268775779991" u="1"/>
        <n v="0.62503276539973762" u="1"/>
        <n v="11946.571428571417" u="1"/>
        <n v="0.27328751753155772" u="1"/>
        <n v="0.50243057492282073" u="1"/>
        <n v="14424.714285714226" u="1"/>
        <n v="0.18176889592402057" u="1"/>
        <n v="0.30528054451974762" u="1"/>
        <n v="0.17921830314585316" u="1"/>
        <n v="0.69635228620371592" u="1"/>
        <n v="0.50268376263819092" u="1"/>
        <n v="0.28066041702929467" u="1"/>
        <n v="0.39955849889624728" u="1"/>
        <n v="0.51167026512909863" u="1"/>
        <n v="0.58709044757768603" u="1"/>
        <n v="0.52254987499686167" u="1"/>
        <n v="3656.9999999999995" u="1"/>
        <n v="0.40317038939690636" u="1"/>
        <n v="0.83375038325471673" u="1"/>
        <n v="0.44639468381537328" u="1"/>
        <n v="0.33374742481341924" u="1"/>
        <n v="0.61893669664490158" u="1"/>
        <n v="0.50893047014481252" u="1"/>
        <n v="0.54569716826654924" u="1"/>
        <n v="0.64192349599190612" u="1"/>
        <n v="0.46532643857944345" u="1"/>
        <n v="0.59549287339474666" u="1"/>
        <n v="2686.2857142857151" u="1"/>
        <n v="0.46774074135941468" u="1"/>
        <n v="0.55886332882273337" u="1"/>
        <n v="0.53078199545785587" u="1"/>
        <n v="0.4066754040470596" u="1"/>
        <n v="0.69134763253743425" u="1"/>
        <n v="9.4670846394984326E-2" u="1"/>
        <n v="0.53203618367840166" u="1"/>
        <n v="0.68564402352033937" u="1"/>
        <n v="0.22373806038394539" u="1"/>
        <n v="0.59140908827113869" u="1"/>
        <n v="0.12114989733059549" u="1"/>
        <n v="1948.1428571428567" u="1"/>
        <n v="0.48419369388037042" u="1"/>
        <n v="0.1148712866776018" u="1"/>
        <n v="0.59706712991099542" u="1"/>
        <n v="0.60243886697741122" u="1"/>
        <n v="173.85714285714286" u="1"/>
        <n v="0.32567170230074094" u="1"/>
        <n v="0.42242253521126766" u="1"/>
        <n v="0.31891891891891888" u="1"/>
        <n v="0.46073119777158766" u="1"/>
        <n v="0.42624880687241473" u="1"/>
        <n v="0.87500000000000011" u="1"/>
        <n v="0.5598769158439113" u="1"/>
        <n v="0.71543874455048861" u="1"/>
        <n v="0.47332419589334496" u="1"/>
        <n v="4.4295169927802691E-2" u="1"/>
        <n v="0.64517733788485643" u="1"/>
        <n v="0.43684465929506799" u="1"/>
        <n v="0.30749959419904205" u="1"/>
        <n v="0.32568392223917503" u="1"/>
        <n v="0.49102637552696976" u="1"/>
        <n v="0.16331604682830217" u="1"/>
        <n v="0.1494395349482176" u="1"/>
        <n v="0.47351652139140565" u="1"/>
        <n v="0.22827320896515807" u="1"/>
        <n v="0.33204557174012811" u="1"/>
        <n v="0.56934203247592718" u="1"/>
        <n v="0.51427353769734752" u="1"/>
        <n v="14356.571428571378" u="1"/>
        <n v="0.51959704475781721" u="1"/>
        <n v="0.46304916548360092" u="1"/>
        <n v="0.52817048420114909" u="1"/>
        <n v="0.59926704221786153" u="1"/>
        <n v="0.61600362093937511" u="1"/>
        <n v="0.53353302473398656" u="1"/>
        <n v="0.35645253003875166" u="1"/>
        <n v="0.52200454793235473" u="1"/>
        <n v="0.27017543859649124" u="1"/>
        <n v="0.40790965170046239" u="1"/>
        <n v="0.41642376096272571" u="1"/>
        <n v="6316.4285714285852" u="1"/>
        <n v="10710.999999999995" u="1"/>
        <n v="0.57412798355468675" u="1"/>
        <n v="0.52136029313385757" u="1"/>
        <n v="0.59104022662506706" u="1"/>
        <n v="0.43712539892581931" u="1"/>
        <n v="0.28328098753857578" u="1"/>
        <n v="0.60882613217305259" u="1"/>
        <n v="0.18989548481992108" u="1"/>
        <n v="0.59035614702154626" u="1"/>
        <n v="0.3426430517711172" u="1"/>
        <n v="0.42151322675536751" u="1"/>
        <n v="0.68502609032978368" u="1"/>
        <n v="0.59863811130390077" u="1"/>
        <n v="0.56249455214908295" u="1"/>
        <n v="14615.571428571355" u="1"/>
        <n v="8.0528846153846173E-2" u="1"/>
        <n v="0.24469467301862277" u="1"/>
        <n v="0.26504047093451066" u="1"/>
        <n v="0.54063681586913648" u="1"/>
        <n v="0.55028404584390844" u="1"/>
        <n v="0.6092555840921472" u="1"/>
        <n v="0.33062173206236628" u="1"/>
        <n v="0.58693763919821806" u="1"/>
        <n v="0.33333333333333331" u="1"/>
        <n v="0.52772712669433319" u="1"/>
        <n v="0.35890110747891246" u="1"/>
        <n v="0.33555960729312873" u="1"/>
        <n v="0.40914389935386514" u="1"/>
        <n v="1415.7142857142856" u="1"/>
        <n v="0.36277719864461788" u="1"/>
        <n v="0.33773671128494764" u="1"/>
        <n v="0.40720948384190492" u="1"/>
        <n v="0.6614507879232665" u="1"/>
        <n v="12159.142857142844" u="1"/>
        <n v="0.57142922794117612" u="1"/>
        <n v="424.28571428571445" u="1"/>
        <n v="0.21899036170821023" u="1"/>
        <n v="0.54207459336603137" u="1"/>
        <n v="0.61060316163210049" u="1"/>
        <n v="0.55076023477497305" u="1"/>
        <n v="0.44637303079207419" u="1"/>
        <n v="0.57431075293056766" u="1"/>
        <n v="0.19288563514048276" u="1"/>
        <n v="0.59287187623076831" u="1"/>
        <n v="0.69258445151339909" u="1"/>
        <n v="0.23532924613987286" u="1"/>
        <n v="11148.857142857127" u="1"/>
        <n v="68.714285714285708" u="1"/>
        <n v="0.2485047457175924" u="1"/>
        <n v="0.30680747040117656" u="1"/>
        <n v="5.8951668955229061E-3" u="1"/>
        <n v="7.9882181995388588E-2" u="1"/>
        <n v="0.61389279026217247" u="1"/>
        <n v="2692.7142857142862" u="1"/>
        <n v="0.19190646856188456" u="1"/>
        <n v="0.47871042250233437" u="1"/>
        <n v="0.48188349196329178" u="1"/>
        <n v="0.56401480258949388" u="1"/>
        <n v="0.42790925217932818" u="1"/>
        <n v="0.60003503257520352" u="1"/>
        <n v="0.46930358761130903" u="1"/>
        <n v="0.18118452904493648" u="1"/>
        <n v="0.55935238695041856" u="1"/>
        <n v="0.1739974269192" u="1"/>
        <n v="0.3438358035963498" u="1"/>
        <n v="1645.4285714285711" u="1"/>
        <n v="0.28624572219890182" u="1"/>
        <n v="0.37076830462529742" u="1"/>
        <n v="2424.8571428571436" u="1"/>
        <n v="0.16399214167543996" u="1"/>
        <n v="0.48017687810197029" u="1"/>
        <n v="0.47828969264505627" u="1"/>
        <n v="0.40994671959733481" u="1"/>
        <n v="0.48822605965463112" u="1"/>
        <n v="0.54724998935571312" u="1"/>
        <n v="0.55707527983402683" u="1"/>
        <n v="0.47237799133220254" u="1"/>
        <n v="0.54135557570262771" u="1"/>
        <n v="0.53477143932385751" u="1"/>
        <n v="44.142857142857139" u="1"/>
        <n v="2176.0000000000005" u="1"/>
        <n v="0.38831300342195307" u="1"/>
        <n v="0.48941630374972245" u="1"/>
        <n v="0.57063080862141358" u="1"/>
        <n v="0.35508457640214508" u="1"/>
        <n v="2082.5714285714284" u="1"/>
        <n v="199.71428571428569" u="1"/>
        <n v="0.40909188410056097" u="1"/>
        <n v="9826.2857142857083" u="1"/>
        <n v="0.55245718136311139" u="1"/>
        <n v="0.37049566505422554" u="1"/>
        <n v="0.43524391218879799" u="1"/>
        <n v="0.61411625235266787" u="1"/>
        <n v="0.40730070130241869" u="1"/>
        <n v="831.99999999999977" u="1"/>
        <n v="0.65394927536231851" u="1"/>
        <n v="0.31411222758405993" u="1"/>
        <n v="0.40667911114714161" u="1"/>
        <n v="0.57426053215077566" u="1"/>
        <n v="0.5010974061486777" u="1"/>
        <n v="0.5785786502100837" u="1"/>
        <n v="2469.5714285714298" u="1"/>
        <n v="11632.285714285688" u="1"/>
        <n v="0.54614375587559638" u="1"/>
        <n v="2095.428571428572" u="1"/>
        <n v="0.2571619060511719" u="1"/>
        <n v="0.22860308555399789" u="1"/>
        <n v="0.12729600993652992" u="1"/>
        <n v="0.48954850031908065" u="1"/>
        <n v="9827.2857142857065" u="1"/>
        <n v="8.7617874868401266E-2" u="1"/>
        <n v="45.571428571428584" u="1"/>
        <n v="0.38550247796816467" u="1"/>
        <n v="0.39972872331242792" u="1"/>
        <n v="0.45472298088177887" u="1"/>
        <n v="0.4379044266955478" u="1"/>
        <n v="1992.1428571428564" u="1"/>
        <n v="1871.4285714285711" u="1"/>
        <n v="0.13562161749906901" u="1"/>
        <n v="64.714285714285708" u="1"/>
        <n v="0.53372052871205833" u="1"/>
        <n v="324.57142857142856" u="1"/>
        <n v="0.45775276509562235" u="1"/>
        <n v="0.47187025394804327" u="1"/>
        <n v="0.48004297652869576" u="1"/>
        <n v="10717.999999999995" u="1"/>
        <n v="1113.0000000000005" u="1"/>
        <n v="0.29097490140944687" u="1"/>
        <n v="0.34648302689627508" u="1"/>
        <n v="0.37028344783934075" u="1"/>
        <n v="0.40257078445380262" u="1"/>
        <n v="2233.5714285714275" u="1"/>
        <n v="0.60753366020701993" u="1"/>
        <n v="0.63528344402277059" u="1"/>
        <n v="8.0600084389188947E-2" u="1"/>
        <n v="0.32600907839399007" u="1"/>
        <n v="0.16201117318435757" u="1"/>
        <n v="0.56838720421617295" u="1"/>
        <n v="0.19836842584996825" u="1"/>
        <n v="0.64328511077154527" u="1"/>
        <n v="0.31876301260604289" u="1"/>
        <n v="732.28571428571468" u="1"/>
        <n v="0.10266940451745381" u="1"/>
        <n v="0.37999742531929032" u="1"/>
        <n v="628" u="1"/>
        <n v="2339.8571428571431" u="1"/>
        <n v="0.67775194381979653" u="1"/>
        <n v="0.5454545454545453" u="1"/>
        <n v="0.3676543847038527" u="1"/>
        <n v="0.4800585777806175" u="1"/>
        <n v="306.28571428571422" u="1"/>
        <n v="0.1201566053359325" u="1"/>
        <n v="0.28762027650873295" u="1"/>
        <n v="0.52825233712993236" u="1"/>
        <n v="0.23448275862068968" u="1"/>
        <n v="0.18740023411727152" u="1"/>
        <n v="0.55889694218824659" u="1"/>
        <n v="0.1336730460720911" u="1"/>
        <n v="0.34717110336312162" u="1"/>
        <n v="0.17389162561576355" u="1"/>
        <n v="1156.8571428571436" u="1"/>
        <n v="0.45850943695479984" u="1"/>
        <n v="0.47020100579076579" u="1"/>
        <n v="7.5019522998732721E-3" u="1"/>
        <n v="11235.999999999978" u="1"/>
        <n v="329.85714285714289" u="1"/>
        <n v="0.57397292731168648" u="1"/>
        <n v="0.569287394462615" u="1"/>
        <n v="13198.142857142833" u="1"/>
        <n v="0.35982700499880177" u="1"/>
        <n v="628.42857142857156" u="1"/>
        <n v="1416.7142857142856" u="1"/>
        <n v="0.27219406422975573" u="1"/>
        <n v="0.43675810438700791" u="1"/>
        <n v="11823.142857142826" u="1"/>
        <n v="611.99999999999989" u="1"/>
        <n v="0.56563377824304295" u="1"/>
        <n v="149.85714285714289" u="1"/>
        <n v="0.64996118667687297" u="1"/>
        <n v="0.34704617735562426" u="1"/>
        <n v="0.6067573369528495" u="1"/>
        <n v="0.52516851405966047" u="1"/>
        <n v="0.48105946540402128" u="1"/>
        <n v="0.39386548367774787" u="1"/>
        <n v="0.47236021005571333" u="1"/>
        <n v="10190.14285714285" u="1"/>
        <n v="0.57323397975716073" u="1"/>
        <n v="0.43885226122830234" u="1"/>
        <n v="0.50045411720369304" u="1"/>
        <n v="0.96216216216216199" u="1"/>
        <n v="0.31963642642642637" u="1"/>
        <n v="0.42140668639501144" u="1"/>
        <n v="11064.999999999987" u="1"/>
        <n v="13952.428571428518" u="1"/>
        <n v="0.30113306085376934" u="1"/>
        <n v="0.50708283322764702" u="1"/>
        <n v="0.43192605218303537" u="1"/>
        <n v="0.60874799396035495" u="1"/>
        <n v="0.50741063281095011" u="1"/>
        <n v="0.6384796482216516" u="1"/>
        <n v="0.31002910180572868" u="1"/>
        <n v="0.6603999413381525" u="1"/>
        <n v="230.142857142857" u="1"/>
        <n v="0.21104448209998147" u="1"/>
        <n v="0.4872630340847513" u="1"/>
        <n v="11202.428571428551" u="1"/>
        <n v="0.44391155002146837" u="1"/>
        <n v="0.34550345347973571" u="1"/>
        <n v="0.62037440146768852" u="1"/>
        <n v="0.39310646387832704" u="1"/>
        <n v="4.8902682332077167E-2" u="1"/>
        <n v="0.47308120598591552" u="1"/>
        <n v="0.62000324024979347" u="1"/>
        <n v="0.42412481971941923" u="1"/>
        <n v="0.46942193150393496" u="1"/>
        <n v="0.13642105648925135" u="1"/>
        <n v="0.58253774853284679" u="1"/>
        <n v="0.26004482527363498" u="1"/>
        <n v="0.68957927026154331" u="1"/>
        <n v="0.56577683438553783" u="1"/>
        <n v="0.33161073304353605" u="1"/>
        <n v="0.3067096110100091" u="1"/>
        <n v="0.70623106805475244" u="1"/>
        <n v="0.4816242782152233" u="1"/>
        <n v="0.39139168839949817" u="1"/>
        <n v="0.75360667634252543" u="1"/>
        <n v="0.58405039549801285" u="1"/>
        <n v="0.21461238622872972" u="1"/>
        <n v="0.47049406917275111" u="1"/>
        <n v="1223.7142857142856" u="1"/>
        <n v="0.5618220301613901" u="1"/>
        <n v="42.714285714285708" u="1"/>
        <n v="0.37443759443940738" u="1"/>
        <n v="2260.2857142857142" u="1"/>
        <n v="0.51188623289029955" u="1"/>
        <n v="4.5802570412906751E-2" u="1"/>
        <n v="14.857142857142858" u="1"/>
        <n v="0.41828922443273209" u="1"/>
        <n v="0.51555380222422564" u="1"/>
        <n v="1.0213277260438568E-3" u="1"/>
        <n v="2256.5714285714289" u="1"/>
        <n v="0.32303965195267459" u="1"/>
        <n v="0.16774222951417381" u="1"/>
        <n v="0.59348137568709858" u="1"/>
        <n v="11311.142857142842" u="1"/>
        <n v="0.48115442742243369" u="1"/>
        <n v="14678.999999999953" u="1"/>
        <n v="896.99999999999989" u="1"/>
        <n v="0.34714854050734445" u="1"/>
        <n v="0.1124013379450244" u="1"/>
        <n v="0.64613170569877831" u="1"/>
        <n v="0.35514380272468299" u="1"/>
        <n v="0.53409531017769885" u="1"/>
        <n v="0.54590395534904168" u="1"/>
        <n v="0.54930598664651142" u="1"/>
        <n v="0.39092930711610502" u="1"/>
        <n v="0.40677093706625661" u="1"/>
        <n v="0.4900576447268204" u="1"/>
        <n v="0.48735426973578583" u="1"/>
        <n v="0.69208309851217253" u="1"/>
        <n v="2534.8571428571436" u="1"/>
        <n v="1994.9999999999993" u="1"/>
        <n v="4.9522161076378322E-2" u="1"/>
        <n v="0.3636913330989428" u="1"/>
        <n v="0.11368379401206075" u="1"/>
        <n v="0.4827386134628025" u="1"/>
        <n v="0.54875939659043482" u="1"/>
        <n v="0.32231121638007787" u="1"/>
        <n v="0.36578582771345136" u="1"/>
        <n v="14.285714285714286" u="1"/>
        <n v="0.55037311436250147" u="1"/>
        <n v="0.24325493530366268" u="1"/>
        <n v="2153.2857142857079" u="1"/>
        <n v="0.44502068087814173" u="1"/>
        <n v="0.80293637846655785" u="1"/>
        <n v="41.714285714285715" u="1"/>
        <n v="0.45652580980876789" u="1"/>
        <n v="12602.14285714283" u="1"/>
        <n v="0.35119029745167729" u="1"/>
        <n v="5.6668883470036235E-2" u="1"/>
        <n v="0.2353358759867723" u="1"/>
        <n v="0.46192448923786089" u="1"/>
        <n v="0.48121662522970454" u="1"/>
        <n v="0.51879905808967952" u="1"/>
        <n v="0.41717593548995446" u="1"/>
        <n v="6167.2857142857256" u="1"/>
        <n v="0.56215087181870249" u="1"/>
        <n v="0.31055041910590742" u="1"/>
        <n v="0.47075308098591556" u="1"/>
        <n v="13411.714285714246" u="1"/>
        <n v="0.53579245320431457" u="1"/>
        <n v="0.66086993241097181" u="1"/>
        <n v="5.8270676691729327E-2" u="1"/>
        <n v="2364.5714285714294" u="1"/>
        <n v="0.51137216963697363" u="1"/>
        <n v="40.571428571428569" u="1"/>
        <n v="0.432205097352094" u="1"/>
        <n v="0.5119949093223034" u="1"/>
        <n v="0.57263737533998005" u="1"/>
        <n v="0.47325853713131116" u="1"/>
        <n v="0.20860580578987395" u="1"/>
        <n v="0.15395019651191361" u="1"/>
        <n v="2.0549500454132608E-2" u="1"/>
        <n v="0.36464726831855709" u="1"/>
        <n v="0.24394164866331614" u="1"/>
        <n v="0.47194327272531006" u="1"/>
        <n v="15131.714285714237" u="1"/>
        <n v="11242.999999999985" u="1"/>
        <n v="0.11533940792614993" u="1"/>
        <n v="0.40860571402042295" u="1"/>
        <n v="0.62511553117920671" u="1"/>
        <n v="0.38882465178401038" u="1"/>
        <n v="0.15436818052154902" u="1"/>
        <n v="0.20175724048161398" u="1"/>
        <n v="0.48223835354179923" u="1"/>
        <n v="1204.5714285714282" u="1"/>
        <n v="0.38481685908030339" u="1"/>
        <n v="0.43387031271152177" u="1"/>
        <n v="0.39331774816562487" u="1"/>
        <n v="0.41354777592837155" u="1"/>
        <n v="13928.714285714239" u="1"/>
        <n v="0.12234494477485131" u="1"/>
        <n v="0.31099939129528004" u="1"/>
        <n v="0.65042418785176148" u="1"/>
        <n v="713.57142857142867" u="1"/>
        <n v="0.56016559473929151" u="1"/>
        <n v="0.41303098283492501" u="1"/>
        <n v="0.35438527587009494" u="1"/>
        <n v="0.47890792291220557" u="1"/>
        <n v="0.47984996201570007" u="1"/>
        <n v="0.57254830643328036" u="1"/>
        <n v="0.18280571073867177" u="1"/>
        <n v="0.56780270274698474" u="1"/>
        <n v="0.56349381737753457" u="1"/>
        <n v="0.55361832981937331" u="1"/>
        <n v="14389.428571428523" u="1"/>
        <n v="0.63932473864297334" u="1"/>
        <n v="3705.0000000000005" u="1"/>
        <n v="0.36136562580300524" u="1"/>
        <n v="0.48964011286993481" u="1"/>
        <n v="0.47176620726851237" u="1"/>
        <n v="0.34877137573589967" u="1"/>
        <n v="0.57062423907378623" u="1"/>
        <n v="3151.4285714285725" u="1"/>
        <n v="13828.857142857098" u="1"/>
        <n v="14976.571428571378" u="1"/>
        <n v="0.44581921401296881" u="1"/>
        <n v="0.33483195183608305" u="1"/>
        <n v="0.25" u="1"/>
        <n v="0.59866220735785958" u="1"/>
        <n v="0.59331438555047" u="1"/>
        <n v="11158.999999999982" u="1"/>
        <n v="0.42154766535163296" u="1"/>
        <n v="8.1331559890637728E-2" u="1"/>
        <n v="0.70321402935077382" u="1"/>
        <n v="0.46699837745592182" u="1"/>
        <n v="2532.1428571428582" u="1"/>
        <n v="0.32600509509509501" u="1"/>
        <n v="0.34549009434097472" u="1"/>
        <n v="0.48288999378495934" u="1"/>
        <n v="0.5632341711740374" u="1"/>
        <n v="2.6116011419354056E-3" u="1"/>
        <n v="0.56740681215146616" u="1"/>
        <n v="0.18751696301193502" u="1"/>
        <n v="0.30172005334452956" u="1"/>
        <n v="0.3516897779798438" u="1"/>
        <n v="0.18600297037148453" u="1"/>
        <n v="7.8702313006908976E-3" u="1"/>
        <n v="0.47632838403304528" u="1"/>
        <n v="0.14967498730419163" u="1"/>
        <n v="11073.999999999987" u="1"/>
        <n v="2919.1428571428587" u="1"/>
        <n v="0.29822570828144462" u="1"/>
        <n v="0.54167997925080402" u="1"/>
        <n v="0.48974390766497533" u="1"/>
        <n v="0.20309517298852833" u="1"/>
        <n v="0.52423065786179546" u="1"/>
        <n v="0.4142297968570669" u="1"/>
        <n v="0.46316698479254009" u="1"/>
        <n v="0.40187981537347811" u="1"/>
        <n v="0.54983592475067844" u="1"/>
        <n v="0.57018160467922241" u="1"/>
        <n v="0.28570712432432427" u="1"/>
        <n v="0.22818574139666145" u="1"/>
        <n v="0.59032652737251035" u="1"/>
        <n v="0.52793982491101421" u="1"/>
        <n v="5" u="1"/>
        <n v="1766.285714285714" u="1"/>
        <n v="0.50634445968316311" u="1"/>
        <n v="0.40033079847908748" u="1"/>
        <n v="0.41281562292304103" u="1"/>
        <n v="0.38539256572982727" u="1"/>
        <n v="0.57347421192014936" u="1"/>
        <n v="0.57281297831192191" u="1"/>
        <n v="0.5512311564979836" u="1"/>
        <n v="0.59122954838827213" u="1"/>
        <n v="0.39849808344843635" u="1"/>
        <n v="0.2629789074098734" u="1"/>
        <n v="0.44058745098238183" u="1"/>
        <n v="172.85714285714283" u="1"/>
        <n v="0.46606334841628955" u="1"/>
        <n v="6137.1428571428678" u="1"/>
        <n v="0.57709968889374519" u="1"/>
        <n v="0.49652495049380868" u="1"/>
        <n v="0.36000441543262246" u="1"/>
        <n v="0.54298486778071886" u="1"/>
        <n v="0.32182891891891885" u="1"/>
        <n v="0.39625678353799754" u="1"/>
        <n v="0.41221567765844774" u="1"/>
        <n v="0.53544210286921767" u="1"/>
        <n v="0.2600528139968068" u="1"/>
        <n v="0.6064126605396486" u="1"/>
        <n v="0.60783178185237396" u="1"/>
        <n v="0.40577041129527308" u="1"/>
        <n v="0.51886818115156985" u="1"/>
        <n v="0.21625392396232995" u="1"/>
        <n v="14949.857142857094" u="1"/>
        <n v="0.42383612690563277" u="1"/>
        <n v="0.1252390452966822" u="1"/>
        <n v="0.62499961794745118" u="1"/>
        <n v="0.41790307296602291" u="1"/>
        <n v="2473.5714285714275" u="1"/>
        <n v="1779.1428571428571" u="1"/>
        <n v="0.40611398195995668" u="1"/>
        <n v="0.48221111343143308" u="1"/>
        <n v="0.34338282191628022" u="1"/>
        <n v="0.13084112149532709" u="1"/>
        <n v="0.63636363636363624" u="1"/>
        <n v="154" u="1"/>
        <n v="0.26815969373803678" u="1"/>
        <n v="0.64830192794207453" u="1"/>
        <n v="0.93373332226097527" u="1"/>
        <n v="410.85714285714289" u="1"/>
        <n v="6.9873595505617989E-2" u="1"/>
        <n v="0.53736706497167219" u="1"/>
        <n v="0.57173295454545459" u="1"/>
        <n v="0.32592893875642936" u="1"/>
        <n v="0.53360583186619726" u="1"/>
        <n v="0.57302703617852913" u="1"/>
        <n v="388.42857142857139" u="1"/>
        <n v="0.53437105718497724" u="1"/>
        <n v="0.53201959638503826" u="1"/>
        <n v="0.51573578859626901" u="1"/>
        <n v="10910.85714285713" u="1"/>
        <n v="11168.857142857121" u="1"/>
        <n v="0.55735285933419532" u="1"/>
        <n v="12933.428571428547" u="1"/>
        <n v="0.40443714050944946" u="1"/>
        <n v="0.55431614186759692" u="1"/>
        <n v="0.1871473354231975" u="1"/>
        <n v="0.60352148751400991" u="1"/>
        <n v="0.22665733814349132" u="1"/>
        <n v="1.3498873426958401E-2" u="1"/>
        <n v="0.48677631376098379" u="1"/>
        <n v="0.48155346759131662" u="1"/>
        <n v="0.55615224200969526" u="1"/>
        <n v="0.69393526864616428" u="1"/>
        <n v="0.43280189737458358" u="1"/>
        <n v="0.52796162610704478" u="1"/>
        <n v="0.14491223326281102" u="1"/>
        <n v="0.30640752646326286" u="1"/>
        <n v="0.37527497559388195" u="1"/>
        <n v="1910.8571428571422" u="1"/>
        <n v="0.34336145943200896" u="1"/>
        <n v="4717.7142857142871" u="1"/>
        <n v="0.45381622306717367" u="1"/>
        <n v="0.56714617783985011" u="1"/>
        <n v="12.714285714285714" u="1"/>
        <n v="1669.4285714285663" u="1"/>
        <n v="0.1967095851216023" u="1"/>
        <n v="0.14217849898178314" u="1"/>
        <n v="0.20111731843575434" u="1"/>
        <n v="3525.8571428571463" u="1"/>
        <n v="0.55567176638535565" u="1"/>
        <n v="2117.7142857142858" u="1"/>
        <n v="0.49785084266188667" u="1"/>
        <n v="2426.142857142856" u="1"/>
        <n v="0.48504343602361533" u="1"/>
        <n v="7.9837618403247629E-2" u="1"/>
        <n v="0.35761399410017564" u="1"/>
        <n v="0.5930437389975427" u="1"/>
        <n v="0.53285542530808505" u="1"/>
        <n v="0.16281700422342144" u="1"/>
        <n v="0.41096067221514182" u="1"/>
        <n v="0.4661247606892146" u="1"/>
        <n v="0.42735744561197581" u="1"/>
        <n v="0.49088820824665613" u="1"/>
        <n v="0.54821307402107444" u="1"/>
        <n v="0.15149577855959945" u="1"/>
        <n v="3600.7142857142853" u="1"/>
        <n v="0.50823261443661971" u="1"/>
        <n v="0.17448886102328834" u="1"/>
        <n v="4.790569211020531E-2" u="1"/>
        <n v="0.75094945064304586" u="1"/>
        <n v="0.47073542691553849" u="1"/>
        <n v="9.1418805422086843E-2" u="1"/>
        <n v="0.29999999999999993" u="1"/>
        <n v="0.58234859874392386" u="1"/>
        <n v="0.30000000000000004" u="1"/>
        <n v="0.66747065965196284" u="1"/>
        <n v="0.36762135795481382" u="1"/>
        <n v="0.34848517634760462" u="1"/>
        <n v="0.52547241784037502" u="1"/>
        <n v="0.42774560943975809" u="1"/>
        <n v="0.31315114418094675" u="1"/>
        <n v="0.70066600232519516" u="1"/>
        <n v="0.49842031109107265" u="1"/>
        <n v="0.5120218633659237" u="1"/>
        <n v="1758.1428571428569" u="1"/>
        <n v="0.612840006978976" u="1"/>
        <n v="0.47456683869419114" u="1"/>
        <n v="0.52483789394285141" u="1"/>
        <n v="0.35563407424769189" u="1"/>
        <n v="0.36157330362277162" u="1"/>
        <n v="0.53469699407463289" u="1"/>
        <n v="0.49207547169811316" u="1"/>
        <n v="0.59537824975825404" u="1"/>
        <n v="0.83435891047998656" u="1"/>
        <n v="499.14285714285739" u="1"/>
        <n v="0.39632736556126258" u="1"/>
        <n v="2319.1428571428573" u="1"/>
        <n v="146" u="1"/>
        <n v="0.62280550963629056" u="1"/>
        <n v="0.69336770325471064" u="1"/>
        <n v="0.54959614687216529" u="1"/>
        <n v="0.50634787345957277" u="1"/>
        <n v="0.11027837259100642" u="1"/>
        <n v="8.8731730315888963E-2" u="1"/>
        <n v="33.285714285714285" u="1"/>
        <n v="0.12482376328238297" u="1"/>
        <n v="4.6681454584353681E-2" u="1"/>
        <n v="0.19009757106331787" u="1"/>
        <n v="0.67814838186243598" u="1"/>
        <n v="0.4477650939603422" u="1"/>
        <n v="0.2146627351847924" u="1"/>
        <n v="0.41657086582842606" u="1"/>
        <n v="0.44491018414669281" u="1"/>
        <n v="0.41403102794411184" u="1"/>
        <n v="0.58955123742008941" u="1"/>
        <n v="15107.142857142808" u="1"/>
        <n v="0.52456040502788448" u="1"/>
        <n v="0.44757354290899798" u="1"/>
        <n v="0.49447135654095897" u="1"/>
        <n v="0.33021663582724431" u="1"/>
        <n v="9883.8571428571358" u="1"/>
        <n v="0.60096554487179432" u="1"/>
        <n v="0.53341723426262877" u="1"/>
        <n v="0.58735223319228924" u="1"/>
        <n v="0.42494096555847444" u="1"/>
        <n v="0.22777876302371983" u="1"/>
        <n v="0.27208550270270265" u="1"/>
        <n v="0.7245310776020597" u="1"/>
        <n v="0.67238039473517053" u="1"/>
        <n v="10743.857142857132" u="1"/>
        <n v="0.17036152052940298" u="1"/>
        <n v="0.29743193093480219" u="1"/>
        <n v="0.13931539374752672" u="1"/>
        <n v="11173.857142857123" u="1"/>
        <n v="0.63670835626771027" u="1"/>
        <n v="0.80407702984038854" u="1"/>
        <n v="2212.1428571428573" u="1"/>
        <n v="439.00000000000023" u="1"/>
        <n v="0.3391187551131713" u="1"/>
        <n v="0.3344986329712557" u="1"/>
        <n v="0.1409090909090909" u="1"/>
        <n v="0.41230004374909768" u="1"/>
        <n v="0.393788913097534" u="1"/>
        <n v="4.9201244443388088E-2" u="1"/>
        <n v="0.42911860947015668" u="1"/>
        <n v="0.52150261528496011" u="1"/>
        <n v="0.50400767608109687" u="1"/>
        <n v="9829.5714285714221" u="1"/>
        <n v="0.33511875103803357" u="1"/>
        <n v="0.40738850091760886" u="1"/>
        <n v="0.58388446098757352" u="1"/>
        <n v="0.29372197309417047" u="1"/>
        <n v="0.36895544807007447" u="1"/>
        <n v="0.58221937214831954" u="1"/>
        <n v="0.69810202195372972" u="1"/>
        <n v="0.44020141073923624" u="1"/>
        <n v="0.57737808601587726" u="1"/>
        <n v="998.14285714285757" u="1"/>
        <n v="0.23146111990502574" u="1"/>
        <n v="31.571428571428569" u="1"/>
        <n v="0.69754495437149033" u="1"/>
        <n v="0.59775219605584107" u="1"/>
        <n v="0.53196851711284798" u="1"/>
        <n v="0.52937040257665169" u="1"/>
        <n v="0.58554245158450691" u="1"/>
        <n v="0.36023082621749036" u="1"/>
        <n v="0.56953205395462891" u="1"/>
        <n v="11994.42857142856" u="1"/>
        <n v="0.41326751222785674" u="1"/>
        <n v="0.44019047713053799" u="1"/>
        <n v="0.3974075611263691" u="1"/>
        <n v="0.53142781506997216" u="1"/>
        <n v="0.63329538131041885" u="1"/>
        <n v="0.38133729776425146" u="1"/>
        <n v="898.00000000000057" u="1"/>
        <n v="0.22726123306818036" u="1"/>
        <n v="0.66714378322312973" u="1"/>
        <n v="0.27797284644194764" u="1"/>
        <n v="0.57551775800078775" u="1"/>
        <n v="0.42444385271262058" u="1"/>
        <n v="0.52179633847584361" u="1"/>
        <n v="0.54693941634194942" u="1"/>
        <n v="0.5437942429737066" u="1"/>
        <n v="1.1775307900270348E-2" u="1"/>
        <n v="0.62908772239896282" u="1"/>
        <n v="0.15433545581207606" u="1"/>
        <n v="0.53150879277409069" u="1"/>
        <n v="0.37968524226206757" u="1"/>
        <n v="0.23899839837493664" u="1"/>
        <n v="2.4860312121140159E-2" u="1"/>
        <n v="0.56248146065988236" u="1"/>
        <n v="0.55570242205811671" u="1"/>
        <n v="133.42857142857142" u="1"/>
        <n v="0.1971015037593985" u="1"/>
        <n v="0.35428870796137574" u="1"/>
        <n v="12016.142857142822" u="1"/>
        <n v="0.42548301233728353" u="1"/>
        <n v="0.59174750987790781" u="1"/>
        <n v="0.48644347091545065" u="1"/>
        <n v="3120.5714285714294" u="1"/>
        <n v="0.4532197050272988" u="1"/>
        <n v="2110.5714285714221" u="1"/>
        <n v="0.55896251610714565" u="1"/>
        <n v="138.57142857142856" u="1"/>
        <n v="3799.4285714285716" u="1"/>
        <n v="0.39875692344421459" u="1"/>
        <n v="773.57142857142878" u="1"/>
        <n v="0.33004301075268933" u="1"/>
        <n v="1.9255020032575274E-2" u="1"/>
        <n v="0.59788823447756112" u="1"/>
        <n v="0.70040411441856942" u="1"/>
        <n v="0.59751711026615972" u="1"/>
        <n v="0.56007439059856146" u="1"/>
        <n v="0.21604001469934794" u="1"/>
        <n v="0.60600118066435082" u="1"/>
        <n v="0.49960096097503803" u="1"/>
        <n v="0.55220430177308788" u="1"/>
        <n v="0.25985994134456314" u="1"/>
        <n v="4.2750941694519595E-2" u="1"/>
        <n v="0.30049220890410966" u="1"/>
        <n v="0.17035942885278196" u="1"/>
        <n v="12002.285714285706" u="1"/>
        <n v="139.14285714285714" u="1"/>
        <n v="0.6299227659031581" u="1"/>
        <n v="524.28571428571422" u="1"/>
        <n v="0.40693567587195079" u="1"/>
        <n v="0.39985753577106509" u="1"/>
        <n v="0.38409638919744482" u="1"/>
        <n v="1.8475637857975007E-2" u="1"/>
        <n v="0.50543416690615495" u="1"/>
        <n v="2643.1428571428578" u="1"/>
        <n v="0.40880407843649946" u="1"/>
        <n v="0.36796260952441007" u="1"/>
        <n v="0.35607549625772833" u="1"/>
        <n v="14324.285714285666" u="1"/>
        <n v="0.32322594974277796" u="1"/>
        <n v="9.6052631578947376E-2" u="1"/>
        <n v="8.4549661801352951E-3" u="1"/>
        <n v="0.37696967645864504" u="1"/>
        <n v="0.5394909281706699" u="1"/>
        <n v="0.24857728762017978" u="1"/>
        <n v="0.13405613914089165" u="1"/>
        <n v="0.35871990570287976" u="1"/>
        <n v="4.7204429838115541E-2" u="1"/>
        <n v="0.4616374599585451" u="1"/>
        <n v="0.62805047395209035" u="1"/>
        <n v="0.35823311139406155" u="1"/>
        <n v="0.18236074270557029" u="1"/>
        <n v="0.57351784000697903" u="1"/>
        <n v="0.14545066005816129" u="1"/>
        <n v="0.48571428571428565" u="1"/>
        <n v="0.35567136836912144" u="1"/>
        <n v="11144.28571428571" u="1"/>
        <n v="0.40613043452227704" u="1"/>
        <n v="12019.142857142822" u="1"/>
        <n v="0.65288862291312855" u="1"/>
        <n v="3.3541151920935121E-3" u="1"/>
        <n v="0.48819150135256956" u="1"/>
        <n v="0.54053941933341576" u="1"/>
        <n v="0.52861729423936676" u="1"/>
        <n v="0.33325797631719001" u="1"/>
        <n v="0.57445637491163815" u="1"/>
        <n v="0.59244886574934896" u="1"/>
        <n v="7.7894037535293142E-2" u="1"/>
        <n v="0.32611468262765114" u="1"/>
        <n v="0.15851434418110796" u="1"/>
        <n v="84.285714285714292" u="1"/>
        <n v="0.61511755164058968" u="1"/>
        <n v="0.66737378237481049" u="1"/>
        <n v="4.1428571428571432" u="1"/>
        <n v="0.34460484395580376" u="1"/>
        <n v="0.5543815469947444" u="1"/>
        <n v="0.39900002632271647" u="1"/>
        <n v="0.48802967453733215" u="1"/>
        <n v="0.26696832579185525" u="1"/>
        <n v="0.12592752042913727" u="1"/>
        <n v="0.23110004730227354" u="1"/>
        <n v="0.40372083395572178" u="1"/>
        <n v="0.53637987556642042" u="1"/>
        <n v="0.53427365065522781" u="1"/>
        <n v="0.25866248872619235" u="1"/>
        <n v="0.62157202201938366" u="1"/>
        <n v="215.42857142857142" u="1"/>
        <n v="0.53849457897691144" u="1"/>
        <n v="0.39496061269146582" u="1"/>
        <n v="0.4896940725505905" u="1"/>
        <n v="0.51258032202003834" u="1"/>
        <n v="0.66564343870914577" u="1"/>
        <n v="0.33424012552412879" u="1"/>
        <n v="0.49716173855966889" u="1"/>
        <n v="0.30093792726278379" u="1"/>
        <n v="0.49399911369967064" u="1"/>
        <n v="0.43196913445192442" u="1"/>
        <n v="0.22832736748338839" u="1"/>
        <n v="0.48097489066672211" u="1"/>
        <n v="0.56957240178844104" u="1"/>
        <n v="0.43613228299643286" u="1"/>
        <n v="0.55608378906824307" u="1"/>
        <n v="0.44582587528142537" u="1"/>
        <n v="0.57243334150827696" u="1"/>
        <n v="0.25533437119263663" u="1"/>
        <n v="0.50719518499821858" u="1"/>
        <n v="0.29978553849759765" u="1"/>
        <n v="0.3603083090698494" u="1"/>
        <n v="0.11416289292477892" u="1"/>
        <n v="0.57614428080077629" u="1"/>
        <n v="0.55321840677179057" u="1"/>
        <n v="0.44727788525785378" u="1"/>
        <n v="0.4646592086181891" u="1"/>
        <n v="0.55467229015529618" u="1"/>
        <n v="0.18172484599589322" u="1"/>
        <n v="0.57986127935466747" u="1"/>
        <n v="0.38928467925386717" u="1"/>
        <n v="0.41925087145484935" u="1"/>
        <n v="0.43980046143161811" u="1"/>
        <n v="0.54295757665239452" u="1"/>
        <n v="0.37109896936078235" u="1"/>
        <n v="0.5552110120801228" u="1"/>
        <n v="0.15437415400812154" u="1"/>
        <n v="0.56046157630220095" u="1"/>
        <n v="0.27836228520957124" u="1"/>
        <n v="0.24484778891539719" u="1"/>
        <n v="1052.8571428571431" u="1"/>
        <n v="2292.7142857142858" u="1"/>
        <n v="0.24729655871481768" u="1"/>
        <n v="0.36377722026479115" u="1"/>
        <n v="0.24647884136914311" u="1"/>
        <n v="1983.2857142857135" u="1"/>
        <n v="0.14949651432997679" u="1"/>
        <n v="0.52588774502206148" u="1"/>
        <n v="10181.57142857142" u="1"/>
        <n v="0.56877101334334923" u="1"/>
        <n v="0.42543230498320556" u="1"/>
        <n v="0.55236085673093305" u="1"/>
        <n v="0.51955381981959603" u="1"/>
        <n v="0.24332475657079766" u="1"/>
        <n v="1696.9999999999995" u="1"/>
        <n v="0.35432043698162585" u="1"/>
        <n v="0.48797808353711686" u="1"/>
        <n v="0.38625584110330652" u="1"/>
        <n v="2570.9999999999982" u="1"/>
        <n v="0.34529679461812407" u="1"/>
        <n v="0.48857694930666057" u="1"/>
        <n v="0.40013833237931667" u="1"/>
        <n v="0.36116479248371425" u="1"/>
        <n v="0.46747425093632977" u="1"/>
        <n v="6.8460625247328863E-2" u="1"/>
        <n v="0.3829187064470847" u="1"/>
        <n v="0.26073761477045909" u="1"/>
        <n v="0.31628128371089526" u="1"/>
        <n v="0.13851519681116095" u="1"/>
        <n v="0.44513771420075765" u="1"/>
        <n v="0.56300902784707119" u="1"/>
        <n v="0.15052138044458593" u="1"/>
        <n v="0.60348656921822952" u="1"/>
        <n v="504.4285714285715" u="1"/>
        <n v="13929.999999999947" u="1"/>
        <n v="0.54352949518023541" u="1"/>
        <n v="0.38940435176790517" u="1"/>
        <n v="0.41686286986955118" u="1"/>
        <n v="0.39179560132470115" u="1"/>
        <n v="12954.285714285688" u="1"/>
        <n v="7.8702274214370302E-2" u="1"/>
        <n v="0.57988803886548701" u="1"/>
        <n v="0.36862955032119915" u="1"/>
        <n v="0.37150039837267157" u="1"/>
        <n v="13900.285714285661" u="1"/>
        <n v="0.63239933519679681" u="1"/>
        <n v="2.1429099238897517E-3" u="1"/>
        <n v="0.5187767020945252" u="1"/>
        <n v="14107.857142857096" u="1"/>
        <n v="0.67370386952350503" u="1"/>
        <n v="0.38613281809073985" u="1"/>
        <n v="0.44899644138363481" u="1"/>
        <n v="0.5431597821829065" u="1"/>
        <n v="0.32261520162666057" u="1"/>
        <n v="7.1239455674041038E-2" u="1"/>
        <n v="2132.8571428571427" u="1"/>
        <n v="0.59143035419864654" u="1"/>
        <n v="0.73910157830837708" u="1"/>
        <n v="0.31451997427779971" u="1"/>
        <n v="0.49631512304622766" u="1"/>
        <n v="2304.8571428571436" u="1"/>
        <n v="0.34575128564749991" u="1"/>
        <n v="0.57877923424799937" u="1"/>
        <n v="5.9615085818460548E-2" u="1"/>
        <n v="0.57196718017414583" u="1"/>
        <n v="0.62783624808437777" u="1"/>
        <n v="0.57651594365393555" u="1"/>
        <n v="0.59175326871054956" u="1"/>
        <n v="0.59777945676465516" u="1"/>
        <n v="0.22818311874105868" u="1"/>
        <n v="0.38211174772940848" u="1"/>
        <n v="0.21054344288968427" u="1"/>
        <n v="0.17694145736200942" u="1"/>
        <n v="0.25773775279403938" u="1"/>
        <n v="0.53346339806349197" u="1"/>
        <n v="0.52668211440638568" u="1"/>
        <n v="83.428571428571431" u="1"/>
        <n v="0.33012486931181145" u="1"/>
        <n v="0.62058212058212059" u="1"/>
        <n v="0.39772359573978056" u="1"/>
        <n v="0.17004700704454612" u="1"/>
        <n v="0.43566277697653222" u="1"/>
        <n v="0.5714285714285714" u="1"/>
        <n v="0.67351732819603272" u="1"/>
        <n v="0.41967178662262539" u="1"/>
        <n v="1.1232925377337976E-2" u="1"/>
        <n v="0.38038160656363257" u="1"/>
        <n v="0.85080292018907355" u="1"/>
        <n v="0.11494252873563218" u="1"/>
        <n v="0.60725316236329485" u="1"/>
        <n v="0.42595099499120231" u="1"/>
        <n v="0.70352714455132426" u="1"/>
        <n v="0.52650854045004958" u="1"/>
        <n v="0.74616294037940334" u="1"/>
        <n v="121" u="1"/>
        <n v="6.4107637514839735E-2" u="1"/>
        <n v="652.857142857143" u="1"/>
        <n v="0.38441901116940502" u="1"/>
        <n v="0.11277225418182127" u="1"/>
        <n v="0.2194531885021799" u="1"/>
        <n v="0.37386003874001705" u="1"/>
        <n v="0.35404040404040388" u="1"/>
        <n v="4.1099000908265217E-2" u="1"/>
        <n v="318.71428571428567" u="1"/>
        <n v="0.40985127150821471" u="1"/>
        <n v="0.57912049835448964" u="1"/>
        <n v="0.26942888394077907" u="1"/>
        <n v="1890.9999999999993" u="1"/>
        <n v="0.23333333333333336" u="1"/>
        <n v="2147.428571428572" u="1"/>
        <n v="0.50903620842278019" u="1"/>
        <n v="0.43165655990300478" u="1"/>
        <n v="3.3703814959447277E-2" u="1"/>
        <n v="0.57458584017953662" u="1"/>
        <n v="0.45890641711456559" u="1"/>
        <n v="0.57022306177758131" u="1"/>
        <n v="0.37906848297623724" u="1"/>
        <n v="0.40679061478834949" u="1"/>
        <n v="1514.9999999999961" u="1"/>
        <n v="1723.5714285714282" u="1"/>
        <n v="0.5531538428324696" u="1"/>
        <n v="0.39111199429322147" u="1"/>
        <n v="0.26487796941099889" u="1"/>
        <n v="0.56473307247010185" u="1"/>
        <n v="0.35555008274146827" u="1"/>
        <n v="0.5135327123531841" u="1"/>
        <n v="0.42099994612205571" u="1"/>
        <n v="0.40095560438558808" u="1"/>
        <n v="0.64525043061398357" u="1"/>
        <n v="0.57313901349968288" u="1"/>
        <n v="290.14285714285705" u="1"/>
        <n v="0.53585488365430933" u="1"/>
        <n v="-6293.7142857142853" u="1"/>
        <n v="0.34686890340907306" u="1"/>
        <n v="0.33845983155127563" u="1"/>
        <n v="0.18678325110085423" u="1"/>
        <n v="0.43180061619718307" u="1"/>
        <n v="0.5668987633427145" u="1"/>
        <n v="0.52887933971882406" u="1"/>
        <n v="2464.9999999999986" u="1"/>
        <n v="0.55270651947148808" u="1"/>
        <n v="0.49387921145621294" u="1"/>
        <n v="0.55940025453388464" u="1"/>
        <n v="0.44601025697257551" u="1"/>
        <n v="0.30586236193712824" u="1"/>
        <n v="0.39350064010010627" u="1"/>
        <n v="0.55423162583518915" u="1"/>
        <n v="0.50182087342787196" u="1"/>
        <n v="0.47486228018661675" u="1"/>
        <n v="0.42590943524937697" u="1"/>
        <n v="0.27890861844954523" u="1"/>
        <n v="0.56687268453220474" u="1"/>
        <n v="0.51804595185995617" u="1"/>
        <n v="0.36196520164592327" u="1"/>
        <n v="0.5049168490153173" u="1"/>
        <n v="0.5" u="1"/>
        <n v="0.61996868303939368" u="1"/>
        <n v="0.34157593812375253" u="1"/>
        <n v="0.63441618181326875" u="1"/>
        <n v="0.50848788867223704" u="1"/>
        <n v="0.36619718309859156" u="1"/>
        <n v="0.64535957482145823" u="1"/>
        <n v="0.44737510126680385" u="1"/>
        <n v="0.5177171744357193" u="1"/>
        <n v="0.23286296992481204" u="1"/>
        <n v="0.39452451267198052" u="1"/>
        <n v="0.31643077186376972" u="1"/>
        <n v="0.4579371353365192" u="1"/>
        <n v="0.13506554307116106" u="1"/>
        <n v="0.65608786634150473" u="1"/>
        <n v="0.22641191497640029" u="1"/>
        <n v="0.41602296747258366" u="1"/>
        <n v="0.48018581708292335" u="1"/>
        <n v="0.6101766901739536" u="1"/>
        <n v="0.46637420273641222" u="1"/>
        <n v="0.16145034219321985" u="1"/>
        <n v="0.42934581740794314" u="1"/>
        <n v="5.1564620213173672E-2" u="1"/>
        <n v="0.48552954048140046" u="1"/>
        <n v="0.38934562365055642" u="1"/>
        <n v="0.41621945342658045" u="1"/>
        <n v="0.41516950219567095" u="1"/>
        <n v="0.32489097896230607" u="1"/>
        <n v="0.28378999482745887" u="1"/>
        <n v="0.39230470914127413" u="1"/>
        <n v="0.15952732644017734" u="1"/>
        <n v="0.21153846153846154" u="1"/>
        <n v="0.63159195268114265" u="1"/>
        <n v="122.14285714285715" u="1"/>
        <n v="0.60501107665042053" u="1"/>
        <n v="0.3507966563429008" u="1"/>
        <n v="201.14285714285714" u="1"/>
        <n v="14114.857142857094" u="1"/>
        <n v="0.67338572275662134" u="1"/>
        <n v="14731.714285714241" u="1"/>
        <n v="12941.571428571402" u="1"/>
        <n v="0.48311207246882171" u="1"/>
        <n v="12496.714285714257" u="1"/>
        <n v="0.64499248120300756" u="1"/>
        <n v="0.60667953738051794" u="1"/>
        <n v="0.55692602594516971" u="1"/>
        <n v="0.35920759055737966" u="1"/>
        <n v="9.7142857142857135" u="1"/>
        <n v="0.18837174763122283" u="1"/>
        <n v="378.42857142857144" u="1"/>
        <n v="0.47020821864367973" u="1"/>
        <n v="4.3597132934308737E-3" u="1"/>
        <n v="6.625729697775809E-2" u="1"/>
        <n v="0.36761852477185847" u="1"/>
        <n v="0.64512657080715297" u="1"/>
        <n v="0.44799431228876008" u="1"/>
        <n v="0.22696273562206362" u="1"/>
        <n v="0.15228873239436624" u="1"/>
        <n v="0.11462882889657597" u="1"/>
        <n v="1414.4285714285713" u="1"/>
        <n v="0.12563983248022334" u="1"/>
        <n v="0.16082789692305693" u="1"/>
        <n v="0.56784411645132205" u="1"/>
        <n v="486.85714285714312" u="1"/>
        <n v="0.65289896706755679" u="1"/>
        <n v="0.19746463119175203" u="1"/>
        <n v="1453.7142857142862" u="1"/>
        <n v="327.42857142857144" u="1"/>
        <n v="0.46233442115768464" u="1"/>
        <n v="0.39412478689272007" u="1"/>
        <n v="0.47987904425366368" u="1"/>
        <n v="0.38643256681168392" u="1"/>
        <n v="145" u="1"/>
        <n v="0.52102594225719456" u="1"/>
        <n v="11411.428571428545" u="1"/>
        <n v="1419" u="1"/>
        <n v="0.12763078407780623" u="1"/>
        <n v="3.9050765995794524E-3" u="1"/>
        <n v="3.3810320441201053E-2" u="1"/>
        <n v="0.51953299929741947" u="1"/>
        <n v="0.43031861197738397" u="1"/>
        <n v="0.42026962427423803" u="1"/>
        <n v="1.4850281003162111E-3" u="1"/>
        <n v="0.15523042023596192" u="1"/>
        <n v="8.9541753613355153E-3" u="1"/>
        <n v="3.9989748496446299E-2" u="1"/>
        <n v="0.56880108991825618" u="1"/>
        <n v="0.53527385696334362" u="1"/>
        <n v="2097.2857142857138" u="1"/>
        <n v="0.5337550395021754" u="1"/>
        <n v="4.9391385767790272E-2" u="1"/>
        <n v="611.28571428571422" u="1"/>
        <n v="0.46090739337433057" u="1"/>
        <n v="0.37949860735317525" u="1"/>
        <n v="2.2403441168563532E-3" u="1"/>
        <n v="0.54872933573790161" u="1"/>
        <n v="0.77655966957549305" u="1"/>
        <n v="0.19688420845725293" u="1"/>
        <n v="1127.1428571428573" u="1"/>
        <n v="993.71428571428578" u="1"/>
        <n v="0.3266046695686583" u="1"/>
        <n v="0.35745057651157441" u="1"/>
        <n v="0.54840099802949682" u="1"/>
        <n v="0.46596717724288833" u="1"/>
        <n v="0.49228302524797085" u="1"/>
        <n v="0.12807069985461478" u="1"/>
        <n v="12823.999999999975" u="1"/>
        <n v="10502.999999999995" u="1"/>
        <n v="0.54997594991364418" u="1"/>
        <n v="0.5466266155886409" u="1"/>
        <n v="0.52838426326990773" u="1"/>
        <n v="0.49028497206922139" u="1"/>
        <n v="7.7194860813704511E-2" u="1"/>
        <n v="0.54197176751634601" u="1"/>
        <n v="0.87878787878787878" u="1"/>
        <n v="722" u="1"/>
        <n v="722.00000000000023" u="1"/>
        <n v="0.34364443705443742" u="1"/>
        <n v="0.52959351905465701" u="1"/>
        <n v="0.42305031948459404" u="1"/>
        <n v="0.5780099928622412" u="1"/>
        <n v="0.14573991031390135" u="1"/>
        <n v="0.15075823274346661" u="1"/>
        <n v="0.36449109289451598" u="1"/>
        <n v="7.3420251165588771E-2" u="1"/>
        <n v="0.59977557033609663" u="1"/>
        <n v="0.67522838002436059" u="1"/>
        <n v="660.71428571428578" u="1"/>
        <n v="0.45899880472411819" u="1"/>
        <n v="3.8449984980474611E-2" u="1"/>
        <n v="0.29201806975986372" u="1"/>
        <n v="0.47860682404284854" u="1"/>
        <n v="11019.999999999987" u="1"/>
        <n v="0.41778646100356831" u="1"/>
        <n v="703.71428571428555" u="1"/>
        <n v="0.5282511586039571" u="1"/>
        <n v="0.12516029458986336" u="1"/>
        <n v="0.16498838109992256" u="1"/>
        <n v="0.49100238323076673" u="1"/>
        <n v="3602.2857142857142" u="1"/>
        <n v="0.35536507076708218" u="1"/>
        <n v="0.30939098297989676" u="1"/>
        <n v="0.54294322061270994" u="1"/>
        <n v="0.43059800433685913" u="1"/>
        <n v="25.571428571428569" u="1"/>
        <n v="0.51607713879280104" u="1"/>
        <n v="71.428571428571431" u="1"/>
        <n v="0.40002231766183965" u="1"/>
        <n v="0.54077981199862213" u="1"/>
        <n v="0.48640921177123059" u="1"/>
        <n v="0.22055674518201285" u="1"/>
        <n v="0.13357122880434219" u="1"/>
        <n v="558.71428571428589" u="1"/>
        <n v="0.30325704225352113" u="1"/>
        <n v="0.19263850884073508" u="1"/>
        <n v="0.37622597069734792" u="1"/>
        <n v="706.00000000000011" u="1"/>
        <n v="109.00000000000003" u="1"/>
        <n v="0.17477375418310623" u="1"/>
        <n v="0.55895798828434218" u="1"/>
        <n v="0.57455666323893662" u="1"/>
        <n v="0.55226634021956555" u="1"/>
        <n v="0.17250469995488052" u="1"/>
        <n v="0.32208467175384736" u="1"/>
        <n v="1909.4285714285711" u="1"/>
        <n v="0.31625102543068084" u="1"/>
        <n v="0.40072279789396437" u="1"/>
        <n v="0.70074380165289285" u="1"/>
        <n v="0.15438596491228071" u="1"/>
        <n v="0.54823123462076417" u="1"/>
        <n v="1774.8571428571427" u="1"/>
        <n v="0.18609865470852019" u="1"/>
        <n v="0.3046243946248004" u="1"/>
        <n v="1447.4285714285716" u="1"/>
        <n v="2489.0000000000009" u="1"/>
        <n v="0.30571161048689149" u="1"/>
        <n v="0.27619086683073568" u="1"/>
        <n v="0.61074621931447814" u="1"/>
        <n v="0.67286681185257013" u="1"/>
        <n v="0.24286752077562326" u="1"/>
        <n v="0.28072100313479631" u="1"/>
        <n v="0.37332088309074624" u="1"/>
        <n v="0.26056253340432395" u="1"/>
        <n v="14481.714285714223" u="1"/>
        <n v="0.52386135390586153" u="1"/>
        <n v="232.71428571428569" u="1"/>
        <n v="0.29093309859154931" u="1"/>
        <n v="0.52411378555798682" u="1"/>
        <n v="1527.857142857139" u="1"/>
        <n v="898.57142857142867" u="1"/>
        <n v="0.57868562084721575" u="1"/>
        <n v="0.38511364261322217" u="1"/>
        <n v="0.22643390231286487" u="1"/>
        <n v="0.19475655430711616" u="1"/>
        <n v="0.54041261377397543" u="1"/>
        <n v="0.10542197076850568" u="1"/>
        <n v="0.68770279886148034" u="1"/>
        <n v="0.56644785381750373" u="1"/>
        <n v="0.4670556749252836" u="1"/>
        <n v="0.43563474387527823" u="1"/>
        <n v="0.6794091460946986" u="1"/>
        <n v="0.42990430947935038" u="1"/>
        <n v="0.56408194319206462" u="1"/>
        <n v="0.28381962864721483" u="1"/>
        <n v="0.10985179475610372" u="1"/>
        <n v="0.40722326985386509" u="1"/>
        <n v="63.142857142857146" u="1"/>
        <n v="10027.571428571433" u="1"/>
        <n v="14927.57142857138" u="1"/>
        <n v="0.24288437037113758" u="1"/>
        <n v="0.58045365021008366" u="1"/>
        <n v="0.52926590267397444" u="1"/>
        <n v="11590.428571428542" u="1"/>
        <n v="13688.999999999955" u="1"/>
        <n v="0.90909090909090906" u="1"/>
        <n v="0.38892211548102468" u="1"/>
        <n v="0.38271804170444201" u="1"/>
        <n v="0.52041729006862991" u="1"/>
        <n v="0.55659023118766837" u="1"/>
        <n v="0.57714726827245555" u="1"/>
        <n v="24.571428571428573" u="1"/>
        <n v="0.50806077173990072" u="1"/>
        <n v="0.49874332919737313" u="1"/>
        <n v="67.428571428571431" u="1"/>
        <n v="1290.9999999999998" u="1"/>
        <n v="0.48933252521066473" u="1"/>
        <n v="0.3546861302299899" u="1"/>
        <n v="0.65193460368093381" u="1"/>
        <n v="0.31520376175548592" u="1"/>
        <n v="0.49973896345066249" u="1"/>
        <n v="860.14285714285711" u="1"/>
        <n v="0.32014480894127872" u="1"/>
        <n v="0.58536642187169607" u="1"/>
        <n v="0.60907181733727989" u="1"/>
        <n v="2301.4285714285716" u="1"/>
        <n v="25.857142857142858" u="1"/>
        <n v="0.27037032696589719" u="1"/>
        <n v="0.56949129735061743" u="1"/>
        <n v="0.4465666747819565" u="1"/>
        <n v="0.52554015113445329" u="1"/>
        <n v="0.53624341547924836" u="1"/>
        <n v="0.20817940135679688" u="1"/>
        <n v="0.34889790265136505" u="1"/>
        <n v="0.57589814397354944" u="1"/>
        <n v="0.4310181323662729" u="1"/>
        <n v="0.48736817873679589" u="1"/>
        <n v="0.55824319759863628" u="1"/>
        <n v="0.41154752851711029" u="1"/>
        <n v="2512.7142857142871" u="1"/>
        <n v="0.46806443017001359" u="1"/>
        <n v="25.285714285714285" u="1"/>
        <n v="0.57824699435627103" u="1"/>
        <n v="0.35209226922926673" u="1"/>
        <n v="0.51440651978592911" u="1"/>
        <n v="1884.7142857142856" u="1"/>
        <n v="758.14285714285757" u="1"/>
        <n v="0.4319749216300941" u="1"/>
        <n v="0.44278286586529259" u="1"/>
        <n v="457.14285714285739" u="1"/>
        <n v="0.46957395540173935" u="1"/>
        <n v="1.7157722349696283E-2" u="1"/>
        <n v="182.28571428571428" u="1"/>
        <n v="0.13718627867084021" u="1"/>
        <n v="0.21481436375656773" u="1"/>
        <n v="0.45381346341653978" u="1"/>
        <n v="0.48819207285801769" u="1"/>
        <n v="0.56903127369706308" u="1"/>
        <n v="0.60238112131739607" u="1"/>
        <n v="0.70000000000000007" u="1"/>
        <n v="0.42497051092443017" u="1"/>
        <n v="0.34902816780821921" u="1"/>
        <n v="0.43489576504523547" u="1"/>
        <n v="0.13511120947216998" u="1"/>
        <n v="0.37176307041402212" u="1"/>
        <n v="0.5269097929936305" u="1"/>
        <n v="0.51135099031690134" u="1"/>
        <n v="0.49470107854468942" u="1"/>
        <n v="4.7335423197492163E-2" u="1"/>
        <n v="0.46092074984223108" u="1"/>
        <n v="105.57142857142858" u="1"/>
        <n v="0.51470632092971436" u="1"/>
        <n v="0.12414627261273693" u="1"/>
        <n v="0.13377522754254056" u="1"/>
        <n v="0.50133979434156883" u="1"/>
        <n v="0.52764884619163688" u="1"/>
        <n v="0.15945945945945944" u="1"/>
        <n v="0.39575388937123923" u="1"/>
        <n v="8.1787011807447768E-2" u="1"/>
        <n v="0.10390848427073401" u="1"/>
        <n v="0.65890883330275407" u="1"/>
        <n v="0.16656388495992488" u="1"/>
        <n v="0.46668274802401138" u="1"/>
        <n v="0.10372127392300302" u="1"/>
        <n v="63.714285714285701" u="1"/>
        <n v="0.40819872813990454" u="1"/>
        <n v="0.66872863025706875" u="1"/>
        <n v="0.4084777840692686" u="1"/>
        <n v="2461.5714285714298" u="1"/>
        <n v="1860.9999999999998" u="1"/>
        <n v="0.55738014727983143" u="1"/>
        <n v="492.14285714285711" u="1"/>
        <n v="0.31941142324084382" u="1"/>
        <n v="0.47185974749772525" u="1"/>
        <n v="0.5943451877501903" u="1"/>
        <n v="0.64489861413535843" u="1"/>
        <n v="0.59664023352083018" u="1"/>
        <n v="0.50876904354655406" u="1"/>
        <n v="0.79837618403247623" u="1"/>
        <n v="1.9250213944422039E-2" u="1"/>
        <n v="0.22677645882473679" u="1"/>
        <n v="0.41466699883740243" u="1"/>
        <n v="0.67517983021299177" u="1"/>
        <n v="0.23008752735229751" u="1"/>
        <n v="0.44453041419964157" u="1"/>
        <n v="0.26912084830339322" u="1"/>
        <n v="0.54273770459783577" u="1"/>
        <n v="0.38012942856934989" u="1"/>
        <n v="0.61465682809001987" u="1"/>
        <n v="0.61524317473071966" u="1"/>
        <n v="0.39727473040697919" u="1"/>
        <n v="0.46914520928387227" u="1"/>
        <n v="0.56800554589707919" u="1"/>
        <n v="0.63845384417918061" u="1"/>
        <n v="895.85714285714278" u="1"/>
        <n v="0.52398811375653676" u="1"/>
        <n v="6.6163598885447636E-2" u="1"/>
        <n v="0.54256759279354283" u="1"/>
        <n v="2401.2857142857156" u="1"/>
        <n v="0.53675747428613119" u="1"/>
        <n v="0.16666666666666666" u="1"/>
        <n v="0.40046351137768849" u="1"/>
        <n v="2616.2857142857151" u="1"/>
        <n v="0.5320699911595832" u="1"/>
        <n v="0.46972083550777927" u="1"/>
        <n v="0.61689037141513836" u="1"/>
        <n v="409.57142857142867" u="1"/>
        <n v="0.46424190041108948" u="1"/>
        <n v="0.1574624507729733" u="1"/>
        <n v="0.52497558672344424" u="1"/>
        <n v="0.26360712137163489" u="1"/>
        <n v="0.41407232769509245" u="1"/>
        <n v="0.44784616778962638" u="1"/>
        <n v="0.10654302652027879" u="1"/>
        <n v="1835.4285714285713" u="1"/>
        <n v="0.59805071539989463" u="1"/>
        <n v="689.5714285714289" u="1"/>
        <n v="14111.142857142804" u="1"/>
        <n v="0.49527401421028905" u="1"/>
        <n v="667.14285714285734" u="1"/>
        <n v="0.42742668788360988" u="1"/>
        <n v="0.47335821866695788" u="1"/>
        <n v="0.53139705532160231" u="1"/>
        <n v="0.32867748836038757" u="1"/>
        <n v="0.14205283672585534" u="1"/>
        <n v="0.44583143219264892" u="1"/>
        <n v="5.6371292906785483E-2" u="1"/>
        <n v="0.10955927995034148" u="1"/>
        <n v="0.48916549513146473" u="1"/>
        <n v="0.13078749505342305" u="1"/>
        <n v="0.46193878081175049" u="1"/>
        <n v="0.57901291298942881" u="1"/>
        <n v="0.40581414324569298" u="1"/>
        <n v="0.32960893854748607" u="1"/>
        <n v="0.53109662486815878" u="1"/>
        <n v="0.34617064252493746" u="1"/>
        <n v="0.87311216298510752" u="1"/>
        <n v="0.5058983749365209" u="1"/>
        <n v="0.41908351381368142" u="1"/>
        <n v="0.47397784831052042" u="1"/>
        <n v="1881.1428571428567" u="1"/>
        <n v="4.1318504960475351E-2" u="1"/>
        <n v="0.72611389478025168" u="1"/>
        <n v="0.56184917472676787" u="1"/>
        <n v="0.46426980591791267" u="1"/>
        <n v="0.25778819485136145" u="1"/>
        <n v="0.54196069293769433" u="1"/>
        <n v="2.9828581670144584E-3" u="1"/>
        <n v="0.36537473770334034" u="1"/>
        <n v="0.36537473770334039" u="1"/>
        <n v="0.43332301089918257" u="1"/>
        <n v="0.48661352932900381" u="1"/>
        <n v="11225.71428571427" u="1"/>
        <n v="0.51444185086708716" u="1"/>
        <n v="0.16313267445342922" u="1"/>
        <n v="0.44624246110580906" u="1"/>
        <n v="0.35694589530378135" u="1"/>
        <n v="203.5714285714285" u="1"/>
        <n v="8.7663857677902635E-2" u="1"/>
        <n v="0.42029696740908529" u="1"/>
        <n v="9.3254323864145668E-3" u="1"/>
        <n v="0.67387113672079624" u="1"/>
        <n v="57" u="1"/>
        <n v="0.62130786083685918" u="1"/>
        <n v="0.38863916905742929" u="1"/>
        <n v="0.34042902769727745" u="1"/>
        <n v="0.16971279373368148" u="1"/>
        <n v="0.42921780667418713" u="1"/>
        <n v="0.41769454098887332" u="1"/>
        <n v="208.71428571428572" u="1"/>
        <n v="0.21565898298377525" u="1"/>
        <n v="0.20643274853801169" u="1"/>
        <n v="0.29858139052782651" u="1"/>
        <n v="0.33701657458563539" u="1"/>
        <n v="0.49122318578613805" u="1"/>
        <n v="0.64316875360171177" u="1"/>
        <n v="3756.2857142857147" u="1"/>
        <n v="14099.285714285666" u="1"/>
        <n v="0.36502091187038677" u="1"/>
        <n v="0.40904576055994629" u="1"/>
        <n v="0.30597881573670227" u="1"/>
        <n v="0.35251693823950969" u="1"/>
        <n v="0.40719451522527322" u="1"/>
        <n v="0.4856919544382749" u="1"/>
        <n v="0.56684009862739748" u="1"/>
        <n v="1935.1428571428567" u="1"/>
        <n v="0.62549731471535985" u="1"/>
        <n v="406.85714285714278" u="1"/>
        <n v="0.37121742530345475" u="1"/>
        <n v="0.46682991644890592" u="1"/>
        <n v="0.46061216461895166" u="1"/>
        <n v="1933.2857142857138" u="1"/>
        <n v="14696.428571428523" u="1"/>
        <n v="0.56920760940735504" u="1"/>
        <n v="0.33492662538260309" u="1"/>
        <n v="0.71522460542290567" u="1"/>
        <n v="0.47555289038686749" u="1"/>
        <n v="0.50447165069344091" u="1"/>
        <n v="0.51063399771351292" u="1"/>
        <n v="0.54183329368953759" u="1"/>
        <n v="0.58412391158740773" u="1"/>
        <n v="0.3285937499999998" u="1"/>
        <n v="0.47021289810954142" u="1"/>
        <n v="0.54891798096624644" u="1"/>
        <n v="0.47321787189455417" u="1"/>
        <n v="0.49966169644773584" u="1"/>
        <n v="0.56465490542836128" u="1"/>
        <n v="0.12800915800984153" u="1"/>
        <n v="0.53963516065371697" u="1"/>
        <n v="0.27518796992481204" u="1"/>
        <n v="0.44233401984916865" u="1"/>
        <n v="0.69646569646569645" u="1"/>
        <n v="2179.142857142851" u="1"/>
        <n v="0.41242430382794254" u="1"/>
        <n v="0.45813860323149153" u="1"/>
        <n v="0.36881347821132976" u="1"/>
        <n v="0.50739965945534871" u="1"/>
        <n v="0.64629991594793734" u="1"/>
        <n v="0.469303898177376" u="1"/>
        <n v="0.41816972060998303" u="1"/>
        <n v="0.45476740721618447" u="1"/>
        <n v="8458.0000000000091" u="1"/>
        <n v="0.66851245882000554" u="1"/>
        <n v="0.60209926669619573" u="1"/>
        <n v="0.36109341770612952" u="1"/>
        <n v="0.5373799185888738" u="1"/>
        <n v="0.47496900822685745" u="1"/>
        <n v="0.62267202780723441" u="1"/>
        <n v="0.35836732601790383" u="1"/>
        <n v="0.40747693286668768" u="1"/>
        <n v="0.42136094310927208" u="1"/>
        <n v="6.5536096948200728E-2" u="1"/>
        <n v="0.5392656583458223" u="1"/>
        <n v="0.50179346205009057" u="1"/>
        <n v="0.37480339805825247" u="1"/>
        <n v="0.53750042151568167" u="1"/>
        <n v="3748.1428571428573" u="1"/>
        <n v="0.33006588002040266" u="1"/>
        <n v="0.44929854464402924" u="1"/>
        <n v="0.29833312833225312" u="1"/>
        <n v="0.55939085924864185" u="1"/>
        <n v="0.32169733244661219" u="1"/>
        <n v="0.60730685931806705" u="1"/>
        <n v="6115.7142857142962" u="1"/>
        <n v="0.56337480018805808" u="1"/>
        <n v="21.714285714285715" u="1"/>
        <n v="0.12468469940808721" u="1"/>
        <n v="0.14084854192088" u="1"/>
        <n v="0.75104006475111307" u="1"/>
        <n v="10370.71428571427" u="1"/>
        <n v="0.36253460601204507" u="1"/>
        <n v="11209.999999999984" u="1"/>
        <n v="-5866.8571428571431" u="1"/>
        <n v="0.41528643852978453" u="1"/>
        <n v="0.29833098641301736" u="1"/>
        <n v="2.9728464419475662E-2" u="1"/>
        <n v="0.16312217194570136" u="1"/>
        <n v="205.85714285714286" u="1"/>
        <n v="0.34825772985912667" u="1"/>
        <n v="0.57491542113536676" u="1"/>
        <n v="0.13618462622098382" u="1"/>
        <n v="1619.5714285714282" u="1"/>
        <n v="0.14733114574788081" u="1"/>
        <n v="10336.142857142844" u="1"/>
        <n v="0.52739804518355715" u="1"/>
        <n v="186.42857142857144" u="1"/>
        <n v="0.29227796222150543" u="1"/>
        <n v="14098.428571428518" u="1"/>
        <n v="56.428571428571431" u="1"/>
        <n v="3422.4285714285738" u="1"/>
        <n v="0.76359588248901222" u="1"/>
        <n v="0.49326480455859628" u="1"/>
        <n v="0.60688490498386505" u="1"/>
        <n v="0.51909743478422821" u="1"/>
        <n v="0.66333333333333322" u="1"/>
        <n v="0.6802099254546623" u="1"/>
        <n v="2214" u="1"/>
        <n v="0.83070500927643787" u="1"/>
        <n v="2257.0000000000009" u="1"/>
        <n v="0.2020618556701031" u="1"/>
        <n v="0.87323943661971837" u="1"/>
        <n v="0.53400348305063261" u="1"/>
        <n v="10953.999999999985" u="1"/>
        <n v="0.52205198038013478" u="1"/>
        <n v="0.44128323882858017"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3">
  <r>
    <n v="1"/>
    <n v="1"/>
    <m/>
    <s v="Administrativo"/>
    <s v="18 04 001   "/>
    <s v="_x000a_H1AF2020. Separación entre terrenos y Bienes de Uso Público._x000a__x000a_El INVIAS no ha separado los terrenos de los bienes de uso público:_x000a__x000a_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_x000a__x000a_Acción 1."/>
    <s v="_x000a_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
    <s v="Acción 1._x000a__x000a_Actualizar la Política Contable incorporando &quot;la metodología para valoración masiva de  terrenos&quot;."/>
    <s v="Actualizar la  Política Contable incorporando &quot;la metodología para valoración masiva de  terrenos&quot;, de conformidad con la hoja de ruta."/>
    <s v="Política Contable actualizada"/>
    <n v="1"/>
    <d v="2021-08-02T00:00:00"/>
    <x v="0"/>
    <n v="21.571428571428573"/>
    <x v="0"/>
    <n v="0"/>
    <s v="SIN OBSERVACIONES"/>
    <m/>
    <n v="-1485.3666666666666"/>
    <x v="0"/>
    <n v="0"/>
    <n v="0"/>
    <n v="0"/>
    <m/>
    <x v="0"/>
    <s v="EN TERMINO"/>
    <x v="0"/>
    <x v="0"/>
    <n v="1"/>
    <x v="0"/>
  </r>
  <r>
    <s v=""/>
    <n v="2"/>
    <m/>
    <m/>
    <s v="16 01 004   "/>
    <s v="_x000a_H1AF2020. Separación entre terrenos y Bienes de Uso Público._x000a__x000a_El INVIAS no ha separado los terrenos de los bienes de uso público:_x000a__x000a_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_x000a__x000a_Acción 2."/>
    <s v="_x000a_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
    <s v="Acción 2._x000a__x000a_Plan piloto &quot;Metodología para valoración masiva de terrenos&quot;."/>
    <s v="Desarrollar el plan piloto  &quot;Metodología para valoración masiva de terrenos&quot;, y analizar el  resultado del mismo para la formalización."/>
    <s v="Informe plan piloto metodología para valoración masiva de terrenos."/>
    <n v="1"/>
    <d v="2021-08-02T00:00:00"/>
    <x v="0"/>
    <n v="21.571428571428573"/>
    <x v="1"/>
    <n v="0"/>
    <s v="SIN OBSERVACIONES"/>
    <m/>
    <n v="-1485.3666666666666"/>
    <x v="0"/>
    <n v="0"/>
    <n v="0"/>
    <n v="0"/>
    <m/>
    <x v="0"/>
    <s v=""/>
    <x v="0"/>
    <x v="0"/>
    <n v="2"/>
    <x v="1"/>
  </r>
  <r>
    <n v="2"/>
    <n v="3"/>
    <m/>
    <s v="Administrativo con posible incidencia disciplinaria"/>
    <s v="18 04 001   "/>
    <s v="_x000a_H2AF2020. Oportunidad en el registro del traslado de Bienes de Uso Público en Construcción a Bienes de Uso Público en Servicio. Contratos 407 de 2010, 806 de 2017, 3460 de 2008 y 1344 de 2014._x000a__x000a_Las actas de entrega y recibo definitivo de obra de los cuatro contratos se contabilizaron en la vigencia del 2020, los cuales correspondían a vigencias anteriores:_x000a__x000a_Contrato 407 de 2010: Se evidenció que el acta de entrega y recibo definitivo de obra se contabilizo 2 años y 4 meses después de la suscripción de esta._x000a__x000a_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_x000a__x000a_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_x000a__x000a_Contrato 1344 de 2014: El registro contable se realizó el 30/12/2020, y la fecha suscripción del acta es del 23 de octubre de 2017, es decir que la contabilización se realizó 3 años y 2 meses después de la fecha del acta."/>
    <s v="_x000a_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_x000a__x000a_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
    <s v="Revisar, actualizar y fortalecer los controles del &quot;Procedimiento Gestión y Reconocimiento Contable de las Novedades Bienes de Uso Público&quot;, con el fin de registrar oportunamente las actas de entrega y recibo definitivo de las obras."/>
    <s v="Procedimiento revisado, actualizado y socializado"/>
    <s v="Procedimiento formalizado, socializado e implementado"/>
    <n v="1"/>
    <d v="2021-08-02T00:00:00"/>
    <x v="1"/>
    <n v="17.142857142857142"/>
    <x v="2"/>
    <n v="0"/>
    <s v="SIN OBSERVACIONES"/>
    <m/>
    <n v="-1484.3333333333333"/>
    <x v="0"/>
    <n v="0"/>
    <n v="0"/>
    <n v="0"/>
    <m/>
    <x v="0"/>
    <s v="EN TERMINO"/>
    <x v="0"/>
    <x v="1"/>
    <n v="1"/>
    <x v="2"/>
  </r>
  <r>
    <n v="3"/>
    <n v="4"/>
    <m/>
    <s v="Administrativo con posible incidencia disciplinaria"/>
    <s v="18 04 004   "/>
    <s v="_x000a_H3AF2020. Oportunidad en el registro de la Depreciación de los Bienes de Uso Público en Servicio._x000a__x000a_En la revisión de los comprobantes contables se detectó que no se inició la contabilización de la depreciación de los Bienes de Uso Público en Servicio de manera oportuna:_x000a__x000a_Contrato 407 de 2010: Acta de entrega y recibo definitivo de obra 22 de diciembre de 2017, inicio de depreciación 01 de abril de 2020, contabilización del traslado de Bienes de Uso público en Construcción a Bienes de Publico en Servicio 30 de abril de 2020._x000a__x000a_Contrato 806 de 2017: Acta de entrega y recibo definitivo de obra 30 de noviembre de 2019, inicio de depreciación 04 de septiembre de 2020, contabilización del traslado de Bienes de Uso público en Construcción a Bienes de Publico en Servicio 31 de diciembre de 2020._x000a__x000a_Contrato 3460 de 2008: Acta de entrega y recibo definitivo de obra 28 de diciembre de 2016, inicio de depreciación 04 de septiembre de 2020, contabilización del traslado de Bienes de Uso público en Construcción a Bienes de Publico en Servicio 31 de diciembre de 2020."/>
    <s v="_x000a_Inadecuada aplicación de la norma contable, por la no contabilización de la depreciación desde la suscripción de las actas de entrega y recibo definitivo de obra de los contratos 407 de 2010, 806 de 2017 y 3460 de 2008."/>
    <s v="Revisar, actualizar y fortalecer los controles del &quot;Procedimiento Gestión y Reconocimiento Contable de las Novedades Bienes de Uso Público&quot;, con el fin de establecer claramente cuál es la fecha de inicio de depreciación de los bienes de uso público."/>
    <s v="Procedimiento revisado, actualizado y socializado"/>
    <s v="Procedimiento formalizado, socializado e implementado"/>
    <n v="1"/>
    <d v="2021-08-02T00:00:00"/>
    <x v="1"/>
    <n v="17.142857142857142"/>
    <x v="2"/>
    <n v="0"/>
    <s v="SIN OBSERVACIONES"/>
    <m/>
    <n v="-1484.3333333333333"/>
    <x v="0"/>
    <n v="0"/>
    <n v="0"/>
    <n v="0"/>
    <m/>
    <x v="0"/>
    <s v="EN TERMINO"/>
    <x v="0"/>
    <x v="2"/>
    <n v="1"/>
    <x v="3"/>
  </r>
  <r>
    <n v="4"/>
    <n v="5"/>
    <m/>
    <s v="Administrativo con presunta incidencia disciplinaria"/>
    <s v="18 01 002   "/>
    <s v="_x000a_H4AF2020. Revelaciones Notas a los Estados Financieros._x000a__x000a_Inconsistencias y deficiencias en la revelación y presentación de las notas a los Estados Financieros:_x000a__x000a_Se realizó revisión de cada una de las Notas a los Estados Financieros del Instituto Nacional de Vías a 31 de diciembre de 2020 (...) encontrándose las siguientes situaciones:_x000a__x000a_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_x000a__x000a_Acción 1._x000a__x000a__x000a_"/>
    <s v="_x000a_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
    <s v="Acción 1._x000a__x000a_Revisar y actualizar la guía AFINCO-GUI-5 - GUIA PARA LA ESTRUCTURACIÓN DE LAS NOTAS DE REVELACIÓN A LOS ESTADOS FINANCIEROS - V1 ."/>
    <s v="Revisión y actualización de  la guía AFINCO-GUI-5 - GUIA PARA LA ESTRUCTURACIÓN DE LAS NOTAS DE REVELACIÓN A LOS ESTADOS FINANCIEROS - V1 ."/>
    <s v="Guía actualizada y socializada"/>
    <n v="1"/>
    <d v="2021-08-02T00:00:00"/>
    <x v="0"/>
    <n v="21.571428571428573"/>
    <x v="2"/>
    <n v="0"/>
    <s v="SIN OBSERVACIONES"/>
    <m/>
    <n v="-1485.3666666666666"/>
    <x v="0"/>
    <n v="0"/>
    <n v="0"/>
    <n v="0"/>
    <m/>
    <x v="0"/>
    <s v="EN TERMINO"/>
    <x v="0"/>
    <x v="3"/>
    <n v="1"/>
    <x v="4"/>
  </r>
  <r>
    <s v=""/>
    <n v="6"/>
    <m/>
    <m/>
    <s v="18 01 002   "/>
    <s v="_x000a_H4AF2020. Revelaciones Notas a los Estados Financieros._x000a__x000a_Inconsistencias y deficiencias en la revelación y presentación de las notas a los Estados Financieros:_x000a__x000a_Se realizó revisión de cada una de las Notas a los Estados Financieros del Instituto Nacional de Vías a 31 de diciembre de 2020 (...) encontrándose las siguientes situaciones:_x000a__x000a_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_x000a__x000a_Acción 2._x000a__x000a__x000a_"/>
    <s v="_x000a_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
    <s v="Acción 2._x000a__x000a_Capacitar a los preparadores de las Notas a los Estados Financieros, para una adecuada presentación de las mismas. "/>
    <s v="Realizar capacitación a los integrantes del Grupo de Contabilidad sobre la guía: AFINCO-GUI-5 - GUIA PARA LA ESTRUCTURACIÓN DE LAS NOTAS DE REVELACIÓN A LOS ESTADOS FINANCIEROS - V1 ."/>
    <s v="Programa de capacitación con los registros de los asistentes"/>
    <n v="1"/>
    <d v="2021-08-02T00:00:00"/>
    <x v="0"/>
    <n v="21.571428571428573"/>
    <x v="2"/>
    <n v="0"/>
    <s v="SIN OBSERVACIONES"/>
    <m/>
    <n v="-1485.3666666666666"/>
    <x v="0"/>
    <n v="0"/>
    <n v="0"/>
    <n v="0"/>
    <m/>
    <x v="0"/>
    <s v=""/>
    <x v="0"/>
    <x v="3"/>
    <n v="2"/>
    <x v="5"/>
  </r>
  <r>
    <n v="5"/>
    <n v="7"/>
    <m/>
    <s v="Administrativo"/>
    <s v="18 02 100   "/>
    <s v="_x000a_H5AF2020. Reservas presupuestales constituidas vigencia 2020._x000a__x000a_Las reservas constituidas no cumplen con los requisitos mínimos establecidos:_x000a__x000a_INVIAS en la justificación de la constitución de reservas presupuestales para la vigencia 2020, expone que se radicaron cuentas por pagar, en el mes de diciembre, sin embargo, no se logró generar la obligación, por tal razón, se constituyeron reservas presupuestales (...)._x000a__x000a_INVIAS constituyó reservas presupuestales con posterioridad al cumplimiento de los compromisos (...), generándose una sobreestimación de la reserva por $35.532.924.876,28."/>
    <s v="_x000a_No se evidencia la implementación de un plan para el trámite oportuno de las correspondientes cuentas por pagar."/>
    <s v="Elaborar herramienta metodológica para lograr que la radicación de los documentos soportes requeridos para el trámite de pago se realice de manera oportuna."/>
    <s v="Analizar las situaciones particulares de cada dependencia, realizando mesas de trabajo, analizando las causas y consecuencias."/>
    <s v="Documento con la herramienta metodológica"/>
    <n v="1"/>
    <d v="2021-08-02T00:00:00"/>
    <x v="1"/>
    <n v="17.142857142857142"/>
    <x v="3"/>
    <n v="0"/>
    <s v="SIN OBSERVACIONES"/>
    <m/>
    <n v="-1484.3333333333333"/>
    <x v="0"/>
    <n v="0"/>
    <n v="0"/>
    <n v="0"/>
    <m/>
    <x v="0"/>
    <s v="EN TERMINO"/>
    <x v="0"/>
    <x v="4"/>
    <n v="1"/>
    <x v="6"/>
  </r>
  <r>
    <n v="6"/>
    <n v="8"/>
    <m/>
    <s v="Administrativo"/>
    <s v="18 01 002   "/>
    <s v="_x000a_H6AF2020. Registro, elaboración y control de comprobantes de contabilidad._x000a__x000a_Deficiencias e inconsistencias en la elaboración de comprobantes contables:_x000a__x000a_(...)  De 783 comprobantes revisados, se evidenció que 528 estaban elaborados y aprobados por la misma persona."/>
    <s v="_x000a_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
    <s v="Revisar, actualizar y fortalecer los controles del procedimiento AFINCO-PR-3 - REGISTRO DE OPERACIONES CONTABLES - V1 ."/>
    <s v="Revisar, actualizar y fortalecer los controles del procedimiento AFINCO-PR-3 - REGISTRO DE OPERACIONES CONTABLES - V1 ."/>
    <s v="Procedimiento formalizado, socializado e implementado"/>
    <n v="1"/>
    <d v="2021-08-02T00:00:00"/>
    <x v="0"/>
    <n v="21.571428571428573"/>
    <x v="2"/>
    <n v="0"/>
    <s v="SIN OBSERVACIONES"/>
    <m/>
    <n v="-1485.3666666666666"/>
    <x v="0"/>
    <n v="0"/>
    <n v="0"/>
    <n v="0"/>
    <m/>
    <x v="0"/>
    <s v="EN TERMINO"/>
    <x v="0"/>
    <x v="5"/>
    <n v="1"/>
    <x v="7"/>
  </r>
  <r>
    <n v="7"/>
    <n v="9"/>
    <m/>
    <s v="Administrativo"/>
    <s v="18 01 002   "/>
    <s v="_x000a_H7AF2020. Elaboración y control de comprobantes de contabilidad._x000a__x000a_Deficiencias en la contabilización y control de comprobantes:_x000a__x000a_Según información suministrada por el Instituto Nación de Vías, se efectuaron 11.547 comprobantes de contabilidad que contienen ajustes y reclasificaciones durante el año 2020._x000a__x000a_En revisión de los conceptos de los comprobantes de contabilidad la CGR evidenció en 401 comprobantes que existen 240 reclasificaciones, 47 reversiones y 114 correcciones._x000a__x000a_"/>
    <s v="_x000a_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
    <s v="Revisar, actualizar y fortalecer los controles del procedimiento AFINCO-PR-3 - REGISTRO DE OPERACIONES CONTABLES - V1 ."/>
    <s v="Revisar, actualizar y fortalecer los controles del procedimiento AFINCO-PR-3 - REGISTRO DE OPERACIONES CONTABLES - V1 ."/>
    <s v="Procedimiento formalizado, socializado e implementado"/>
    <n v="1"/>
    <d v="2021-08-02T00:00:00"/>
    <x v="0"/>
    <n v="21.571428571428573"/>
    <x v="2"/>
    <n v="0"/>
    <s v="SIN OBSERVACIONES"/>
    <m/>
    <n v="-1485.3666666666666"/>
    <x v="0"/>
    <n v="0"/>
    <n v="0"/>
    <n v="0"/>
    <m/>
    <x v="0"/>
    <s v="EN TERMINO"/>
    <x v="0"/>
    <x v="6"/>
    <n v="1"/>
    <x v="8"/>
  </r>
  <r>
    <n v="8"/>
    <n v="10"/>
    <m/>
    <s v="Administrativo con posible_x000a_incidencia disciplinaria"/>
    <s v="18 02 100   "/>
    <s v="_x000a_H8AF2020. Intereses por Mora – Laudo Arbitral._x000a__x000a_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
    <s v="_x000a_Falta de una oportuna y efectiva gestión en la consecución de los recursos necesarios para cumplir con el pago de la condena."/>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2"/>
    <n v="52.142857142857146"/>
    <x v="4"/>
    <n v="0"/>
    <s v="SIN OBSERVACIONES"/>
    <m/>
    <n v="-1492.4"/>
    <x v="0"/>
    <n v="0"/>
    <n v="0"/>
    <n v="0"/>
    <m/>
    <x v="0"/>
    <s v="EN TERMINO"/>
    <x v="0"/>
    <x v="7"/>
    <n v="1"/>
    <x v="9"/>
  </r>
  <r>
    <n v="9"/>
    <n v="11"/>
    <m/>
    <s v="Administrativo con presunta incidencia disciplinaria - Indagación_x000a_Preliminar"/>
    <s v="18 02 100   "/>
    <s v="_x000a_H9AF2020. Pago de Intereses Moratorios en Laudos Arbitrales y Sentencias Judiciales._x000a__x000a_El INVIAS en el consolidado de 4 casos analizados, se pagaron intereses de mora a la tasa comercial por $2.796.608.696 lo que constituye un presunto detrimento patrimonial y este valor equivale al 155% del valor del capital adeudado por estos conceptos._x000a__x000a_Igualmente de los hechos condenados no se evidencia que la entidad haya adelantado las actuaciones para la determinación e inicio de las acciones de repetición correspondiente a cada caso en comento."/>
    <s v="_x000a_Falta de una oportuna y efectiva gestión en la consecución de los recursos necesarios para cumplir con el pago de estas sentencias condenatorias conforme lo dispone el Decreto 2469 de 2015 en el PARÁGRAFO del artículo 2.8.6.4.2."/>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2"/>
    <n v="52.142857142857146"/>
    <x v="4"/>
    <n v="0"/>
    <s v="SIN OBSERVACIONES"/>
    <m/>
    <n v="-1492.4"/>
    <x v="0"/>
    <n v="0"/>
    <n v="0"/>
    <n v="0"/>
    <m/>
    <x v="0"/>
    <s v="EN TERMINO"/>
    <x v="0"/>
    <x v="8"/>
    <n v="1"/>
    <x v="10"/>
  </r>
  <r>
    <n v="10"/>
    <n v="12"/>
    <m/>
    <s v="Administrativo"/>
    <s v="18 02 002   "/>
    <s v="_x000a_H10AF2020. Informe de recaudo de peajes año 2020._x000a__x000a_En el informe de recaudo consolidado del año 2020 de peajes se detectó que el valor consignado a INVIAS es menor que el reportado en el informe consolidado (…) en cuantía de $1.208.219.700._x000a__x000a_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
    <s v="_x000a_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
    <s v="Actualizar el procedimiento &quot;RECAUDO DE PEAJE Y CONTROL DE  PESO&quot;  del Sistema de Gestión de INVIAS."/>
    <s v="Actualizar el procedimiento &quot;RECAUDO DE PEAJE Y CONTROL DE  PESO&quot;  del Sistema de Gestión de INVIAS  donde se evidencie la revisión, control y seguimiento de los informes de recaudo de peajes  y la información presupuestal y conciliaciones respectivas donde se certifiquen  los traslados correspondientes al Tesoro Nacional producto del recaudo."/>
    <s v="Procedimiento de &quot;RECAUDO DE PEAJE Y CONTROL DE  PESO&quot; actualizado."/>
    <n v="1"/>
    <d v="2021-08-01T00:00:00"/>
    <x v="0"/>
    <n v="21.714285714285715"/>
    <x v="5"/>
    <n v="0"/>
    <s v="SIN OBSERVACIONES"/>
    <m/>
    <n v="-1485.3666666666666"/>
    <x v="0"/>
    <n v="0"/>
    <n v="0"/>
    <n v="0"/>
    <m/>
    <x v="0"/>
    <s v="EN TERMINO"/>
    <x v="0"/>
    <x v="9"/>
    <n v="1"/>
    <x v="11"/>
  </r>
  <r>
    <n v="11"/>
    <n v="13"/>
    <m/>
    <s v="Administrativo"/>
    <s v="14 06 100   "/>
    <s v="_x000a_H11AF2020. Repotenciación y reparación en puentes y túneles Cortos. Proyecto Cruce de la Cordillera Central._x000a__x000a_Asunción de costos en contratos nuevos por deficiente calidad de los trabajos realizados por parte del contratista que venía ejecutando el proyecto:_x000a__x000a_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_x000a__x000a_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
    <s v="_x000a_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0"/>
    <n v="21.714285714285715"/>
    <x v="6"/>
    <n v="0"/>
    <s v="SIN OBSERVACIONES"/>
    <m/>
    <n v="-1485.3666666666666"/>
    <x v="0"/>
    <n v="0"/>
    <n v="0"/>
    <n v="0"/>
    <m/>
    <x v="0"/>
    <s v="EN TERMINO"/>
    <x v="0"/>
    <x v="10"/>
    <n v="1"/>
    <x v="12"/>
  </r>
  <r>
    <n v="12"/>
    <n v="14"/>
    <m/>
    <s v="Administrativo"/>
    <s v="14 06 100   "/>
    <s v="_x000a_H12AF2020. Reparación de obras construidas con el contrato 3460 de 2008._x000a__x000a_Pago de reparaciones por deficiencias de obras ejecutadas en contratos anteriores, por un valor de $11.363.363.720, con corte a 30 de abril de 2021:_x000a__x000a_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
    <s v="_x000a_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x v="0"/>
    <n v="21.714285714285715"/>
    <x v="6"/>
    <n v="0"/>
    <s v="SIN OBSERVACIONES"/>
    <m/>
    <n v="-1485.3666666666666"/>
    <x v="0"/>
    <n v="0"/>
    <n v="0"/>
    <n v="0"/>
    <m/>
    <x v="0"/>
    <s v="EN TERMINO"/>
    <x v="0"/>
    <x v="11"/>
    <n v="1"/>
    <x v="13"/>
  </r>
  <r>
    <n v="13"/>
    <n v="15"/>
    <m/>
    <s v="Administrativo con presunta incidencia fiscal y disciplinaria"/>
    <s v="14 06 100   "/>
    <s v="_x000a_H13AF2020. Movimiento de maquinaria abandonada por contratista del contrato 3460 de 2008._x000a__x000a_Pago por movimiento de maquinaria no perteneciente al Instituto Nacional de Vías por $1.779.550.505, con corte a 30 de abril de 2021:_x000a__x000a_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_x000a__x000a_Otros frentes:_x000a_(...)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
    <s v="_x000a_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x v="0"/>
    <n v="21.714285714285715"/>
    <x v="6"/>
    <n v="0"/>
    <s v="SIN OBSERVACIONES"/>
    <m/>
    <n v="-1485.3666666666666"/>
    <x v="0"/>
    <n v="0"/>
    <n v="0"/>
    <n v="0"/>
    <m/>
    <x v="0"/>
    <s v="EN TERMINO"/>
    <x v="0"/>
    <x v="12"/>
    <n v="1"/>
    <x v="14"/>
  </r>
  <r>
    <n v="14"/>
    <n v="16"/>
    <m/>
    <s v="Administrativo"/>
    <s v="14 06 100   "/>
    <s v="_x000a_H14AF2020. Pendientes sociales no cerrados en el contrato 3460 de 2008._x000a__x000a_Pago por pasivos sociales dejados por el contratista anterior, por $3.477.080.339, con corte a 30 de abril de 2021:_x000a__x000a_Se evidencia que en desarrollo de los contratos 877 de 2019, 880 de 2019 y 885 de 2019, relacionados con la culminación del proyecto “Cruce de la Cordillera Central”, se han tenido que asumir los casos sociales que estaban a cargo del contratista del contrato 3460 de 2008."/>
    <s v="_x000a_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0"/>
    <n v="21.714285714285715"/>
    <x v="6"/>
    <n v="0"/>
    <s v="SIN OBSERVACIONES"/>
    <m/>
    <n v="-1485.3666666666666"/>
    <x v="0"/>
    <n v="0"/>
    <n v="0"/>
    <n v="0"/>
    <m/>
    <x v="0"/>
    <s v="EN TERMINO"/>
    <x v="0"/>
    <x v="13"/>
    <n v="1"/>
    <x v="15"/>
  </r>
  <r>
    <n v="15"/>
    <n v="17"/>
    <m/>
    <s v="Administrativo"/>
    <s v="14 06 100   "/>
    <s v="_x000a_H15AF2020. Manejo de la PTARI Túnel de la Línea posterior a la conclusión del proyecto._x000a__x000a_No se ha definido la destinación de la PTARI (Planta de tratamiento de aguas residuales industriales) ubicada en inmediaciones del Túnel Principal (que ya cumplió con su razón de ser), toda vez que el permiso de vertimientos ya fue archivado por la entidad ambiental:_x000a__x000a_(...) se evidencia (en la respuesta de la entidad) que las gestiones comenzaron después del 20 de mayo de 2021, unos días antes de la generación de la observación. A la fecha no hay respuesta por parte del Invías sobre la decisión definitiva a tomar sobre el tema._x000a_"/>
    <s v="_x000a_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
    <s v="Formalizar mediante acta la decisión del manejo de la PTARI."/>
    <s v="Suscribir el acta."/>
    <s v="Acta"/>
    <n v="1"/>
    <d v="2021-08-01T00:00:00"/>
    <x v="0"/>
    <n v="21.714285714285715"/>
    <x v="7"/>
    <n v="0"/>
    <s v="SIN OBSERVACIONES"/>
    <m/>
    <n v="-1485.3666666666666"/>
    <x v="0"/>
    <n v="0"/>
    <n v="0"/>
    <n v="0"/>
    <m/>
    <x v="0"/>
    <s v="EN TERMINO"/>
    <x v="0"/>
    <x v="14"/>
    <n v="1"/>
    <x v="16"/>
  </r>
  <r>
    <n v="16"/>
    <n v="18"/>
    <m/>
    <s v="Administrativo con posible incidencia disciplinaria "/>
    <s v="14 04 004   "/>
    <s v="_x000a_H16AF2020. Proyecto Aguaclara – Gamarra – Pólizas que amparan el Acta de Aprobación Definitiva de Estudios y Diseños y Acta de Entrega y Recibo Definitivo de la Obra – Contrato 1179 de 2018._x000a__x000a_Seis meses después de haberse recibido finalmente las obras, se establecen falencias en la Gestión del INVIAS en cuanto a la revisión y aprobación de las garantías contractuales:_x000a__x000a_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
    <s v="_x000a_Deficiencias en el seguimiento contractual que le corresponde ejercer al INVIAS, de acuerdo con lo establecido en el Numeral 25.1.5 y 25.1.6 del Manual de Contratación del Invías, numerales 1 y 2 del Artículo 34 de la Ley 734 de 2002 y Artículo 84 de la Ley 1474 de 2011."/>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0"/>
    <n v="21.714285714285715"/>
    <x v="8"/>
    <n v="0"/>
    <s v="SIN OBSERVACIONES"/>
    <m/>
    <n v="-1485.3666666666666"/>
    <x v="0"/>
    <n v="0"/>
    <n v="0"/>
    <n v="0"/>
    <m/>
    <x v="0"/>
    <s v="EN TERMINO"/>
    <x v="0"/>
    <x v="15"/>
    <n v="1"/>
    <x v="17"/>
  </r>
  <r>
    <n v="17"/>
    <n v="19"/>
    <m/>
    <s v="Administrativo"/>
    <s v="14 04 004   "/>
    <s v="_x000a_H17AF2020. Proyecto Aguaclara – Ocaña – Sitios Críticos Corredor Vial - Contrato 1180 de 2018._x000a__x000a_El corredor vial intervenido muestra sitios críticos que requieren la intervención del INVIAS, de acuerdo con el reporte de la interventoría en su informe final de julio de 2020:_x000a__x000a_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_x000a__x000a_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
    <s v="_x000a_No se vislumbra gestión alguna por parte del INVIAS (...) para atender las recomendaciones de rehabilitación y mantenimiento dejados por la Interventoría en su informe final de julio de 2020, siendo consecuente con la Misión del INVIAS dentro de la política sectorial del Gobierno."/>
    <s v="Adelantar una visita técnica para soportar la decisión a tomar en relación con las recomendaciones de rehabilitación y mantenimiento atendiendo las recomendaciones dejadas por la interventoría del contrato 1180 de 2018."/>
    <s v="Visita técnica a los sitios reportados por el Ente de Control, con el fin de establecer las acciones a tomar."/>
    <s v="Decisión  frente a las recomendaciones de rehabilitación y mantenimiento  dejadas por la interventoría del contrato 1180 de 2018, soportadas en el informe de visita técnica."/>
    <n v="1"/>
    <d v="2021-08-01T00:00:00"/>
    <x v="0"/>
    <n v="21.714285714285715"/>
    <x v="9"/>
    <n v="0"/>
    <s v="SIN OBSERVACIONES"/>
    <m/>
    <n v="-1485.3666666666666"/>
    <x v="0"/>
    <n v="0"/>
    <n v="0"/>
    <n v="0"/>
    <m/>
    <x v="0"/>
    <s v="EN TERMINO"/>
    <x v="0"/>
    <x v="16"/>
    <n v="1"/>
    <x v="18"/>
  </r>
  <r>
    <n v="18"/>
    <n v="20"/>
    <m/>
    <s v="Administrativo"/>
    <s v="14 01 100   "/>
    <s v="_x000a_H18AF2020. Variante Ciénaga Magdalena - Contrato 1200 de 2016. – Deber de Planeación - Modificación de la Cláusula Cuarta - Numeral 1.3._x000a__x000a_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
    <s v="_x000a_Deficiencias en la maduración de proyectos que garantice el deber de Planeación consagrado en el Principio de Economía establecido en el artículo 23 de la Ley 80 de 1993."/>
    <s v="Elaborar guía para la estructuración de proyectos del INVIAS."/>
    <s v="Documentación y socialización de la guía técnica para la estructuración de proyectos del INVIAS."/>
    <s v="Guía técnica de estructuración de proyectos socializada"/>
    <n v="1"/>
    <d v="2021-08-01T00:00:00"/>
    <x v="0"/>
    <n v="21.714285714285715"/>
    <x v="5"/>
    <n v="0"/>
    <s v="SIN OBSERVACIONES"/>
    <m/>
    <n v="-1485.3666666666666"/>
    <x v="0"/>
    <n v="0"/>
    <n v="0"/>
    <n v="0"/>
    <m/>
    <x v="0"/>
    <s v="EN TERMINO"/>
    <x v="0"/>
    <x v="17"/>
    <n v="1"/>
    <x v="19"/>
  </r>
  <r>
    <n v="19"/>
    <n v="21"/>
    <m/>
    <s v="Administrativo con presunta incidencia disciplinaria"/>
    <s v="11 02 001   "/>
    <s v="_x000a_H19AF2020. Implementación de nuevas tecnologías en proyectos de infraestructura de transporte._x000a__x000a_(...)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_x000a__x000a_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_x000a__x000a_Con cerca de 56 tecnologías clasificadas por grupos para ser analizadas en detalle y gestionar su proceso normativo y de implementación, se evidencia que a la fecha el Invías no ha logrado la implementación de las mismas."/>
    <s v="_x000a_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
    <s v="Revisión y actualización del procedimiento para la regulación técnica de nuevas tecnologías para la infraestructura de transporte indicado en la Resolución 263 de 2020."/>
    <s v="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
    <s v="Procedimiento ajustado e implementado"/>
    <n v="1"/>
    <d v="2021-07-19T00:00:00"/>
    <x v="0"/>
    <n v="23.571428571428573"/>
    <x v="10"/>
    <n v="0"/>
    <s v="SIN OBSERVACIONES"/>
    <m/>
    <n v="-1485.3666666666666"/>
    <x v="0"/>
    <n v="0"/>
    <n v="0"/>
    <n v="0"/>
    <m/>
    <x v="0"/>
    <s v="EN TERMINO"/>
    <x v="0"/>
    <x v="18"/>
    <n v="1"/>
    <x v="20"/>
  </r>
  <r>
    <n v="20"/>
    <n v="22"/>
    <m/>
    <s v="Administrativo con presunta incidencia disciplinaria"/>
    <s v="14 01 100   "/>
    <s v="_x000a_H20AF2020. Planeación de la ejecución contractual de los convenios Programa “Colombia Rural”._x000a__x000a_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
    <s v="_x000a_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
    <s v="Elaborar un insumo técnico para subsanar las deficiencias en la planeación contractual del Programa Colombia Rural. Este insumo será incluido en la versión 3 de la guía de estructuración de proyectos."/>
    <s v="Elaboración de un documento de insumo."/>
    <s v="Documento de insumo técnico"/>
    <n v="1"/>
    <d v="2021-08-01T00:00:00"/>
    <x v="3"/>
    <n v="52.142857142857146"/>
    <x v="11"/>
    <n v="0"/>
    <s v="SIN OBSERVACIONES"/>
    <m/>
    <n v="-1492.4666666666667"/>
    <x v="0"/>
    <n v="0"/>
    <n v="0"/>
    <n v="0"/>
    <m/>
    <x v="0"/>
    <s v="EN TERMINO"/>
    <x v="0"/>
    <x v="19"/>
    <n v="1"/>
    <x v="21"/>
  </r>
  <r>
    <n v="21"/>
    <n v="23"/>
    <m/>
    <s v="Administrativo con presunta incidencia disciplinaria"/>
    <s v="14 04 004   "/>
    <s v="_x000a_H21AF2020. Planeación contractual y cumplimiento de metas físicas contrato 1303 de 2019._x000a__x000a_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
    <s v="_x000a_Deficiencias en planeación (…), como deficiencias en el control efectivo y la supervisión del proyect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0"/>
    <n v="21.714285714285715"/>
    <x v="12"/>
    <n v="0"/>
    <s v="SIN OBSERVACIONES"/>
    <m/>
    <n v="-1485.3666666666666"/>
    <x v="0"/>
    <n v="0"/>
    <n v="0"/>
    <n v="0"/>
    <m/>
    <x v="0"/>
    <s v="EN TERMINO"/>
    <x v="0"/>
    <x v="20"/>
    <n v="1"/>
    <x v="22"/>
  </r>
  <r>
    <n v="22"/>
    <n v="24"/>
    <m/>
    <s v="Administrativo con presunta disciplinaria"/>
    <s v="14 04 004   "/>
    <s v="_x000a_H22AF2020. Pago de servicios al usuario (grúas). Contrato 1303 de 2019._x000a__x000a_Aprobación de pago de actividades sin claridad contractual para el pago del mismo:_x000a__x000a_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_x000a__x000a_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_x000a__x000a_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_x000a__x000a_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
    <s v="_x000a_Falta de oportunidad en la función administrativa y deficiencias en la supervisión e interventoría del proyect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x v="0"/>
    <n v="21.714285714285715"/>
    <x v="13"/>
    <n v="0"/>
    <s v="SIN OBSERVACIONES"/>
    <m/>
    <n v="-1485.3666666666666"/>
    <x v="0"/>
    <n v="0"/>
    <n v="0"/>
    <n v="0"/>
    <m/>
    <x v="0"/>
    <s v="EN TERMINO"/>
    <x v="0"/>
    <x v="21"/>
    <n v="1"/>
    <x v="23"/>
  </r>
  <r>
    <n v="23"/>
    <n v="25"/>
    <m/>
    <s v="Administrativo con presunta incidencia disciplinaria"/>
    <s v="14 04 004   "/>
    <s v="_x000a_H23AF2020. Cumplimiento obligaciones contractuales en relación con los Servicios al Usuario Contrato 1303 de 2019._x000a__x000a_Incumplimiento contractual relacionado con el Ítem de Servicio al Usuario del contrato 1303 de 2019:_x000a__x000a_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_x000a__x000a_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
    <s v="_x000a_Falta de oportunidad en la función administrativa y deficiencias en la supervisión e interventoría del proyecto, al no hacer cumplir las exigencias contractuales relacionadas con este ítem."/>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x v="0"/>
    <n v="21.714285714285715"/>
    <x v="13"/>
    <n v="0"/>
    <s v="SIN OBSERVACIONES"/>
    <m/>
    <n v="-1485.3666666666666"/>
    <x v="0"/>
    <n v="0"/>
    <n v="0"/>
    <n v="0"/>
    <m/>
    <x v="0"/>
    <s v="EN TERMINO"/>
    <x v="0"/>
    <x v="22"/>
    <n v="1"/>
    <x v="24"/>
  </r>
  <r>
    <n v="24"/>
    <n v="26"/>
    <m/>
    <s v="Administrativo"/>
    <s v="14 04 100   "/>
    <s v="_x000a_H24AF2020. Proyecto Anapoima - Mosquera – Predial, Ambiental y Social - Contrato 1686 de 2015._x000a__x000a_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_x000a__x000a_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_x000a_"/>
    <s v="_x000a_No se ha definido el procedimiento a seguir en cuanto al reintegro de los recursos que fueron trasladados temporalmente._x000a__x000a_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
    <s v="Elaborar guía para la estructuración de proyectos del INVIAS."/>
    <s v="Documentación y socialización de la guía técnica para la estructuración de proyectos del INVIAS."/>
    <s v="Guía técnica de estructuración de proyectos socializada"/>
    <n v="1"/>
    <d v="2021-08-01T00:00:00"/>
    <x v="0"/>
    <n v="21.714285714285715"/>
    <x v="5"/>
    <n v="0"/>
    <s v="SIN OBSERVACIONES"/>
    <m/>
    <n v="-1485.3666666666666"/>
    <x v="0"/>
    <n v="0"/>
    <n v="0"/>
    <n v="0"/>
    <m/>
    <x v="0"/>
    <s v="EN TERMINO"/>
    <x v="0"/>
    <x v="23"/>
    <n v="1"/>
    <x v="25"/>
  </r>
  <r>
    <n v="25"/>
    <n v="27"/>
    <m/>
    <s v="Administrativo con posible incidencia disciplinaria "/>
    <s v="20 03 002   "/>
    <s v="_x000a_H25AF2020. Proyecto Anapoima - Mosquera - Atención Petición - Contrato 1686 de 2015. _x000a__x000a_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_x000a__x000a_Lo expuesto denota que entre la fecha de recibo de la petición por parte del INVIAS y la respuesta a la misma trascurrió un lapso de 44 días."/>
    <s v="_x000a_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
    <s v="Realizar con el Grupo Atención al Ciudadano talleres  de capacitación con funcionarios y contratistas de las unidades ejecutoras del INVIAS,  a manera de reinducción  en aspectos de normatividad asociada a los derechos de petición y componentes técnicos del servicio."/>
    <s v="Realización de   talleres  de capacitación con funcionarios y contratistas de las unidades ejecutoras del INVIAS."/>
    <s v="Taller realizado"/>
    <n v="1"/>
    <d v="2021-08-01T00:00:00"/>
    <x v="0"/>
    <n v="21.714285714285715"/>
    <x v="5"/>
    <n v="0"/>
    <s v="SIN OBSERVACIONES"/>
    <m/>
    <n v="-1485.3666666666666"/>
    <x v="0"/>
    <n v="0"/>
    <n v="0"/>
    <n v="0"/>
    <m/>
    <x v="0"/>
    <s v="EN TERMINO"/>
    <x v="0"/>
    <x v="24"/>
    <n v="1"/>
    <x v="26"/>
  </r>
  <r>
    <n v="26"/>
    <n v="28"/>
    <m/>
    <s v="Administrativo con presunta incidencia fiscal"/>
    <s v="14 05 004   "/>
    <s v="H1Denuncia2020-187038-82111-D. Reintegro recursos no ejecutados del Convenio Interadministrativo 3522 de 2008._x000a__x000a_Indebida gestión fiscal por parte del INVIAS, en la fase contractual y poscontractual del convenio 3522 de 2008 con la Universidad del Pacífico; debido a que el INVIAS no ha logrado la devolución de los recursos no ejecutados por $369.887.830._x000a__x000a_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_x000a__x000a_"/>
    <s v="Ineficiente labor de supervisión del citado convenio, al no hacer uso efectivo de los instrumentos otorgados por la ley para lograr la liquidación de éste y obtener la devolución del total de recursos no ejecutados."/>
    <s v="Fortalecer los controles existentes en el Manual de Contratación de la entidad para la supervisión de convenios y contratos."/>
    <s v="Actualizar y fortalecer las actividades e instrumentos de control a la supervisión de convenios y contratos al interior del Manual de Contratación."/>
    <s v="Manual de Contratación actualizado y formalizado"/>
    <n v="1"/>
    <d v="2021-06-30T00:00:00"/>
    <x v="0"/>
    <n v="26.285714285714285"/>
    <x v="10"/>
    <n v="0"/>
    <s v="Informe CGR - Respuesta a Denuncia 2020-187038-82111-D. Convenio Interadministrativo 3522 de 2008."/>
    <m/>
    <n v="-1485.3666666666666"/>
    <x v="0"/>
    <n v="0"/>
    <n v="0"/>
    <n v="0"/>
    <m/>
    <x v="0"/>
    <s v="EN TERMINO"/>
    <x v="1"/>
    <x v="25"/>
    <n v="1"/>
    <x v="27"/>
  </r>
  <r>
    <n v="27"/>
    <n v="29"/>
    <m/>
    <s v="Administrativo con incidencia disciplinaria"/>
    <s v="18 02 100   "/>
    <s v="H1AT73. Constitución de reservas presupuestales. Contrato de obra 1734 de 2019._x000a__x000a_Al no ser autorizadas las vigencias futuras para atender el compromiso, debido a que la solicitud no se hizo en las fechas establecidas por el Ministerio de Hacienda  y   Crédito   Público  - MHCP, la entidad se ve sujeta a constituir reserva presupuesta! de forma extemporánea."/>
    <s v="Se evidencia que no existió coordinación entre el supervisor del contrato y el área financiera, primero para solicitar la vigencia futura con el suficiente tiempo, a sabiendas que el contrato sobrepasaría la vigencia y segundo constituyen reservas con _x0009_justificaciones extemporáneas."/>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Informe Actuación Especial de Fiscalización - AT 73."/>
    <m/>
    <n v="-1476.1666666666667"/>
    <x v="1"/>
    <n v="4.2857142857142865"/>
    <n v="4.2857142857142865"/>
    <n v="14.285714285714286"/>
    <m/>
    <x v="1"/>
    <s v="VENCIDO"/>
    <x v="2"/>
    <x v="26"/>
    <n v="1"/>
    <x v="28"/>
  </r>
  <r>
    <n v="28"/>
    <n v="30"/>
    <m/>
    <s v="Administrativo con incidencia disciplinaria"/>
    <s v="14 04 004   "/>
    <s v="H2AT73. Selección del oferente, del contrato de obra 1734 de 2019._x000a__x000a_Una vez firmado el contrato el contratista PROTECO ingeniería S.A.S, tenía la obligación de aportar el AIU discriminado junto con la documentación técnica. El cual nunca fue entregado por el contratista al INVIAS."/>
    <s v="Deficiencias en la labor de validación a cargo del INVIAS, la cual, no se desarrolló conforme lo establecido en los pliegos de condiciones y en cumplimiento de la normatividad vigente aplicable. Así mismo, el oferente no cumplió los requisitos de la licit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 73."/>
    <m/>
    <n v="-1478.2"/>
    <x v="0"/>
    <n v="0"/>
    <n v="0"/>
    <n v="23"/>
    <m/>
    <x v="1"/>
    <s v="VENCIDO"/>
    <x v="2"/>
    <x v="27"/>
    <n v="1"/>
    <x v="29"/>
  </r>
  <r>
    <n v="29"/>
    <n v="31"/>
    <m/>
    <s v="Administrativo con incidencia disciplinaria"/>
    <s v="14 04 004   "/>
    <s v="H3AT73. Presentación y aprobación del Instrumento Ambiental. Contrato de obra 1734 de 2019._x000a__x000a_Se evidenció días de atraso en la elaboración, ajuste y aprobación del PAGA, de 29 días calendario, según el plazo de ejecución del contrato estipulado en el &quot;ANEXO 1 - ANEXO TÉCNICO&quot;, el cual fue incumplido en tiempo por el contratista."/>
    <s v="No se evidencia gestión adelantada por parte de la interventoría y del INVIAS para cumplir dichas multas en contra del contratista, en  conformidad con la Resolución 3662 de 2007, activando en respuesta el proceso sancionatorio establecido en Ley 1333 de 2009 ."/>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x v="5"/>
    <n v="23"/>
    <x v="14"/>
    <n v="0"/>
    <s v="Informe Actuación Especial de Fiscalización - AT 73."/>
    <m/>
    <n v="-1478.2"/>
    <x v="0"/>
    <n v="0"/>
    <n v="0"/>
    <n v="23"/>
    <m/>
    <x v="1"/>
    <s v="VENCIDO"/>
    <x v="2"/>
    <x v="28"/>
    <n v="1"/>
    <x v="30"/>
  </r>
  <r>
    <n v="30"/>
    <n v="32"/>
    <m/>
    <s v="Administrativo con incidencia fiscal e incidencia disciplinaria"/>
    <s v="14 04 100   "/>
    <s v="H4AT73. Ejecución del ítem &quot;SELLO DE GRIETAS EN PAVIMENTO ASFÁLTICO SIN RUTEO&quot;. Contrato de obra 1734 de 2019._x000a__x000a_Falta precisiones técnicas, económicas y de conveniencia respecto a la ejecución de dicha labor, por lo cual, la misma no debió ser ejecutada hasta no contar con las mencionadas condiciones que garantizaran la pertinencia y calidad de la solución implementada."/>
    <s v="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_x000a__x000a_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x v="5"/>
    <n v="23"/>
    <x v="14"/>
    <n v="0"/>
    <s v="Informe Actuación Especial de Fiscalización - AT 73."/>
    <m/>
    <n v="-1478.2"/>
    <x v="0"/>
    <n v="0"/>
    <n v="0"/>
    <n v="23"/>
    <m/>
    <x v="1"/>
    <s v="VENCIDO"/>
    <x v="2"/>
    <x v="29"/>
    <n v="1"/>
    <x v="31"/>
  </r>
  <r>
    <n v="31"/>
    <n v="33"/>
    <m/>
    <s v="Administrativo con incidencia disciplinaria"/>
    <s v="14 02 003   "/>
    <s v="H5AT73. Plazo presentación del ítem &quot;Revisión, ajuste y/o actualización y/o modificación y/o complementación de estudios y diseños&quot;. Contrato de obra 1734 de 2019._x000a__x000a_Del examen, se precisa que para la actividad de &quot;Revisión, Ajuste y/o         Actualización_x0009_y/o Modificación_x0009_y/o Complementación de Estudios y Diseños&quot;, se tenía un plazo definido de quince (15) días, el cual según los documentos de soporte allegados a la CGR  no fue cumplido."/>
    <s v="Se evidencian 35 días de atraso en la entrega de este componente, de lo anterior en ningún documento se fundamenta el retraso de esta entrega, ni el atraso para el inicio de los estudi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 73."/>
    <m/>
    <n v="-1478.2"/>
    <x v="0"/>
    <n v="0"/>
    <n v="0"/>
    <n v="23"/>
    <m/>
    <x v="1"/>
    <s v="VENCIDO"/>
    <x v="2"/>
    <x v="30"/>
    <n v="1"/>
    <x v="32"/>
  </r>
  <r>
    <n v="32"/>
    <n v="34"/>
    <m/>
    <s v="Administrativo con incidencia fiscal e incidencia disciplinaria"/>
    <s v="14 04 004   "/>
    <s v="H6AT73. Pago ítems de excavación - Derechos de explotación y/o disposición de materiales. Contrato de obra 1734 de 2019._x000a__x000a_Cobro de los &quot;Derechos de explotación y/o disposición de materia/es&quot;, ya que están involucrados dentro de los APU's de los ítems &quot;EXCAVACIÓN SIN CLASIFICAR DE LA EXPLANACIÓN  Y CANALES&quot; y &quot;EXCAVACIÓN PARA REPARACIÓN DE PAVIMENTO ASFÁLTICO EXISTENTE INCLUYENDO EL CORTE Y LA REMOCIÓN DE  LAS CAPAS ASFÁLTICAS SUBYACENTES&quot;, que han sido cobrados y pagados mediante acta número 3 y acta número 7, sin que los RCD se hayan dispuesto en los sitios de disposición final autorizados para su correcta gestión ."/>
    <s v="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 73."/>
    <m/>
    <n v="-1478.2"/>
    <x v="0"/>
    <n v="0"/>
    <n v="0"/>
    <n v="23"/>
    <m/>
    <x v="1"/>
    <s v="VENCIDO"/>
    <x v="2"/>
    <x v="31"/>
    <n v="1"/>
    <x v="33"/>
  </r>
  <r>
    <n v="33"/>
    <n v="35"/>
    <m/>
    <s v="Administrativo con incidencia fiscal e incidencia disciplinaria"/>
    <s v="14 04 004   "/>
    <s v="H7AT73. Actividades de rehabilitación PR 48+042 al 48+344. Contrato de obra 1734 de 2019._x000a__x000a_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
    <s v="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_x000a__x000a_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 73."/>
    <m/>
    <n v="-1478.2"/>
    <x v="0"/>
    <n v="0"/>
    <n v="0"/>
    <n v="23"/>
    <m/>
    <x v="1"/>
    <s v="VENCIDO"/>
    <x v="2"/>
    <x v="32"/>
    <n v="1"/>
    <x v="34"/>
  </r>
  <r>
    <n v="34"/>
    <n v="36"/>
    <m/>
    <s v="Administrativo con incidencia disciplinaria"/>
    <s v="14 04 004   "/>
    <s v="H1AT74. Programa de Adaptación de la Guía Ambiental - PAGA. Contrato 1772 de 2019._x000a__x000a_Se evidenciaron deficiencias en el seguimiento técnico y administrativo de la interventoría y la supervisión relacionadas con_x0009_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
    <s v="Debilidades en el cumplimiento de la gestión de supervisión e interventoría materializadas en las faltas de control y seguimiento en desmedro de los fines de la contratación estatal y del Estad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 74."/>
    <m/>
    <n v="-1478.2"/>
    <x v="0"/>
    <n v="0"/>
    <n v="0"/>
    <n v="23"/>
    <m/>
    <x v="1"/>
    <s v="VENCIDO"/>
    <x v="3"/>
    <x v="33"/>
    <n v="1"/>
    <x v="35"/>
  </r>
  <r>
    <n v="35"/>
    <n v="37"/>
    <m/>
    <s v="Administrativo con incidencia disciplinaria"/>
    <s v="14 01 100   "/>
    <s v="H1AT75. Incumplimiento al principio de planeación. Contrato de obra 1877 de 2019. _x000a__x000a_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
    <s v="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Informe Actuación Especial de Fiscalización - AT75."/>
    <m/>
    <n v="-1476.1666666666667"/>
    <x v="1"/>
    <n v="4.2857142857142865"/>
    <n v="4.2857142857142865"/>
    <n v="14.285714285714286"/>
    <m/>
    <x v="1"/>
    <s v="VENCIDO"/>
    <x v="4"/>
    <x v="34"/>
    <n v="1"/>
    <x v="36"/>
  </r>
  <r>
    <n v="36"/>
    <n v="38"/>
    <m/>
    <s v="Administrativo con incidencia disciplinaria"/>
    <s v="14 01 006   "/>
    <s v="H2AT75. Incumplimiento al cronograma establecido para la perfección del contrato e inicio de su ejecución. Contrato de obra 1877 de 2019. _x000a__x000a_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
    <s v="Deficiencias en la planeación y ejecución de las actividades de perfeccionamiento y formalización del contrato, así como la orden de inicio de las obras._x000a__x000a_Se evidencian fallas en la administración y control del proceso contractual, que han dilatado de manera injustificada el cumplimiento del contrato dentro de los plazos pactados previamente."/>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Informe Actuación Especial de Fiscalización - AT75."/>
    <m/>
    <n v="-1476.1666666666667"/>
    <x v="1"/>
    <n v="4.2857142857142865"/>
    <n v="4.2857142857142865"/>
    <n v="14.285714285714286"/>
    <m/>
    <x v="1"/>
    <s v="VENCIDO"/>
    <x v="4"/>
    <x v="35"/>
    <n v="1"/>
    <x v="37"/>
  </r>
  <r>
    <n v="37"/>
    <n v="39"/>
    <m/>
    <s v="Administrativo con incidencia disciplinaria"/>
    <s v="14 05 004   "/>
    <s v="H3AT75. Incumplimiento de las obligaciones del contratista de obra, de la interventoría y omisión de la entidad contratante. Contrato de obra 1877 de 2019. _x000a__x000a_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_x000a__x000a_Se evidenciaron fallas e incumplimientos en el papel de la interventoría, habida cuenta, que se identificaron algunos incumplimientos de orden técnico y de ciertas obligaciones establecidas para el contratista, las cuales fueron validadas por el interventor como cumplidas. "/>
    <s v="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75."/>
    <m/>
    <n v="-1478.2"/>
    <x v="0"/>
    <n v="0"/>
    <n v="0"/>
    <n v="23"/>
    <m/>
    <x v="1"/>
    <s v="VENCIDO"/>
    <x v="4"/>
    <x v="36"/>
    <n v="1"/>
    <x v="38"/>
  </r>
  <r>
    <n v="38"/>
    <n v="40"/>
    <m/>
    <s v="Administrativo con incidencia disciplinaria"/>
    <s v="14 04 100   "/>
    <s v="H4AT75. Modificación al objeto del contrato sin el cumplimiento de los requisitos  legales. Contrato de obra 1877 de 2019. _x000a__x000a_De acuerdo al análisis de los soportes de la ejecución del contrato de obra No. 1877 de 2019, suscrito entre El INSTITUTO NACIONAL DE VÍAS - INVIAS y LUIS ALBERTO COBA CHOLE, cuyo objeto fue &quot;Mejoramiento y mantenimiento de la carretera Lorica - San Onofre (Ruta 9004) Sector Coveñas - Tolú (PR30+0000-PR41 +0000, PR46+01 OO-PR49+0453) y Tofu viejo - San Onofre (Pr65+0937-pr93+0683) en el Departamento de Sucre&quot;, se evidencia la existencia de actuaciones dentro del proceso contractual, que constituyen la posible materialización de una extralimitación de sus funciones y el incumplimiento de requisitos legales para la modificación del objeto del contrato."/>
    <s v="Modificación del objeto del contrato, al parecer por decisión del supervisor del contrato de interventoría, sin tener competencia para ello y sin cumplir los requisitos legales de forma para tal fin."/>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14"/>
    <n v="0.3"/>
    <s v="Informe Actuación Especial de Fiscalización - AT75."/>
    <m/>
    <n v="-1476.1666666666667"/>
    <x v="1"/>
    <n v="4.2857142857142865"/>
    <n v="4.2857142857142865"/>
    <n v="14.285714285714286"/>
    <m/>
    <x v="1"/>
    <s v="VENCIDO"/>
    <x v="4"/>
    <x v="37"/>
    <n v="1"/>
    <x v="39"/>
  </r>
  <r>
    <n v="39"/>
    <n v="41"/>
    <m/>
    <s v="Administrativo con incidencia disciplinaria"/>
    <s v="11 02 002  "/>
    <s v="H5AT75. Incumplimiento a las políticas internas de la entidad para la adición y prórroga de los contratos._x000a__x000a_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
    <s v="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
    <s v="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
    <s v="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
    <s v="Formato actualizado y socializado "/>
    <n v="1"/>
    <d v="2021-01-01T00:00:00"/>
    <x v="6"/>
    <n v="26.714285714285715"/>
    <x v="14"/>
    <n v="0"/>
    <s v="Informe Actuación Especial de Fiscalización - AT75."/>
    <m/>
    <n v="-1479.4666666666667"/>
    <x v="0"/>
    <n v="0"/>
    <n v="0"/>
    <n v="26.714285714285715"/>
    <m/>
    <x v="1"/>
    <s v="VENCIDO"/>
    <x v="4"/>
    <x v="38"/>
    <n v="1"/>
    <x v="40"/>
  </r>
  <r>
    <n v="40"/>
    <n v="42"/>
    <m/>
    <s v="Administrativo con incidencia disciplinaria"/>
    <s v="11 02 002  "/>
    <s v="H6AT75. Firma suspensión del contrato_x0009_sin competencia._x000a__x000a_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
    <s v="Extralimitación de las funciones por parte del (a) funcionario (a)."/>
    <s v="Revisar jurídicamente la  legalidad  y pertinencia de la resolución de delegación de funciones No. 08121 del 31 de diciembre de 2018  “Por medio de la cual se delegan unas funciones y se dictan otras disposiciones&quot;, respecto lo establecido en el manual de contratación, que establece algo diferente y sus resoluciones modificatorias. "/>
    <s v="Revisión y actualización de la resolución por medio de la cual se delegan las funciones."/>
    <s v="Resolución actualizada “Por medio de la cual se delegan unas funciones y se dictan otras disposiciones&quot;"/>
    <n v="1"/>
    <d v="2021-01-01T00:00:00"/>
    <x v="7"/>
    <n v="22.285714285714285"/>
    <x v="15"/>
    <n v="0"/>
    <s v="Informe Actuación Especial de Fiscalización - AT75."/>
    <m/>
    <n v="-1478.4333333333334"/>
    <x v="0"/>
    <n v="0"/>
    <n v="0"/>
    <n v="22.285714285714285"/>
    <m/>
    <x v="1"/>
    <s v="VENCIDO"/>
    <x v="4"/>
    <x v="39"/>
    <n v="1"/>
    <x v="41"/>
  </r>
  <r>
    <n v="41"/>
    <n v="43"/>
    <m/>
    <s v="Administrativo con incidencia disciplinaria e indagación preliminar"/>
    <s v="14 01 002   "/>
    <s v="H7AT75. Definición del presupuesto del contrato. Contrato de obra 1877 de 2019. _x000a__x000a_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_x000a__x000a_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_x000a__x000a_"/>
    <s v="Lo anterior, debido a la falta de planeación, control  y  supervisión."/>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Informe Actuación Especial de Fiscalización - AT75."/>
    <m/>
    <n v="-1476.1666666666667"/>
    <x v="1"/>
    <n v="4.2857142857142865"/>
    <n v="4.2857142857142865"/>
    <n v="14.285714285714286"/>
    <m/>
    <x v="1"/>
    <s v="VENCIDO"/>
    <x v="4"/>
    <x v="40"/>
    <n v="1"/>
    <x v="42"/>
  </r>
  <r>
    <n v="42"/>
    <n v="44"/>
    <m/>
    <s v="Administrativo"/>
    <s v="18 02 100   "/>
    <s v="H8AT75. Ejecución económica y financiera del contrato, sus modificaciones y la justificación que las soporta. Contrato de obra 1877 de 2019. _x000a__x000a_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
    <s v="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Informe Actuación Especial de Fiscalización - AT75."/>
    <m/>
    <n v="-1476.1666666666667"/>
    <x v="1"/>
    <n v="4.2857142857142865"/>
    <n v="4.2857142857142865"/>
    <n v="14.285714285714286"/>
    <m/>
    <x v="1"/>
    <s v="VENCIDO"/>
    <x v="4"/>
    <x v="41"/>
    <n v="1"/>
    <x v="43"/>
  </r>
  <r>
    <n v="43"/>
    <n v="45"/>
    <m/>
    <s v="Administrativo con incidencia disciplinaria"/>
    <s v="21 03 001  "/>
    <s v="H9AT75. Presentación y aprobación del instrumento ambiental._x000a__x000a_En el contrato 1877 de 2019 celebrado entre INVIAS y LUIS ALBERTO COBA CHOLE, cuyo objeto_x0009_fue &quot;Mejoramiento y mantenimiento de la carretera Lorica - San Onofre (Ruta 9004) Sector Coveñas - Tolú (PR30+0000-PR41 +0000, PR46+0100-PR49+0453) y Toluviejo - San Onofre (PR65+0937-PR93+0683) en el Departamento de Sucre&quot;, se evidencia deficiencias en cuanto a la aprobación extra temporánea del instrumento ambiental."/>
    <s v="Ejecución del componente ambiental sin los soportes en su totalidad e inicio tardío del proceso administrativo sancionator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75."/>
    <m/>
    <n v="-1478.2"/>
    <x v="0"/>
    <n v="0"/>
    <n v="0"/>
    <n v="23"/>
    <m/>
    <x v="1"/>
    <s v="VENCIDO"/>
    <x v="4"/>
    <x v="42"/>
    <n v="1"/>
    <x v="44"/>
  </r>
  <r>
    <n v="44"/>
    <n v="46"/>
    <m/>
    <s v="Administrativo e indagación preliminar"/>
    <s v="14 04 100   "/>
    <s v="H10AT75. Ejecución de obra._x000a__x000a_Se realiza visita de campo para revisión y verificación del estado de la obra en la cual se evidencia que la áreas intervenidas mediante el contrato de obra No. 1877 de 2019 cuyo objeto contractual era &quot;Mejoramiento y mantenimiento de la carretera Lorica - San Onofre (Ruta 9004) Sector Coveñas - Tolú (PR30+0000-PR41+0000, PR46+0100-PR49+0453) y Toluviejo - San Onofre (PR65+0937-PR93+0683) en el Departamento de Sucre&quot;,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
    <s v="Denota falencias acerca de la calidad de los trabajos realizad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75."/>
    <m/>
    <n v="-1478.2"/>
    <x v="0"/>
    <n v="0"/>
    <n v="0"/>
    <n v="23"/>
    <m/>
    <x v="1"/>
    <s v="VENCIDO"/>
    <x v="4"/>
    <x v="43"/>
    <n v="1"/>
    <x v="45"/>
  </r>
  <r>
    <n v="45"/>
    <n v="47"/>
    <m/>
    <s v="Administrativo"/>
    <s v="14 04 100   "/>
    <s v="H11AT75. Disposición de residuos de construcción y demolición. Contrato de obra 1877 de 2019. _x000a__x000a_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_x000a__x000a_(...)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_x000a__x000a_Esta situación genera incertidumbre en cuanto al manejo que se le dio a los residuos de excavación, previo a la entrega para la comunidad, ya que en 6 meses (de enero a junio) no se evidencia gestión alguna relacionada a un lugar de almacenamiento temporal."/>
    <s v="Incertidumbre en cuanto al lugar de almacenamiento temporal de residuos de construcción y demolición, puesto que la actividad de excavación se realizó en enero, pero la  donación del material sobrante se hizo en jun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75."/>
    <m/>
    <n v="-1478.2"/>
    <x v="0"/>
    <n v="0"/>
    <n v="0"/>
    <n v="23"/>
    <m/>
    <x v="1"/>
    <s v="VENCIDO"/>
    <x v="4"/>
    <x v="44"/>
    <n v="1"/>
    <x v="46"/>
  </r>
  <r>
    <n v="46"/>
    <n v="48"/>
    <m/>
    <s v="Administrativo con incidencia disciplinaria"/>
    <s v="14 04 004   "/>
    <s v="H12AT75. Legalización de actas de recibo parcial de obra extemporáneas. Contrato de obra 1877 de 2019. _x000a__x000a_Este ente de control evidencia que las actas suministradas se encuentran legalizadas extemporáneamente con fecha posterior a la terminación del contrato de obra."/>
    <s v="Falencias en la supervisión por parte del INVIAS e inadecuada interventorí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Informe Actuación Especial de Fiscalización - AT75."/>
    <m/>
    <n v="-1478.2"/>
    <x v="0"/>
    <n v="0"/>
    <n v="0"/>
    <n v="23"/>
    <m/>
    <x v="1"/>
    <s v="VENCIDO"/>
    <x v="4"/>
    <x v="45"/>
    <n v="1"/>
    <x v="47"/>
  </r>
  <r>
    <n v="47"/>
    <n v="49"/>
    <m/>
    <s v="Administrativo con presunta incidencia disciplinaria y fiscal"/>
    <s v="14 01 003   "/>
    <s v="H1AC19. Colapso Puente La Orquídea 1 PR 86+485 a 86+595, contrato 807 de 2009._x000a__x000a_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_x000a__x000a_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_x000a__x000a_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_x000a__x000a_Dicha situación obligó al cierre de la vía y construcción de una variante alternativa provisional para dar transitabilidad a la misma.  Sin embargo, finalmente se produjo el colapso de la estructura en comento, el 29 de octubre de 2019 sobre las 5:30 p.m.  _x000a__x000a_(...)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_x000a__x000a_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
    <s v="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_x000a__x000a_Los mecanismos adoptados por INVIAS para el resarcimiento no fueron aplicados de manera eficaz y oportuna, no obstante que en la vigencia 2018 la situación del puente había sido objeto de pronunciamiento por parte de la CGR._x000a__x000a_"/>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46"/>
    <n v="1"/>
    <x v="48"/>
  </r>
  <r>
    <n v="48"/>
    <n v="50"/>
    <m/>
    <s v="Administrativo con presunta incidencia disciplinaria y fiscal"/>
    <s v="14 01 003   "/>
    <s v="H2AC19. Obras para manejo de transitabilidad y control de procesos de socavación sector La Orquídea K86+200. Contrato 1513 de 2015._x000a__x000a_(...)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_x000a__x000a_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_x000a__x000a_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_x000a__x000a__x000a__x000a_"/>
    <s v="(...)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_x000a_"/>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47"/>
    <n v="1"/>
    <x v="49"/>
  </r>
  <r>
    <n v="49"/>
    <n v="51"/>
    <m/>
    <s v="Administrativo"/>
    <s v="14 04 100   "/>
    <s v="H3AC19. Seguimiento y control a programaciones de obra con MS-PROJECT, contrato 1513 de 2015._x000a__x000a_Las falencias en el uso de la aplicación se evidencian en lo siguiente:_x000a__x000a_Dentro del cronograma en Project, existen actividades que no están conectadas a la cadena de procesos del proyecto, por lo cual quedan abiertas, sin un control fijo, e independientes de las restricciones propias del tiempo del proyecto. _x000a__x000a_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
    <s v="Se evidencia en los informes de interventoría que no se hace un uso adecuado de esta herramienta, lo cual deja entrever posibles debilidades en el control y seguimiento a los tiempos del proyecto. _x000a__x000a_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
    <s v="Gestionar la disponibilidad de una herramienta tecnológica, consistente en un visor de Project para facilitar que los supervisores puedan visualizar y hacer seguimiento a la programación y ejecución de proyectos."/>
    <s v="Adelantar las gestiones pertinentes para contar con la disponibilidad de herramienta tecnológica."/>
    <s v="Herramienta Tecnológica disponible para los supervisores."/>
    <n v="1"/>
    <d v="2021-01-29T00:00:00"/>
    <x v="8"/>
    <n v="17.428571428571427"/>
    <x v="16"/>
    <n v="1"/>
    <s v="SIN OBSERVACIONES"/>
    <d v="2021-03-02T00:00:00"/>
    <n v="-3"/>
    <x v="2"/>
    <n v="17.428571428571427"/>
    <n v="17.428571428571427"/>
    <n v="17.428571428571427"/>
    <m/>
    <x v="2"/>
    <s v="CUMPLIDO"/>
    <x v="5"/>
    <x v="48"/>
    <n v="1"/>
    <x v="50"/>
  </r>
  <r>
    <n v="50"/>
    <n v="52"/>
    <m/>
    <s v="Administrativo con presunta incidencia disciplinaria"/>
    <s v="14 01 002   "/>
    <s v="H4AC19. Planificación de actividades a ejecutar en el contrato 1513 de 2015 – Suministro de material para terraplén y/o pedraplén._x000a__x000a_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
    <s v="Deficiencias en la planeación del presupuesto para este contrato, evidenciada en los desfases de los costos de estas actividades y en el hecho de no tener en cuenta todos los elementos que conforman un Análisis de Precios Unitarios._x000a__x000a_"/>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49"/>
    <n v="1"/>
    <x v="51"/>
  </r>
  <r>
    <n v="51"/>
    <n v="53"/>
    <m/>
    <s v="Administrativo con presunta incidencia disciplinaria"/>
    <s v="14 01 100   "/>
    <s v="H5AC19. Planeación de la ejecución contractual del proyecto, contrato 1950 de 2019._x000a__x000a_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_x000a__x000a_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_x000a__x000a_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_x000a__x000a_(...)"/>
    <s v="Deficiencias en la planeación contractual del proyecto, toda vez que se estipularon plazos de ejecución que no correspondían a la realidad del mismo y no se estimaron a plenitud sus costos."/>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50"/>
    <n v="1"/>
    <x v="52"/>
  </r>
  <r>
    <n v="52"/>
    <n v="54"/>
    <m/>
    <s v="Administrativo con presunta incidencia disciplinaria, para indagación preliminar"/>
    <s v="14 01 002   "/>
    <s v="H6AC19. Precios unitarios pactados para el contrato 1950 de 2019._x000a__x000a_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_x000a__x000a_La diferencia en el presupuesto expuesta anteriormente, se incrementa a $6.935.633.173 (lo cual equivale a una variación de 30,74% con respecto a la referencia tomada), toda vez que el contrato tuvo una adición por $5.941.116.460._x000a_"/>
    <s v="(…) el contrato fue concebido con sobrecostos, toda vez que se contrató a precios muy superiores a los precios de referencia (hasta un 40% en caso de la mezcla asfáltica) que se tenían del corredor (los del contrato inmediatamente precedente). "/>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51"/>
    <n v="1"/>
    <x v="53"/>
  </r>
  <r>
    <n v="53"/>
    <n v="55"/>
    <m/>
    <s v="Administrativo"/>
    <s v="14 01 100   "/>
    <s v="H7AC19. Plazo contractual interventoría al contrato 1303 de 2019, mediante el contrato 1532 de 2019._x000a__x000a_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_x000a__x000a_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
    <s v="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_x000a_"/>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52"/>
    <n v="1"/>
    <x v="54"/>
  </r>
  <r>
    <n v="54"/>
    <n v="56"/>
    <m/>
    <s v="Administrativo con presunta incidencia disciplinaria"/>
    <s v="14 01 100   "/>
    <s v="H8AC19. Planeación y ejecución contractual, contrato de obra 1870 de 2019._x000a__x000a_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_x000a_ _x000a_El 31 de marzo de 2020, suscribieron prórroga 2 del plazo del contrato de obra e interventoría por tres (3) meses._x000a__x000a_(...)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_x000a__x000a_Posteriormente, el 24 de junio de 2020, (...) la interventoría del contrato de obra, informa a Invias que no se cuenta con disponibilidad presupuestal para atender los sitios críticos proyectados a intervenir, ya que se priorizó la rehabilitación del pavimento. _x000a__x000a_(...) los muros estructurales que se requerían para la estabilización de estos dos sitios (PR10+030 y PR 25+800 Sector Cauyá- Supía) no fueron ejecutados por agotamiento del presupuesto, a pesar de tratarse de sitios críticos de la vía.  _x000a__x000a_(...)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_x000a__x000a_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
    <s v="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53"/>
    <n v="1"/>
    <x v="55"/>
  </r>
  <r>
    <n v="55"/>
    <n v="57"/>
    <m/>
    <s v="Administrativo con presunta incidencia disciplinaria"/>
    <s v="14 05 004   "/>
    <s v="H9AC19. Rendimientos financieros anticipo contrato 1870 de 2019._x000a__x000a_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_x000a__x000a_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_x000a__x000a_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
    <s v="Debilidades en la aplicación de los controles, del proceso interventoría y supervisión del contrato generando informes que no evidencian el seguimiento al parágrafo segundo de la cláusula decima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SIN OBSERVACIONES"/>
    <m/>
    <n v="-1478.2"/>
    <x v="0"/>
    <n v="0"/>
    <n v="0"/>
    <n v="23"/>
    <m/>
    <x v="1"/>
    <s v="VENCIDO"/>
    <x v="5"/>
    <x v="54"/>
    <n v="1"/>
    <x v="56"/>
  </r>
  <r>
    <n v="56"/>
    <n v="58"/>
    <m/>
    <s v="Administrativo"/>
    <s v="14 05 004   "/>
    <s v="H10AC19. Consistencia de la información pagos contrato 1870 de 2019._x000a__x000a_El Instituto Nacional de Vías INVIAS en relación con la ejecución del Contrato1870 de 2019, presenta inconsistencias en el reporte de la información así:_x000a__x000a_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_x000a__x000a_Sin embargo, el saldo del contrato registrado en la tabla 21 es de $306.080.988,00."/>
    <s v="Debilidades del proceso de control, seguimiento y monitoreo generando informes inexactos que dificultan la toma de decisiones y conlleva incertidumbre sobre el avance financiero del mism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SIN OBSERVACIONES"/>
    <m/>
    <n v="-1478.2"/>
    <x v="0"/>
    <n v="0"/>
    <n v="0"/>
    <n v="23"/>
    <m/>
    <x v="1"/>
    <s v="VENCIDO"/>
    <x v="5"/>
    <x v="55"/>
    <n v="1"/>
    <x v="57"/>
  </r>
  <r>
    <n v="57"/>
    <n v="59"/>
    <m/>
    <s v="Administrativo con presunta incidencia disciplinaria"/>
    <s v="14 05 004   "/>
    <s v="H11AC19. Revisión estudios y diseños, contrato de obra 1433 de 2017._x000a__x000a_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_x000a__x000a_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_x000a__x000a_"/>
    <s v="No se observa por parte de la interventoría de la obra o por parte de la supervisión y del INVIAS las acciones o gestiones tendientes a conminar al contratista al cumplimiento de dicha oblig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x v="5"/>
    <n v="23"/>
    <x v="14"/>
    <n v="0"/>
    <s v="SIN OBSERVACIONES"/>
    <m/>
    <n v="-1478.2"/>
    <x v="0"/>
    <n v="0"/>
    <n v="0"/>
    <n v="23"/>
    <m/>
    <x v="1"/>
    <s v="VENCIDO"/>
    <x v="5"/>
    <x v="56"/>
    <n v="1"/>
    <x v="58"/>
  </r>
  <r>
    <n v="58"/>
    <n v="60"/>
    <m/>
    <s v="Administrativo"/>
    <s v="14 05 004   "/>
    <s v="H12AC19. Calidad de algunos ítems del contrato de obra 1433 de 2017._x000a__x000a_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_x000a_ _x000a_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_x000a__x000a_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_x000a__x000a_"/>
    <s v="(...)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_x000a__x000a_Además, no se observa gestión adicional por parte de la interventoría frente a los hechos y de la supervisión y del INVIAS frente a la situación de presunto incumplimiento del contratista y tendiente a conminar el debido cumplimiento de las obligaciones por parte del mismo._x000a_ "/>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x v="5"/>
    <n v="23"/>
    <x v="14"/>
    <n v="0"/>
    <s v="SIN OBSERVACIONES"/>
    <m/>
    <n v="-1478.2"/>
    <x v="0"/>
    <n v="0"/>
    <n v="0"/>
    <n v="23"/>
    <m/>
    <x v="1"/>
    <s v="VENCIDO"/>
    <x v="5"/>
    <x v="57"/>
    <n v="1"/>
    <x v="59"/>
  </r>
  <r>
    <n v="59"/>
    <n v="61"/>
    <m/>
    <s v="Administrativo"/>
    <s v="14 05 004   "/>
    <s v="H13AC19. Consistencia de la información presupuestal y financiera, informes de interventoría y de supervisión del contrato 1433 de 2017._x000a__x000a_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
    <s v="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x v="5"/>
    <n v="23"/>
    <x v="14"/>
    <n v="0"/>
    <s v="SIN OBSERVACIONES"/>
    <m/>
    <n v="-1478.2"/>
    <x v="0"/>
    <n v="0"/>
    <n v="0"/>
    <n v="23"/>
    <m/>
    <x v="1"/>
    <s v="VENCIDO"/>
    <x v="5"/>
    <x v="58"/>
    <n v="1"/>
    <x v="60"/>
  </r>
  <r>
    <n v="60"/>
    <n v="62"/>
    <m/>
    <s v="Administrativo"/>
    <s v="14 05 004   "/>
    <s v="H14AC19. Cumplimiento de las actividades de interventoría._x000a__x000a_De la revisión de los informes de interventoría generados desde diciembre de 2018 a enero de 2020, en desarrollo del Contrato de Interventoría 1756 de 2015 al Contrato de Obra 1639 de 2015, se establecieron las siguientes deficiencias: _x000a_ _x000a_En su contenido, la información es repetitiva y sin revisión, (Léase en los informes. Numeral 6 Reporte ejecución mensual contrato de interventoría._x000a__x000a_Es reiterativa la solicitud de hacer entrega de las pruebas de laboratorio como lo estipula la norma INVIAS, para que sean revisadas, comprobadas y aprobadas por la interventoría._x000a_ _x000a_Se reitera en los informes de la muestra, incumplimiento por parte del contratista en algunos programas contenidos en el PAGA.  _x000a__x000a_Con frecuencia en los informes de la muestra la reincidencia de agilizar el proceso de gestión predial. _x000a__x000a_A pesar de las observaciones señaladas en los informes de la interventoría, aparecen certificaciones suscritas por el director de la interventoría avalando la calidad de la obra por materiales utilizados y el cumplimiento de la normatividad y gestión ambiental de la obra. _x000a__x000a_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_x000a__x000a_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_x000a__x000a_"/>
    <s v="Debilidades en la aplicación de los controles; en la supervisión y la interventoría en el control y vigilancia de la ejecución del Contrato de Obra 1639 de 2015."/>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x v="5"/>
    <n v="23"/>
    <x v="14"/>
    <n v="0"/>
    <s v="SIN OBSERVACIONES"/>
    <m/>
    <n v="-1478.2"/>
    <x v="0"/>
    <n v="0"/>
    <n v="0"/>
    <n v="23"/>
    <m/>
    <x v="1"/>
    <s v="VENCIDO"/>
    <x v="5"/>
    <x v="59"/>
    <n v="1"/>
    <x v="61"/>
  </r>
  <r>
    <n v="61"/>
    <n v="63"/>
    <m/>
    <s v="Administrativo con presunta connotación disciplinaria para indagación preliminar"/>
    <s v="14 01 003   "/>
    <s v="H15AC19. Continuidad corredor vial variante San Francisco Mocoa -VSFM-._x000a__x000a_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_x000a_ _x000a_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
    <s v="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60"/>
    <n v="1"/>
    <x v="62"/>
  </r>
  <r>
    <n v="62"/>
    <n v="64"/>
    <m/>
    <s v="Administrativo"/>
    <s v="14 01 100   "/>
    <s v="H16AC19. Oportunidad ejecución recursos convenios 2546, 2541, 2513, 2524 y 2549 de 2019._x000a__x000a_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_x000a__x000a_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
    <s v="Debilidades del proceso de planeación, ejecución presupuestal y contractual, generando la constitución de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x v="4"/>
    <n v="14.285714285714286"/>
    <x v="5"/>
    <n v="0.3"/>
    <s v="SIN OBSERVACIONES"/>
    <m/>
    <n v="-1476.1666666666667"/>
    <x v="1"/>
    <n v="4.2857142857142865"/>
    <n v="4.2857142857142865"/>
    <n v="14.285714285714286"/>
    <m/>
    <x v="1"/>
    <s v="VENCIDO"/>
    <x v="5"/>
    <x v="61"/>
    <n v="1"/>
    <x v="63"/>
  </r>
  <r>
    <n v="63"/>
    <n v="65"/>
    <m/>
    <s v="Administrativo con presunta incidencia disciplinaria"/>
    <s v="14 05 004   "/>
    <s v="H17AC19. Rendimientos financieros convenio 2513 de 2019._x000a__x000a_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
    <s v="Deficiencias en la aplicación de los controles, en el desarrollo de la labor de interventoría y supervisión, generando informes inexactos que dificultan la toma de decisiones."/>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x v="5"/>
    <n v="23"/>
    <x v="14"/>
    <n v="0"/>
    <s v="SIN OBSERVACIONES"/>
    <m/>
    <n v="-1478.2"/>
    <x v="0"/>
    <n v="0"/>
    <n v="0"/>
    <n v="23"/>
    <m/>
    <x v="1"/>
    <s v="VENCIDO"/>
    <x v="5"/>
    <x v="62"/>
    <n v="1"/>
    <x v="64"/>
  </r>
  <r>
    <n v="64"/>
    <n v="66"/>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1 - Punto A._x000a__x000a_Elaborar Guía de Estructuración de Proyectos del INVIAS."/>
    <s v="Documentación y socialización de la Guía Técnica para la Estructuración de Proyectos del INVIAS, mediante la cual se establecerán lineamientos para fijar precios unitarios de referencia."/>
    <s v="Guía Técnica de Estructuración de Proyectos socializada."/>
    <n v="1"/>
    <d v="2020-09-10T00:00:00"/>
    <x v="9"/>
    <n v="16"/>
    <x v="17"/>
    <n v="0.3"/>
    <s v="SIN OBSERVACIONES"/>
    <m/>
    <n v="-1473.2"/>
    <x v="1"/>
    <n v="4.8"/>
    <n v="4.8"/>
    <n v="16"/>
    <m/>
    <x v="1"/>
    <s v="VENCIDO"/>
    <x v="6"/>
    <x v="63"/>
    <n v="1"/>
    <x v="65"/>
  </r>
  <r>
    <s v=""/>
    <n v="67"/>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x v="0"/>
    <n v="65.285714285714292"/>
    <x v="11"/>
    <n v="0"/>
    <s v="SIN OBSERVACIONES"/>
    <m/>
    <n v="-1485.3666666666666"/>
    <x v="0"/>
    <n v="0"/>
    <n v="0"/>
    <n v="0"/>
    <m/>
    <x v="0"/>
    <s v=""/>
    <x v="6"/>
    <x v="63"/>
    <n v="2"/>
    <x v="66"/>
  </r>
  <r>
    <s v=""/>
    <n v="68"/>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x v="9"/>
    <n v="16"/>
    <x v="11"/>
    <n v="0"/>
    <s v="Ver comentario columna K."/>
    <m/>
    <n v="-1473.2"/>
    <x v="0"/>
    <n v="0"/>
    <n v="0"/>
    <n v="16"/>
    <m/>
    <x v="1"/>
    <s v=""/>
    <x v="6"/>
    <x v="63"/>
    <n v="3"/>
    <x v="67"/>
  </r>
  <r>
    <s v=""/>
    <n v="69"/>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1 - Punto D._x000a__x000a_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
    <s v="Levantar un cronograma de reparaciones."/>
    <s v="Un acta de visita y un cronograma de reparaciones."/>
    <n v="1"/>
    <d v="2020-09-10T00:00:00"/>
    <x v="9"/>
    <n v="16"/>
    <x v="11"/>
    <n v="0"/>
    <s v="Ver comentario columna K."/>
    <m/>
    <n v="-1473.2"/>
    <x v="0"/>
    <n v="0"/>
    <n v="0"/>
    <n v="16"/>
    <m/>
    <x v="1"/>
    <s v=""/>
    <x v="6"/>
    <x v="63"/>
    <n v="4"/>
    <x v="68"/>
  </r>
  <r>
    <s v=""/>
    <n v="70"/>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2 - Punto D._x000a__x000a_Incluir dentro de los pliegos de condiciones, la obligación del supervisor e interventor, de realizar visitas periódicas de inspección durante el periodo de la estabilidad de la obra, en las cuales, se levanten informes sobre el estado de las mismas."/>
    <s v="Realizar visitas periódicas durante el periodo de la estabilidad de la obra, en las cuales, se levanten informes sobre el estado de las obras."/>
    <s v="Una obligación Contractual."/>
    <n v="1"/>
    <d v="2020-09-10T00:00:00"/>
    <x v="9"/>
    <n v="16"/>
    <x v="11"/>
    <n v="0"/>
    <s v="SIN OBSERVACIONES"/>
    <m/>
    <n v="-1473.2"/>
    <x v="0"/>
    <n v="0"/>
    <n v="0"/>
    <n v="16"/>
    <m/>
    <x v="1"/>
    <s v=""/>
    <x v="6"/>
    <x v="63"/>
    <n v="5"/>
    <x v="69"/>
  </r>
  <r>
    <n v="65"/>
    <n v="71"/>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1 - Punto A._x000a__x000a_Elaborar Guía de Estructuración de Proyectos del INVIAS."/>
    <s v="Documentación y socialización de la Guía Técnica para la Estructuración de Proyectos del INVIAS, mediante la cual se establecerán lineamientos para fijar precios unitarios de referencia."/>
    <s v="Guía Técnica de Estructuración de Proyectos socializada."/>
    <n v="1"/>
    <d v="2020-09-10T00:00:00"/>
    <x v="9"/>
    <n v="16"/>
    <x v="17"/>
    <n v="0.3"/>
    <s v="SIN OBSERVACIONES"/>
    <m/>
    <n v="-1473.2"/>
    <x v="1"/>
    <n v="4.8"/>
    <n v="4.8"/>
    <n v="16"/>
    <m/>
    <x v="1"/>
    <s v="VENCIDO"/>
    <x v="6"/>
    <x v="64"/>
    <n v="1"/>
    <x v="70"/>
  </r>
  <r>
    <s v=""/>
    <n v="72"/>
    <m/>
    <m/>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x v="0"/>
    <n v="65.285714285714292"/>
    <x v="11"/>
    <n v="0"/>
    <s v="SIN OBSERVACIONES"/>
    <m/>
    <n v="-1485.3666666666666"/>
    <x v="0"/>
    <n v="0"/>
    <n v="0"/>
    <n v="0"/>
    <m/>
    <x v="0"/>
    <s v=""/>
    <x v="6"/>
    <x v="64"/>
    <n v="2"/>
    <x v="71"/>
  </r>
  <r>
    <s v=""/>
    <n v="73"/>
    <m/>
    <m/>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x v="9"/>
    <n v="16"/>
    <x v="11"/>
    <n v="0"/>
    <s v="Ver comentario columna K."/>
    <m/>
    <n v="-1473.2"/>
    <x v="0"/>
    <n v="0"/>
    <n v="0"/>
    <n v="16"/>
    <m/>
    <x v="1"/>
    <s v=""/>
    <x v="6"/>
    <x v="64"/>
    <n v="3"/>
    <x v="72"/>
  </r>
  <r>
    <n v="66"/>
    <n v="74"/>
    <m/>
    <s v="Administrativo con incidencia fiscal y disciplinaria"/>
    <s v="14 06 100   "/>
    <s v="H3AT75-OCAD PAZ. BPIN INVIAS Cauca 20181301010001 Adición Contrato de Interventoría 936 de 2018. _x000a__x000a_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_x000a__x000a_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_x000a__x000a_"/>
    <s v="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_x000a__x000a_Además de las fallas de planeación, se presentaron incumplimientos del contratista, debidamente notificados por el Consorcio Doble IN interventor del proyecto para Jambaló y Cajibío, que se tradujeron en retraso en el cronograma de obras (...)."/>
    <s v="Generar controles dentro del estudio previo o los pliegos de condiciones, conducentes al seguimiento previo al inicio del proceso, que conlleven a la verificación del proyecto cuando éste sea entregado al Instituto para su ejecución."/>
    <s v="Generar controles dentro del estudio previo o dentro de los pliegos de condiciones, conducentes al seguimiento previo al inicio del proceso, que conlleven a la verificación del proyecto cuando este sea entregado al Instituto para su ejecución."/>
    <s v="Obligación contractual establecida en los documentos precontractuales y contractuales. ."/>
    <n v="1"/>
    <d v="2020-09-10T00:00:00"/>
    <x v="9"/>
    <n v="16"/>
    <x v="11"/>
    <n v="0"/>
    <s v="SIN OBSERVACIONES"/>
    <m/>
    <n v="-1473.2"/>
    <x v="0"/>
    <n v="0"/>
    <n v="0"/>
    <n v="16"/>
    <m/>
    <x v="1"/>
    <s v="VENCIDO"/>
    <x v="6"/>
    <x v="65"/>
    <n v="1"/>
    <x v="73"/>
  </r>
  <r>
    <n v="67"/>
    <n v="75"/>
    <m/>
    <s v="Administrativo con incidencia fiscal y disciplinaria"/>
    <s v="14 05 004   "/>
    <s v="H20AT75-OCAD PAZ. BPIN BOYACÁ 20171301010085 Contrato de Interventoría N°. 973 - 2018. _x000a__x000a_El Instituto Nacional de Vías suscribió el contrato de interventoría (…) el 23 de julio de 2018, cuyo objeto fue la &quot;Interventoría técnica administrativa, financiera y ambiental para la rehabilitación de la vía Vado Hondo - Labranzagrande Dpto. de Boyacá&quot; (...)._x000a__x000a_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_x000a__x000a_Por aumento en las cantidades y valores en algunos de los ÍTEMS del APU lo cual corresponde al 0,05% del valor total pagado dentro del contrato de obra principal._x000a__x000a_Se presenta un hallazgo por $1.100.70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Gobernación de Boyacá, que lleve a cabo el ajuste en la siguiente acta por el mayor valor pagado y hacerle el respectivo seguimiento."/>
    <s v="Solicitud mediante oficio a la Gobernación de Boyacá, que lleve a cabo el ajuste en la siguiente acta por el mayor valor pagado. Y hacerle el respectivo seguimiento."/>
    <s v="Un oficio de solicitud"/>
    <n v="1"/>
    <d v="2020-09-10T00:00:00"/>
    <x v="9"/>
    <n v="16"/>
    <x v="11"/>
    <n v="0"/>
    <s v="Ver comentario columna K."/>
    <m/>
    <n v="-1473.2"/>
    <x v="0"/>
    <n v="0"/>
    <n v="0"/>
    <n v="16"/>
    <m/>
    <x v="1"/>
    <s v="VENCIDO"/>
    <x v="6"/>
    <x v="66"/>
    <n v="1"/>
    <x v="74"/>
  </r>
  <r>
    <n v="68"/>
    <n v="76"/>
    <m/>
    <s v="Administrativo con incidencia fiscal y disciplinaria"/>
    <s v="14 05 004   "/>
    <s v="H22AT75-OCAD PAZ. BPIN BOLÍVAR 2017000020090 Contrato de Interventoría N°. 935-2018._x000a__x000a_El Instituto Nacional de Vías suscribió el contrato de interventoría 935-2018, el 05 de julio, cuyo objeto fue la &quot;interventoría técnica, administrativa, financiera y ambiental para la construcción de pavimentación en concreto asfáltico de la vía que conduce de la cabecera municipal de Regidor al municipio de Río Viejo._x000a__x000a_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_x000a__x000a_Se cobra una cantidad de Km adicional (0.882) lo cual corresponde al 0.16%  del valor total pagado dentro del contrato de obra principal de obra N°. 2483-2018._x000a__x000a_Se configura un hallazgo por un valor de $2.451.19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interventoría una verificación sobre lo dicho por la Contraloría General de la República en el hallazgo. "/>
    <s v="Oficio dirigido a la interventoría sobre la verificación de lo dicho por la Contraloría General de la República en el hallazgo. "/>
    <s v="Un oficio de solicitud"/>
    <n v="1"/>
    <d v="2020-09-10T00:00:00"/>
    <x v="9"/>
    <n v="16"/>
    <x v="11"/>
    <n v="0"/>
    <s v="SIN OBSERVACIONES"/>
    <m/>
    <n v="-1473.2"/>
    <x v="0"/>
    <n v="0"/>
    <n v="0"/>
    <n v="16"/>
    <m/>
    <x v="1"/>
    <s v="VENCIDO"/>
    <x v="6"/>
    <x v="67"/>
    <n v="1"/>
    <x v="75"/>
  </r>
  <r>
    <n v="69"/>
    <n v="77"/>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1."/>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inventario de daños y/o patologías que se presentan en todo el tramo intervenido en el marco del contrato de obra No. 1021 de 2018."/>
    <s v="Realizar inventario de daños y/o patologías que se presentan en todo el tramo intervenido en el marco del contrato de obra No. 1021 de 2018."/>
    <s v="Informe de la interventoría con el inventario de daños y/o patologías."/>
    <n v="1"/>
    <d v="2020-08-12T00:00:00"/>
    <x v="10"/>
    <n v="7"/>
    <x v="11"/>
    <n v="0"/>
    <s v="SIN OBSERVACIONES"/>
    <m/>
    <n v="-1470.1333333333334"/>
    <x v="0"/>
    <n v="0"/>
    <n v="0"/>
    <n v="7"/>
    <m/>
    <x v="1"/>
    <s v="VENCIDO"/>
    <x v="7"/>
    <x v="68"/>
    <n v="1"/>
    <x v="76"/>
  </r>
  <r>
    <s v=""/>
    <n v="78"/>
    <m/>
    <m/>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2."/>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las reparaciones correspondientes de conformidad con el inventario de daños y/o patologías que se presentan en todo el tramo intervenido en el marco del contrato de obra No. 1021 de 2018."/>
    <s v="Realizar las reparaciones correspondientes de conformidad con el inventario de daños y/o patologías que se presentan en todo el tramo intervenido en el marco del contrato de obra No. 1021 de 2018."/>
    <s v="Informe de la interventoría con registro fotográfico de cada una de las intervenciones."/>
    <n v="1"/>
    <d v="2020-10-01T00:00:00"/>
    <x v="11"/>
    <n v="8.5714285714285712"/>
    <x v="11"/>
    <n v="0"/>
    <s v="SIN OBSERVACIONES"/>
    <m/>
    <n v="-1472.1666666666667"/>
    <x v="0"/>
    <n v="0"/>
    <n v="0"/>
    <n v="8.5714285714285712"/>
    <m/>
    <x v="1"/>
    <s v=""/>
    <x v="7"/>
    <x v="68"/>
    <n v="2"/>
    <x v="77"/>
  </r>
  <r>
    <n v="70"/>
    <n v="79"/>
    <m/>
    <s v="Administrativo con presunta incidencia disciplinaria"/>
    <s v="18 01 003   "/>
    <s v="H2AF19. Terrenos de Bienes de Uso Público. _x000a__x000a_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s v="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
    <s v="Desarrollar el plan de trabajo del proyecto BUPI para la vigencia 2020, correspondiente al estudio del 100% los registros suministrados en el 1 envió de la fuente de información de la SNR,  monitoreada a través de la conciliación contable e informe de gestión de BUPI."/>
    <s v="Adelantar la conciliación contable mensual con los anexos del inventario de predios y el informe de gestión de BUPI."/>
    <s v="Documento mensual de conciliación "/>
    <n v="6"/>
    <d v="2020-08-13T00:00:00"/>
    <x v="12"/>
    <n v="24.285714285714285"/>
    <x v="18"/>
    <n v="6"/>
    <s v="Acción de mejora considerada no efectiva por la Contraloría General de la República, en anexo 2 del informe de Auditoría Financiera 2020, de junio de 2021."/>
    <d v="2021-03-12T00:00:00"/>
    <n v="1.3666666666666667"/>
    <x v="2"/>
    <n v="24.285714285714285"/>
    <n v="24.285714285714285"/>
    <n v="24.285714285714285"/>
    <s v="NO"/>
    <x v="2"/>
    <s v="CUMPLIDO"/>
    <x v="8"/>
    <x v="69"/>
    <n v="1"/>
    <x v="78"/>
  </r>
  <r>
    <n v="71"/>
    <n v="80"/>
    <m/>
    <s v="Administrativo con presunto alcance disciplinario"/>
    <s v="18 01 001   "/>
    <s v="H4AF19. Análisis de Notas Explicativas. _x000a__x000a_Las Notas Explicativas que presenta INVIAS, evidencian algunos errores de forma que no permiten una adecuada comprensibilidad, entre las que se encuentran las siguientes:_x000a__x000a_De 119 cuadros que se presentan en las notas, tan sólo 6 cuentan con número y nombre, los nombres de los capítulos se confunden con el título de los cuadros, cuadros cortados por saltos de página y títulos al final de la página sin texto, entre otros._x000a__x000a_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_x000a__x000a_En el acápite de antecedentes se informa que la Políticas Contables se actualizó mediante la Resolución 3807 de 2019. Sin embargo, esta resolución se encuentra derogada por la Resolución 7150 de 2019, con la que se adopta el nuevo manual."/>
    <s v="Falta de aplicación efectiva de controles, lo que conlleva también a un presunto incumplimiento del Marco Normativo para Entidades de Gobierno. "/>
    <s v="Elaborar formato guía para la elaboración de las notas a los Estados Financieros, para su aplicación a partir de la vigencia 2020."/>
    <s v="Elaboración de formato guía para la elaboración de las notas a los Estados Financieros, , para su aplicación a partir de la vigencia 2020."/>
    <s v="Formato guía elaborado e implementado"/>
    <n v="1"/>
    <d v="2020-08-13T00:00:00"/>
    <x v="11"/>
    <n v="15.571428571428571"/>
    <x v="2"/>
    <n v="1"/>
    <s v="Acción de mejora considerada no efectiva por la Contraloría General de la República, en anexo 2 del informe de Auditoría Financiera 2020, de junio de 2021."/>
    <d v="2021-03-05T00:00:00"/>
    <n v="3.1666666666666665"/>
    <x v="2"/>
    <n v="15.571428571428571"/>
    <n v="15.571428571428571"/>
    <n v="15.571428571428571"/>
    <s v="NO"/>
    <x v="2"/>
    <s v="CUMPLIDO"/>
    <x v="8"/>
    <x v="70"/>
    <n v="1"/>
    <x v="79"/>
  </r>
  <r>
    <n v="72"/>
    <n v="81"/>
    <m/>
    <s v="Administrativo"/>
    <s v="18 01 001   "/>
    <s v="H9AF19. Nota 11.1.1 Bienes de Uso Público en Construcción. _x000a__x000a_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
    <s v="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
    <s v="_x000a__x000a_Desarrollar el plan de trabajo del proyecto BUPI, correspondiente a los predios adquiridos en la vigencia 2020, monitoreado a través de la conciliación contable e informe de gestión de BUPI. _x000a__x000a__x000a_"/>
    <s v="Adelantar la conciliación contable mensual con los anexos del inventario de predios y el informe de gestión de BUPI."/>
    <s v="Documento mensual de conciliación "/>
    <n v="6"/>
    <d v="2020-08-13T00:00:00"/>
    <x v="12"/>
    <n v="24.285714285714285"/>
    <x v="19"/>
    <n v="6"/>
    <s v="Acción de mejora considerada no efectiva por la Contraloría General de la República, en anexo 2 del informe de Auditoría Financiera 2020, de junio de 2021."/>
    <d v="2021-03-12T00:00:00"/>
    <n v="1.3666666666666667"/>
    <x v="2"/>
    <n v="24.285714285714285"/>
    <n v="24.285714285714285"/>
    <n v="24.285714285714285"/>
    <s v="NO"/>
    <x v="2"/>
    <s v="CUMPLIDO"/>
    <x v="8"/>
    <x v="71"/>
    <n v="1"/>
    <x v="80"/>
  </r>
  <r>
    <n v="73"/>
    <n v="82"/>
    <m/>
    <s v="Administrativo"/>
    <s v="18 02 002   "/>
    <s v="H15AF19. Ejecución Presupuestal de Gastos 2019._x000a__x000a_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_x000a__x000a_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_x000a__x000a_Además, (…) del total del presupuesto definitivo por $3.358.911.9 millones, comprometieron $3.333.662 millones, dejando de comprometer $25.249.7 millones, cifras sobre la cual se desconocen las razones por las cuales no fueron ejecutados estos recursos. _x000a__x000a_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
    <s v="Deficiencias en la planeación y ejecución del presupuesto de gasto, con lo que además se genera que la entidad no desarrolle o atienda oportunamente algunas actividades de su quehacer misional y otras actividades no misionales."/>
    <s v="Elaborar guía para la estructuración de proyectos del INVIAS."/>
    <s v="Documentación y socialización de la guía técnica para la estructuración de proyectos del INVIAS."/>
    <s v="Guía técnica de estructuración de proyectos socializada"/>
    <n v="1"/>
    <d v="2020-08-13T00:00:00"/>
    <x v="9"/>
    <n v="20"/>
    <x v="20"/>
    <n v="0.3"/>
    <s v="Memorando OCI 8058 del 09 de febrero de 2021: &quot;En atención a lo acordado en mesa de trabajo realizada el 05 de febrero de 2021, a partir de la fecha la Oficina Asesora Jurídica no se cita en el ítem &quot;Área Líder o Responsable&quot; en el siguiente hallazgo del Plan de Mejoramiento suscrito con el Ente de Control Fiscal: H15AF19._x000a__x000a_Lo anterior, teniendo en cuenta que la implementación de la actividad concertada no depende de la Oficina Asesora Jurídica._x000a__x000a_En virtud de los memorandos OAP 31547 del 07 de mayo de 2021 y OCI 34138 del 18 de mayo de 2021, la Oficina Asesora de Planeación se excluye del &quot;Área Líder o Responsable&quot;._x000a__x000a_Acción de mejora considerada no efectiva por la Contraloría General de la República, en anexo 2 del informe de Auditoría Financiera 2020, de junio de 2021."/>
    <m/>
    <n v="-1473.2"/>
    <x v="1"/>
    <n v="6"/>
    <n v="6"/>
    <n v="20"/>
    <s v="NO"/>
    <x v="1"/>
    <s v="VENCIDO"/>
    <x v="8"/>
    <x v="72"/>
    <n v="1"/>
    <x v="81"/>
  </r>
  <r>
    <n v="74"/>
    <n v="83"/>
    <m/>
    <s v="Administrativo con presunta incidencia disciplinaria"/>
    <s v="18 02 100   "/>
    <s v="H17AF19. Refrendación Reservas Presupuestales. _x000a__x000a_Teniendo como base los valores de reserva presupuestal, el objeto contractual y las justificaciones registradas por INVIAS; y consultado el Contrato 642 de 2015 se tiene lo siguiente:_x000a__x000a_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_x000a__x000a_De otro lado, se observa que aplicaron recursos de la vigencia 2019, cuando las vigencias futuras para el desarrollo del contrato estaban hasta el 2018, sin que se evidencie gestión y aprobación de vigencia futura para hacer uso de los recursos del presupuesto de la vigencia 2019._x000a__x000a_Así las cosas, no procedería la refrendación de esas cuentas correspondiente al referido contrato."/>
    <s v="Se incumplió la parte pertinente del Decreto 111 de 1996, el Decreto 1068 de 2015 y la Ley 819 de 2003."/>
    <s v="Elaborar guía para la estructuración de proyectos del INVIAS."/>
    <s v="Documentación y socialización de la guía técnica para la estructuración de proyectos del INVIAS."/>
    <s v="Guía técnica de estructuración de proyectos socializada"/>
    <n v="1"/>
    <d v="2020-08-13T00:00:00"/>
    <x v="9"/>
    <n v="20"/>
    <x v="21"/>
    <n v="0.3"/>
    <s v="Acción de mejora considerada no efectiva por la Contraloría General de la República, en anexo 2 del informe de Auditoría Financiera 2020, de junio de 2021._x000a__x000a_Se excluye del &quot;Área líder&quot; a la Subdirección Financiera (GP) en atención del memorando SF 65811 del 08/09/2021, proyectado en respuesta al memorando OCI 65708 del 07/09/2021 por medio del cual se requirió aclaración a lo comunicado en el memorando SF 65606 del 07/09/2021."/>
    <m/>
    <n v="-1473.2"/>
    <x v="1"/>
    <n v="6"/>
    <n v="6"/>
    <n v="20"/>
    <s v="NO"/>
    <x v="1"/>
    <s v="VENCIDO"/>
    <x v="8"/>
    <x v="73"/>
    <n v="1"/>
    <x v="82"/>
  </r>
  <r>
    <n v="75"/>
    <n v="84"/>
    <m/>
    <s v="Administrativo con incidencia disciplinaria"/>
    <s v="18 02 100   "/>
    <s v="H18AF19. Saldos por utilizar de las reservas presupuestal 2018 no ejecutadas en el 2019._x000a__x000a_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_x000a__x000a_(…) las cuentas o compromisos correspondientes a 248 contratos que dieron origen a esas reservas presupuestales por $25.391.8 millones, fenecieron._x000a__x000a_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
    <s v="Debilidades en la planeación y ejecución contractual, con lo cual no se aplicó oportunamente los recursos para el desarrollo de los contratos y de los proyectos a los cuales pertenecen y se genera tramites adicionales."/>
    <s v="Elaborar guía para la estructuración de proyectos del INVIAS."/>
    <s v="Documentación y socialización de la guía técnica para la estructuración de proyectos del INVIAS."/>
    <s v="Guía técnica de estructuración de proyectos socializada"/>
    <n v="1"/>
    <d v="2020-08-13T00:00:00"/>
    <x v="9"/>
    <n v="20"/>
    <x v="22"/>
    <n v="0.3"/>
    <s v="Acción de mejora considerada no efectiva por la Contraloría General de la República, en anexo 2 del informe de Auditoría Financiera 2020, de junio de 2021._x000a__x000a_Se excluye del &quot;Área líder&quot; a la Subdirección Financiera (GP) en atención del memorando SF 65811 del 08/09/2021, proyectado en respuesta al memorando OCI 65708 del 07/09/2021 por medio del cual se requirió aclaración a lo comunicado en el memorando SF 65606 del 07/09/2021."/>
    <m/>
    <n v="-1473.2"/>
    <x v="1"/>
    <n v="6"/>
    <n v="6"/>
    <n v="20"/>
    <s v="NO"/>
    <x v="1"/>
    <s v="VENCIDO"/>
    <x v="8"/>
    <x v="74"/>
    <n v="1"/>
    <x v="83"/>
  </r>
  <r>
    <n v="76"/>
    <n v="85"/>
    <m/>
    <s v="Administrativo con presunta incidencia disciplinaria"/>
    <s v="14 01 100   "/>
    <s v="H19AF19. Desarrollo en la etapa de preconstrucción. Contrato de obra 1019 de 2018 y Contrato de interventoría 1022 de 2018, para la Variante San Gil._x000a__x000a_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_x000a__x000a_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_x000a__x000a_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_x000a__x000a_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
    <s v="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_x000a_"/>
    <s v="Elaborar guía para la estructuración de proyectos del INVIAS."/>
    <s v="Documentación y socialización de la guía técnica para la estructuración de proyectos del INVIAS."/>
    <s v="Guía técnica de estructuración de proyectos socializada"/>
    <n v="1"/>
    <d v="2020-08-13T00:00:00"/>
    <x v="9"/>
    <n v="20"/>
    <x v="23"/>
    <n v="0.3"/>
    <s v="SIN OBSERVACIONES"/>
    <m/>
    <n v="-1473.2"/>
    <x v="1"/>
    <n v="6"/>
    <n v="6"/>
    <n v="20"/>
    <m/>
    <x v="1"/>
    <s v="VENCIDO"/>
    <x v="8"/>
    <x v="75"/>
    <n v="1"/>
    <x v="84"/>
  </r>
  <r>
    <n v="77"/>
    <n v="86"/>
    <m/>
    <s v="Administrativo con presunta incidencia disciplinaria e indagación preliminar"/>
    <s v="14 01 100   "/>
    <s v="H20AF19. Obtención de licencia ambiental diseños canal acceso Puerto de Buenaventura y consultas previas. Contrato de obra 666 de 2015 y Contrato de interventoría 665 de 2015._x000a__x000a_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_x000a__x000a_(…) el acta recibo de los estudios y diseños, evidencia que el contrato se excedió en aproximadamente 47 meses, siendo que el plazo original era de aproximadamente siete (7) meses, por lo tanto, la gestión asociada a este proyecto ha sido ineficiente e ineficaz.  "/>
    <s v="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_x000a__x000a_(...) la gestión adelantada por el INVIAS conjuntamente con el consultor, el interventor, y (...) la coordinación interinstitucional con otros estamentos públicos, no han sido efectivas para dar cabal cumplimiento de las actividades previstas en el contrato._x000a_"/>
    <s v="Desarrollar mesas de trabajo con un equipo interdisciplinario al interior de la Subdirección de Medio Ambiente y Gestión Social, como apoyo de las estrategias encaminadas a fortalecer la coordinación interinstitucional. "/>
    <s v="Mesas de trabajo documentadas mediante actas donde se abordan estrategias encaminadas a fortalecer la coordinación interinstitucional."/>
    <s v="Actas de mesas de trabajo"/>
    <n v="5"/>
    <d v="2020-08-13T00:00:00"/>
    <x v="9"/>
    <n v="20"/>
    <x v="24"/>
    <n v="5"/>
    <s v="SIN OBSERVACIONES"/>
    <d v="2020-12-28T00:00:00"/>
    <n v="-0.1"/>
    <x v="2"/>
    <n v="20"/>
    <n v="20"/>
    <n v="20"/>
    <m/>
    <x v="2"/>
    <s v="CUMPLIDO"/>
    <x v="8"/>
    <x v="76"/>
    <n v="1"/>
    <x v="85"/>
  </r>
  <r>
    <n v="78"/>
    <n v="87"/>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1."/>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1. _x000a__x000a_Revisar, actualizar y socializar el Manual de Contratación en lo concerniente al proceso de liquidación de contratos._x000a__x000a_"/>
    <s v="Revisión, actualización y socialización del Manual de Contratación en lo concerniente al proceso de liquidación de contratos._x000a__x000a__x000a__x000a_"/>
    <s v="Manual de Contratación revisado, actualizado y socializado._x000a__x000a__x000a_"/>
    <n v="1"/>
    <d v="2020-08-13T00:00:00"/>
    <x v="11"/>
    <n v="15.571428571428571"/>
    <x v="25"/>
    <n v="0.3"/>
    <s v="En atención de lo acordado en mesa de trabajo realizada con la Oficina Asesora Jurídica el 07 de octubre de 2020, se excluye a esta dependencia del “Área Líder”. "/>
    <m/>
    <n v="-1472.1666666666667"/>
    <x v="1"/>
    <n v="4.6714285714285708"/>
    <n v="4.6714285714285708"/>
    <n v="15.571428571428571"/>
    <m/>
    <x v="1"/>
    <s v="VENCIDO"/>
    <x v="8"/>
    <x v="77"/>
    <n v="1"/>
    <x v="86"/>
  </r>
  <r>
    <s v=""/>
    <n v="88"/>
    <m/>
    <m/>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2."/>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2. _x000a__x000a_Formular acuerdos de niveles de servicios entre la Oficina Asesora Jurídica y las unidades ejecutoras respecto al proceso de liquidación de contratos."/>
    <s v="Implementar acuerdos de niveles de servicios entre la Oficina Asesora Jurídica y las unidades ejecutoras respecto al proceso de liquidación de contratos."/>
    <s v="Acuerdos de niveles de servicios entre la Oficina Asesora Jurídica y las unidades ejecutoras respecto al proceso de liquidación de contratos, implementado y socializado."/>
    <n v="1"/>
    <d v="2020-08-13T00:00:00"/>
    <x v="9"/>
    <n v="20"/>
    <x v="26"/>
    <n v="0"/>
    <s v="SIN OBSERVACIONES"/>
    <m/>
    <n v="-1473.2"/>
    <x v="0"/>
    <n v="0"/>
    <n v="0"/>
    <n v="20"/>
    <m/>
    <x v="1"/>
    <s v=""/>
    <x v="8"/>
    <x v="77"/>
    <n v="2"/>
    <x v="87"/>
  </r>
  <r>
    <s v=""/>
    <n v="89"/>
    <m/>
    <m/>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3."/>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3. _x000a__x000a_Formular acuerdos de niveles de servicios entre la Subdirección de Medio Ambiente y Gestión Social y las unidades ejecutoras  respecto al proceso de liquidación de contratos."/>
    <s v="Implementar acuerdos de niveles de servicios entre la Subdirección de Medio Ambiente y Gestión Social y las unidades ejecutoras  respecto al proceso de liquidación de contratos."/>
    <s v="Acuerdos de niveles de servicios entre la Subdirección de Medio Ambiente y Gestión Social y las unidades ejecutoras  respecto al proceso de liquidación de contratos, implementado y socializado."/>
    <n v="1"/>
    <d v="2020-08-13T00:00:00"/>
    <x v="9"/>
    <n v="20"/>
    <x v="27"/>
    <n v="0"/>
    <s v="SIN OBSERVACIONES"/>
    <m/>
    <n v="-1473.2"/>
    <x v="0"/>
    <n v="0"/>
    <n v="0"/>
    <n v="20"/>
    <m/>
    <x v="1"/>
    <s v=""/>
    <x v="8"/>
    <x v="77"/>
    <n v="3"/>
    <x v="88"/>
  </r>
  <r>
    <n v="79"/>
    <n v="90"/>
    <m/>
    <s v="Administrativo con presunta incidencia disciplinaria"/>
    <s v="14 05 003   "/>
    <s v="H1ACPP. Suscripción del Otrosí modificatorio al contrato de obra No. 0642 de 2015 – inclusión y suscripción de una cláusula compromisoria. _x000a__x000a_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_x000a__x000a_(...)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_x000a__x000a_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
    <s v="De acuerdo con lo considerado por el Órgano de Control &quot;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quot;."/>
    <s v="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
    <s v="Incorporar en el Manual de Contratación del INVIAS y en el Reglamento del Comité de Adiciones, Modificaciones y Prórrogas lo estipulado en la acción de mejora."/>
    <s v="Manual de Contratación actualizado incorporando la acción descrita"/>
    <n v="1"/>
    <d v="2020-07-20T00:00:00"/>
    <x v="11"/>
    <n v="19"/>
    <x v="28"/>
    <n v="0.3"/>
    <s v="En virtud de los memorandos OAJ 21896 del 30 de marzo de 2021, DO-GPE 26066 del 01 de abril de 2021 y OCI 49354 del 12 de julio de 2021, así como de lo acordado en la mesa de trabajo realizada el 20 de abril de 2021, a la cual asistieron representantes de la Oficina Asesora Jurídica, del Grupo Gerencia de Proyectos Estratégicos, de la Dirección de Contratación y de la Oficina de Control Interno, se excluye del &quot;Área Líder o Responsable&quot; a la OAJ y al GPE."/>
    <m/>
    <n v="-1472.1666666666667"/>
    <x v="1"/>
    <n v="5.7"/>
    <n v="5.7"/>
    <n v="19"/>
    <m/>
    <x v="1"/>
    <s v="VENCIDO"/>
    <x v="9"/>
    <x v="78"/>
    <n v="1"/>
    <x v="89"/>
  </r>
  <r>
    <n v="80"/>
    <n v="91"/>
    <m/>
    <s v="Administrativo"/>
    <s v="14 01 007   "/>
    <s v="H2ACPP. Presupuesto de obra._x000a__x000a_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_x000a__x000a_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_x000a__x000a__x000a_"/>
    <s v="Publicar el presupuesto oficial detallado en el contenido de los pliegos de condiciones. _x000a__x000a_(…) mostrar el presupuesto detallado, facilita el ajuste de APU’s, para llegar al máximo permitido en cada ítem. "/>
    <s v="Implementación de Pliego Tipo, formulario 1, desagregando los ítems - Presupuesto Oficial."/>
    <s v="Realizar informe de seguimiento  que evidencie la aplicación del Decreto 1082 de 2015 Guía de Colombia Eficiente y la implementación de los pliegos tipo, en los procesos de selección que adelante la Entidad en las dependencias involucradas en el proceso &quot;Gestión de la Infraestructura vial&quot;. "/>
    <s v="Informe"/>
    <n v="1"/>
    <d v="2020-07-20T00:00:00"/>
    <x v="9"/>
    <n v="23.428571428571427"/>
    <x v="14"/>
    <n v="0"/>
    <s v="SIN OBSERVACIONES"/>
    <m/>
    <n v="-1473.2"/>
    <x v="0"/>
    <n v="0"/>
    <n v="0"/>
    <n v="23.428571428571427"/>
    <m/>
    <x v="1"/>
    <s v="VENCIDO"/>
    <x v="9"/>
    <x v="79"/>
    <n v="1"/>
    <x v="90"/>
  </r>
  <r>
    <n v="81"/>
    <n v="92"/>
    <m/>
    <s v=" Administrativo"/>
    <s v="17 02 003   "/>
    <s v="H3ACPP. Efecto económico del cambio de norma diseño de puentes._x000a__x000a_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_x000a__x000a_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_x000a__x000a_(…)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
    <s v="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
    <s v="Elaborar guía para la estructuración de proyectos del INVIAS."/>
    <s v="Documentación y socialización de la guía técnica para la estructuración de proyectos del INVIAS"/>
    <s v="Guía técnica de estructuración de proyectos socializada"/>
    <n v="1"/>
    <d v="2020-07-20T00:00:00"/>
    <x v="9"/>
    <n v="23.428571428571427"/>
    <x v="5"/>
    <n v="0.3"/>
    <s v="SIN OBSERVACIONES"/>
    <m/>
    <n v="-1473.2"/>
    <x v="1"/>
    <n v="7.0285714285714276"/>
    <n v="7.0285714285714276"/>
    <n v="23.428571428571427"/>
    <m/>
    <x v="1"/>
    <s v="VENCIDO"/>
    <x v="9"/>
    <x v="80"/>
    <n v="1"/>
    <x v="91"/>
  </r>
  <r>
    <n v="82"/>
    <n v="93"/>
    <m/>
    <s v="Administrativo con presunta incidencia disciplinaria "/>
    <s v="18 02 100   "/>
    <s v="H4ACPP. Constitución de Reservas Presupuestales dentro de la ejecución del Contrato de Obra No. 0642 de 2015. _x000a__x000a_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
    <s v="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
    <s v="Revisar y actualizar el Procedimiento de Constitución de Reservas Presupuestales y socializarlo a las respectivas unidades ejecutoras."/>
    <s v="Revisión, actualización y socialización del Procedimiento de Constitución de Reservas Presupuestales."/>
    <s v="Procedimiento revisado, actualizado y socializado"/>
    <n v="1"/>
    <d v="2020-07-20T00:00:00"/>
    <x v="13"/>
    <n v="14.714285714285714"/>
    <x v="29"/>
    <n v="1"/>
    <s v="Acción de mejora considerada no efectiva por la Contraloría General de la República, en anexo 2 del informe de Auditoría Financiera 2020, de junio de 2021."/>
    <d v="2020-12-02T00:00:00"/>
    <n v="1.0666666666666667"/>
    <x v="2"/>
    <n v="14.714285714285714"/>
    <n v="14.714285714285714"/>
    <n v="14.714285714285714"/>
    <s v="NO"/>
    <x v="2"/>
    <s v="CUMPLIDO"/>
    <x v="9"/>
    <x v="81"/>
    <n v="1"/>
    <x v="92"/>
  </r>
  <r>
    <n v="83"/>
    <n v="94"/>
    <m/>
    <s v="Administrativo con presunta incidencia disciplinaria"/>
    <s v="18 02 100   "/>
    <s v="H5ACPP. Justificaciones en la Constitución de Reservas Presupuestales dentro del Contrato de Obra No. 0642 de 2015. _x000a__x000a_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_x000a__x000a_Las situaciones expuestas no corresponden a fuerza mayor o caso fortuito, sino a situaciones inherentes al desarrollo de la obra, que permitían determinar que no se ejecutaría dentro del plazo inicialmente establecido._x000a__x000a_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
    <s v="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
    <s v="Elaborar guía para la estructuración de proyectos del INVIAS."/>
    <s v="Documentación y socialización de la guía técnica para la estructuración de proyectos del INVIAS."/>
    <s v="Guía técnica de estructuración de proyectos socializada"/>
    <n v="1"/>
    <d v="2020-07-20T00:00:00"/>
    <x v="9"/>
    <n v="23.428571428571427"/>
    <x v="5"/>
    <n v="0.3"/>
    <s v="Acción de mejora considerada no efectiva por la Contraloría General de la República, en anexo 2 del informe de Auditoría Financiera 2020, de junio de 2021."/>
    <m/>
    <n v="-1473.2"/>
    <x v="1"/>
    <n v="7.0285714285714276"/>
    <n v="7.0285714285714276"/>
    <n v="23.428571428571427"/>
    <s v="NO"/>
    <x v="1"/>
    <s v="VENCIDO"/>
    <x v="9"/>
    <x v="82"/>
    <n v="1"/>
    <x v="93"/>
  </r>
  <r>
    <n v="84"/>
    <n v="95"/>
    <m/>
    <s v="Disciplinario y Penal"/>
    <s v="22 02 004   "/>
    <s v="H2ACTL. D2. P2. Conformación y estabilidad en zonas de disposición de sobrantes ZODMES - ANLA - INVIAS._x000a__x000a_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_x000a__x000a_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_x000a__x000a_(...)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
    <s v="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_x000a__x000a_"/>
    <s v="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
    <s v="La unidad ejecutora remitirá a la SMA los reportes mensuales."/>
    <s v="Reporte Mensual"/>
    <n v="6"/>
    <d v="2019-09-02T00:00:00"/>
    <x v="14"/>
    <n v="25.857142857142858"/>
    <x v="30"/>
    <n v="6"/>
    <s v="SIN OBSERVACIONES"/>
    <m/>
    <n v="-1463.0333333333333"/>
    <x v="2"/>
    <n v="25.857142857142858"/>
    <n v="25.857142857142858"/>
    <n v="25.857142857142858"/>
    <m/>
    <x v="2"/>
    <s v="CUMPLIDO"/>
    <x v="10"/>
    <x v="83"/>
    <n v="1"/>
    <x v="94"/>
  </r>
  <r>
    <n v="85"/>
    <n v="96"/>
    <m/>
    <s v="Disciplinario, Penal y Fiscal"/>
    <s v="22 02 004   "/>
    <s v="H4ACTL. D4.P4.F1. Sistema de Tratamiento de Aguas Residuales Industriales - STARI - INVIAS._x000a__x000a_Las medidas de manejo ambiental relacionadas con el tratamiento de las aguas que drena el túnel piloto y el túnel principal del proyecto &quot;cruce de la cordillera central&quot;, popularmente conocido como túnel de la línea, han sido ineficaces, ineficientes y han representado pasivos ambientales que finalmente han sido asumidos por el estado a través del Instituto Nacional de Vías —INVÍAS-._x000a__x000a_Este ente de control considera que la gestión fiscal adelantada por el INVIAS, frente al tratamiento de las aguas residuales industriales del túnel piloto y principal del proyecto &quot;cruce de la cordillera central&quot;,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_x000a__x000a_(...)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
    <s v="Falencias en los mecanismos de control interno del INVIAS que no permiten advertir frente a el reconocimiento y pago de ítems contratados, que son responsabilidad de otros acuerdos contractuales._x000a__x000a_La ineficacia en la planeación por parte de INVIAS del Contrato No. 1883 de 2014, no permite advertir, las obligaciones contractuales del contratista UTSC como titular del permiso de vertimientos otorgado mediante Resolución CRQ No. 1633 de 2011."/>
    <s v="Elaborar y formalizar un informe acerca de las obligaciones ambientales del contrato, como experiencia hacia otros contratos. "/>
    <s v="Documentación de informe sobre obligaciones ambientales del contrato. "/>
    <s v=" Informe sobre obligaciones ambientales del contrato."/>
    <n v="1"/>
    <d v="2019-08-13T00:00:00"/>
    <x v="15"/>
    <n v="46"/>
    <x v="30"/>
    <n v="1"/>
    <s v="SIN OBSERVACIONES"/>
    <m/>
    <n v="-1467.0666666666666"/>
    <x v="2"/>
    <n v="46"/>
    <n v="46"/>
    <n v="46"/>
    <m/>
    <x v="2"/>
    <s v="CUMPLIDO"/>
    <x v="10"/>
    <x v="84"/>
    <n v="1"/>
    <x v="95"/>
  </r>
  <r>
    <n v="86"/>
    <n v="97"/>
    <n v="1"/>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Actividad 1.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
    <s v="Matriz de riesgo actualizada"/>
    <n v="1"/>
    <d v="2019-09-02T00:00:00"/>
    <x v="16"/>
    <n v="38.857142857142854"/>
    <x v="30"/>
    <n v="1"/>
    <s v="Acción cumplida ante evidencias presentadas por la Subdirección de Medio Ambiente y Gestión Social en memorando SMA 68257 del 15/09/2021."/>
    <d v="2021-09-27T00:00:00"/>
    <n v="16.133333333333333"/>
    <x v="2"/>
    <n v="38.857142857142854"/>
    <n v="38.857142857142854"/>
    <n v="38.857142857142854"/>
    <m/>
    <x v="2"/>
    <s v="CUMPLIDO"/>
    <x v="10"/>
    <x v="85"/>
    <n v="1"/>
    <x v="96"/>
  </r>
  <r>
    <s v=""/>
    <n v="98"/>
    <n v="2"/>
    <m/>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_x000a_Actividad 2.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2: Socialización   para la implementación de  la  Matriz de Riesgos actualizada  a la Subdirección de Medio Ambiente y Gestión Socia, el Grupo Gerencia de Proyectos Estratégicos y la Dirección Técnica ."/>
    <s v="Acta de Socialización"/>
    <n v="1"/>
    <d v="2020-06-01T00:00:00"/>
    <x v="15"/>
    <n v="4.1428571428571432"/>
    <x v="30"/>
    <n v="1"/>
    <s v="Acción cumplida ante evidencias presentadas por la Subdirección de Medio Ambiente y Gestión Social en memorando SMA 68257 del 15/09/2021."/>
    <d v="2021-09-27T00:00:00"/>
    <n v="15.133333333333333"/>
    <x v="2"/>
    <n v="4.1428571428571432"/>
    <n v="4.1428571428571432"/>
    <n v="4.1428571428571432"/>
    <m/>
    <x v="2"/>
    <s v=""/>
    <x v="10"/>
    <x v="85"/>
    <n v="2"/>
    <x v="97"/>
  </r>
  <r>
    <n v="87"/>
    <n v="99"/>
    <n v="3"/>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1."/>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
    <s v="Plantilla del apéndice ambiental actualizada"/>
    <n v="1"/>
    <d v="2019-09-02T00:00:00"/>
    <x v="15"/>
    <n v="43.142857142857146"/>
    <x v="31"/>
    <n v="1"/>
    <s v="SIN OBSERVACIONES"/>
    <m/>
    <n v="-1467.0666666666666"/>
    <x v="2"/>
    <n v="43.142857142857146"/>
    <n v="43.142857142857146"/>
    <n v="43.142857142857146"/>
    <m/>
    <x v="2"/>
    <s v="CUMPLIDO"/>
    <x v="10"/>
    <x v="86"/>
    <n v="1"/>
    <x v="98"/>
  </r>
  <r>
    <s v=""/>
    <n v="100"/>
    <n v="4"/>
    <m/>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2."/>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
    <s v="Acta de Socialización"/>
    <n v="1"/>
    <d v="2020-07-01T00:00:00"/>
    <x v="17"/>
    <n v="4.2857142857142856"/>
    <x v="31"/>
    <n v="1"/>
    <s v="SIN OBSERVACIONES"/>
    <m/>
    <n v="-1468.1"/>
    <x v="2"/>
    <n v="4.2857142857142856"/>
    <n v="4.2857142857142856"/>
    <n v="4.2857142857142856"/>
    <m/>
    <x v="2"/>
    <s v=""/>
    <x v="10"/>
    <x v="86"/>
    <n v="2"/>
    <x v="99"/>
  </r>
  <r>
    <n v="88"/>
    <n v="101"/>
    <n v="5"/>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1."/>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
    <s v="Matriz de riesgos actualizada"/>
    <n v="1"/>
    <d v="2019-09-02T00:00:00"/>
    <x v="15"/>
    <n v="43.142857142857146"/>
    <x v="30"/>
    <n v="1"/>
    <s v="En atención de lo acordado en mesa de trabajo realizada con la Oficina Asesora Jurídica el 07 de octubre de 2020, se excluye a esta dependencia del “Área Líder”. _x000a__x000a_Acción cumplida ante evidencias presentadas por la Subdirección de Medio Ambiente y Gestión Social en memorando SMA 68257 del 15/09/2021."/>
    <d v="2021-09-27T00:00:00"/>
    <n v="15.133333333333333"/>
    <x v="2"/>
    <n v="43.142857142857146"/>
    <n v="43.142857142857146"/>
    <n v="43.142857142857146"/>
    <m/>
    <x v="2"/>
    <s v="CUMPLIDO"/>
    <x v="10"/>
    <x v="87"/>
    <n v="1"/>
    <x v="100"/>
  </r>
  <r>
    <s v=""/>
    <n v="102"/>
    <n v="6"/>
    <m/>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2."/>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2: Socialización   para la implementación de  la  Matriz de Riesgos actualizada  a la Subdirección de Medio Ambiente y Gestión Social,  el Grupo Gerencia de Proyectos Estratégicos  y la Oficina  Asesora Jurídica."/>
    <s v="Acta de Socialización"/>
    <n v="1"/>
    <d v="2020-07-01T00:00:00"/>
    <x v="17"/>
    <n v="4.2857142857142856"/>
    <x v="30"/>
    <n v="1"/>
    <s v="En atención de lo acordado en mesa de trabajo realizada con la Oficina Asesora Jurídica el 07 de octubre de 2020, se excluye a esta dependencia del “Área Líder”. _x000a__x000a_Acción cumplida ante evidencias presentadas por la Subdirección de Medio Ambiente y Gestión Social en memorando SMA 68257 del 15/09/2021."/>
    <d v="2021-09-27T00:00:00"/>
    <n v="14.1"/>
    <x v="2"/>
    <n v="4.2857142857142856"/>
    <n v="4.2857142857142856"/>
    <n v="4.2857142857142856"/>
    <m/>
    <x v="2"/>
    <s v=""/>
    <x v="10"/>
    <x v="87"/>
    <n v="2"/>
    <x v="101"/>
  </r>
  <r>
    <n v="89"/>
    <n v="103"/>
    <n v="16"/>
    <s v="Administrativo"/>
    <n v="1801001"/>
    <s v="H10AF18. Cuenta 1710 Bienes de Uso Público en Servicio, inventario vías secundarias y terciarias.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1."/>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x v="18"/>
    <n v="33"/>
    <x v="32"/>
    <n v="1"/>
    <s v="Acción de mejora considerada no efectiva por la Contraloría General de la República, en anexo 2 del informe de Auditoría Financiera 2020, de junio de 2021."/>
    <m/>
    <n v="-1464.0333333333333"/>
    <x v="2"/>
    <n v="33"/>
    <n v="33"/>
    <n v="33"/>
    <s v="NO"/>
    <x v="2"/>
    <s v="CUMPLIDO"/>
    <x v="11"/>
    <x v="88"/>
    <n v="1"/>
    <x v="102"/>
  </r>
  <r>
    <s v=""/>
    <n v="104"/>
    <n v="17"/>
    <m/>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2."/>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19"/>
    <n v="20"/>
    <x v="32"/>
    <n v="1"/>
    <s v="Acción de mejora considerada no efectiva por la Contraloría General de la República, en anexo 2 del informe de Auditoría Financiera 2020, de junio de 2021."/>
    <d v="2021-03-03T00:00:00"/>
    <n v="14.266666666666667"/>
    <x v="2"/>
    <n v="20"/>
    <n v="20"/>
    <n v="20"/>
    <s v="NO"/>
    <x v="2"/>
    <s v=""/>
    <x v="11"/>
    <x v="88"/>
    <n v="2"/>
    <x v="103"/>
  </r>
  <r>
    <s v=""/>
    <n v="105"/>
    <n v="18"/>
    <m/>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3."/>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Documentar los criterios para el flujo de información con las áreas encargadas."/>
    <s v="Acuerdo de servicio con las áreas responsables."/>
    <n v="2"/>
    <d v="2019-08-13T00:00:00"/>
    <x v="19"/>
    <n v="20"/>
    <x v="33"/>
    <n v="2"/>
    <s v="Acción de mejora considerada no efectiva por la Contraloría General de la República, en anexo 2 del informe de Auditoría Financiera 2020, de junio de 2021."/>
    <m/>
    <n v="-1461"/>
    <x v="2"/>
    <n v="20"/>
    <n v="20"/>
    <n v="20"/>
    <s v="NO"/>
    <x v="2"/>
    <s v=""/>
    <x v="11"/>
    <x v="88"/>
    <n v="3"/>
    <x v="104"/>
  </r>
  <r>
    <n v="90"/>
    <n v="106"/>
    <n v="22"/>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Acción 1 - Actividad 1."/>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x v="18"/>
    <n v="33"/>
    <x v="34"/>
    <n v="1"/>
    <s v="Acción de mejora considerada no efectiva por la Contraloría General de la República, en anexo 2 del informe de Auditoría Financiera 2020, de junio de 2021."/>
    <m/>
    <n v="-1464.0333333333333"/>
    <x v="2"/>
    <n v="33"/>
    <n v="33"/>
    <n v="33"/>
    <s v="NO"/>
    <x v="2"/>
    <s v="CUMPLIDO"/>
    <x v="11"/>
    <x v="89"/>
    <n v="1"/>
    <x v="105"/>
  </r>
  <r>
    <s v=""/>
    <n v="107"/>
    <n v="23"/>
    <m/>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2."/>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19"/>
    <n v="20"/>
    <x v="34"/>
    <n v="1"/>
    <s v="Acción de mejora considerada no efectiva por la Contraloría General de la República, en anexo 2 del informe de Auditoría Financiera 2020, de junio de 2021."/>
    <d v="2021-03-03T00:00:00"/>
    <n v="14.266666666666667"/>
    <x v="2"/>
    <n v="20"/>
    <n v="20"/>
    <n v="20"/>
    <s v="NO"/>
    <x v="2"/>
    <s v=""/>
    <x v="11"/>
    <x v="89"/>
    <n v="2"/>
    <x v="106"/>
  </r>
  <r>
    <s v=""/>
    <n v="108"/>
    <n v="24"/>
    <m/>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3."/>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x v="19"/>
    <n v="20"/>
    <x v="34"/>
    <n v="1"/>
    <s v="Acción de mejora considerada no efectiva por la Contraloría General de la República, en anexo 2 del informe de Auditoría Financiera 2020, de junio de 2021."/>
    <m/>
    <n v="-1461"/>
    <x v="2"/>
    <n v="20"/>
    <n v="20"/>
    <n v="20"/>
    <s v="NO"/>
    <x v="2"/>
    <s v=""/>
    <x v="11"/>
    <x v="89"/>
    <n v="3"/>
    <x v="107"/>
  </r>
  <r>
    <n v="91"/>
    <n v="109"/>
    <n v="25"/>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Acción 1 - Actividad 1._x000a_"/>
    <s v="El hecho de que el valor de los terrenos no se encuentra debidamente reconocido por separado."/>
    <s v="Generar flujos de información con las áreas origen y establecer los criterios necesarios,  para el reconocimiento contable y/o revelación."/>
    <s v="1.  Actualizar, socializar e Implementar las Políticas Contables en lo referente al registro contable de los Predios de Uso Público._x000a_"/>
    <s v="Política Contable actualizada"/>
    <n v="1"/>
    <d v="2019-08-13T00:00:00"/>
    <x v="18"/>
    <n v="33"/>
    <x v="34"/>
    <n v="1"/>
    <s v="Acción de mejora considerada no efectiva por la Contraloría General de la República, en anexo 2 del informe de Auditoría Financiera 2020, de junio de 2021."/>
    <m/>
    <n v="-1464.0333333333333"/>
    <x v="2"/>
    <n v="33"/>
    <n v="33"/>
    <n v="33"/>
    <s v="NO"/>
    <x v="2"/>
    <s v="CUMPLIDO"/>
    <x v="11"/>
    <x v="90"/>
    <n v="1"/>
    <x v="108"/>
  </r>
  <r>
    <s v=""/>
    <n v="110"/>
    <n v="26"/>
    <m/>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2._x000a_"/>
    <s v="El hecho de que el valor de los terrenos no se encuentra debidamente reconocido por separ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19"/>
    <n v="20"/>
    <x v="34"/>
    <n v="1"/>
    <s v="Acción de mejora considerada no efectiva por la Contraloría General de la República, en anexo 2 del informe de Auditoría Financiera 2020, de junio de 2021."/>
    <d v="2021-03-03T00:00:00"/>
    <n v="14.266666666666667"/>
    <x v="2"/>
    <n v="20"/>
    <n v="20"/>
    <n v="20"/>
    <s v="NO"/>
    <x v="2"/>
    <s v=""/>
    <x v="11"/>
    <x v="90"/>
    <n v="2"/>
    <x v="109"/>
  </r>
  <r>
    <s v=""/>
    <n v="111"/>
    <n v="27"/>
    <m/>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3._x000a_"/>
    <s v="El hecho de que el valor de los terrenos no se encuentra debidamente reconocido por separado."/>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x v="19"/>
    <n v="20"/>
    <x v="34"/>
    <n v="1"/>
    <s v="Acción de mejora considerada no efectiva por la Contraloría General de la República, en anexo 2 del informe de Auditoría Financiera 2020, de junio de 2021."/>
    <m/>
    <n v="-1461"/>
    <x v="2"/>
    <n v="20"/>
    <n v="20"/>
    <n v="20"/>
    <s v="NO"/>
    <x v="2"/>
    <s v=""/>
    <x v="11"/>
    <x v="90"/>
    <n v="3"/>
    <x v="110"/>
  </r>
  <r>
    <n v="92"/>
    <n v="112"/>
    <m/>
    <s v="Administrativo con presunta incidencia disciplinaria"/>
    <n v="1801001"/>
    <s v="H21AF18. Demandas en contra del INVÍAS.  _x000a__x000a_Revisada la información contenida en el cuadro de los procesos en contra de la Entidad suministrado por la Oficina Jurídica , se observa que a 31 de diciembre de 2018, se siguen presentando inconsistencias como:_x000a__x000a_• Se encuentran registrados 3.197 procesos mientras que en eKogui solamente hay registrados 2.687._x000a_• El reporte presenta 487 procesos que no tienen calificado el riesgo._x000a_• Existen158 procesos que tienen calificado el riesgo como alto y  no se encuentran provisionados, sin embargo._x000a_• Se encuentran 483 procesos que tienen calificado el riesgo como bajo y medio bajo, los cuales tiene registrada provisión. ......_x000a_• En el reporte de procesos pendientes de pago suministrado por la Entidad, existen 61 casos que no cuentan con el número del proceso....._x000a__x000a_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_x000a_"/>
    <s v="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
    <s v="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_x000a__x000a__x000a_"/>
    <s v="Fortalecer el control mediante la verificación semestral de la información cargada en el aplicativo Ekogui y el diligenciamiento de todas las casillas, por parte del funcionario designado por la OAJ para tal fin."/>
    <s v="Reporte de verificación del aplicativo Ekogui."/>
    <n v="2"/>
    <d v="2019-08-13T00:00:00"/>
    <x v="20"/>
    <n v="52.142857142857146"/>
    <x v="4"/>
    <n v="2"/>
    <s v="Acción de mejora considerada no efectiva por la Contraloría General de la República, en anexo 2 del informe de Auditoría Financiera 2020, de junio de 2021."/>
    <d v="2021-07-02T00:00:00"/>
    <n v="10.8"/>
    <x v="2"/>
    <n v="52.142857142857146"/>
    <n v="52.142857142857146"/>
    <n v="52.142857142857146"/>
    <s v="NO"/>
    <x v="2"/>
    <s v="CUMPLIDO"/>
    <x v="11"/>
    <x v="91"/>
    <n v="1"/>
    <x v="111"/>
  </r>
  <r>
    <n v="93"/>
    <n v="113"/>
    <n v="39"/>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1."/>
    <s v="Deficiencias de seguimiento y depuración y actualización de la calificación de los procesos en contra del Institut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x v="19"/>
    <n v="20"/>
    <x v="0"/>
    <n v="1"/>
    <s v="Acción de mejora considerada no efectiva por la Contraloría General de la República en Informe de Auditoría Financiera 2019, página 88._x000a__x000a_En atención de lo acordado en mesa de trabajo realizada con la Oficina Asesora Jurídica el 07 de octubre de 2020, se excluye a esta dependencia del “Área Líder”. _x000a__x000a_Acción de mejora considerada no efectiva por la Contraloría General de la República, en anexo 2 del informe de Auditoría Financiera 2020, de junio de 2021."/>
    <d v="2021-03-04T00:00:00"/>
    <n v="14.3"/>
    <x v="2"/>
    <n v="20"/>
    <n v="20"/>
    <n v="20"/>
    <s v="NO"/>
    <x v="2"/>
    <s v="CUMPLIDO"/>
    <x v="11"/>
    <x v="92"/>
    <n v="1"/>
    <x v="112"/>
  </r>
  <r>
    <s v=""/>
    <n v="114"/>
    <n v="40"/>
    <m/>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2."/>
    <s v="Deficiencias de seguimiento y depuración y actualización de la calificación de los procesos en contra del Institut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x v="19"/>
    <n v="20"/>
    <x v="35"/>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61"/>
    <x v="2"/>
    <n v="20"/>
    <n v="20"/>
    <n v="20"/>
    <s v="NO"/>
    <x v="2"/>
    <s v=""/>
    <x v="11"/>
    <x v="92"/>
    <n v="2"/>
    <x v="113"/>
  </r>
  <r>
    <n v="94"/>
    <n v="115"/>
    <n v="41"/>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1."/>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Establecer una lista de chequeo de revelaciones a diligenciar al momento de la elaboración de los Estados Financieros."/>
    <s v="Lista de chequeo"/>
    <n v="1"/>
    <d v="2019-08-13T00:00:00"/>
    <x v="19"/>
    <n v="20"/>
    <x v="0"/>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61"/>
    <x v="2"/>
    <n v="20"/>
    <n v="20"/>
    <n v="20"/>
    <s v="NO"/>
    <x v="2"/>
    <s v="CUMPLIDO"/>
    <x v="11"/>
    <x v="93"/>
    <n v="1"/>
    <x v="114"/>
  </r>
  <r>
    <s v=""/>
    <n v="116"/>
    <n v="42"/>
    <m/>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2."/>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Aplicar la lista de chequeo al momento de realizar los Estados Financieros."/>
    <s v="Notas y revelaciones en la presentación de los Estados Financieros del Instituto."/>
    <n v="1"/>
    <d v="2019-08-13T00:00:00"/>
    <x v="18"/>
    <n v="33"/>
    <x v="0"/>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64.0333333333333"/>
    <x v="2"/>
    <n v="33"/>
    <n v="33"/>
    <n v="33"/>
    <s v="NO"/>
    <x v="2"/>
    <s v=""/>
    <x v="11"/>
    <x v="93"/>
    <n v="2"/>
    <x v="115"/>
  </r>
  <r>
    <n v="95"/>
    <n v="117"/>
    <m/>
    <s v="Administrativo con presunta incidencia disciplinaria"/>
    <n v="1801001"/>
    <s v="_x000a_H24AF18. Implementación de Normas Internacionales de Contabilidad Pública. _x000a__x000a_Mediante Contrato 01290, firmado el 22 de noviembre de 2017, el INVÍAS contrató la “Consultoría para la asesoría y acompañamiento en la adopción e implementación de normas internacionales de contabilidad para el sector público NICSP en el Instituto Nacional de Vías._x000a__x000a_Respecto a la ejecución del contrato se observó: ..._x000a__x000a_Lo anterior, conllevó a que no se observaran en las políticas contables del INVIAS cambios referentes a aspectos tales como:_x000a__x000a_- Medición inicial de los préstamos por pagar._x000a_- Medición inicial de las provisiones._x000a_- Indicios de deterioro del valor de los activos no generadores de efectivo._x000a_- Reversión de las pérdidas por deterioro del valor de los activos no generadores de efectivo._x000a__x000a__x000a__x000a_"/>
    <s v="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
    <s v="Establecer que en los informes Finales y/o acta de recibo definitivo de supervisión, se adjunte  o enuncie donde se encuentran publicados los productos objeto del contrato"/>
    <s v="Incluir un numeral al  Formato del &quot;Acta de Recibo definitivo contrato por prestación de servicios profesionales y de apoyo a la gestión No. ACONTR-FR-37&quot;, con los productos objeto del contrato y sus anexos y su ubicación."/>
    <s v="Acta de Recibo definitivo Actualizada"/>
    <n v="1"/>
    <d v="2019-08-13T00:00:00"/>
    <x v="19"/>
    <n v="20"/>
    <x v="0"/>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Acción valorada como tal antes de cumplimiento del 100%."/>
    <d v="2021-08-06T00:00:00"/>
    <n v="19.466666666666665"/>
    <x v="2"/>
    <n v="20"/>
    <n v="20"/>
    <n v="20"/>
    <s v="NO"/>
    <x v="2"/>
    <s v="CUMPLIDO"/>
    <x v="11"/>
    <x v="94"/>
    <n v="1"/>
    <x v="116"/>
  </r>
  <r>
    <n v="96"/>
    <n v="118"/>
    <n v="47"/>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1.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mesas de trabajo para establecer los parámetros de seguimiento a los proyectos y plasmarlos en la hoja de ruta."/>
    <s v="Registro de participantes"/>
    <n v="2"/>
    <d v="2019-11-01T00:00:00"/>
    <x v="21"/>
    <n v="12.857142857142858"/>
    <x v="36"/>
    <n v="2"/>
    <s v="SIN OBSERVACIONES"/>
    <m/>
    <n v="-1462"/>
    <x v="2"/>
    <n v="12.857142857142858"/>
    <n v="12.857142857142858"/>
    <n v="12.857142857142858"/>
    <m/>
    <x v="2"/>
    <s v="CUMPLIDO"/>
    <x v="11"/>
    <x v="95"/>
    <n v="1"/>
    <x v="117"/>
  </r>
  <r>
    <s v=""/>
    <n v="119"/>
    <n v="48"/>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2.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Adoptar y formalizar la hoja de ruta en aplicativo del Sistema de Calidad de la Entidad."/>
    <s v="Hoja de ruta adoptada"/>
    <n v="1"/>
    <d v="2020-01-30T00:00:00"/>
    <x v="22"/>
    <n v="2.2857142857142856"/>
    <x v="36"/>
    <n v="1"/>
    <s v="SIN OBSERVACIONES"/>
    <m/>
    <n v="-1462.5333333333333"/>
    <x v="2"/>
    <n v="2.2857142857142856"/>
    <n v="2.2857142857142856"/>
    <n v="2.2857142857142856"/>
    <m/>
    <x v="2"/>
    <s v=""/>
    <x v="11"/>
    <x v="95"/>
    <n v="2"/>
    <x v="118"/>
  </r>
  <r>
    <s v=""/>
    <n v="120"/>
    <n v="49"/>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3.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Socialización de la hoja de ruta."/>
    <s v="Socialización a través de correo electrónico"/>
    <n v="1"/>
    <d v="2020-01-30T00:00:00"/>
    <x v="23"/>
    <n v="1"/>
    <x v="16"/>
    <n v="1"/>
    <s v="SIN OBSERVACIONES"/>
    <m/>
    <n v="-1462.2333333333333"/>
    <x v="2"/>
    <n v="1"/>
    <n v="1"/>
    <n v="1"/>
    <m/>
    <x v="2"/>
    <s v=""/>
    <x v="11"/>
    <x v="95"/>
    <n v="3"/>
    <x v="119"/>
  </r>
  <r>
    <s v=""/>
    <n v="121"/>
    <n v="50"/>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4.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seguimiento a su adecuada implementación y aplicación de la hoja de ruta en los proyectos."/>
    <s v="Informe mensual de seguimiento "/>
    <n v="12"/>
    <d v="2020-02-06T00:00:00"/>
    <x v="12"/>
    <n v="51.285714285714285"/>
    <x v="20"/>
    <n v="12"/>
    <s v="Acción cumplida ante evidencias presentadas por la Dirección Operativa en memorando DO 28547 del 27/04/2021 ."/>
    <d v="2021-05-21T00:00:00"/>
    <n v="3.7"/>
    <x v="2"/>
    <n v="51.285714285714285"/>
    <n v="51.285714285714285"/>
    <n v="51.285714285714285"/>
    <m/>
    <x v="2"/>
    <s v=""/>
    <x v="11"/>
    <x v="95"/>
    <n v="4"/>
    <x v="120"/>
  </r>
  <r>
    <n v="97"/>
    <n v="122"/>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1."/>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
    <s v="Requerimiento a través de Directiva Permanente para verificar el cumplimiento y seguimiento de las liquidaciones de los contratos y/o convenios en tiempo. "/>
    <s v="Acta de Comité"/>
    <n v="6"/>
    <d v="2019-08-13T00:00:00"/>
    <x v="24"/>
    <n v="24.428571428571427"/>
    <x v="37"/>
    <n v="6"/>
    <s v="La Dirección de Contratación presentó 12 actas del Comité Mensual de Liquidaciones, vigencia 2019."/>
    <m/>
    <n v="-1462.0333333333333"/>
    <x v="2"/>
    <n v="24.428571428571427"/>
    <n v="24.428571428571427"/>
    <n v="24.428571428571427"/>
    <m/>
    <x v="2"/>
    <s v="VENCIDO"/>
    <x v="11"/>
    <x v="96"/>
    <n v="1"/>
    <x v="121"/>
  </r>
  <r>
    <s v=""/>
    <n v="123"/>
    <m/>
    <m/>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2."/>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2: Realizar seguimiento a la liquidación de los contratos observados por la CGR, con el fin de proceder a la liquidación de los mismos."/>
    <s v="Efectuar seguimiento y presentar la liquidación de los contratos en los cuales procede la misma. (se informaran a medida que se tenga notificación del proceso judicial)."/>
    <s v="Documento  de Liquidación"/>
    <n v="29"/>
    <d v="2019-08-13T00:00:00"/>
    <x v="24"/>
    <n v="24.428571428571427"/>
    <x v="38"/>
    <n v="26"/>
    <s v="Mediante memorando DC 22989 del 24 de abril de 2020 se excluye a la Dirección de Contratación dado que se evidenció la gestión realizada para el alcance de la acción de mejora propuesta, dentro de sus competencias._x000a__x000a_Está pendiente de liquidación, tres contratos a cargo del GGP y un convenio a cargo de la SRT.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2.0333333333333"/>
    <x v="3"/>
    <n v="21.901477832512313"/>
    <n v="21.901477832512313"/>
    <n v="24.428571428571427"/>
    <m/>
    <x v="1"/>
    <s v=""/>
    <x v="11"/>
    <x v="96"/>
    <n v="2"/>
    <x v="122"/>
  </r>
  <r>
    <n v="98"/>
    <n v="124"/>
    <m/>
    <s v=" Administrativo con presunta incidencia fiscal y disciplinaria"/>
    <s v="14 04 100   "/>
    <s v="H31AF18. Intereses moratorios fallos judiciales._x000a__x000a_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s v="Situación que se  traduce  en una gestión deficiente  para la consecución  y provisión oportuna de los recursos necesarios para atender los pagos y deficiencias en la articulación entre las áreas que tienen que ver con el proceso"/>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0"/>
    <n v="22"/>
    <x v="4"/>
    <n v="0"/>
    <s v="La Contraloría General de la República consideró efectiva la acción de mejora en el Informe de Auditoría Financiera 2019, página 88, pero esta acción no presenta avance debido a que a la fecha la Oficina Asesora Jurídica no ha remitido los soportes concertados. Por lo cual, se presume que es un error involuntario del Ente de Control.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0"/>
    <n v="0"/>
    <n v="0"/>
    <n v="0"/>
    <m/>
    <x v="0"/>
    <s v="EN TERMINO"/>
    <x v="11"/>
    <x v="97"/>
    <n v="1"/>
    <x v="123"/>
  </r>
  <r>
    <n v="99"/>
    <n v="125"/>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1."/>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
    <s v="Certificación de pago que incorpora el aval por parte del jefe de la Oficina Asesora Jurídica respecto del diligenciamiento de todas las casilla a las que esta obligado cada abogado contractualmente a diligenciar en el aplicativo de información Ekogui. "/>
    <s v="Certificación de pago que incorpora el aval por parte del jefe de la Oficina Asesora Jurídica_x000a__x000a_Numero de certificaciones = número de contratistas de prestación de servicios (abogados)"/>
    <n v="1"/>
    <d v="2019-08-13T00:00:00"/>
    <x v="20"/>
    <n v="52.142857142857146"/>
    <x v="4"/>
    <n v="100"/>
    <s v="SIN OBSERVACIONES"/>
    <d v="2021-08-26T00:00:00"/>
    <n v="12.633333333333333"/>
    <x v="2"/>
    <n v="52.142857142857146"/>
    <n v="52.142857142857146"/>
    <n v="52.142857142857146"/>
    <m/>
    <x v="2"/>
    <s v="VENCIDO"/>
    <x v="11"/>
    <x v="98"/>
    <n v="1"/>
    <x v="124"/>
  </r>
  <r>
    <s v=""/>
    <n v="126"/>
    <m/>
    <m/>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2."/>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Verificar por parte de la OAJ, el diligenciamiento de todos los campos en el aplicativo de información Ekogui por parte de los servidores públicos (abogados de planta de la DT) a que están obligados, so pena de las acciones disciplinarias a que haya lugar."/>
    <s v="Realizar reporte semestral de verificación del debido diligenciamiento del sistema de información Ekogui, por parte de los servidores públicos (abogados de planta de la DT)."/>
    <s v="Reporte semestral de verificación"/>
    <n v="2"/>
    <d v="2019-08-13T00:00:00"/>
    <x v="20"/>
    <n v="52.142857142857146"/>
    <x v="4"/>
    <n v="0"/>
    <s v="SIN OBSERVACIONES"/>
    <m/>
    <n v="-1468.5"/>
    <x v="0"/>
    <n v="0"/>
    <n v="0"/>
    <n v="52.142857142857146"/>
    <m/>
    <x v="1"/>
    <s v=""/>
    <x v="11"/>
    <x v="98"/>
    <n v="2"/>
    <x v="125"/>
  </r>
  <r>
    <n v="100"/>
    <n v="127"/>
    <m/>
    <s v="Administrativo con presunta incidencia fiscal y disciplinaria"/>
    <s v="14 05 004   "/>
    <s v="H33AF18. Variación en actividades y en cantidades en Análisis de Precios Unitarios, Contrato de Obra 1516 de 2015.  _x000a__x000a_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_x000a__x000a_De igual manera se tenían previstos desde la planeación del contrato, dos (2)  ítems para efectuar en forma parcial la intervención de las ventanas pendientes en pavimento hidráulico (ítems  27 y 28) (...)_x000a__x000a_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_x000a__x000a_En concordancia con lo anteriormente expuesto, y de acuerdo a los análisis Unitarios de precios y al acta de entrega y recibo de obra, presuntamente se generó una lesión al patrimonio público en cuantía de $2.152.2 millones (...)"/>
    <s v="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x v="25"/>
    <n v="11.142857142857142"/>
    <x v="9"/>
    <n v="0"/>
    <s v="SIN OBSERVACIONES"/>
    <m/>
    <n v="-1458.9333333333334"/>
    <x v="0"/>
    <n v="0"/>
    <n v="0"/>
    <n v="11.142857142857142"/>
    <m/>
    <x v="1"/>
    <s v="VENCIDO"/>
    <x v="11"/>
    <x v="99"/>
    <n v="1"/>
    <x v="126"/>
  </r>
  <r>
    <n v="101"/>
    <n v="128"/>
    <m/>
    <s v="Administrativo"/>
    <s v="14 05 004   "/>
    <s v="H34AF18. Hundimiento de la calzada, Contrato de Obra 1516 de 2015. _x000a__x000a_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_x000a_"/>
    <s v="Lo anterior por deficiencias en la aplicación de controles, o lentitud en aplicar correctivos a la falla presentada, lo cual genera y acelera el asentamiento, por lo tanto, se podría comprometer la estructura y riesgo de colapso de toda la banca  en el ancho descrito.  "/>
    <s v="Adelantar inspección al sitio para evaluar el estado actual y posibles causas, con el propósito de establecer las acciones a seguir."/>
    <s v="Realizar visita de inspección y documentar mediante informe."/>
    <s v="Informe "/>
    <n v="1"/>
    <d v="2019-08-13T00:00:00"/>
    <x v="26"/>
    <n v="4.7142857142857144"/>
    <x v="39"/>
    <n v="1"/>
    <s v="SIN OBSERVACIONES"/>
    <d v="2020-11-24T00:00:00"/>
    <n v="14.533333333333333"/>
    <x v="2"/>
    <n v="4.7142857142857144"/>
    <n v="4.7142857142857144"/>
    <n v="4.7142857142857144"/>
    <m/>
    <x v="2"/>
    <s v="CUMPLIDO"/>
    <x v="11"/>
    <x v="100"/>
    <n v="1"/>
    <x v="127"/>
  </r>
  <r>
    <n v="102"/>
    <n v="129"/>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1.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1. Se crearan protocolos de avance técnicos de  obra, que garanticen que las especificaciones  técnicas y diseños de obras, cumplen con la establecido. en garantía de las obras que se reciben. _x000a_"/>
    <s v="1. Fortalecer la supervisión mediante un protocolo inmerso en el Manual de Contratación ejerciendo mas control sobre la garantía de la interventoría."/>
    <s v="1. Protocolo técnico de avance creado_x000a_"/>
    <n v="1"/>
    <d v="2019-09-01T00:00:00"/>
    <x v="27"/>
    <n v="12.857142857142858"/>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59.9666666666667"/>
    <x v="0"/>
    <n v="0"/>
    <n v="0"/>
    <n v="12.857142857142858"/>
    <m/>
    <x v="1"/>
    <s v="VENCIDO"/>
    <x v="11"/>
    <x v="101"/>
    <n v="1"/>
    <x v="128"/>
  </r>
  <r>
    <s v=""/>
    <n v="130"/>
    <m/>
    <m/>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2.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x v="15"/>
    <n v="42"/>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x v="0"/>
    <n v="0"/>
    <n v="0"/>
    <n v="42"/>
    <m/>
    <x v="1"/>
    <s v=""/>
    <x v="11"/>
    <x v="101"/>
    <n v="2"/>
    <x v="129"/>
  </r>
  <r>
    <s v=""/>
    <n v="131"/>
    <m/>
    <m/>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3.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_x000a_3. Se requerirá a la interventoría y al contratista para efectuar las respectivas correcciones, los defectos y deficiencias constructivos detectados por la contraloría. "/>
    <s v="_x000a_3. Informe técnico  de la interventoría con registro fotográfico que demuestre la corrección al problema evidenciado. "/>
    <s v="_x000a_3.  Informe del supervisor  con registro fotográfico."/>
    <n v="1"/>
    <d v="2019-09-05T00:00:00"/>
    <x v="19"/>
    <n v="16.714285714285715"/>
    <x v="5"/>
    <n v="1"/>
    <s v="Acción de  mejora cumplida por presentación de la unidad de medida. Sin embargo, las evidencias registradas en papel de trabajo elaborado el 10 de octubre de 2020 sustentan la no efectivad de la actividad emprendida. 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2"/>
    <n v="16.714285714285715"/>
    <n v="16.714285714285715"/>
    <n v="16.714285714285715"/>
    <m/>
    <x v="2"/>
    <s v=""/>
    <x v="11"/>
    <x v="101"/>
    <n v="3"/>
    <x v="130"/>
  </r>
  <r>
    <n v="103"/>
    <n v="132"/>
    <m/>
    <s v="Administrativo con presunta a incidencia fiscal y disciplinaria "/>
    <s v="14 05 004   "/>
    <s v="H37AF18. Contrato de Obra 544 de 2012. Pago correspondiente a derechos de botadero. _x000a__x000a_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_x000a__x000a_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
    <s v="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x v="25"/>
    <n v="11.142857142857142"/>
    <x v="9"/>
    <n v="0"/>
    <s v="SIN OBSERVACIONES"/>
    <m/>
    <n v="-1458.9333333333334"/>
    <x v="0"/>
    <n v="0"/>
    <n v="0"/>
    <n v="11.142857142857142"/>
    <m/>
    <x v="1"/>
    <s v="VENCIDO"/>
    <x v="11"/>
    <x v="102"/>
    <n v="1"/>
    <x v="131"/>
  </r>
  <r>
    <n v="104"/>
    <n v="133"/>
    <m/>
    <s v="Administrativo con presunta a incidencia fiscal y disciplinaria"/>
    <s v="14 05 004   "/>
    <s v="H38AF18. Contrato de Obra 544 de 2012. Elaboración de estudios y diseños nuevos. _x000a__x000a_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_x000a__x000a_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_x000a__x000a_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
    <s v="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x v="25"/>
    <n v="11.142857142857142"/>
    <x v="9"/>
    <n v="0"/>
    <s v="SIN OBSERVACIONES"/>
    <m/>
    <n v="-1458.9333333333334"/>
    <x v="0"/>
    <n v="0"/>
    <n v="0"/>
    <n v="11.142857142857142"/>
    <m/>
    <x v="1"/>
    <s v="VENCIDO"/>
    <x v="11"/>
    <x v="103"/>
    <n v="1"/>
    <x v="132"/>
  </r>
  <r>
    <n v="105"/>
    <n v="134"/>
    <m/>
    <s v="Administrativo con presunta incidencia fiscal y disciplinaria"/>
    <s v="14 05 004   "/>
    <s v="H39AF18. Contrato de Obra 1638 de 2015. Mayor valor pagado por concepto de vigilancia, operación y mantenimiento de túneles sector Cisneros – Loboguerrero. 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1.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Desligar el tema contractivo del tema operativo mediante la suscripción de contratos exclusivamente para operación vigilancia y mantenimiento de los túneles, lo cual se incorporará en el anexo técnico para futuros contratos."/>
    <s v="Anexo técnico en el cuál se desliga el tema constructivo del tema operativo."/>
    <s v="Anexo técnico ajustado"/>
    <n v="1"/>
    <d v="2019-08-13T00:00:00"/>
    <x v="19"/>
    <n v="20"/>
    <x v="17"/>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1T00:00:00"/>
    <n v="11.866666666666667"/>
    <x v="2"/>
    <n v="20"/>
    <n v="20"/>
    <n v="20"/>
    <m/>
    <x v="2"/>
    <s v="VENCIDO"/>
    <x v="11"/>
    <x v="104"/>
    <n v="1"/>
    <x v="133"/>
  </r>
  <r>
    <s v=""/>
    <n v="135"/>
    <m/>
    <m/>
    <s v="14 05 004   "/>
    <s v="H39AF18. Contrato de Obra 1638 de 2015. Mayor valor pagado por concepto de vigilancia, operación y mantenimiento de túneles sector Cisneros – Loboguerrero.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2.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Los recursos pagados incorrectamente se descontaran en la correspondiente acta  liquidación."/>
    <s v="Descuento de mayor valor pagado en acta  liquidación."/>
    <s v="2. Acta de liquidación "/>
    <n v="1"/>
    <d v="2019-08-13T00:00:00"/>
    <x v="19"/>
    <n v="20"/>
    <x v="5"/>
    <n v="0.2"/>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4"/>
    <n v="4"/>
    <n v="4"/>
    <n v="20"/>
    <m/>
    <x v="1"/>
    <s v=""/>
    <x v="11"/>
    <x v="104"/>
    <n v="2"/>
    <x v="134"/>
  </r>
  <r>
    <n v="106"/>
    <n v="136"/>
    <m/>
    <s v=" Administrativo con presunto alcance disciplinario"/>
    <s v="14 05 004   "/>
    <s v="H40AF18. Contrato de Obra 1651 de 2015. Obras inconclusas._x000a__x000a_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_x000a__x000a_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_x000a_"/>
    <s v="Lo identificado por debilidades en la planificación contractual con lo cual presuntamente se inobservó lo establecido en el Artículo 3 y en los numerales 1 y 2 del Artículo 26 de la Ley 80 de 1993 . El presente hallazgo tiene presunta incidencia disciplinaria."/>
    <s v="Gestionar  la estructuración de la segunda y última etapa del puente Benito Hernández y construcción, de acuerdo a los recursos presupuestales de la anualidad 2021 o posteriores."/>
    <s v="_x000a_Estructurar anteproyecto etapa 2 y final, puente Benito Hernández, que posibilite la construcción de los ejes viales 11 y 14._x000a_"/>
    <s v=" _x000a_Anteproyecto etapa 2 y final, estructurado._x000a_"/>
    <n v="1"/>
    <d v="2019-09-01T00:00:00"/>
    <x v="19"/>
    <n v="17.285714285714285"/>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8T00:00:00"/>
    <n v="12.1"/>
    <x v="2"/>
    <n v="17.285714285714285"/>
    <n v="17.285714285714285"/>
    <n v="17.285714285714285"/>
    <m/>
    <x v="2"/>
    <s v="CUMPLIDO"/>
    <x v="11"/>
    <x v="105"/>
    <n v="1"/>
    <x v="135"/>
  </r>
  <r>
    <n v="107"/>
    <n v="137"/>
    <m/>
    <s v="Administrativo"/>
    <s v="14 05 004   "/>
    <s v="H41AF18. Contrato de Obra 518 de 2012. Obras Inconclusas. 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2."/>
    <s v="De la información referida se establece que desde mayo de 2018 no se ejecutaron más actividades de obra por parte del Contratista, a pesar de existir los recursos financieros disponibles del contrato para garantizar su pago (…)"/>
    <s v="Incorporar en el anteproyecto de presupuesto la necesidad de los recursos para la culminación de las obras."/>
    <s v="Realizar las gestiones para la solicitud de recursos dentro del anteproyecto de presupuesto para la culminación de las obras."/>
    <s v="Anteproyecto de presupuesto con la incorporación del proyecto para terminación de las obras."/>
    <n v="1"/>
    <d v="2019-08-13T00:00:00"/>
    <x v="28"/>
    <n v="11.285714285714286"/>
    <x v="9"/>
    <n v="1"/>
    <s v="La Acción 1 se consideró cumplida en virtud de la Circular N° 05 del 11 de marzo 2019, cuyo asunto es: &quot;Lineamiento Acciones Cumplidas - Planes de Mejoramiento - Sujetos de Control Fiscal&quot;, expedida por la Contraloría General de la República._x000a__x000a_Situación que aplica también para el hallazgo H42AF18 - Acciones 1 y 2."/>
    <m/>
    <n v="-1458.9666666666667"/>
    <x v="2"/>
    <n v="11.285714285714286"/>
    <n v="11.285714285714286"/>
    <n v="11.285714285714286"/>
    <m/>
    <x v="2"/>
    <s v="CUMPLIDO"/>
    <x v="11"/>
    <x v="106"/>
    <n v="1"/>
    <x v="136"/>
  </r>
  <r>
    <n v="108"/>
    <n v="138"/>
    <m/>
    <s v="Administrativo"/>
    <s v="14 05 004   "/>
    <s v="H43AF18. Mantenimiento a las Obras. Contrato de Obra 1696 de 11-12-2015. _x000a__x000a_Como resultado de la visita practicada por la CGR el 12 de marzo de 2019 a las obras en ejecución, se estableció que entre el K0+000 y K6+800, el pavimento flexible en varios sectores presentaba fisuramiento longitudinal y grietas sobre los bordes de la vía. _x000a__x000a_"/>
    <s v="(…) falta de mantenimiento oportuno por parte del contratista y la aplicación de controles por parte de la interventoría, con lo cual podrían generar daños mayores y reprocesos que originan demoras en la terminación de las obras y dificultades en la operación."/>
    <s v="Reparar los defectos constructivos detectados por la Contraloría por parte del contratista bajo la supervisión de la interventoría."/>
    <s v="Informe de la interventoría con registro fotográfico del recibo a satisfacción de las reparaciones indicando los PR."/>
    <s v="Informe con registro fotográfico "/>
    <n v="1"/>
    <d v="2019-08-13T00:00:00"/>
    <x v="19"/>
    <n v="20"/>
    <x v="9"/>
    <n v="1"/>
    <s v="SIN OBSERVACIONES"/>
    <m/>
    <n v="-1461"/>
    <x v="2"/>
    <n v="20"/>
    <n v="20"/>
    <n v="20"/>
    <m/>
    <x v="2"/>
    <s v="CUMPLIDO"/>
    <x v="11"/>
    <x v="107"/>
    <n v="1"/>
    <x v="137"/>
  </r>
  <r>
    <n v="109"/>
    <n v="139"/>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1.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1. Se efectuará una  auditoria  posventa de obra, en garantía de verificar la calidad y estado de las obras recibidas._x000a__x000a_"/>
    <s v="1. Auditoria posventa de obra para verificación de calidad y estado."/>
    <s v="1. Informe de auditoria "/>
    <n v="1"/>
    <d v="2019-09-10T00:00:00"/>
    <x v="15"/>
    <n v="42"/>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x v="0"/>
    <n v="0"/>
    <n v="0"/>
    <n v="42"/>
    <m/>
    <x v="1"/>
    <s v="VENCIDO"/>
    <x v="11"/>
    <x v="108"/>
    <n v="1"/>
    <x v="138"/>
  </r>
  <r>
    <s v=""/>
    <n v="140"/>
    <m/>
    <m/>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2.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2. Se requerirá a la interventoría y al contratista para  que efectúen las respectivas correcciones y deficiencias constructivos resultantes de los hallazgos de contraloría y la auditoria técnica posventa efectuada por el INVIAS. _x000a__x000a_"/>
    <s v="2. Informe técnico  de la interventoría con registro fotográfico que demuestre la corrección al problema evidenciado. "/>
    <s v="2. Informe del supervisor  con registro fotográfico."/>
    <n v="1"/>
    <d v="2019-08-13T00:00:00"/>
    <x v="19"/>
    <n v="20"/>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0"/>
    <n v="0"/>
    <n v="0"/>
    <n v="20"/>
    <m/>
    <x v="1"/>
    <s v=""/>
    <x v="11"/>
    <x v="108"/>
    <n v="2"/>
    <x v="139"/>
  </r>
  <r>
    <s v=""/>
    <n v="141"/>
    <m/>
    <m/>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_x000a__x000a_Acción 3.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3. Se gestionará mesas de trabajo con los entes territoriales responsables del mantenimiento de las vías para que efectúen el correspondiente y periódico mantenimiento de la vía_x000a_"/>
    <s v="_x000a_3. Mesas de trabajo con entes territoriales para gestionar mantenimiento  de la vía._x000a_"/>
    <s v="_x000a_3. Acta de mesa de trabajo_x000a_"/>
    <s v="1"/>
    <d v="2019-08-13T00:00:00"/>
    <x v="19"/>
    <n v="20"/>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0"/>
    <n v="0"/>
    <n v="0"/>
    <n v="20"/>
    <m/>
    <x v="1"/>
    <s v=""/>
    <x v="11"/>
    <x v="108"/>
    <n v="3"/>
    <x v="140"/>
  </r>
  <r>
    <n v="110"/>
    <n v="142"/>
    <m/>
    <s v="Administrativo"/>
    <s v="14 05 004   "/>
    <s v="H46AF18. Reductores de Velocidad. Contrato de Obra 1647 de 30-11-2015._x000a__x000a_En el sector del pavimento flexible comprendido entre TCC – Tele Bucaramanga en el cual se encuentran instalados estoperoles por parte del Contratista, se presenta desprendimiento prematuro de varios de estos elementos (...)_x000a__x000a_Acción 2."/>
    <s v="Deficiencias en la instalación, calidad y funcionalidad de los estoperoles, con lo cual se genera riesgo en la seguridad operacional del corredor."/>
    <s v="Realizar auditorías de seguimiento técnico en obra, en garantía de verificar la calidad de las obras que se están ejecutando  la fecha de inicio del presente plan de mejoramiento, como medida de control preventiva._x000a_"/>
    <s v="_x000a_Realizar auditorías de seguimiento técnico en obra, en garantía de verificar la calidad de las obras que se están ejecutando._x000a_"/>
    <s v="_x000a_Informes de auditoria de avance técnico de las obras en ejecución._x000a_"/>
    <n v="8"/>
    <d v="2019-09-10T00:00:00"/>
    <x v="15"/>
    <n v="42"/>
    <x v="5"/>
    <n v="0"/>
    <s v="La Acción 1 se consideró cumplida en virtud de la Circular N° 05 del 11 de marzo 2019, cuyo asunto es: &quot;Lineamiento Acciones Cumplidas - Planes de Mejoramiento - Sujetos de Control Fiscal&quot;, expedida por la Contraloría General de la República.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7.0666666666666"/>
    <x v="0"/>
    <n v="0"/>
    <n v="0"/>
    <n v="42"/>
    <m/>
    <x v="1"/>
    <s v="VENCIDO"/>
    <x v="11"/>
    <x v="109"/>
    <n v="1"/>
    <x v="141"/>
  </r>
  <r>
    <n v="111"/>
    <n v="143"/>
    <m/>
    <s v="Administrativo"/>
    <s v="14 05 004   "/>
    <s v="H47AF18. Mantenimiento al Corredor Vial. Contrato de Obra 1639 de 30-11-2015. _x000a__x000a_Contrato por valor de $89.376.3 millones, suscrito entre el INVIAS y el Consorcio Vías de Colombia para el Mejoramiento, Gestión Predial, Social y Ambiental de la Carretera Málaga - Los Curos en el Departamento de Santander_x000a__x000a_El puente el Guamo a la salida de Guaca a San Andrés k61+080, en construcción, presenta deficiencias en la señalización de desviación y orientación del tráfico._x000a__x000a_En el paso nacional por la población de Guaca, cuatro (4) losas de pavimento rígido presentan fisuramiento transversal, la misma falla se observó en una losa del paso nacional población de San Andrés. _x000a__x000a_El pavimento flexible en el sector comprendido entre el K58+090 presenta fisuramientos longitudinales en el eje central de la vía._x000a__x000a_En varios sectores de la vía las cunetas en concreto muestran fracturas, así como ranuras de dilataciones superficiales poco profundas y sin el lleno correspondiente que permita una adecuada dilatación e impida la filtración de partículas y escorrentía de la zona.   _x000a_"/>
    <s v="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
    <s v="Reparar los defectos constructivos y arreglar la señalización informada por  la Contraloría  por parte del contratista bajo la supervisión de la interventoría "/>
    <s v="informe de la interventoría con registro fotográfico del recibo a satisfacción de los arreglos observados por la Contraloría indicando PRS."/>
    <s v="Informe con registro fotográfico"/>
    <n v="1"/>
    <d v="2019-08-13T00:00:00"/>
    <x v="19"/>
    <n v="20"/>
    <x v="9"/>
    <n v="1"/>
    <s v="SIN OBSERVACIONES"/>
    <m/>
    <n v="-1461"/>
    <x v="2"/>
    <n v="20"/>
    <n v="20"/>
    <n v="20"/>
    <m/>
    <x v="2"/>
    <s v="CUMPLIDO"/>
    <x v="11"/>
    <x v="110"/>
    <n v="1"/>
    <x v="142"/>
  </r>
  <r>
    <n v="112"/>
    <n v="144"/>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1.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_x000a_1. Se efectuará auditoria de estado técnico en obra, en garantía de verificar el estado de las obra ejecutadas, como medida de control posventa._x000a_"/>
    <s v="_x000a_1. Auditoria de obra posventa._x000a_"/>
    <s v="_x000a_2. Informe de auditoria_x000a__x000a_"/>
    <s v="1"/>
    <d v="2019-08-13T00:00:00"/>
    <x v="19"/>
    <n v="20"/>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0"/>
    <n v="0"/>
    <n v="0"/>
    <n v="20"/>
    <m/>
    <x v="1"/>
    <s v="VENCIDO"/>
    <x v="11"/>
    <x v="111"/>
    <n v="1"/>
    <x v="143"/>
  </r>
  <r>
    <s v=""/>
    <n v="145"/>
    <m/>
    <m/>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2.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_x000a__x000a_"/>
    <s v="_x000a_2, Requerimiento a interventoría y contratista para hacer efectiva la póliza de cumplimiento y estabilidad de obra y documentar las reparaciones mediante informe con registro fotográfico._x000a_"/>
    <s v="Informe con registro fotográfico"/>
    <s v="1"/>
    <d v="2019-08-13T00:00:00"/>
    <x v="19"/>
    <n v="20"/>
    <x v="5"/>
    <n v="0"/>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61"/>
    <x v="0"/>
    <n v="0"/>
    <n v="0"/>
    <n v="20"/>
    <m/>
    <x v="1"/>
    <s v=""/>
    <x v="11"/>
    <x v="111"/>
    <n v="2"/>
    <x v="144"/>
  </r>
  <r>
    <n v="113"/>
    <n v="146"/>
    <m/>
    <s v="Administrativo con presunta incidencia disciplinaria"/>
    <s v="14 05 004   "/>
    <s v="H49AF18. Construcción de Muros en Mampostería para Centro de Control – Contrato 1759/2015 (Equipos Electromecánicos). _x000a__x000a_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_x000a__x000a_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_x000a__x000a_"/>
    <s v="(…) deficiencias en los procesos de control realizados por parte del contratista de obra y la interventoría de la misma."/>
    <s v="El CONSORCIO INTEGRAL MAB-ZAÑARTU, firma interventora, presentará un informe con fotografías y ensayos de laboratorio que evidencien el cumplimiento de la norma NSR-10, sobre el estado actual de los trabajos y las acciones realizadas."/>
    <s v="Se procederá a presentar un documento por la interventoría del contrato, en el cual conste el seguimiento al Hallazgo enunciado, que incluye las respectivas fotografías y ensayos sobre las acciones realizadas"/>
    <s v="Informe"/>
    <n v="1"/>
    <d v="2019-08-13T00:00:00"/>
    <x v="29"/>
    <n v="2.5714285714285716"/>
    <x v="40"/>
    <n v="1"/>
    <s v="SIN OBSERVACIONES"/>
    <m/>
    <n v="-1456.9333333333334"/>
    <x v="2"/>
    <n v="2.5714285714285716"/>
    <n v="2.5714285714285716"/>
    <n v="2.5714285714285716"/>
    <m/>
    <x v="2"/>
    <s v="CUMPLIDO"/>
    <x v="11"/>
    <x v="112"/>
    <n v="1"/>
    <x v="145"/>
  </r>
  <r>
    <n v="114"/>
    <n v="147"/>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1."/>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x v="20"/>
    <n v="52.142857142857146"/>
    <x v="40"/>
    <n v="0"/>
    <s v="SIN OBSERVACIONES"/>
    <m/>
    <n v="-1468.5"/>
    <x v="0"/>
    <n v="0"/>
    <n v="0"/>
    <n v="52.142857142857146"/>
    <m/>
    <x v="1"/>
    <s v="VENCIDO"/>
    <x v="11"/>
    <x v="113"/>
    <n v="1"/>
    <x v="146"/>
  </r>
  <r>
    <s v=""/>
    <n v="148"/>
    <m/>
    <m/>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2."/>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x v="15"/>
    <n v="46"/>
    <x v="40"/>
    <n v="40"/>
    <s v="Acción a cargo del Grupo Cruce Cordillera Central - Túnel de la línea - GCC -, ante división de proyectos asignados al Grupo Gerencia de Proyectos Estratégicos."/>
    <d v="2020-11-27T00:00:00"/>
    <n v="5"/>
    <x v="2"/>
    <n v="46"/>
    <n v="46"/>
    <n v="46"/>
    <m/>
    <x v="2"/>
    <s v=""/>
    <x v="11"/>
    <x v="113"/>
    <n v="2"/>
    <x v="147"/>
  </r>
  <r>
    <n v="115"/>
    <n v="149"/>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1.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x v="20"/>
    <n v="52.142857142857146"/>
    <x v="40"/>
    <n v="0"/>
    <s v="SIN OBSERVACIONES"/>
    <m/>
    <n v="-1468.5"/>
    <x v="0"/>
    <n v="0"/>
    <n v="0"/>
    <n v="52.142857142857146"/>
    <m/>
    <x v="1"/>
    <s v="VENCIDO"/>
    <x v="11"/>
    <x v="114"/>
    <n v="1"/>
    <x v="148"/>
  </r>
  <r>
    <s v=""/>
    <n v="150"/>
    <m/>
    <m/>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2.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x v="15"/>
    <n v="46"/>
    <x v="40"/>
    <n v="40"/>
    <s v="Acción a cargo del Grupo Cruce Cordillera Central - Túnel de la línea - GCC -, ante división de proyectos asignados al Grupo Gerencia de Proyectos Estratégicos."/>
    <d v="2020-11-27T00:00:00"/>
    <n v="5"/>
    <x v="2"/>
    <n v="46"/>
    <n v="46"/>
    <n v="46"/>
    <m/>
    <x v="2"/>
    <s v=""/>
    <x v="11"/>
    <x v="114"/>
    <n v="2"/>
    <x v="149"/>
  </r>
  <r>
    <n v="116"/>
    <n v="151"/>
    <m/>
    <s v="Administrativo"/>
    <s v="14 05 004   "/>
    <s v="H52AF18. Alcance Contrato 806 de 2017 y Adición de Cláusula Compromisoria. _x000a__x000a_(…) disminución del alcance contractual inicial y aumento de los recursos necesarios para la terminación del proyecto. "/>
    <s v="_x000a_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
    <s v="Elaborar y formalizar un documento guía para la planeación y estructuración de proyectos estratégicos."/>
    <s v="Documentación de la guía &quot;Planeación y estructuración de proyectos estratégicos.&quot;"/>
    <s v="Guía &quot;Planeación y estructuración de proyectos estratégicos.&quot;"/>
    <n v="1"/>
    <d v="2019-08-13T00:00:00"/>
    <x v="15"/>
    <n v="46"/>
    <x v="40"/>
    <n v="0"/>
    <s v="SIN OBSERVACIONES"/>
    <m/>
    <n v="-1467.0666666666666"/>
    <x v="0"/>
    <n v="0"/>
    <n v="0"/>
    <n v="46"/>
    <m/>
    <x v="1"/>
    <s v="VENCIDO"/>
    <x v="11"/>
    <x v="115"/>
    <n v="1"/>
    <x v="150"/>
  </r>
  <r>
    <n v="117"/>
    <n v="152"/>
    <m/>
    <s v="Administrativo con presunta incidencia disciplinaria"/>
    <s v="14 05 004   "/>
    <s v="H53AF18. Transitabilidad Quebrada Agua Blanca – Otanche. _x000a__x000a_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_x000a__x000a_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_x000a__x000a_"/>
    <s v="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
    <s v="Estructurar una guía para la coordinación interinstitucional, a manera de herramienta  metodológica, de manera que se establezcan claramente las  competencias y responsabilidades de los intervinientes en los convenios a suscribir "/>
    <s v="Guía Metodológica de Cooperación."/>
    <s v="Una (1) Guía Metodológica."/>
    <n v="1"/>
    <d v="2019-08-13T00:00:00"/>
    <x v="19"/>
    <n v="20"/>
    <x v="41"/>
    <n v="0"/>
    <s v="SIN OBSERVACIONES"/>
    <m/>
    <n v="-1461"/>
    <x v="0"/>
    <n v="0"/>
    <n v="0"/>
    <n v="20"/>
    <m/>
    <x v="1"/>
    <s v="VENCIDO"/>
    <x v="11"/>
    <x v="116"/>
    <n v="1"/>
    <x v="151"/>
  </r>
  <r>
    <n v="118"/>
    <n v="153"/>
    <m/>
    <s v="Administrativo con presunta incidencia disciplinaria"/>
    <s v="14 05 004   "/>
    <s v="_x000a__x000a_H54AF18. Reasentamiento comunidad en Ciénaga por trazado de la Variante de Ciénaga. _x000a__x000a_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_x000a__x000a_(...) a la fecha de hoy no se cuenta con información sobre la consecución de recursos para este reasentamiento o el avance en algún proyecto de vivienda que beneficie a la comunidad afectada por el proyecto (...)_x000a__x000a__x000a__x000a__x000a__x000a_"/>
    <s v="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
    <s v="_x000a__x000a_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_x000a_"/>
    <s v="_x000a_1. Mesa de trabajo con INVIAS, Municipio de Ciénaga._x000a__x000a__x000a_"/>
    <s v="_x000a_1 . Acta de mesa de trabajo._x000a_"/>
    <n v="1"/>
    <d v="2019-08-13T00:00:00"/>
    <x v="19"/>
    <n v="20"/>
    <x v="5"/>
    <n v="0.7"/>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1"/>
    <x v="5"/>
    <n v="14"/>
    <n v="14"/>
    <n v="20"/>
    <s v="NO"/>
    <x v="1"/>
    <s v="VENCIDO"/>
    <x v="11"/>
    <x v="117"/>
    <n v="1"/>
    <x v="152"/>
  </r>
  <r>
    <n v="119"/>
    <n v="154"/>
    <m/>
    <s v="Administrativo con presunta incidencia disciplinaria - Indagación Preliminar"/>
    <s v="14 05 004   "/>
    <s v="H55AF18. Conexión Variante de Ciénaga con Ruta del Sol III.  _x000a__x000a_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_x000a__x000a_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_x000a__x000a_"/>
    <s v="(…) se debe a las deficiencias en planeación que presenta el proyecto, al partir de supuestos que no se iban a realizar (…)."/>
    <s v="_x000a__x000a_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_x000a_  "/>
    <s v="_x000a_1. Mesa de trabajo INVIAS, Gobernación de Magdalena, y municipio de Ciénaga._x000a_"/>
    <s v="_x000a_1. Acta de Mesa de trabajo."/>
    <n v="1"/>
    <d v="2019-08-13T00:00:00"/>
    <x v="19"/>
    <n v="20"/>
    <x v="5"/>
    <n v="0.3"/>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1"/>
    <x v="1"/>
    <n v="6"/>
    <n v="6"/>
    <n v="20"/>
    <s v="NO"/>
    <x v="1"/>
    <s v="VENCIDO"/>
    <x v="11"/>
    <x v="118"/>
    <n v="1"/>
    <x v="153"/>
  </r>
  <r>
    <n v="120"/>
    <n v="155"/>
    <m/>
    <s v="Administrativo con presunta incidencia disciplinaria y para Indagación Preliminar "/>
    <s v="14 05 004   "/>
    <s v="H56AF18. Cuota de gerencia Convenio 267 de 2009 y ejecución de trabajos en Transversal de la Macarena. _x000a__x000a_(...)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_x000a__x000a_(...)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_x000a__x000a_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
    <s v="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
    <s v="Realizar seguimiento periódico a la ejecución del convenio y documentar mediante informes trimestrales."/>
    <s v="Efectuar seguimiento semestral a la ejecución del convenio y documentar mediante informes trimestrales."/>
    <s v="Informe trimestral de seguimiento"/>
    <n v="4"/>
    <d v="2019-08-13T00:00:00"/>
    <x v="20"/>
    <n v="52.142857142857146"/>
    <x v="9"/>
    <n v="4"/>
    <s v="SIN OBSERVACIONES"/>
    <d v="2021-02-09T00:00:00"/>
    <n v="6.0333333333333332"/>
    <x v="2"/>
    <n v="52.142857142857146"/>
    <n v="52.142857142857146"/>
    <n v="52.142857142857146"/>
    <m/>
    <x v="2"/>
    <s v="CUMPLIDO"/>
    <x v="11"/>
    <x v="119"/>
    <n v="1"/>
    <x v="154"/>
  </r>
  <r>
    <n v="121"/>
    <n v="156"/>
    <m/>
    <s v="Administrativo"/>
    <s v="14 05 004   "/>
    <s v="H57AF18. Cumplimiento Contrato Obra 2179 de 2016. _x000a__x000a_(...) no existe certeza de que se haya extraído la totalidad de los restos del buque Tritonia, y -en consecuencia, tampoco sobre el cumplimiento de este ítem del Contrato de Obra 2179 de 2016._x000a__x000a_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
    <s v="(…) existe un nivel de incertidumbre en todas las mediciones realizadas en las distintas campañas (…)"/>
    <s v="Elaborar e implementar una bitácora para la estructuración de proyectos de la Subdirección Marítima y Fluvial."/>
    <s v="Elaboración y aprobación de la bitácora  para la estructuración de proyectos de la Subdirección Marítima y Fluvial (la cuál reposará dentro del expediente documental.), para su cumplimiento a partir de la socialización."/>
    <s v="Bitácora elaborada, aprobada y socializada  para la estructuración de proyectos de la Subdirección Marítima y Fluvial."/>
    <n v="1"/>
    <d v="2019-08-13T00:00:00"/>
    <x v="30"/>
    <n v="9"/>
    <x v="42"/>
    <n v="0.5"/>
    <s v="SIN OBSERVACIONES"/>
    <m/>
    <n v="-1458.4333333333334"/>
    <x v="6"/>
    <n v="4.5"/>
    <n v="4.5"/>
    <n v="9"/>
    <m/>
    <x v="1"/>
    <s v="VENCIDO"/>
    <x v="11"/>
    <x v="120"/>
    <n v="1"/>
    <x v="155"/>
  </r>
  <r>
    <n v="122"/>
    <n v="157"/>
    <n v="61"/>
    <s v=" 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1."/>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1: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
    <s v="Matriz de Riesgo actualizada"/>
    <n v="1"/>
    <d v="2019-08-02T00:00:00"/>
    <x v="27"/>
    <n v="17.142857142857142"/>
    <x v="43"/>
    <n v="1"/>
    <s v="SIN OBSERVACIONES"/>
    <d v="2020-12-31T00:00:00"/>
    <n v="13.233333333333333"/>
    <x v="2"/>
    <n v="17.142857142857142"/>
    <n v="17.142857142857142"/>
    <n v="17.142857142857142"/>
    <m/>
    <x v="2"/>
    <s v="CUMPLIDO"/>
    <x v="11"/>
    <x v="121"/>
    <n v="1"/>
    <x v="156"/>
  </r>
  <r>
    <s v=""/>
    <n v="158"/>
    <n v="62"/>
    <m/>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2."/>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2: Socialización   para la implementación de  la  matriz de riesgos actualizada  a la Subdirección de Medio Ambiente y Gestión Socia l, la Subdirección Marítima y Fluvial y la Dirección Técnica ."/>
    <s v="Actas de Socialización"/>
    <n v="2"/>
    <d v="2019-12-01T00:00:00"/>
    <x v="19"/>
    <n v="4.2857142857142856"/>
    <x v="43"/>
    <n v="2"/>
    <s v="SIN OBSERVACIONES"/>
    <d v="2020-12-30T00:00:00"/>
    <n v="12.166666666666666"/>
    <x v="2"/>
    <n v="4.2857142857142856"/>
    <n v="4.2857142857142856"/>
    <n v="4.2857142857142856"/>
    <m/>
    <x v="2"/>
    <s v=""/>
    <x v="11"/>
    <x v="121"/>
    <n v="2"/>
    <x v="157"/>
  </r>
  <r>
    <n v="123"/>
    <n v="159"/>
    <m/>
    <s v="Fiscal, disciplinario y penal"/>
    <s v="14 04 004   "/>
    <s v="H1APCSMF18. Mayores cantidades de obras pagadas contrato 688 de 2015. De 2016-100263-80914-D._x000a__x000a_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_x000a__x000a_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_x000a__x000a_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
    <s v="Incumplimiento de los deberes funcionales del interventor del contrato, referido a las funciones de vigencia técnica y de los deberes del contratista establecidos en el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incluido el Informe Mensual de Supervisión.  En cumplimiento de lo establecido en el parágrafo segundo del artículo 39 de la Ley 80 de 1993.  "/>
    <s v="Procedimiento documentado"/>
    <n v="1"/>
    <d v="2019-01-15T00:00:00"/>
    <x v="31"/>
    <n v="6.2857142857142856"/>
    <x v="42"/>
    <n v="0.4"/>
    <s v="SIN OBSERVACIONES"/>
    <m/>
    <n v="-1450.8"/>
    <x v="7"/>
    <n v="2.5142857142857142"/>
    <n v="2.5142857142857142"/>
    <n v="6.2857142857142856"/>
    <m/>
    <x v="1"/>
    <s v="VENCIDO"/>
    <x v="12"/>
    <x v="122"/>
    <n v="1"/>
    <x v="158"/>
  </r>
  <r>
    <n v="124"/>
    <n v="160"/>
    <m/>
    <s v="Disciplinario"/>
    <s v="14 04 004   "/>
    <s v="H2APCSMF18. Cronología pliegos contrato 688 de 2015. _x000a_      _x000a_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_x000a__x000a_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_x000a__x000a_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_x000a__x000a_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
    <s v="Las irregularidades señaladas denotan debilidades en el sistema de control interno con respecto al cumplimiento de los tiempos establecidos para las etapas del proceso contractual."/>
    <s v="Fortalecer la etapa de planeación y estructuración de los proyectos (Convenios Interadministrativos o contratos), formulando un procedimiento documentado que oriente el ejercicio y establezca los controles para mejorar aspectos tales como:_x000a_ _x000a_Análisis de todas las variables inmersas en el proyecto._x000a_Correcta verificación de estudios y diseños._x000a_Adecuada construcción de presupuestos de obra e interventoría._x000a_Correcta formulación de alcances y condiciones técnicas._x000a_Correcta coordinación y comunicación interinstitucional entre entidades involucradas._x000a_"/>
    <s v="Procedimiento documentado que oriente el ejercicio y establezca los controles para fortalecer la gestión contractual y mitigar la materialización de los riesgos inherentes a la actividad."/>
    <s v="Procedimiento documentado"/>
    <n v="1"/>
    <d v="2019-01-15T00:00:00"/>
    <x v="31"/>
    <n v="6.2857142857142856"/>
    <x v="42"/>
    <n v="0.4"/>
    <s v="SIN OBSERVACIONES"/>
    <m/>
    <n v="-1450.8"/>
    <x v="7"/>
    <n v="2.5142857142857142"/>
    <n v="2.5142857142857142"/>
    <n v="6.2857142857142856"/>
    <m/>
    <x v="1"/>
    <s v="VENCIDO"/>
    <x v="12"/>
    <x v="123"/>
    <n v="1"/>
    <x v="159"/>
  </r>
  <r>
    <n v="125"/>
    <n v="161"/>
    <m/>
    <s v="Fiscal y disciplinario"/>
    <s v="17 04 003   "/>
    <s v="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_x000a_"/>
    <s v="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
    <s v="Revisión y actualización del procedimiento cuentas por pagar relacionado con la revisión, verificación y control de las deducciones inherentes al pago de las obligaciones de la entidad."/>
    <s v="Implementar actualización del procedimiento cuentas por pagar."/>
    <s v="Procedimiento actualizado"/>
    <n v="1"/>
    <d v="2019-01-15T00:00:00"/>
    <x v="32"/>
    <n v="23.714285714285715"/>
    <x v="44"/>
    <n v="1"/>
    <s v="SIN OBSERVACIONES"/>
    <d v="2021-03-02T00:00:00"/>
    <n v="20.366666666666667"/>
    <x v="2"/>
    <n v="23.714285714285715"/>
    <n v="23.714285714285715"/>
    <n v="23.714285714285715"/>
    <m/>
    <x v="2"/>
    <s v="CUMPLIDO"/>
    <x v="12"/>
    <x v="124"/>
    <n v="1"/>
    <x v="160"/>
  </r>
  <r>
    <n v="126"/>
    <n v="162"/>
    <m/>
    <s v="Administrativo"/>
    <s v="14 01 012   "/>
    <s v="H5APCSMF18. Garantías  necesarias del contrato No 688 de 2015. se observa que el contratista no constituyo la garantía que ampare los riesgos que en este sentido son imputables al mismo tampoco las mismas le fueron exigidas a pesar de lo establecido en los pliegos definitivos."/>
    <s v="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
    <s v="Revisión y actualización de la matriz de riesgos._x000a__x000a_"/>
    <s v="Documentar el riesgo inherente y el residual en obras de dragado, soportando jurídicamente el apetito del riesgo  y las garantías a exigir."/>
    <s v="Matriz de riesgo actualizada"/>
    <n v="1"/>
    <d v="2019-01-15T00:00:00"/>
    <x v="31"/>
    <n v="6.2857142857142856"/>
    <x v="42"/>
    <n v="0.9"/>
    <s v="SIN OBSERVACIONES"/>
    <m/>
    <n v="-1450.8"/>
    <x v="8"/>
    <n v="5.6571428571428566"/>
    <n v="5.6571428571428566"/>
    <n v="6.2857142857142856"/>
    <m/>
    <x v="1"/>
    <s v="VENCIDO"/>
    <x v="12"/>
    <x v="125"/>
    <n v="1"/>
    <x v="161"/>
  </r>
  <r>
    <n v="127"/>
    <n v="163"/>
    <m/>
    <s v="Fiscal, disciplinario y penal"/>
    <s v="14 04 004   "/>
    <s v="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
    <s v="Incumplimiento de los deberes funcionales del interventor del contrato, referidos a las funciones de seguimiento y de los deberes del contratista establecidos en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15T00:00:00"/>
    <x v="31"/>
    <n v="6.2857142857142856"/>
    <x v="42"/>
    <n v="0.4"/>
    <s v="SIN OBSERVACIONES"/>
    <m/>
    <n v="-1450.8"/>
    <x v="7"/>
    <n v="2.5142857142857142"/>
    <n v="2.5142857142857142"/>
    <n v="6.2857142857142856"/>
    <m/>
    <x v="1"/>
    <s v="VENCIDO"/>
    <x v="12"/>
    <x v="126"/>
    <n v="1"/>
    <x v="162"/>
  </r>
  <r>
    <n v="128"/>
    <n v="164"/>
    <m/>
    <s v="Administrativo con presunta incidencia fiscal y disciplinaria"/>
    <s v="14 01 007   "/>
    <s v="H1ACSRT17. Contrato de Interventoría 1109 de 2015._x000a__x000a_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
    <s v="Deficiencias y debilidades, respecto de la observancia normativa, a tener en cuenta para el desarrollo de la interventoría y que estaba reglamentada en los en los ítems 8.2, 8.3 y 8.22 de los pliegos de condiciones del concurso de méritos, "/>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Procedimiento documentado que oriente el ejercicio y establezca los controles para fortalecer la gestión contractual y mitigar la materialización de los riesgos inherentes a la actividad._x000a_"/>
    <s v="_x000a__x000a_Procedimiento documentado"/>
    <n v="1"/>
    <d v="2019-01-02T00:00:00"/>
    <x v="31"/>
    <n v="8.1428571428571423"/>
    <x v="11"/>
    <n v="0"/>
    <s v="SIN OBSERVACIONES"/>
    <m/>
    <n v="-1450.8"/>
    <x v="0"/>
    <n v="0"/>
    <n v="0"/>
    <n v="8.1428571428571423"/>
    <m/>
    <x v="1"/>
    <s v="VENCIDO"/>
    <x v="13"/>
    <x v="127"/>
    <n v="1"/>
    <x v="163"/>
  </r>
  <r>
    <n v="129"/>
    <n v="165"/>
    <m/>
    <s v="Administrativo con presunta incidencia disciplinaria"/>
    <s v="17 02 003   "/>
    <s v="H2ACSRT17. Recursos del Convenio 2219 de 2013 en riesgo._x000a__x000a_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
    <s v="Debilidades en la ejecución de las obligaciones de la interventoría, quienes a pesar de los retrasos e inconsistencias de obra, no efectuaron las alertas oportunamente, o efectuadas estas, no se tomaron las medidas correctivas por parte de Ente Territorial."/>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28"/>
    <n v="1"/>
    <x v="164"/>
  </r>
  <r>
    <n v="130"/>
    <n v="166"/>
    <m/>
    <s v="Administrativo con presunta incidencia disciplinaria"/>
    <s v="14 04 004   "/>
    <s v="H3ACSRT17.  Intervención del Tramo Vía Valledupar vereda Cerro Peralta _x000a__x000a_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
    <s v="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29"/>
    <n v="1"/>
    <x v="165"/>
  </r>
  <r>
    <n v="131"/>
    <n v="167"/>
    <m/>
    <s v="Administrativo con presunta incidencia disciplinaria"/>
    <s v="14 02 002   "/>
    <s v="H4ACSRT17. Convenio 1216 de 2014 – Alcance Plan de Obras y Liquidación _x000a__x000a_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
    <s v="Es la falta de asignación de recursos para el proyecto de manera total"/>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_x000a__x000a_"/>
    <s v="_x000a__x000a_Procedimiento documentado que oriente el ejercicio y establezca los controles para fortalecer la gestión contractual y mitigar la materialización de los riesgos inherentes a la actividad._x000a__x000a__x000a__x000a__x000a_"/>
    <s v="_x000a__x000a_Procedimiento documentado"/>
    <n v="1"/>
    <d v="2019-01-02T00:00:00"/>
    <x v="31"/>
    <n v="8.1428571428571423"/>
    <x v="11"/>
    <n v="0"/>
    <s v="SIN OBSERVACIONES"/>
    <m/>
    <n v="-1450.8"/>
    <x v="0"/>
    <n v="0"/>
    <n v="0"/>
    <n v="8.1428571428571423"/>
    <m/>
    <x v="1"/>
    <s v="VENCIDO"/>
    <x v="13"/>
    <x v="130"/>
    <n v="1"/>
    <x v="166"/>
  </r>
  <r>
    <n v="132"/>
    <n v="168"/>
    <m/>
    <s v="Administrativo"/>
    <s v="14 04 003   "/>
    <s v="H5ACSRT17. Estado de las obras construidas en desarrollo del convenio 2219 de 2013._x000a__x000a_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
    <s v="Deficiencias constructivas o de calidad de los materiales que aunado a la falta de mantenimiento, disminuyen el periodo de diseño o vida útil de las intervenciones realizadas"/>
    <s v="_x000a__x000a_Iniciar proceso sancionatorio en contra del interventor por el incumplimiento de las obligaciones establecidas en el numeral 8.3 del Manual de Interventoría en lo correspondiente al Recibo Definitivo de las Obras."/>
    <s v="_x000a_Proceso sancionatorio en contra del interventor por el incumplimiento de las obligaciones."/>
    <s v="_x000a__x000a_Inicio de proceso sancionatorio"/>
    <n v="1"/>
    <d v="2019-01-02T00:00:00"/>
    <x v="31"/>
    <n v="8.1428571428571423"/>
    <x v="11"/>
    <n v="0"/>
    <s v="SIN OBSERVACIONES"/>
    <m/>
    <n v="-1450.8"/>
    <x v="0"/>
    <n v="0"/>
    <n v="0"/>
    <n v="8.1428571428571423"/>
    <m/>
    <x v="1"/>
    <s v="VENCIDO"/>
    <x v="13"/>
    <x v="131"/>
    <n v="1"/>
    <x v="167"/>
  </r>
  <r>
    <n v="133"/>
    <n v="169"/>
    <m/>
    <s v="Administrativo con presunta incidencia disciplinaria"/>
    <s v="18 02 001   "/>
    <s v="H6ACSRT17. Frente adicional, contratos de Interventoría, convenio Agencia de Renovación del Territorio._x000a__x000a_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
    <s v="Denota debilidades de planeación y deficiencias en la estructuración de los proyectos, afectándose el principio de Planeación como principio rector de la contratación estatal, que es una manifestación del Principio de Eficacia._x000a__x000a_"/>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
    <s v="_x000a__x000a_Procedimiento documentado"/>
    <n v="1"/>
    <d v="2019-01-02T00:00:00"/>
    <x v="31"/>
    <n v="8.1428571428571423"/>
    <x v="11"/>
    <n v="0"/>
    <s v="SIN OBSERVACIONES"/>
    <m/>
    <n v="-1450.8"/>
    <x v="0"/>
    <n v="0"/>
    <n v="0"/>
    <n v="8.1428571428571423"/>
    <m/>
    <x v="1"/>
    <s v="VENCIDO"/>
    <x v="13"/>
    <x v="132"/>
    <n v="1"/>
    <x v="168"/>
  </r>
  <r>
    <n v="134"/>
    <n v="170"/>
    <m/>
    <s v="Administrativo con presunta incidencia disciplinaria"/>
    <s v="14 04 010   "/>
    <s v="H8ACSRT17. Pago del A.I.U. en Acta de recibo final de obra del contrato de obra derivado del Convenio interadministrativo No. 825 de 2013. _x000a__x000a_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
    <s v="Fallas en los controles de supervisión y de seguimiento por parte de la Interventoría del contrato, dado que aprobó y dio aval a la mencionada acta, sin percatarse y glosar la utilidad por mayor valor, que se le estaba reconociendo al contratista en la suma de $3,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33"/>
    <n v="1"/>
    <x v="169"/>
  </r>
  <r>
    <n v="135"/>
    <n v="171"/>
    <m/>
    <s v="Administrativo con presunta incidencia disciplinaria"/>
    <s v="14 01 013   "/>
    <s v="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
    <s v="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_x000a__x000a_... &quot;afectándose el principio de Planeación como principio rector de la contratación estatal&quot;...&quot;vulnerando aspectos normados en el Articulo 25 del Estatuto General de Contratación Administrativa, así como a principios de la Función Administrativa consagrados en el Artículo 3 de la Ley 489 de 1998&quot;."/>
    <s v="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Procedimiento documentado que oriente el ejercicio y establezca los controles para fortalecer la gestión contractual y mitigar la materialización de los riesgos inherentes a la actividad."/>
    <s v="_x000a__x000a_Procedimiento documentado"/>
    <n v="1"/>
    <d v="2019-01-02T00:00:00"/>
    <x v="31"/>
    <n v="8.1428571428571423"/>
    <x v="11"/>
    <n v="0"/>
    <s v="SIN OBSERVACIONES"/>
    <m/>
    <n v="-1450.8"/>
    <x v="0"/>
    <n v="0"/>
    <n v="0"/>
    <n v="8.1428571428571423"/>
    <m/>
    <x v="1"/>
    <s v="VENCIDO"/>
    <x v="13"/>
    <x v="134"/>
    <n v="1"/>
    <x v="170"/>
  </r>
  <r>
    <n v="136"/>
    <n v="172"/>
    <m/>
    <s v="Administrativo con presunta incidencia disciplinaria"/>
    <s v="14 04 004   "/>
    <s v="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_x000a__x000a_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_x000a__x000a_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
    <s v="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_x000a__x000a_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
    <s v="_x000a__x000a_Segregación de función de pago con interventoría."/>
    <s v="Documentar la segregación de función de pago con interventoría a través de la minuta contractual."/>
    <s v="_x000a_Documentación de la segregación de función de pago con interventoría al interior de la minuta contractual."/>
    <n v="1"/>
    <d v="2019-01-02T00:00:00"/>
    <x v="31"/>
    <n v="8.1428571428571423"/>
    <x v="11"/>
    <n v="0"/>
    <s v="SIN OBSERVACIONES"/>
    <m/>
    <n v="-1450.8"/>
    <x v="0"/>
    <n v="0"/>
    <n v="0"/>
    <n v="8.1428571428571423"/>
    <m/>
    <x v="1"/>
    <s v="VENCIDO"/>
    <x v="13"/>
    <x v="135"/>
    <n v="1"/>
    <x v="171"/>
  </r>
  <r>
    <n v="137"/>
    <n v="173"/>
    <m/>
    <s v="Administrativo"/>
    <s v="14 04 001   "/>
    <s v="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
    <s v="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31"/>
    <n v="8.1428571428571423"/>
    <x v="11"/>
    <n v="0"/>
    <s v="SIN OBSERVACIONES"/>
    <m/>
    <n v="-1450.8"/>
    <x v="0"/>
    <n v="0"/>
    <n v="0"/>
    <n v="8.1428571428571423"/>
    <m/>
    <x v="1"/>
    <s v="VENCIDO"/>
    <x v="13"/>
    <x v="136"/>
    <n v="1"/>
    <x v="172"/>
  </r>
  <r>
    <n v="138"/>
    <n v="174"/>
    <m/>
    <s v="Administrativo con presunta incidencia disciplinaria"/>
    <s v="14 02 014   "/>
    <s v="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
    <s v="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31"/>
    <n v="8.1428571428571423"/>
    <x v="11"/>
    <n v="0"/>
    <s v="SIN OBSERVACIONES"/>
    <m/>
    <n v="-1450.8"/>
    <x v="0"/>
    <n v="0"/>
    <n v="0"/>
    <n v="8.1428571428571423"/>
    <m/>
    <x v="1"/>
    <s v="VENCIDO"/>
    <x v="13"/>
    <x v="137"/>
    <n v="1"/>
    <x v="173"/>
  </r>
  <r>
    <n v="139"/>
    <n v="175"/>
    <m/>
    <s v="Administrativo"/>
    <s v="14 02 014   "/>
    <s v="H13ACSRT17. Obligaciones Convenio Interadministrativo No.1739 de 2014, celebrado con el Municipio de Puerto Parra, se dio inicio al contrato de obra, sin que tuviera finalizado la gestión predial y ambiental estipulada lo que llevo a justificar las prorrogas."/>
    <s v="Debilidades en la ejecución de controles asociados a la identificación, seguimiento y verificación de todos los aspectos que afectan el desarrollo de los convenios suscritos."/>
    <s v="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02T00:00:00"/>
    <x v="31"/>
    <n v="8.1428571428571423"/>
    <x v="11"/>
    <n v="0"/>
    <s v="SIN OBSERVACIONES"/>
    <m/>
    <n v="-1450.8"/>
    <x v="0"/>
    <n v="0"/>
    <n v="0"/>
    <n v="8.1428571428571423"/>
    <m/>
    <x v="1"/>
    <s v="VENCIDO"/>
    <x v="13"/>
    <x v="138"/>
    <n v="1"/>
    <x v="174"/>
  </r>
  <r>
    <n v="140"/>
    <n v="176"/>
    <m/>
    <s v="Administrativo con presunta incidencia disciplinaria"/>
    <s v="17 02 012   "/>
    <s v="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
    <s v="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39"/>
    <n v="1"/>
    <x v="175"/>
  </r>
  <r>
    <n v="141"/>
    <n v="177"/>
    <m/>
    <s v="Administrativo"/>
    <s v="14 04 004   "/>
    <s v="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s v="No existe un procedimiento o lineamiento Institucional respecto a la forma como se desarrollan los documentos que se deben incluir que evidencie la trazabilidad de la gestión respecto de los controles que deben adelantar las direcciones territorial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40"/>
    <n v="1"/>
    <x v="176"/>
  </r>
  <r>
    <n v="142"/>
    <n v="178"/>
    <m/>
    <s v="Administrativo"/>
    <s v="17 01 011   "/>
    <s v="H17ACSRT17. En la cuenta 1470 – Otros deudores, el Invías registra los derechos de cobro derivados de los saldos no ejecutados de los convenios._x000a__x000a_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
    <s v="Inoportunidad en la causación de un valor a favor de la Entidad de ocho (8) mes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x v="31"/>
    <n v="8.1428571428571423"/>
    <x v="11"/>
    <n v="0"/>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50.8"/>
    <x v="0"/>
    <n v="0"/>
    <n v="0"/>
    <n v="8.1428571428571423"/>
    <s v="NO"/>
    <x v="1"/>
    <s v="VENCIDO"/>
    <x v="13"/>
    <x v="141"/>
    <n v="1"/>
    <x v="177"/>
  </r>
  <r>
    <n v="143"/>
    <n v="179"/>
    <m/>
    <s v="Administrativo con presunta incidencia disciplinaria"/>
    <s v="17 01 002   "/>
    <s v="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
    <s v="Falta de previsión en la ejecución de las obras y el desplazamiento en las inversiones y en los cronogramas y que no se está cumpliendo en términos de oportunidad con los compromisos contractuales inicialmente pactados."/>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_x000a_"/>
    <s v="_x000a_Procedimiento documentado"/>
    <n v="1"/>
    <d v="2019-01-02T00:00:00"/>
    <x v="31"/>
    <n v="8.1428571428571423"/>
    <x v="11"/>
    <n v="0"/>
    <s v="SIN OBSERVACIONES"/>
    <m/>
    <n v="-1450.8"/>
    <x v="0"/>
    <n v="0"/>
    <n v="0"/>
    <n v="8.1428571428571423"/>
    <m/>
    <x v="1"/>
    <s v="VENCIDO"/>
    <x v="13"/>
    <x v="142"/>
    <n v="1"/>
    <x v="178"/>
  </r>
  <r>
    <n v="144"/>
    <n v="180"/>
    <m/>
    <s v="Administrativo con presunta incidencia disciplinaria"/>
    <s v="17 02 012   "/>
    <s v="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
    <s v="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31"/>
    <n v="8.1428571428571423"/>
    <x v="11"/>
    <n v="0"/>
    <s v="Acción de mejora considerada no efectiva por la Contraloría General de la República, en anexo 2 del informe de Auditoría Financiera 2020, de junio de 2021."/>
    <m/>
    <n v="-1450.8"/>
    <x v="0"/>
    <n v="0"/>
    <n v="0"/>
    <n v="8.1428571428571423"/>
    <s v="NO"/>
    <x v="1"/>
    <s v="VENCIDO"/>
    <x v="13"/>
    <x v="143"/>
    <n v="1"/>
    <x v="179"/>
  </r>
  <r>
    <n v="145"/>
    <n v="181"/>
    <m/>
    <s v="Administrativo con presunta incidencia disciplinaria"/>
    <s v="11 02 100  "/>
    <s v="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s v="Inconsistencias en la información, en razón a que carecía de completitud al no incluir la relación de Convenios y/o Contratos desarrollados en los departamentos de La Guajira y San Andrés y Providencia, "/>
    <s v="_x000a__x000a_Revisar los criterios y variables que estructuran la base de datos contractual; Actualizar la información de los procesos contractuales por la unidad ejecutora con periodicidad mensual."/>
    <s v="_x000a_Reporte actualizado de la base de datos de contratos de la unidad. "/>
    <s v="Reporte mensual "/>
    <n v="12"/>
    <d v="2019-01-02T00:00:00"/>
    <x v="33"/>
    <n v="51.428571428571431"/>
    <x v="11"/>
    <n v="0"/>
    <s v="SIN OBSERVACIONES"/>
    <m/>
    <n v="-1460.9"/>
    <x v="0"/>
    <n v="0"/>
    <n v="0"/>
    <n v="51.428571428571431"/>
    <m/>
    <x v="1"/>
    <s v="VENCIDO"/>
    <x v="13"/>
    <x v="144"/>
    <n v="1"/>
    <x v="180"/>
  </r>
  <r>
    <n v="146"/>
    <n v="182"/>
    <m/>
    <s v="Administrativo con presunta incidencia disciplinaria"/>
    <s v="11 02 002  "/>
    <s v="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
    <s v="Fallas en la actualización y consolidación de la información, que no le permitió a la jefatura de la Oficina Jurídica del Invías, generar y presentar los informes relacionados de manera unificada e inmediata"/>
    <s v="Adelantar la revisión y actualización de la base de datos - procesos judiciales"/>
    <s v="Reporte actualizado de la base de datos de procesos judiciales. "/>
    <s v="Reporte mensual "/>
    <n v="12"/>
    <d v="2019-01-02T00:00:00"/>
    <x v="33"/>
    <n v="51.428571428571431"/>
    <x v="4"/>
    <n v="12"/>
    <s v="SIN OBSERVACIONES"/>
    <d v="2021-07-02T00:00:00"/>
    <n v="18.399999999999999"/>
    <x v="2"/>
    <n v="51.428571428571431"/>
    <n v="51.428571428571431"/>
    <n v="51.428571428571431"/>
    <m/>
    <x v="2"/>
    <s v="CUMPLIDO"/>
    <x v="13"/>
    <x v="145"/>
    <n v="1"/>
    <x v="181"/>
  </r>
  <r>
    <n v="147"/>
    <n v="183"/>
    <m/>
    <s v="Administrativo"/>
    <s v="11 01 002 "/>
    <s v="H23ACSRT17. La Subdirección de la Red Terciaria y Férrea, durante los años 2016, 2017 y 2018, no contó con asignación de presupuesto para cumplir con las funciones contempladas en el Decreto 2618 de 2013 y la Resolución No. 01588 del 17 de marzo del 2015."/>
    <s v="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
    <s v="_x000a__x000a_Gestionar recursos para obras de Red Terciaria en el presupuesto del cuatrienio  Plan Estratégico  2019-2022 "/>
    <s v="Suscribir los respetivos procesos de selección y /o Convenios para la ejecución del nuevo Programa COLOMBIA RURAL."/>
    <s v="Desarrollar el Programa COLOMBIA RURAL de la vigencia meta 2019_x000a_"/>
    <n v="1"/>
    <d v="2019-03-03T00:00:00"/>
    <x v="19"/>
    <n v="43.285714285714285"/>
    <x v="11"/>
    <n v="0"/>
    <s v="SIN OBSERVACIONES"/>
    <m/>
    <n v="-1461"/>
    <x v="0"/>
    <n v="0"/>
    <n v="0"/>
    <n v="43.285714285714285"/>
    <m/>
    <x v="1"/>
    <s v="VENCIDO"/>
    <x v="13"/>
    <x v="146"/>
    <n v="1"/>
    <x v="182"/>
  </r>
  <r>
    <n v="148"/>
    <n v="184"/>
    <m/>
    <s v="Administrativo con presunta incidencia disciplinaria"/>
    <s v="11 03 002  "/>
    <s v="H24ACSRT17. Criterios para el diligenciamiento,  evaluación y selección de vías a intervenir de acuerdo con &quot;matriz de priorización&quot; de vías de orden terciaria del proyecto &quot;caminos para la Prosperidad&quot;."/>
    <s v="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
    <s v="_x000a_Documentar a través de un instructivo los criterios para adelantar la priorización de la vías a intervenir por la unidad ejecutora._x000a_"/>
    <s v="_x000a__x000a_Documentar, aprobar y socializar el instructivo que establece los criterios para adelantar la priorización de la vías a intervenir."/>
    <s v="Documento instructivo"/>
    <n v="1"/>
    <d v="2019-01-02T00:00:00"/>
    <x v="31"/>
    <n v="8.1428571428571423"/>
    <x v="11"/>
    <n v="0"/>
    <s v="SIN OBSERVACIONES"/>
    <m/>
    <n v="-1450.8"/>
    <x v="0"/>
    <n v="0"/>
    <n v="0"/>
    <n v="8.1428571428571423"/>
    <m/>
    <x v="1"/>
    <s v="VENCIDO"/>
    <x v="13"/>
    <x v="147"/>
    <n v="1"/>
    <x v="183"/>
  </r>
  <r>
    <n v="149"/>
    <n v="185"/>
    <m/>
    <s v="Administrativo con presunta incidencia disciplinaria"/>
    <s v="16 01 002   "/>
    <s v="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
    <s v="Presunto incumplimiento de lo establecido en la Ley 734 de 2003 artículos 33 y 34 derechos y obligaciones del servidor público."/>
    <s v="Actualizar el inventario de vías terciarias intervenidas a través del programa COLOMBIA RURAL."/>
    <s v="Levantamiento y procesamiento de información para la Elaboración y actualización de inventarios de la Red Terciaria - programa Colombia Rural, acorde con la meta 2019."/>
    <s v="Inventario actualizado vías Colombia Rural"/>
    <n v="1"/>
    <d v="2019-01-02T00:00:00"/>
    <x v="19"/>
    <n v="51.857142857142854"/>
    <x v="11"/>
    <n v="0"/>
    <s v="Acción de mejora considerada no efectiva por la Contraloría General de la República, en anexo 2 del informe de Auditoría Financiera 2020, de junio de 2021."/>
    <m/>
    <n v="-1461"/>
    <x v="0"/>
    <n v="0"/>
    <n v="0"/>
    <n v="51.857142857142854"/>
    <s v="NO"/>
    <x v="1"/>
    <s v="VENCIDO"/>
    <x v="13"/>
    <x v="148"/>
    <n v="1"/>
    <x v="184"/>
  </r>
  <r>
    <n v="150"/>
    <n v="186"/>
    <m/>
    <s v="Administrativo"/>
    <s v="14 04 007   "/>
    <s v="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
    <s v="Deficiencias en planeación, seguimiento y en la efectiva coordinación interinstitucional que llevaron a no dar cumplimiento a los términos inicialmente previstos para la ejecución de los convenios e interventorías."/>
    <s v="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31"/>
    <n v="8.1428571428571423"/>
    <x v="11"/>
    <n v="0"/>
    <s v="SIN OBSERVACIONES"/>
    <m/>
    <n v="-1450.8"/>
    <x v="0"/>
    <n v="0"/>
    <n v="0"/>
    <n v="8.1428571428571423"/>
    <m/>
    <x v="1"/>
    <s v="VENCIDO"/>
    <x v="13"/>
    <x v="149"/>
    <n v="1"/>
    <x v="185"/>
  </r>
  <r>
    <n v="151"/>
    <n v="187"/>
    <m/>
    <s v="Administrativo"/>
    <s v="11 01 002 "/>
    <s v="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
    <s v="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                                                                                             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
    <s v="_x000a__x000a_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x v="31"/>
    <n v="8.1428571428571423"/>
    <x v="11"/>
    <n v="0"/>
    <s v="SIN OBSERVACIONES"/>
    <m/>
    <n v="-1450.8"/>
    <x v="0"/>
    <n v="0"/>
    <n v="0"/>
    <n v="8.1428571428571423"/>
    <m/>
    <x v="1"/>
    <s v="VENCIDO"/>
    <x v="13"/>
    <x v="150"/>
    <n v="1"/>
    <x v="186"/>
  </r>
  <r>
    <n v="152"/>
    <n v="188"/>
    <m/>
    <s v="Administrativo con presunta incidencia disciplinaria"/>
    <s v="12 02 001   "/>
    <s v="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
    <s v="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
    <s v="Adelantar la revisión y actualización de la base de datos - procesos judiciales"/>
    <s v="Reporte actualizado de la base de datos de procesos judiciales. "/>
    <s v="Reporte mensual "/>
    <n v="12"/>
    <d v="2019-01-02T00:00:00"/>
    <x v="33"/>
    <n v="51.428571428571431"/>
    <x v="4"/>
    <n v="12"/>
    <s v="SIN OBSERVACIONES"/>
    <d v="2021-07-02T00:00:00"/>
    <n v="18.399999999999999"/>
    <x v="2"/>
    <n v="51.428571428571431"/>
    <n v="51.428571428571431"/>
    <n v="51.428571428571431"/>
    <m/>
    <x v="2"/>
    <s v="CUMPLIDO"/>
    <x v="13"/>
    <x v="151"/>
    <n v="1"/>
    <x v="187"/>
  </r>
  <r>
    <n v="153"/>
    <n v="189"/>
    <m/>
    <s v="Administrativo con presunta incidencia disciplinaria"/>
    <s v="14 04 004   "/>
    <s v="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
    <s v="Debilidades o falta de eficacia en la aplicación de las herramientas de control"/>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52"/>
    <n v="1"/>
    <x v="188"/>
  </r>
  <r>
    <n v="154"/>
    <n v="190"/>
    <m/>
    <s v="Administrativo"/>
    <s v="17 01 011   "/>
    <s v="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
    <s v="Fallas en los procedimientos de defensa judicial, los controles de supervisión y de seguimiento por parte del INVIAS, creándose el riesgo de que el valor reintegrado no corresponda al que se encuentra debidamente soportado sino al contemplado en demanda."/>
    <s v="Adelantar la revisión y actualización de la base de datos - procesos judiciales"/>
    <s v="Reporte actualizado de la base de datos de procesos judiciales. "/>
    <s v="Reporte mensual "/>
    <n v="12"/>
    <d v="2019-01-02T00:00:00"/>
    <x v="33"/>
    <n v="51.428571428571431"/>
    <x v="4"/>
    <n v="12"/>
    <s v="SIN OBSERVACIONES"/>
    <m/>
    <n v="-1460.9"/>
    <x v="2"/>
    <n v="51.428571428571431"/>
    <n v="51.428571428571431"/>
    <n v="51.428571428571431"/>
    <m/>
    <x v="2"/>
    <s v="CUMPLIDO"/>
    <x v="13"/>
    <x v="153"/>
    <n v="1"/>
    <x v="189"/>
  </r>
  <r>
    <n v="155"/>
    <n v="191"/>
    <m/>
    <s v="Administrativo"/>
    <s v="17 02 012   "/>
    <s v="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_x000a__x000a_"/>
    <s v="Falencia en la ejecución de un control detectivo por parte de la Subdirección de Red Terciaria y Férrea, como lo es el diligenciamiento del formato de autorización de pago"/>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x v="31"/>
    <n v="8.1428571428571423"/>
    <x v="11"/>
    <n v="0"/>
    <s v="SIN OBSERVACIONES"/>
    <m/>
    <n v="-1450.8"/>
    <x v="0"/>
    <n v="0"/>
    <n v="0"/>
    <n v="8.1428571428571423"/>
    <m/>
    <x v="1"/>
    <s v="VENCIDO"/>
    <x v="13"/>
    <x v="154"/>
    <n v="1"/>
    <x v="190"/>
  </r>
  <r>
    <n v="156"/>
    <n v="192"/>
    <m/>
    <s v="Administrativo con presunta incidencia disciplinaria y fiscal"/>
    <s v="14 04 004"/>
    <s v="H1DP17. Ajuste factor multiplicador contrato de interventoría N° 2023 de 2016._x000a__x000a_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x v="34"/>
    <n v="10.428571428571429"/>
    <x v="14"/>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x v="2"/>
    <n v="10.428571428571429"/>
    <n v="10.428571428571429"/>
    <n v="10.428571428571429"/>
    <m/>
    <x v="2"/>
    <s v="CUMPLIDO"/>
    <x v="14"/>
    <x v="155"/>
    <n v="1"/>
    <x v="191"/>
  </r>
  <r>
    <n v="157"/>
    <n v="193"/>
    <m/>
    <s v="Administrativo con presunta incidencia disciplinaria y fiscal"/>
    <s v="14 04 004"/>
    <s v="H2DP17. Ajuste factor multiplicador contrato N° 1739 de 2015._x000a__x000a_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x v="11"/>
    <n v="43.857142857142854"/>
    <x v="14"/>
    <n v="0"/>
    <s v="En atención de lo acordado en mesa de trabajo realizada con la Oficina Asesora Jurídica el 07 de octubre de 2020, se excluye a esta dependencia del “Área Líder”. "/>
    <m/>
    <n v="-1472.1666666666667"/>
    <x v="0"/>
    <n v="0"/>
    <n v="0"/>
    <n v="43.857142857142854"/>
    <m/>
    <x v="1"/>
    <s v="VENCIDO"/>
    <x v="14"/>
    <x v="156"/>
    <n v="1"/>
    <x v="192"/>
  </r>
  <r>
    <n v="158"/>
    <n v="194"/>
    <m/>
    <s v="Administrativo con presunta incidencia disciplinaria y fiscal"/>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x v="34"/>
    <n v="10.428571428571429"/>
    <x v="14"/>
    <n v="4"/>
    <s v="Se asignó cumplimiento producto del concepto de la Oficina Asesora Jurídica que señaló la no necesidad de modificar el Manual de Interventoría y formatos. Se recomendó incluir la obligación en los pliegos de condiciones y minutas._x000a__x000a_En atención de lo acordado en mesa de trabajo realizada con la Oficina Asesora Jurídica el 07 de octubre de 2020, se excluye a esta dependencia del “Área Líder”. "/>
    <m/>
    <n v="-1447.8"/>
    <x v="2"/>
    <n v="10.428571428571429"/>
    <n v="10.428571428571429"/>
    <n v="10.428571428571429"/>
    <m/>
    <x v="2"/>
    <s v="VENCIDO"/>
    <x v="14"/>
    <x v="157"/>
    <n v="1"/>
    <x v="193"/>
  </r>
  <r>
    <s v=""/>
    <n v="195"/>
    <m/>
    <m/>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3.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3._x000a__x000a_Revisar la política de la entidad respecto de la aplicación del factor multiplicador y ajustar  el manual de interventoría si es del caso."/>
    <s v="Informe sobre el estudio de la política de aplicación del factor multiplicador."/>
    <s v="Informe de política con corte a: 30/10/2018 y definitivo 30/11/2018."/>
    <n v="2"/>
    <d v="2018-09-18T00:00:00"/>
    <x v="34"/>
    <n v="10.428571428571429"/>
    <x v="14"/>
    <n v="0"/>
    <s v="En atención de lo acordado en mesa de trabajo realizada con la Oficina Asesora Jurídica el 07 de octubre de 2020, se excluye a esta dependencia del “Área Líder”. "/>
    <m/>
    <n v="-1447.8"/>
    <x v="0"/>
    <n v="0"/>
    <n v="0"/>
    <n v="10.428571428571429"/>
    <m/>
    <x v="1"/>
    <s v=""/>
    <x v="14"/>
    <x v="157"/>
    <n v="2"/>
    <x v="194"/>
  </r>
  <r>
    <n v="159"/>
    <n v="196"/>
    <m/>
    <s v="Administrativo con presunta incidencia disciplinaria y fiscal"/>
    <s v="14 04 004"/>
    <s v="H4DP17. Ajuste factor multiplicador contrato N° 1612 de 2015._x000a__x000a_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_x000a__x000a_Presunto daño patrimonial por valor de $290.10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x v="11"/>
    <n v="43.857142857142854"/>
    <x v="14"/>
    <n v="0"/>
    <s v="En atención de lo acordado en mesa de trabajo realizada con la Oficina Asesora Jurídica el 07 de octubre de 2020, se excluye a esta dependencia del “Área Líder”. "/>
    <m/>
    <n v="-1472.1666666666667"/>
    <x v="0"/>
    <n v="0"/>
    <n v="0"/>
    <n v="43.857142857142854"/>
    <m/>
    <x v="1"/>
    <s v="VENCIDO"/>
    <x v="14"/>
    <x v="158"/>
    <n v="1"/>
    <x v="195"/>
  </r>
  <r>
    <n v="160"/>
    <n v="197"/>
    <m/>
    <s v="Administrativo con presunta incidencia disciplinaria y fiscal"/>
    <s v="14 04 004"/>
    <s v="H5DP17. Inclusión de costos no soportados contrato N° 1612 de 2015._x000a__x000a_Revisada el acta de costos de interventoría de febrero de 2017, se observó que se realizó un cobro por concepto de ajuste de costos actas anteriores y no se evidencia en el expediente el soporte que permita realizar este pago._x000a__x000a_Presunto daño patrimonial por valor de $9.664.336,29."/>
    <s v="Debilidades en la verificación de la información que debe realizar la supervisión del contrato a los formatos MSE-FR-11, MSE-FR-11-1 y MSE-FR-11-2, así como el incumplimiento de lo señalado en la cláusula sexta del contrato."/>
    <s v="Realizar los ajustes y/o solicitar el reintegro según corresponda."/>
    <s v="Informe con soporte donde se evidencia el ajuste o reintegro."/>
    <s v="Informe"/>
    <n v="1"/>
    <d v="2018-09-18T00:00:00"/>
    <x v="34"/>
    <n v="10.428571428571429"/>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1T00:00:00"/>
    <n v="25.066666666666666"/>
    <x v="2"/>
    <n v="10.428571428571429"/>
    <n v="10.428571428571429"/>
    <n v="10.428571428571429"/>
    <m/>
    <x v="2"/>
    <s v="CUMPLIDO"/>
    <x v="14"/>
    <x v="159"/>
    <n v="1"/>
    <x v="196"/>
  </r>
  <r>
    <n v="161"/>
    <n v="198"/>
    <m/>
    <s v="Administrativo con presunta incidencia disciplinaria y fiscal"/>
    <s v="14 04 004"/>
    <s v="H6DP17. Ajuste factor multiplicador contrato N° 1619 de 2015._x000a__x000a_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839.727.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x v="11"/>
    <n v="43.857142857142854"/>
    <x v="14"/>
    <n v="0"/>
    <s v="En atención de lo acordado en mesa de trabajo realizada con la Oficina Asesora Jurídica el 07 de octubre de 2020, se excluye a esta dependencia del “Área Líder”. "/>
    <m/>
    <n v="-1472.1666666666667"/>
    <x v="0"/>
    <n v="0"/>
    <n v="0"/>
    <n v="43.857142857142854"/>
    <m/>
    <x v="1"/>
    <s v="VENCIDO"/>
    <x v="14"/>
    <x v="160"/>
    <n v="1"/>
    <x v="197"/>
  </r>
  <r>
    <n v="162"/>
    <n v="199"/>
    <m/>
    <s v="Administrativo con presunta incidencia disciplinaria y fiscal"/>
    <s v="14 04 004"/>
    <s v="H7DP17. Ajuste factor multiplicador contrato N° 1545 de 2015._x000a__x000a_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1.703.25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x v="11"/>
    <n v="43.857142857142854"/>
    <x v="14"/>
    <n v="0"/>
    <s v="En atención de lo acordado en mesa de trabajo realizada con la Oficina Asesora Jurídica el 07 de octubre de 2020, se excluye a esta dependencia del “Área Líder”. "/>
    <m/>
    <n v="-1472.1666666666667"/>
    <x v="0"/>
    <n v="0"/>
    <n v="0"/>
    <n v="43.857142857142854"/>
    <m/>
    <x v="1"/>
    <s v="VENCIDO"/>
    <x v="14"/>
    <x v="161"/>
    <n v="1"/>
    <x v="198"/>
  </r>
  <r>
    <n v="163"/>
    <n v="200"/>
    <m/>
    <s v="Administrativo"/>
    <s v="18 04 001"/>
    <s v="H2AF17. Incertidumbre Bienes Inmuebles - Propiedades Planta y Equipo. _x000a__x000a_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
    <s v="172 inmuebles no se encuentran registrados en la contabilidad . Lo anterior afecta la razonabilidad de los estados contables."/>
    <s v="Realizar la conciliación contable con el Grupo de Contabilidad de los 938 predios fiscales registrados en la SA, con el fin de reflejarlos en los estados financieros de la entidad."/>
    <s v="1. Realizar conciliación de l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Informe trimestral (938 predios) que evidencie el numero de predios conciliados. "/>
    <n v="4"/>
    <d v="2020-01-29T00:00:00"/>
    <x v="35"/>
    <n v="52.142857142857146"/>
    <x v="45"/>
    <n v="2.6"/>
    <s v="Papel de trabajo elaborado el 16 de abril de 2021: P_x000a__x000a_&quot;está pendiente la revisión de 329 predios del Grupo 5, equivalentes al 35% de la base de los 928 predios, se asigna como porcentaje de avance en el cumplimiento de las actividades de la acción de mejora el 65%&quot;._x000a__x000a_&quot;Grupo 5 que incluye los predios ubicados en los departamentos de Bolívar, Santander, Tolima y Valle del Cauca&quot;._x000a__x000a_Acción de mejora considerada no efectiva por la Contraloría General de la República, en anexo 2 del informe de Auditoría Financiera 2020, de junio de 2021."/>
    <m/>
    <n v="-1474.1333333333334"/>
    <x v="9"/>
    <n v="33.892857142857146"/>
    <n v="33.892857142857146"/>
    <n v="52.142857142857146"/>
    <s v="NO"/>
    <x v="1"/>
    <s v="VENCIDO"/>
    <x v="15"/>
    <x v="162"/>
    <n v="1"/>
    <x v="199"/>
  </r>
  <r>
    <n v="164"/>
    <n v="201"/>
    <m/>
    <s v="Administrativo con presunta incidencia disciplinaria "/>
    <s v="18 04 001"/>
    <s v="H3AF17. Incertidumbre en Propiedades, Planta y Equipo – Entidades Liquidadas. _x000a__x000a_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
    <s v="Incumplimiento  del artículo 3 del Decreto 2056 de 2003, Patrimonio del Instituto Nacional de Vías. Existiendo inmuebles que carecen de dirección o la misma está desactualizada y sin cédula catastral."/>
    <s v="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y presentarlas en las revelaciones.   _x000a__x000a_4. Producto de las actividades de revisión de los bienes durante el mes, suscribir las actas de conciliación entre las áreas administrativa y financiera, donde se evidencien las gestiones adelantadas y el plan de acción a seguir. _x000a__x000a_5. Respecto de los bienes que aún están en proceso de identificación, generar un proyecto para la depuración de los bienes fiscales  que permitan su saneamiento. _x000a__x000a_6. Los bienes que fueron recibidos en calidad de poseedor y de los que hasta ahora no se ha podido obtener el antecedente registral, realizar un proyecto para adelantar las gestiones tendientes a establecer su antecedente registral."/>
    <s v="Informe trimestral (220 predios), que evidencie el numero de predios conciliados. "/>
    <n v="4"/>
    <d v="2020-01-29T00:00:00"/>
    <x v="35"/>
    <n v="52.142857142857146"/>
    <x v="45"/>
    <n v="0"/>
    <s v="Acción de mejora considerada no efectiva por la Contraloría General de la República, en anexo 2 del informe de Auditoría Financiera 2020, de junio de 2021."/>
    <m/>
    <n v="-1474.1333333333334"/>
    <x v="0"/>
    <n v="0"/>
    <n v="0"/>
    <n v="52.142857142857146"/>
    <s v="NO"/>
    <x v="1"/>
    <s v="VENCIDO"/>
    <x v="15"/>
    <x v="163"/>
    <n v="1"/>
    <x v="200"/>
  </r>
  <r>
    <n v="165"/>
    <n v="202"/>
    <m/>
    <s v="Administrativo con presunta incidencia disciplinaria "/>
    <s v="18 04 001"/>
    <s v="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s v="No se cuenta con una base única de predios de uso público."/>
    <s v="Diseñar e implementar una base única de predios del INVIAS con el fin de generar acciones de saneamiento jurídico, catastral, registral, tributario, contable, etc."/>
    <s v="1. Contratar personal con perfil en el área predial exclusivo para realizar  la base única de predios._x000a_2. Suscribir convenios de intercambio de información con el Instituto Geográfico Agustín Codazzi (IGAC) y la Superintendencia de Notariado y Registro (SNR)._x000a_3. Crear y/o actualizar procedimientos en el Sistema de Gestión de Calidad._x000a_4. Diseñar una matriz de priorización._x000a_5. Articular actividades con las diferentes dependencias._x000a_8. Requerir información a catastros descentralizados (Cali, Medellín, Antioquia y Barranquilla)._x000a_9. Solicitar presupuesto para el personal con perfil en el área predial con el propósito de dar continuidad al proyecto."/>
    <s v="1. Base Única de Predios del INVIAS (Plataforma BUPI)._x000a__x000a_2. Informe de avance trimestral (2)."/>
    <n v="3"/>
    <d v="2018-08-01T00:00:00"/>
    <x v="36"/>
    <n v="26.285714285714285"/>
    <x v="46"/>
    <n v="3"/>
    <s v="Acción de mejora considerada no efectiva por la Contraloría General de la República, en anexo 2 del informe de Auditoría Financiera 2020, de junio de 2021."/>
    <m/>
    <n v="-1449.9"/>
    <x v="2"/>
    <n v="26.285714285714285"/>
    <n v="26.285714285714285"/>
    <n v="26.285714285714285"/>
    <s v="NO"/>
    <x v="2"/>
    <s v="CUMPLIDO"/>
    <x v="15"/>
    <x v="164"/>
    <n v="1"/>
    <x v="201"/>
  </r>
  <r>
    <n v="166"/>
    <n v="203"/>
    <m/>
    <s v="Administrativo"/>
    <s v="18 01 001"/>
    <s v="H18AF17. Notas a los Estados Financieros. _x000a__x000a_Las Notas a los Estados Financieros no reflejan la información suficiente para que sirva de complemento a la interpretación y entendimiento de las cifras plasmadas en los estados financieros."/>
    <s v="Falta de conciliación con las diferentes dependencias administrativas y ejecutoras."/>
    <s v="Aplicar el nuevo marco normativo para entidades de gobierno en lo relacionado a las notas de los estados financieros."/>
    <s v="Enviar memorandos individuales a las unidades ejecutoras solicitando información a revelar en las notas de los estados financieros."/>
    <s v="Notas a los estados financieros o revelaciones"/>
    <n v="1"/>
    <d v="2018-11-01T00:00:00"/>
    <x v="37"/>
    <n v="21.285714285714285"/>
    <x v="0"/>
    <n v="1"/>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51.8"/>
    <x v="2"/>
    <n v="21.285714285714285"/>
    <n v="21.285714285714285"/>
    <n v="21.285714285714285"/>
    <s v="NO"/>
    <x v="2"/>
    <s v="CUMPLIDO"/>
    <x v="15"/>
    <x v="165"/>
    <n v="1"/>
    <x v="202"/>
  </r>
  <r>
    <n v="167"/>
    <n v="204"/>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66"/>
    <n v="1"/>
    <x v="203"/>
  </r>
  <r>
    <s v=""/>
    <n v="205"/>
    <m/>
    <m/>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66"/>
    <n v="2"/>
    <x v="204"/>
  </r>
  <r>
    <n v="168"/>
    <n v="206"/>
    <m/>
    <s v="Administrativo con presunta incidencia disciplinaria "/>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1. "/>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67"/>
    <n v="1"/>
    <x v="205"/>
  </r>
  <r>
    <s v=""/>
    <n v="207"/>
    <m/>
    <m/>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_x000a_"/>
    <d v="2021-05-04T00:00:00"/>
    <n v="4.1333333333333337"/>
    <x v="2"/>
    <n v="52.142857142857146"/>
    <n v="52.142857142857146"/>
    <n v="52.142857142857146"/>
    <s v="NO"/>
    <x v="2"/>
    <s v=""/>
    <x v="15"/>
    <x v="167"/>
    <n v="2"/>
    <x v="206"/>
  </r>
  <r>
    <n v="169"/>
    <n v="208"/>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68"/>
    <n v="1"/>
    <x v="207"/>
  </r>
  <r>
    <s v=""/>
    <n v="209"/>
    <m/>
    <m/>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68"/>
    <n v="2"/>
    <x v="208"/>
  </r>
  <r>
    <n v="170"/>
    <n v="210"/>
    <m/>
    <s v="Administrativo con presunta incidencia disciplinaria "/>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69"/>
    <n v="1"/>
    <x v="209"/>
  </r>
  <r>
    <s v=""/>
    <n v="211"/>
    <m/>
    <m/>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Acción de mejora considerada no efectiva por la Contraloría General de la República en Informe de Auditoría Financiera 2019, página 88.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69"/>
    <n v="2"/>
    <x v="210"/>
  </r>
  <r>
    <n v="171"/>
    <n v="212"/>
    <m/>
    <s v="Administrativo con presunta incidencia disciplinaria "/>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0"/>
    <n v="1"/>
    <x v="211"/>
  </r>
  <r>
    <s v=""/>
    <n v="213"/>
    <m/>
    <m/>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0"/>
    <n v="2"/>
    <x v="212"/>
  </r>
  <r>
    <n v="172"/>
    <n v="214"/>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4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1"/>
    <n v="1"/>
    <x v="213"/>
  </r>
  <r>
    <s v=""/>
    <n v="215"/>
    <m/>
    <m/>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1"/>
    <n v="2"/>
    <x v="214"/>
  </r>
  <r>
    <n v="173"/>
    <n v="216"/>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2"/>
    <n v="1"/>
    <x v="215"/>
  </r>
  <r>
    <s v=""/>
    <n v="217"/>
    <m/>
    <m/>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2"/>
    <n v="2"/>
    <x v="216"/>
  </r>
  <r>
    <n v="174"/>
    <n v="218"/>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3"/>
    <n v="1"/>
    <x v="217"/>
  </r>
  <r>
    <s v=""/>
    <n v="219"/>
    <m/>
    <m/>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Dirección Operativa: Avance 100% - papel de trabajo elaborado el 04/05/2021._x000a__x000a_Dirección Técnica: Avance 100%.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3"/>
    <n v="2"/>
    <x v="218"/>
  </r>
  <r>
    <n v="175"/>
    <n v="220"/>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4"/>
    <n v="1"/>
    <x v="219"/>
  </r>
  <r>
    <s v=""/>
    <n v="221"/>
    <m/>
    <m/>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4"/>
    <n v="2"/>
    <x v="220"/>
  </r>
  <r>
    <n v="176"/>
    <n v="222"/>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5"/>
    <n v="1"/>
    <x v="221"/>
  </r>
  <r>
    <s v=""/>
    <n v="223"/>
    <m/>
    <m/>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5"/>
    <n v="2"/>
    <x v="222"/>
  </r>
  <r>
    <n v="177"/>
    <n v="224"/>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6"/>
    <n v="1"/>
    <x v="223"/>
  </r>
  <r>
    <s v=""/>
    <n v="225"/>
    <m/>
    <m/>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6"/>
    <n v="2"/>
    <x v="224"/>
  </r>
  <r>
    <n v="178"/>
    <n v="226"/>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1.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7"/>
    <n v="1"/>
    <x v="225"/>
  </r>
  <r>
    <s v=""/>
    <n v="227"/>
    <m/>
    <m/>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2.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7"/>
    <n v="2"/>
    <x v="226"/>
  </r>
  <r>
    <n v="179"/>
    <n v="228"/>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8"/>
    <n v="1"/>
    <x v="227"/>
  </r>
  <r>
    <s v=""/>
    <n v="229"/>
    <m/>
    <m/>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8"/>
    <n v="2"/>
    <x v="228"/>
  </r>
  <r>
    <n v="180"/>
    <n v="230"/>
    <m/>
    <s v="Administrativo con presunta incidencia disciplinaria "/>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x v="18"/>
    <n v="12.857142857142858"/>
    <x v="17"/>
    <n v="8"/>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m/>
    <n v="-1464.0333333333333"/>
    <x v="2"/>
    <n v="12.857142857142858"/>
    <n v="12.857142857142858"/>
    <n v="12.857142857142858"/>
    <s v="NO"/>
    <x v="2"/>
    <s v="CUMPLIDO"/>
    <x v="15"/>
    <x v="179"/>
    <n v="1"/>
    <x v="229"/>
  </r>
  <r>
    <s v=""/>
    <n v="231"/>
    <m/>
    <m/>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x v="9"/>
    <n v="52.142857142857146"/>
    <x v="17"/>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_x000a__x000a_Acción de mejora considerada no efectiva por la Contraloría General de la República, en anexo 2 del informe de Auditoría Financiera 2020, de junio de 2021."/>
    <d v="2021-05-04T00:00:00"/>
    <n v="4.1333333333333337"/>
    <x v="2"/>
    <n v="52.142857142857146"/>
    <n v="52.142857142857146"/>
    <n v="52.142857142857146"/>
    <s v="NO"/>
    <x v="2"/>
    <s v=""/>
    <x v="15"/>
    <x v="179"/>
    <n v="2"/>
    <x v="230"/>
  </r>
  <r>
    <n v="181"/>
    <n v="232"/>
    <m/>
    <s v="Administrativo con presunta incidencia fiscal y disciplinaria"/>
    <s v="11 03 002"/>
    <s v="H38AF17. Reconocimiento de intereses moratorios en el pago de fallos judiciales en contra del INVIAS._x000a__x000a_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
    <s v="No  observancia a los requerimientos y plazos establecidos en los artículos 173, 176, 177 y 76 del Decreto 01 de 1984   y respecto de los artículos 192,195 y 308 de la ley 1437 de 2011 , para el pago dinerario de obligacione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0"/>
    <n v="22"/>
    <x v="48"/>
    <n v="0"/>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0"/>
    <n v="0"/>
    <n v="0"/>
    <n v="0"/>
    <m/>
    <x v="0"/>
    <s v="EN TERMINO"/>
    <x v="15"/>
    <x v="180"/>
    <n v="1"/>
    <x v="231"/>
  </r>
  <r>
    <n v="182"/>
    <n v="233"/>
    <m/>
    <s v="Administrativo con presunta incidencia fiscal y disciplinaria"/>
    <s v="14 04 004"/>
    <s v="H39AF17. Calidad de las obras ejecutadas - Convenio 257 de 2011._x000a__x000a_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
    <s v="Deficiencias en la labor de la interventoría y supervisión administrativa por parte del INVIAS."/>
    <s v="Efectuar las reparaciones que se encuentren dentro del periodo de garantía de estabilidad de la obra sustentadas mediante informe del Administrador Vial y de la Gobernación de Arauca."/>
    <s v="1. Solicitar y presentar informe con registro fotográfico a la Gobernación de Arauca en el cual se constate las reparaciones que se encuentren dentro del periodo de garantía de estabilidad de la obra. _x000a__x000a_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
    <s v="1. Informe con registro fotográfico de la Gobernación de Arauca._x000a__x000a_2. Informe del Administrador Vial."/>
    <n v="2"/>
    <d v="2018-08-01T00:00:00"/>
    <x v="38"/>
    <n v="21.714285714285715"/>
    <x v="9"/>
    <n v="2"/>
    <s v="SIN OBSERVACIONES"/>
    <m/>
    <n v="-1448.8333333333333"/>
    <x v="2"/>
    <n v="21.714285714285715"/>
    <n v="21.714285714285715"/>
    <n v="21.714285714285715"/>
    <m/>
    <x v="2"/>
    <s v="CUMPLIDO"/>
    <x v="15"/>
    <x v="181"/>
    <n v="1"/>
    <x v="232"/>
  </r>
  <r>
    <n v="183"/>
    <n v="234"/>
    <m/>
    <s v="Administrativo con presunta incidencia disciplinaria, para indagación preliminar"/>
    <s v="14 04 004"/>
    <s v="H43AF17. Obras no ejecutadas. Convenio 2742 de 2009._x000a__x000a_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
    <s v="Deficiencias en la labor de  seguimiento y supervisión por parte del INVIAS, lo cual además del incrementar los costos del proyecto, redunda en el desmejoramiento de las buenas condiciones de transitabilidad para los usuarios de este futuro corredor vial."/>
    <s v="Fortalecer la supervisión por parte de la Dirección Territorial Santander sobre el convenio 2742 de 2009."/>
    <s v="1. Enviar oficio a Ecopetrol solicitando se tomen las medidas necesarias para la terminación del proyecto sin que se acarreen mayores costos._x000a__x000a_2. Dirigir memorando al Director Territorial Santander solicitando informe bimestral de la supervisión del convenio._x000a__x000a_3. Realizar reunión con levantamiento de acta bimestral de seguimiento con todos los actores del convenio."/>
    <s v="Informe bimestral (Anexo actas)"/>
    <n v="3"/>
    <d v="2018-08-01T00:00:00"/>
    <x v="39"/>
    <n v="26.142857142857142"/>
    <x v="49"/>
    <n v="1.9999"/>
    <s v="SIN OBSERVACIONES"/>
    <m/>
    <n v="-1449.8666666666666"/>
    <x v="10"/>
    <n v="17.427699999999998"/>
    <n v="17.427699999999998"/>
    <n v="26.142857142857142"/>
    <m/>
    <x v="1"/>
    <s v="VENCIDO"/>
    <x v="15"/>
    <x v="182"/>
    <n v="1"/>
    <x v="233"/>
  </r>
  <r>
    <n v="184"/>
    <n v="235"/>
    <m/>
    <s v="Administrativo con presunta incidencia fiscal y disciplinaria"/>
    <s v="14 04 004"/>
    <s v="H44AF17. Calidad de las obras ejecutadas - Contrato 708 de 2009._x000a__x000a_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
    <s v="Posibles debilidades en el proceso constructivo y/o calidad de las obras, así como  presuntas deficiencias en la labor de la interventoría y supervisión administrativa por parte del INVIAS."/>
    <s v="Hacer efectiva las garantías contractuales para la indemnización de los perjuicios ocasionados al INVIAS."/>
    <s v="1. Demandar al contratista por el incumplimiento definitivo del contrato 708 de 2009 y solicitar la indemnización de los perjuicios ocasionados al INVIAS._x000a__x000a_2. Presentar informe de seguimiento a la demanda."/>
    <s v="Informe semestral"/>
    <n v="2"/>
    <d v="2018-08-01T00:00:00"/>
    <x v="40"/>
    <n v="52"/>
    <x v="9"/>
    <n v="2"/>
    <s v="SIN OBSERVACIONES"/>
    <m/>
    <n v="-1455.9"/>
    <x v="2"/>
    <n v="52"/>
    <n v="52"/>
    <n v="52"/>
    <m/>
    <x v="2"/>
    <s v="CUMPLIDO"/>
    <x v="15"/>
    <x v="183"/>
    <n v="1"/>
    <x v="234"/>
  </r>
  <r>
    <n v="185"/>
    <n v="236"/>
    <m/>
    <s v="Administrativo"/>
    <s v="14 01 001"/>
    <s v="H48AF17. Financiación varios proyectos._x000a__x000a_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
    <s v="Debilidades en el planeamiento físico y financiero de las distintas obra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x v="11"/>
    <n v="43.857142857142854"/>
    <x v="20"/>
    <n v="0"/>
    <s v="SIN OBSERVACIONES"/>
    <m/>
    <n v="-1472.1666666666667"/>
    <x v="0"/>
    <n v="0"/>
    <n v="0"/>
    <n v="43.857142857142854"/>
    <m/>
    <x v="1"/>
    <s v="VENCIDO"/>
    <x v="15"/>
    <x v="184"/>
    <n v="1"/>
    <x v="235"/>
  </r>
  <r>
    <n v="186"/>
    <n v="237"/>
    <m/>
    <s v="Administrativo con presunta incidencia disciplinaria, para indagación preliminar"/>
    <s v="14 04 003"/>
    <s v="H49AF17. Puente Orquídeas 1. Contrato 807 de 2009._x000a__x000a_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
    <s v="Presuntas trasgresiones a lo reglado por el Código Colombiano de Diseño Sísmico de Puentes."/>
    <s v="Iniciar proceso  Judicial para demandar el incumplimiento del contrato por la acción de controversias contractuales y  afectar amparo de estabilidad y calidad de la obra del puente Orquídea 1, construido dentro del alcance del contrato de obra 807 de 2009."/>
    <s v="Presentar la Demanda ante el Tribunal Administrativo "/>
    <s v="Auto Admisorio de la Demanda "/>
    <n v="1"/>
    <d v="2020-02-01T00:00:00"/>
    <x v="41"/>
    <n v="8.2857142857142865"/>
    <x v="9"/>
    <n v="1"/>
    <s v="SIN OBSERVACIONES"/>
    <m/>
    <n v="-1464"/>
    <x v="2"/>
    <n v="8.2857142857142865"/>
    <n v="8.2857142857142865"/>
    <n v="8.2857142857142865"/>
    <m/>
    <x v="2"/>
    <s v="CUMPLIDO"/>
    <x v="15"/>
    <x v="185"/>
    <n v="1"/>
    <x v="236"/>
  </r>
  <r>
    <n v="187"/>
    <n v="238"/>
    <m/>
    <s v="Administrativo con presunta incidencia disciplinaria"/>
    <s v="14 04 004"/>
    <s v="H51AF17. Atrasos en obras nuevo Puente Pumarejo._x000a__x000a_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
    <s v="Presuntas contravenciones a los artículos 25 y 26 de la Ley 80 de 1993, 8º de la Ley 42 de 1993, el artículo 83 de la Ley 1474 de 2011 y el numeral 7.34 de los pliegos de condiciones definitivos."/>
    <s v="Continuar con los procesos sancionatorios iniciados por el INVIAS en contra del contratista de obra por los presuntos incumplimientos del contrato que repercuten en la programación de la obra."/>
    <s v="Presentar definición de fondo respecto a la responsabilidad del contratista de obra."/>
    <s v="Resolución "/>
    <n v="1"/>
    <d v="2018-08-01T00:00:00"/>
    <x v="42"/>
    <n v="34.571428571428569"/>
    <x v="9"/>
    <n v="1"/>
    <s v="Acción de mejora considerada no efectiva por la Contraloría General de la República en Informe de Auditoría Financiera 2019, página 88._x000a__x000a_Se asignó cumplimiento de la acción de mejora con el Acta de Entrega y Recibo Definitivo. Papel de trabajo elaborado el 26 de octubre de 2020 (posterior a la evaluación de la efectividad de la acción por parte del Ente de Control)."/>
    <d v="2020-10-26T00:00:00"/>
    <n v="19.166666666666668"/>
    <x v="2"/>
    <n v="34.571428571428569"/>
    <n v="34.571428571428569"/>
    <n v="34.571428571428569"/>
    <m/>
    <x v="2"/>
    <s v="CUMPLIDO"/>
    <x v="15"/>
    <x v="186"/>
    <n v="1"/>
    <x v="237"/>
  </r>
  <r>
    <n v="188"/>
    <n v="239"/>
    <m/>
    <s v="Administrativo"/>
    <s v="14 04 004"/>
    <s v="H52AF17. Planeación fuentes de trabajo nuevo Puente Pumarejo._x000a__x000a_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
    <s v="Presuntas trasgresiones al Artículo 17. Frentes de Trabajo 7x24 de la  ley 1682 de 2013."/>
    <s v="Iniciar proceso administrativo conminatorio, sancionatorio,  en contra del contratista de obra con el propósito de que cumpla con al obligación de incrementar los frentes de trabajo en horario nocturno o sancionar su incumplimiento."/>
    <s v="Presentar definición de fondo respecto a la responsabilidad del contratista de obra."/>
    <s v="Resolución "/>
    <n v="1"/>
    <d v="2018-08-01T00:00:00"/>
    <x v="42"/>
    <n v="34.571428571428569"/>
    <x v="9"/>
    <n v="1"/>
    <s v="Acción de mejora considerada no efectiva por la Contraloría General de la República en Informe de Auditoría Financiera 2019, página 88._x000a__x000a_Se asignó cumplimiento de la acción de mejora con el Acta de Entrega y Recibo Definitivo. Papel de trabajo elaborado el 26 de octubre de 2020 (posterior a la evaluación de la efectividad de la acción por parte del Ente de Control)."/>
    <d v="2020-10-26T00:00:00"/>
    <n v="19.166666666666668"/>
    <x v="2"/>
    <n v="34.571428571428569"/>
    <n v="34.571428571428569"/>
    <n v="34.571428571428569"/>
    <m/>
    <x v="2"/>
    <s v="CUMPLIDO"/>
    <x v="15"/>
    <x v="187"/>
    <n v="1"/>
    <x v="238"/>
  </r>
  <r>
    <n v="189"/>
    <n v="240"/>
    <m/>
    <s v="Administrativo con presunta incidencia disciplinaria"/>
    <s v="14 01 003"/>
    <s v="H53AF17. Ajustes a diseño nuevo Puente Pumarejo. _x000a__x000a_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
    <s v="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15"/>
    <x v="188"/>
    <n v="1"/>
    <x v="239"/>
  </r>
  <r>
    <n v="190"/>
    <n v="241"/>
    <m/>
    <s v="Administrativo con presunta incidencia disciplinaria"/>
    <s v="14 01 003"/>
    <s v="H54AF17. Retranqueo redes eléctricas proyecto nuevo Puente Pumarejo._x000a__x000a_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
    <s v="Deficiencias de planeación por parte del Invías, constituyéndose en un 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15"/>
    <x v="189"/>
    <n v="1"/>
    <x v="240"/>
  </r>
  <r>
    <n v="191"/>
    <n v="242"/>
    <m/>
    <s v="Administrativo con presunta incidencia disciplinaria y fiscal"/>
    <s v="14 05 004"/>
    <s v="H56AF17. Costo pagado obras ejecutadas en el contrato 806 de 2017 por calidad de obras del contrato 3460 de 2008._x000a__x000a_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
    <s v="Falta disciplinaria por la violación del numeral 4 del artículo 25 de la Ley 80 de 1993 y de los art. 83 y 84 de la Ley 1474 de 2011, por deficiencias en la supervisión e interventoría del proyecto."/>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40"/>
    <n v="0"/>
    <s v="SIN OBSERVACIONES"/>
    <m/>
    <n v="-1465.9666666666667"/>
    <x v="0"/>
    <n v="0"/>
    <n v="0"/>
    <n v="16.714285714285715"/>
    <m/>
    <x v="1"/>
    <s v="VENCIDO"/>
    <x v="15"/>
    <x v="190"/>
    <n v="1"/>
    <x v="241"/>
  </r>
  <r>
    <n v="192"/>
    <n v="243"/>
    <m/>
    <s v="Administrativo con presunta incidencia disciplinaria y fiscal"/>
    <s v="14 05 004"/>
    <s v="H57AF17. Costo modificación de especificaciones existentes. _x000a__x000a_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
    <s v="Deficiencias en la planeación y supervisión del proyecto (tanto de los supervisores de la entidad contratante como de la interventoría). "/>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40"/>
    <n v="0"/>
    <s v="SIN OBSERVACIONES"/>
    <m/>
    <n v="-1465.9666666666667"/>
    <x v="0"/>
    <n v="0"/>
    <n v="0"/>
    <n v="16.714285714285715"/>
    <m/>
    <x v="1"/>
    <s v="VENCIDO"/>
    <x v="15"/>
    <x v="191"/>
    <n v="1"/>
    <x v="242"/>
  </r>
  <r>
    <n v="193"/>
    <n v="244"/>
    <m/>
    <s v="Administrativo con presunta incidencia fiscal y disciplinaria"/>
    <s v="14 04 004"/>
    <s v="H58AF17. Inversión Proyecto Variante San Francisco - Mocoa._x000a__x000a_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
    <s v="Deficiencias en la planeación y supervisión del proyecto (tanto de los supervisores de la entidad contratante como de la interventoría)."/>
    <s v="Fortalecer la planeación y supervisión del proyecto variante San Francisco - Mocoa."/>
    <s v="_x000a__x000a_Continuar con las actividades relacionadas con la consecución de recursos y procesos licitatorios."/>
    <s v="Informe trimestral"/>
    <n v="4"/>
    <d v="2018-08-01T00:00:00"/>
    <x v="40"/>
    <n v="52"/>
    <x v="5"/>
    <n v="4"/>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4T00:00:00"/>
    <n v="17.066666666666666"/>
    <x v="2"/>
    <n v="52"/>
    <n v="52"/>
    <n v="52"/>
    <m/>
    <x v="2"/>
    <s v="CUMPLIDO"/>
    <x v="15"/>
    <x v="192"/>
    <n v="1"/>
    <x v="243"/>
  </r>
  <r>
    <n v="194"/>
    <n v="245"/>
    <m/>
    <s v="Administrativo con presunta incidencia disciplinaria"/>
    <s v="18 04 001"/>
    <s v="H1AC17. Registro de los bienes inmuebles fiscales en la Contabilidad._x000a__x000a_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_x000a__x000a_"/>
    <s v="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presentarlas en las revelaciones.   _x000a__x000a_4. Respecto a los bienes que aún están en proceso de identificación, generar un proyecto para la depuración de los bienes fiscales que permitan individualización. _x000a__x000a_5. Los bienes que fueron recibidos en posesión y de los que hasta ahora no se ha podido obtener el antecedente registral, realizar un proyecto para adelantar las gestiones tendientes a establecerlo."/>
    <s v="Informe trimestral que evidencia la identificación de los bienes fiscales. "/>
    <n v="4"/>
    <d v="2020-01-29T00:00:00"/>
    <x v="35"/>
    <n v="52.142857142857146"/>
    <x v="50"/>
    <n v="2.6"/>
    <s v="Papel de trabajo elaborado el 16 de abril de 2021: P_x000a__x000a_&quot;está pendiente la revisión de 329 predios del Grupo 5, equivalentes al 35% de la base de los 928 predios, se asigna como porcentaje de avance en el cumplimiento de la actividad de la acción de mejora el 65%&quot;._x000a__x000a_&quot;Grupo 5 que incluye los predios ubicados en los departamentos de Bolívar, Santander, Tolima y Valle del Cauca&quot;._x000a__x000a_Acción de mejora considerada no efectiva por la Contraloría General de la República, en anexo 2 del informe de Auditoría Financiera 2020, de junio de 2021._x000a_"/>
    <m/>
    <n v="-1474.1333333333334"/>
    <x v="9"/>
    <n v="33.892857142857146"/>
    <n v="33.892857142857146"/>
    <n v="52.142857142857146"/>
    <s v="NO"/>
    <x v="1"/>
    <s v="VENCIDO"/>
    <x v="16"/>
    <x v="193"/>
    <n v="1"/>
    <x v="244"/>
  </r>
  <r>
    <n v="195"/>
    <n v="246"/>
    <m/>
    <s v="Administrativo con presunta incidencia disciplinaria"/>
    <s v="18 04 001"/>
    <s v="H2AC17. Funciones y Responsabilidades sobre la infraestructura de Transporte, asignadas al Ministerio de Transporte y a las Entidades del Orden Nacional, mediante de la Ley 105 de 1993._x000a__x000a_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
    <s v="Cumplimiento parcial de los Artículos 19 y 20 de la Ley 105 de 1993, lo que genera deficiencias en la identificación y conservación de los bienes a cargo del Instituto."/>
    <s v="Actualizar el inventario de las Estaciones Férreas propiedad del INVIAS y determinar su estado de conservación de las mismas."/>
    <s v="Actividad 1. El Grupo de Bienes Inmuebles con base en las escrituras y actas de entrega, actualizara el inventario y la base de datos de bienes fiscales de las Estaciones Férreas y paraderos propiedad del Invías. (SA)._x000a__x000a_Actividad 2. El inventario final de Estaciones Férreas y paraderos se enviara a la Subdirección Red Terciaria y Férrea para determinar las edificaciones objeto de conservación de acuerdo a los recursos que tengan asignados. (SRT)."/>
    <s v="Informe trimestral"/>
    <n v="4"/>
    <d v="2018-01-22T00:00:00"/>
    <x v="44"/>
    <n v="51.857142857142854"/>
    <x v="51"/>
    <n v="4"/>
    <s v="Se consolidó la información en un informe."/>
    <m/>
    <n v="-1449.5"/>
    <x v="2"/>
    <n v="51.857142857142854"/>
    <n v="51.857142857142854"/>
    <n v="51.857142857142854"/>
    <m/>
    <x v="2"/>
    <s v="CUMPLIDO"/>
    <x v="16"/>
    <x v="194"/>
    <n v="1"/>
    <x v="245"/>
  </r>
  <r>
    <n v="196"/>
    <n v="247"/>
    <m/>
    <s v="Administrativo"/>
    <s v="16 02 001"/>
    <s v="H5AC17. Disposición de los elementos en el almacén de la Entidad._x000a__x000a_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
    <s v="Desactualización y desorganización de los inventarios, falta de control en el procedimiento de disposición de los elementos en el almacén de la entidad y falta de mantenimiento a las bodegas."/>
    <s v="Organizar la bodega de Fontibón."/>
    <s v="Se enviará un equipo de trabajo para la organización de la misma."/>
    <s v="Informe Semestral"/>
    <n v="2"/>
    <d v="2018-03-01T00:00:00"/>
    <x v="45"/>
    <n v="52.142857142857146"/>
    <x v="51"/>
    <n v="1.6"/>
    <s v="SIN OBSERVACIONES"/>
    <m/>
    <n v="-1450.8333333333333"/>
    <x v="11"/>
    <n v="41.714285714285715"/>
    <n v="41.714285714285715"/>
    <n v="52.142857142857146"/>
    <m/>
    <x v="1"/>
    <s v="VENCIDO"/>
    <x v="16"/>
    <x v="195"/>
    <n v="1"/>
    <x v="246"/>
  </r>
  <r>
    <n v="197"/>
    <n v="248"/>
    <m/>
    <s v="Administrativo con presunta connotación disciplinaria"/>
    <s v="14 05 004"/>
    <s v="H8AC17. Obligaciones del convenio No. 1056 del 2006 de la Dirección de Tránsito y Transporte, DITRA con respecto al INVIAS- Informes._x000a__x000a_El Invías a través del Programa de Seguridad en Carreteras Nacionales, no exige el cumplimiento del convenio 1056 de 2006 que en su cláusula quinta “Obligaciones de la Dirección de la Policía Nacional”."/>
    <s v="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
    <s v="Seguimiento al cumplimiento de la cláusula quinta del convenio 1056 de 2006."/>
    <s v="Actividad 1. Requerir a la Dirección General de Tránsito y Transporte -DITRA- de la Policía Nacional para que dentro de los 5 primeros días de cada mes se informe sobre las actividades desarrolladas en cumplimiento de la cláusula quinta del convenio 1056 de 2006._x000a__x000a_Actividad 2. Realizar seguimiento al cumplimiento de la entrega mensual de informes establecido en la cláusula quinta del convenio 1056 de 2006.   _x000a_"/>
    <s v="Oficio e  Informes mensuales"/>
    <n v="12"/>
    <d v="2018-01-15T00:00:00"/>
    <x v="38"/>
    <n v="50"/>
    <x v="52"/>
    <n v="12"/>
    <s v="SIN OBSERVACIONES"/>
    <m/>
    <n v="-1448.8333333333333"/>
    <x v="2"/>
    <n v="50"/>
    <n v="50"/>
    <n v="50"/>
    <m/>
    <x v="2"/>
    <s v="CUMPLIDO"/>
    <x v="16"/>
    <x v="196"/>
    <n v="1"/>
    <x v="247"/>
  </r>
  <r>
    <n v="198"/>
    <n v="249"/>
    <m/>
    <s v="Administrativo con presunta incidencia disciplinaria."/>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1._x000a_"/>
    <s v="Debilidades en la estructuración de los documentos previos necesarios para adelantar los procesos contractuales y falencias en el lleno de requisitos exigidos en la Ley, específicamente el artículo 20 del Decreto 1510 de 2013. "/>
    <s v="Acción 1._x000a__x000a_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x v="11"/>
    <n v="43.857142857142854"/>
    <x v="14"/>
    <n v="0"/>
    <s v="SIN OBSERVACIONES"/>
    <m/>
    <n v="-1472.1666666666667"/>
    <x v="0"/>
    <n v="0"/>
    <n v="0"/>
    <n v="43.857142857142854"/>
    <m/>
    <x v="1"/>
    <s v="VENCIDO"/>
    <x v="17"/>
    <x v="197"/>
    <n v="1"/>
    <x v="248"/>
  </r>
  <r>
    <s v=""/>
    <n v="250"/>
    <m/>
    <m/>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2._x000a_"/>
    <s v="Debilidades en la estructuración de los documentos previos necesarios para adelantar los procesos contractuales y falencias en el lleno de requisitos exigidos en la Ley, específicamente el artículo 20 del Decreto 1510 de 2013. "/>
    <s v="Acción 2._x000a__x000a_Disponer de estudios actualizados en el momento de la contratación del proyecto._x000a__x000a_"/>
    <s v="Estudios actualizados."/>
    <s v="Reporte cuatrimestral"/>
    <n v="3"/>
    <d v="2017-11-01T00:00:00"/>
    <x v="46"/>
    <n v="51.857142857142854"/>
    <x v="5"/>
    <n v="3"/>
    <s v="Se consolidó la respuesta en un único reporte (GGP).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46.7666666666667"/>
    <x v="2"/>
    <n v="51.857142857142854"/>
    <n v="51.857142857142854"/>
    <n v="51.857142857142854"/>
    <m/>
    <x v="2"/>
    <s v=""/>
    <x v="17"/>
    <x v="197"/>
    <n v="2"/>
    <x v="249"/>
  </r>
  <r>
    <n v="199"/>
    <n v="251"/>
    <m/>
    <s v="Administrativo con presunta incidencia disciplinaria y fiscal."/>
    <n v="1401003"/>
    <s v="H7R16. Afectación de estructuras construidas por planeación de obras convenio 1345 de 2014._x000a__x000a_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_x000a__x000a_"/>
    <s v="Falencias en la Planeación de proyecto de mantenimiento de la Segunda calzada de la Av. Circunvalar."/>
    <s v="Presentar informe técnico respecto a la necesidad de demoler los 5 metros del muro."/>
    <s v="Solicitud al interventor del informe técnico. "/>
    <s v="Informe técnico del interventor"/>
    <n v="1"/>
    <d v="2017-11-01T00:00:00"/>
    <x v="47"/>
    <n v="17"/>
    <x v="9"/>
    <n v="1"/>
    <s v="SIN OBSERVACIONES"/>
    <m/>
    <n v="-1438.6333333333334"/>
    <x v="2"/>
    <n v="17"/>
    <n v="17"/>
    <n v="17"/>
    <m/>
    <x v="2"/>
    <s v="CUMPLIDO"/>
    <x v="17"/>
    <x v="198"/>
    <n v="1"/>
    <x v="250"/>
  </r>
  <r>
    <n v="200"/>
    <n v="252"/>
    <m/>
    <s v="Administrativo con presunta incidencia disciplinaria y fiscal."/>
    <n v="1401013"/>
    <s v="H8R16. Precios unitarios contrato derivado del convenio 1344 de 2014_x000a__x000a_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
    <s v="Falta de controles, planeación  y falencias en la supervisión."/>
    <s v="Justificación de la diferencia del los análisis de precios unitarios de los contratos observados por la contraloría general."/>
    <s v="Solicitud del informe al Distrito de Barranquilla._x000a__x000a_"/>
    <s v="Informe del Distrito de Barranquilla_x000a__x000a_"/>
    <n v="1"/>
    <d v="2017-11-01T00:00:00"/>
    <x v="48"/>
    <n v="8.4285714285714288"/>
    <x v="9"/>
    <n v="1"/>
    <s v="SIN OBSERVACIONES"/>
    <m/>
    <n v="-1436.6333333333334"/>
    <x v="2"/>
    <n v="8.4285714285714288"/>
    <n v="8.4285714285714288"/>
    <n v="8.4285714285714288"/>
    <m/>
    <x v="2"/>
    <s v="CUMPLIDO"/>
    <x v="17"/>
    <x v="199"/>
    <n v="1"/>
    <x v="251"/>
  </r>
  <r>
    <n v="201"/>
    <n v="253"/>
    <m/>
    <s v="Administrativo con presunta incidencia disciplinaria y fiscal."/>
    <n v="1403001"/>
    <s v="H9R16. Urgencia manifiesta Cruce de la Cordillera Central._x000a__x000a_El contrato 3460 de 2008. “CRUCE DE LA CORDILLERA CENTRAL” , después de múltiples prórrogas y compromisos para lograr la terminación del proyecto de acuerdo a las metas físicas previstas , terminó el 30 de noviembre de 2016, llegando a un alcance físico estimado del 88%."/>
    <s v="Falta de planeación."/>
    <s v="Sustentar la necesidad de la urgencia manifiesta declarada, junto a las acciones del INVIAS para atenderla y el resultado de la misma."/>
    <s v="Solicitar los debidos soportes a la interventoría._x000a_"/>
    <s v="Informe"/>
    <n v="1"/>
    <d v="2017-11-01T00:00:00"/>
    <x v="49"/>
    <n v="12.857142857142858"/>
    <x v="40"/>
    <n v="1"/>
    <s v="SIN OBSERVACIONES"/>
    <m/>
    <n v="-1437.6666666666667"/>
    <x v="2"/>
    <n v="12.857142857142858"/>
    <n v="12.857142857142858"/>
    <n v="12.857142857142858"/>
    <m/>
    <x v="2"/>
    <s v="CUMPLIDO"/>
    <x v="17"/>
    <x v="200"/>
    <n v="1"/>
    <x v="252"/>
  </r>
  <r>
    <n v="202"/>
    <n v="254"/>
    <m/>
    <s v="Administrativo"/>
    <n v="1405003"/>
    <s v="H10R16. Notas de campo._x000a__x000a_Terminado por plazo el contrato 3460 de 2008, “CRUCE DE LA CORDILLERA CENTRAL”, se evidencia que el alcance físico pactado no se consiguió en su totalidad. _x000a__x000a_Acción 1."/>
    <s v="Falencias en estructuración de presupuesto oficial."/>
    <s v="_x000a_Acción 1. _x000a__x000a_Entregar el informe final del incumplimiento del contrato y demanda de reconvención presentada por el INVIAS en el tribunal de Arbitramento vigente para el contrato 3460 de 2008.  _x000a__x000a__x000a__x000a_"/>
    <s v="1. Solicitar a la interventoría el  informe de incumplimiento. _x000a__x000a_2. Solicitar a la OAJ la demanda._x000a_"/>
    <s v="Informe y demanda"/>
    <n v="2"/>
    <d v="2017-11-01T00:00:00"/>
    <x v="48"/>
    <n v="8.4285714285714288"/>
    <x v="40"/>
    <n v="2"/>
    <s v="SIN OBSERVACIONES"/>
    <m/>
    <n v="-1436.6333333333334"/>
    <x v="2"/>
    <n v="8.4285714285714288"/>
    <n v="8.4285714285714288"/>
    <n v="8.4285714285714288"/>
    <m/>
    <x v="2"/>
    <s v="CUMPLIDO"/>
    <x v="17"/>
    <x v="201"/>
    <n v="1"/>
    <x v="253"/>
  </r>
  <r>
    <s v=""/>
    <n v="255"/>
    <m/>
    <m/>
    <n v="1405003"/>
    <s v="H10R16. Notas de campo._x000a__x000a_Terminado por plazo el contrato 3460 de 2008, “CRUCE DE LA CORDILLERA CENTRAL”, se evidencia que el alcance físico pactado no se consiguió en su totalidad. _x000a__x000a_Acción 2. "/>
    <s v="Falencias en estructuración de presupuesto oficial."/>
    <s v="Acción 2. _x000a__x000a_Estado actual del proceso. "/>
    <s v="Presentar informes."/>
    <s v="Informe semestral"/>
    <n v="2"/>
    <d v="2017-11-01T00:00:00"/>
    <x v="46"/>
    <n v="51.857142857142854"/>
    <x v="40"/>
    <n v="2"/>
    <s v="SIN OBSERVACIONES"/>
    <m/>
    <n v="-1446.7666666666667"/>
    <x v="2"/>
    <n v="51.857142857142854"/>
    <n v="51.857142857142854"/>
    <n v="51.857142857142854"/>
    <m/>
    <x v="2"/>
    <s v=""/>
    <x v="17"/>
    <x v="201"/>
    <n v="2"/>
    <x v="254"/>
  </r>
  <r>
    <n v="203"/>
    <n v="256"/>
    <m/>
    <s v="Administrativo"/>
    <n v="1401001"/>
    <s v="H11R16. Inversión de anticipo contrato 1759 de 2015_x000a__x000a_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
    <s v="Deficiencias en la Planeación y gestión de los recursos para la puesta en marcha del proyecto por parte del contratista."/>
    <s v="Reprogramar el flujo de inversión del anticipo, con la aprobación de la interventoría."/>
    <s v="Solicitar al contratista un nuevo programa del anticipo para ser aprobado por la interventora y posterior remisión al Invías para su respectivo seguimiento."/>
    <s v="Reprogramación del plan de inversiones de anticipo aprobado"/>
    <n v="1"/>
    <d v="2017-11-01T00:00:00"/>
    <x v="48"/>
    <n v="8.4285714285714288"/>
    <x v="40"/>
    <n v="1"/>
    <s v="SIN OBSERVACIONES"/>
    <m/>
    <n v="-1436.6333333333334"/>
    <x v="2"/>
    <n v="8.4285714285714288"/>
    <n v="8.4285714285714288"/>
    <n v="8.4285714285714288"/>
    <m/>
    <x v="2"/>
    <s v="CUMPLIDO"/>
    <x v="17"/>
    <x v="202"/>
    <n v="1"/>
    <x v="255"/>
  </r>
  <r>
    <n v="204"/>
    <n v="257"/>
    <m/>
    <s v="Administrativo con presunta connotación disciplinaria y fiscal"/>
    <n v="1404005"/>
    <s v="H13R16. Transporte de Materiales provenientes de derrumbes medido a partir en cien metros (100M) y Transporte de materiales provenientes de la excavación de la explanación canales y préstamos entre cien metros y mil metros de distancia._x000a__x000a_El Ítem 211.1 Remoción de derrumbes (incluye conformación de botadero), tuvo como cantidades totales de la obra ejecutada de 27.349 metros cúbicos."/>
    <s v="Falta de controles en el recibo de los trabajos."/>
    <s v="Evidenciar mediante certificación o informe de la firma interventora, los costos y cantidades transportadas a cada uno de los botaderos utilizados para disponer el material proveniente del derrumbe."/>
    <s v="_x000a_1. Solicitar a la interventoría informe detallado de las cantidades y costo de material transportado proveniente del derrumbe._x000a__x000a_2. Discriminar los costos y cantidades que se depositaron en cada uno de los botaderos utilizados para los derrumbes."/>
    <s v="Informe detallado"/>
    <n v="1"/>
    <d v="2017-11-01T00:00:00"/>
    <x v="48"/>
    <n v="8.4285714285714288"/>
    <x v="41"/>
    <n v="0.2"/>
    <s v="SIN OBSERVACIONES"/>
    <m/>
    <n v="-1436.6333333333334"/>
    <x v="4"/>
    <n v="1.6857142857142859"/>
    <n v="1.6857142857142859"/>
    <n v="8.4285714285714288"/>
    <m/>
    <x v="1"/>
    <s v="VENCIDO"/>
    <x v="17"/>
    <x v="203"/>
    <n v="1"/>
    <x v="256"/>
  </r>
  <r>
    <n v="205"/>
    <n v="258"/>
    <m/>
    <s v="Administrativo con presunta incidencia disciplinaria."/>
    <n v="1405004"/>
    <s v="H22R16. Pasivos Consulta Previa. 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1."/>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1 . _x000a__x000a_1. Celebrar entre el contratista y las comunidades un acuerdo que contenga los criterios o metas, relativo a la ejecución de los recursos del Invías asignados a los proyectos.        _x000a__x000a_2. Publicar un informe de seguimiento con los avances de cumplimiento de los acuerdos.  "/>
    <s v="Efectuar seguimiento a los compromisos adquiridos."/>
    <s v="Informes semestrales"/>
    <n v="2"/>
    <d v="2017-11-01T00:00:00"/>
    <x v="46"/>
    <n v="51.857142857142854"/>
    <x v="1"/>
    <n v="2"/>
    <s v="SIN OBSERVACIONES"/>
    <m/>
    <n v="-1446.7666666666667"/>
    <x v="2"/>
    <n v="51.857142857142854"/>
    <n v="51.857142857142854"/>
    <n v="51.857142857142854"/>
    <m/>
    <x v="2"/>
    <s v="CUMPLIDO"/>
    <x v="17"/>
    <x v="204"/>
    <n v="1"/>
    <x v="257"/>
  </r>
  <r>
    <s v=""/>
    <n v="259"/>
    <m/>
    <m/>
    <n v="1405004"/>
    <s v="H22R16. Pasivos Consulta Previa.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2."/>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2. _x000a__x000a_Reestructurar internamente los recursos del contrato 1533 de 2015 para garantizar el cabal   cumplimiento a los acuerdos y al plan de Gestión Social aprobado.                             "/>
    <s v="Celebrar Comité para aprobación de restructuración financiera del contrato."/>
    <s v="Documento soporte de la reestructuración financiera para el cumplimiento de los compromisos"/>
    <n v="1"/>
    <d v="2017-11-01T00:00:00"/>
    <x v="50"/>
    <n v="30"/>
    <x v="1"/>
    <n v="1"/>
    <s v="SIN OBSERVACIONES"/>
    <m/>
    <n v="-1441.6666666666667"/>
    <x v="2"/>
    <n v="30"/>
    <n v="30"/>
    <n v="30"/>
    <m/>
    <x v="2"/>
    <s v=""/>
    <x v="17"/>
    <x v="204"/>
    <n v="2"/>
    <x v="258"/>
  </r>
  <r>
    <n v="206"/>
    <n v="260"/>
    <m/>
    <s v="Administrativo con presunta incidencia disciplinaria."/>
    <n v="1404001"/>
    <s v="H27R16. Mantenimiento Inspección Fluvial del Ministerio de Transporte.  _x000a__x000a_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
    <s v="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
    <s v="_x000a_En caso de requerir alguna intervención en el muelle de Victoria Regia, que involucre inmuebles y  predios del Ministerio de Transporte, se adelantará la suscripción de convenio de cooperación entre el Ministerio de Transporte y el Invías."/>
    <s v="Suscribir convenio si da lugar."/>
    <s v="Reporte semestral"/>
    <n v="2"/>
    <d v="2017-11-01T00:00:00"/>
    <x v="51"/>
    <n v="49.714285714285715"/>
    <x v="42"/>
    <n v="2"/>
    <s v="SIN OBSERVACIONES"/>
    <m/>
    <n v="-1446.2666666666667"/>
    <x v="2"/>
    <n v="49.714285714285715"/>
    <n v="49.714285714285715"/>
    <n v="49.714285714285715"/>
    <m/>
    <x v="2"/>
    <s v="CUMPLIDO"/>
    <x v="17"/>
    <x v="205"/>
    <n v="1"/>
    <x v="259"/>
  </r>
  <r>
    <n v="207"/>
    <n v="261"/>
    <m/>
    <s v="Administrativo con presunta incidencia disciplinaria."/>
    <n v="1401006"/>
    <s v="H29R16.  Adicional 3 Dragado con Draga Hidráulica Muelle de Leticia._x000a__x000a_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_x000a_"/>
    <s v="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
    <s v="_x000a_Evidenciar la correcta planeación efectuada al dragado mediante el ejercicio de liquidación del presupuesto, de acuerdo con el volumen objetivo ejecutado, incluido o no el transporte del equipo en el ítem de dragado."/>
    <s v="Comparar el método de evaluación del presupuesto utilizado en el dragado inicial y el dragado adicional."/>
    <s v="Informe"/>
    <n v="1"/>
    <d v="2017-11-01T00:00:00"/>
    <x v="48"/>
    <n v="8.4285714285714288"/>
    <x v="42"/>
    <n v="1"/>
    <s v="SIN OBSERVACIONES"/>
    <m/>
    <n v="-1436.6333333333334"/>
    <x v="2"/>
    <n v="8.4285714285714288"/>
    <n v="8.4285714285714288"/>
    <n v="8.4285714285714288"/>
    <m/>
    <x v="2"/>
    <s v="CUMPLIDO"/>
    <x v="17"/>
    <x v="206"/>
    <n v="1"/>
    <x v="260"/>
  </r>
  <r>
    <n v="208"/>
    <n v="262"/>
    <m/>
    <s v="Administrativo con presunta incidencia disciplinaria."/>
    <n v="1405004"/>
    <s v="H32R16.  Oportunidad y Exactitud de los Informes de la Interventoría Convenio 777 de 2014 y Convenio 787 de 2014._x000a__x000a_Respecto al desarrollo de los contratos, es normal hasta cierto punto que se presenten hechos imprevisibles que alteren las condiciones iniciales pactadas, generalmente en cuanto su alcance, especificaciones, valoración y tiempo de ejecución."/>
    <s v="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
    <s v="Verificar el cumplimiento de las obligaciones de los supervisores de contrato en la revisión de los informes mensuales de interventoría, conforme con lo estipulado en el Manual de Interventoría y Contratación vigentes del Invías, por parte de la unidad ejecutora."/>
    <s v="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
    <s v="Informe trimestral"/>
    <n v="3"/>
    <d v="2017-11-01T00:00:00"/>
    <x v="52"/>
    <n v="43.142857142857146"/>
    <x v="11"/>
    <n v="0"/>
    <s v="SIN OBSERVACIONES"/>
    <m/>
    <n v="-1444.7333333333333"/>
    <x v="0"/>
    <n v="0"/>
    <n v="0"/>
    <n v="43.142857142857146"/>
    <m/>
    <x v="1"/>
    <s v="VENCIDO"/>
    <x v="17"/>
    <x v="207"/>
    <n v="1"/>
    <x v="261"/>
  </r>
  <r>
    <n v="209"/>
    <n v="263"/>
    <m/>
    <s v="Administrativo con presunta incidencia disciplinaria."/>
    <n v="1404004"/>
    <s v="H33R16.  Oportunidad de las publicaciones en SECOP Convenio 777 de 2014 y Convenio 787 de 2014._x000a__x000a_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
    <s v="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
    <s v="Solicitar para los nuevos convenios la inclusión de la información oportuna en el SECOP._x000a__x000a_"/>
    <s v="Oficiar a los entes territoriales con los cuales se suscriba convenios la oportuna publicación en el SECOP."/>
    <s v="Reporte semestral "/>
    <n v="2"/>
    <d v="2017-11-01T00:00:00"/>
    <x v="46"/>
    <n v="51.857142857142854"/>
    <x v="11"/>
    <n v="0"/>
    <s v="SIN OBSERVACIONES"/>
    <m/>
    <n v="-1446.7666666666667"/>
    <x v="0"/>
    <n v="0"/>
    <n v="0"/>
    <n v="51.857142857142854"/>
    <m/>
    <x v="1"/>
    <s v="VENCIDO"/>
    <x v="17"/>
    <x v="208"/>
    <n v="1"/>
    <x v="262"/>
  </r>
  <r>
    <n v="210"/>
    <n v="264"/>
    <m/>
    <s v="Administrativo con presunta incidencia disciplinaria."/>
    <n v="1404004"/>
    <s v="H35R16. Seguimiento al convenio 583 de 1996. Cumplimiento del plazo estipulado en el convenio._x000a__x000a_El convenio 583 de 1996, cuyo objeto es “Financiación de la Construcción del Proyecto comunicación vial entre los Valles de Aburrá y Río Cauca (Variante Medellín – Santa Fe de Antioquia), que se compone del Túnel en San Cristóbal y sus respectivos accesos”._x000a_"/>
    <s v="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
    <s v="Realizar seguimiento permanente al último cronograma propuesto a la Junta Directiva,  que fuere aprobado en sesión del 28 de abril de 2017, en la cual se definió la alternativa para continuar con la liquidación del Convenio 583 de 1996 hasta el día 31 de diciembre de 2018."/>
    <s v="Informe trimestral rendidos por la Gerencia de Proyectos Estratégicos al INVIAS - en los cuales se registre los avances de los componentes predial-ambiental-social-técnico-administrativo y legal, de acuerdo al escenario 2 aprobado por el Junta Directiva del 28 de abril de 2017."/>
    <s v="Informe trimestral"/>
    <n v="4"/>
    <d v="2017-11-01T00:00:00"/>
    <x v="46"/>
    <n v="51.857142857142854"/>
    <x v="14"/>
    <n v="2.8"/>
    <s v="Se traslada responsabilidad para subsanar el hallazgo del Grupo Grandes Proyectos a la Dirección Operativa, de acuerdo con lo manifestado en el memorando OCI 18846 del 18 de marzo de 2021."/>
    <m/>
    <n v="-1446.7666666666667"/>
    <x v="5"/>
    <n v="36.299999999999997"/>
    <n v="36.299999999999997"/>
    <n v="51.857142857142854"/>
    <m/>
    <x v="1"/>
    <s v="VENCIDO"/>
    <x v="17"/>
    <x v="209"/>
    <n v="1"/>
    <x v="263"/>
  </r>
  <r>
    <n v="211"/>
    <n v="265"/>
    <m/>
    <s v="Administrativo con presunta incidencia disciplinaria."/>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1.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1. _x000a__x000a_Aplicar el manual de interventoría que entró en vigencia el 01/02/2017, donde se incorpora formatos de seguimiento e informes relacionados con el tema ambiental."/>
    <s v="Efectuar informe del cumplimiento del EIA, PMA y licencias que se le solicitará de manera cuatrimestral a la interventoría por parte del supervisor o gestor del proyecto o contrato. "/>
    <s v=" Informe de cumplimiento cuatrimestral"/>
    <n v="3"/>
    <d v="2017-11-01T00:00:00"/>
    <x v="46"/>
    <n v="51.857142857142854"/>
    <x v="1"/>
    <n v="3"/>
    <s v="SIN OBSERVACIONES"/>
    <m/>
    <n v="-1446.7666666666667"/>
    <x v="2"/>
    <n v="51.857142857142854"/>
    <n v="51.857142857142854"/>
    <n v="51.857142857142854"/>
    <m/>
    <x v="2"/>
    <s v="CUMPLIDO"/>
    <x v="17"/>
    <x v="210"/>
    <n v="1"/>
    <x v="264"/>
  </r>
  <r>
    <s v=""/>
    <n v="266"/>
    <m/>
    <m/>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2.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2. _x000a__x000a_1. Impulso procesal con el fin de evitar una sanción pecuniaria.       _x000a__x000a_2. Realizar obras de Estabilización para mitigar daño ambiental."/>
    <s v="1. Adquirir predio Depósito &quot; El galpón&quot;,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
    <s v="Reporte de actuaciones - Informe"/>
    <n v="2"/>
    <d v="2017-11-01T00:00:00"/>
    <x v="52"/>
    <n v="43.142857142857146"/>
    <x v="1"/>
    <n v="2"/>
    <s v="SIN OBSERVACIONES"/>
    <d v="2021-07-06T00:00:00"/>
    <n v="34.700000000000003"/>
    <x v="2"/>
    <n v="43.142857142857146"/>
    <n v="43.142857142857146"/>
    <n v="43.142857142857146"/>
    <m/>
    <x v="2"/>
    <s v=""/>
    <x v="17"/>
    <x v="210"/>
    <n v="2"/>
    <x v="265"/>
  </r>
  <r>
    <n v="212"/>
    <n v="267"/>
    <m/>
    <s v="Administrativo"/>
    <n v="1405004"/>
    <s v="H37R16. Ejecución obras puente Pumarejo contrato 642 de 2015._x000a__x000a_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_x000a_"/>
    <s v="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
    <s v="Realizar seguimiento a la ejecución del contrato con el fin de conminar al contratista a estar al día con el cronograma establecido."/>
    <s v="Solicitar a la interventoría informe de seguimiento. "/>
    <s v="Informe trimestral de seguimiento"/>
    <n v="2"/>
    <d v="2017-11-01T00:00:00"/>
    <x v="53"/>
    <n v="34.428571428571431"/>
    <x v="9"/>
    <n v="2"/>
    <s v="Acción de mejora considerada no efectiva por la Contraloría General de la República en Informe de Auditoría Financiera 2019, página 88."/>
    <m/>
    <n v="-1442.7"/>
    <x v="2"/>
    <n v="34.428571428571431"/>
    <n v="34.428571428571431"/>
    <n v="34.428571428571431"/>
    <m/>
    <x v="2"/>
    <s v="CUMPLIDO"/>
    <x v="17"/>
    <x v="211"/>
    <n v="1"/>
    <x v="266"/>
  </r>
  <r>
    <n v="213"/>
    <n v="268"/>
    <m/>
    <s v="Administrativo con presunta incidencia disciplinaria y fiscal."/>
    <n v="1405004"/>
    <s v="H39R16.  Puesto de Salud Kilómetro 9 - Consulta Previa._x000a__x000a_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
    <s v="Debilidades en el seguimiento y control de los recursos para los compromisos de las Consultas Previas, situación que genera incertidumbre sobre la efectiva terminación y funcionalidad de esta obra."/>
    <s v="1. Determinar el alcance del acuerdo y desvirtuar el detrimento anexando las actas de acuerdo y contrato de obra con la comunidad._x000a__x000a_2. Celebrar convenios y/o contratos con las comunidades donde se indique el objeto, controles y garantías de los recursos aportados para el proyecto o contrato.     "/>
    <s v="1. Solicitar a la interventoría Informe soportado donde se evidencie el  seguimiento de los recursos invertidos en el contrato  y   las actas de acuerdo y contrato de obra con la comunidad. _x000a_                                                                                 _x000a_2. Presentar informe de la aplicación de  controles a los recursos comprometidos en la Consulta previa de futuros proyectos y el estado actual de la obra.  "/>
    <s v="Informe presentado por el gestor social"/>
    <n v="1"/>
    <d v="2017-11-01T00:00:00"/>
    <x v="48"/>
    <n v="8.4285714285714288"/>
    <x v="1"/>
    <n v="1"/>
    <s v="SIN OBSERVACIONES"/>
    <m/>
    <n v="-1436.6333333333334"/>
    <x v="2"/>
    <n v="8.4285714285714288"/>
    <n v="8.4285714285714288"/>
    <n v="8.4285714285714288"/>
    <m/>
    <x v="2"/>
    <s v="CUMPLIDO"/>
    <x v="17"/>
    <x v="212"/>
    <n v="1"/>
    <x v="267"/>
  </r>
  <r>
    <n v="214"/>
    <n v="269"/>
    <m/>
    <s v="Administrativo"/>
    <n v="1405004"/>
    <s v="H41R16. Terraplén PR 24+500 y Cuneta Sector la Gallega._x000a__x000a_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
    <s v="Debilidades en el seguimiento y control de las obras. "/>
    <s v="_x000a_Evidenciar la corrección de las deficiencias encontradas por la CGR de acuerdo a las normas de ensayo INV E-793."/>
    <s v="Presentar informe de la interventoría en el que se evidencie las correcciones realizadas en cumplimiento de las normas de ensayo INV E-793.       _x000a_        _x000a_"/>
    <s v="Informe y registro fotográfico"/>
    <n v="1"/>
    <d v="2017-11-01T00:00:00"/>
    <x v="48"/>
    <n v="8.4285714285714288"/>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2"/>
    <n v="8.4285714285714288"/>
    <n v="8.4285714285714288"/>
    <n v="8.4285714285714288"/>
    <m/>
    <x v="2"/>
    <s v="CUMPLIDO"/>
    <x v="17"/>
    <x v="213"/>
    <n v="1"/>
    <x v="268"/>
  </r>
  <r>
    <n v="215"/>
    <n v="270"/>
    <m/>
    <s v="Administrativo con presunta incidencia disciplinaria."/>
    <n v="1405004"/>
    <s v="H44R16. Señalización y Defensa de la zona de las obras Construcción Lavadero Katanga y Puente Triana.  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La señalización no cumplía lo establecido en el capítulo 4 del Manual de señalización del Ministerio de Transporte, dado que en las obras que se están ejecutando en el Lavadero Sector Katanga y del Puente Sector Triana no cuentan con la señalización reglamentaria."/>
    <s v="Evidenciar la existencia de las señales preventivas durante el desarrollo de la actividad contractual (La actividad que generaba el uso de las señales preventivas ya se encuentra terminada)."/>
    <s v="Presentar informe de la interventoría."/>
    <s v="Reporte y registro fotográfico"/>
    <n v="1"/>
    <d v="2017-11-01T00:00:00"/>
    <x v="48"/>
    <n v="8.4285714285714288"/>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2"/>
    <n v="8.4285714285714288"/>
    <n v="8.4285714285714288"/>
    <n v="8.4285714285714288"/>
    <m/>
    <x v="2"/>
    <s v="CUMPLIDO"/>
    <x v="17"/>
    <x v="214"/>
    <n v="1"/>
    <x v="269"/>
  </r>
  <r>
    <n v="216"/>
    <n v="271"/>
    <m/>
    <s v="Administrativo con presunta incidencia disciplinaria."/>
    <n v="1405004"/>
    <s v="H54R16. Señalización y defensa de obra.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Debilidades en el seguimiento y control, lo cual afecta la seguridad de los trabajadores de la obra y los usuarios de la vía."/>
    <s v="Evidenciar que se contaba con la respectiva señalización reglamentaria. _x000a__x000a_(La actividad de obra que generaba la señalización preventiva ya está terminada)."/>
    <s v="Señalización reglamentaria"/>
    <s v="Reporte y registro fotográfico"/>
    <n v="1"/>
    <d v="2017-11-01T00:00:00"/>
    <x v="48"/>
    <n v="8.4285714285714288"/>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2"/>
    <n v="8.4285714285714288"/>
    <n v="8.4285714285714288"/>
    <n v="8.4285714285714288"/>
    <m/>
    <x v="2"/>
    <s v="CUMPLIDO"/>
    <x v="17"/>
    <x v="215"/>
    <n v="1"/>
    <x v="270"/>
  </r>
  <r>
    <n v="217"/>
    <n v="272"/>
    <m/>
    <s v="Administrativo"/>
    <n v="1405004"/>
    <s v="H55R16. Estado de la gestión predial del Proyecto para su respectivo cierre. _x000a__x000a_Se detectó que se encuentra pendientes en el desarrollo de actividades prediales."/>
    <s v="Aún existen pendientes prediales que podría afectar la finalización en oportunidad para lograr la total disponibilidad jurídica de las zonas de terreno requeridas en el desarrollo del proyecto"/>
    <s v=" _x000a_ _x000a_ Elaborar documentos técnicos para las estructuraciones en fase 1 y 2, que orienten la estimación del valor de la gestión y adquisición predial de los proyectos._x000a__x000a_"/>
    <s v="_x000a__x000a_1. Elaboración de anexos técnicos Fase 1 y Fase 2._x000a__x000a_2. Realizar publicación en el repositorio de los documentos técnicos vía SharePoint dispuesto para las unidades ejecutoras. _x000a__x000a_                    "/>
    <s v="_x000a_Documentos técnicos elaborados y publicados. "/>
    <n v="2"/>
    <d v="2020-08-01T00:00:00"/>
    <x v="54"/>
    <n v="30.142857142857142"/>
    <x v="1"/>
    <n v="2"/>
    <s v="Acción de mejora reformulada por la Subdirección de Medio Ambiente y Gestión Social, aprobada por el Director General mediante memorando DG 43151 del 29 de julio de 2020, ante solicitud allegada en el memorando SMA 42584 del 28 de julio de 2020."/>
    <d v="2020-12-21T00:00:00"/>
    <n v="-2.2999999999999998"/>
    <x v="2"/>
    <n v="30.142857142857142"/>
    <n v="30.142857142857142"/>
    <n v="30.142857142857142"/>
    <m/>
    <x v="2"/>
    <s v="CUMPLIDO"/>
    <x v="17"/>
    <x v="216"/>
    <n v="1"/>
    <x v="271"/>
  </r>
  <r>
    <n v="218"/>
    <n v="273"/>
    <m/>
    <s v="Administrativo con posible incidencia disciplinaria"/>
    <n v="1405004"/>
    <s v="H56R16. Disponibilidad de recursos para finiquitar la adquisición predial y otras actividades contractuales. _x000a__x000a_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
    <s v="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
    <s v="Gestionar los recursos ante la Oficina Asesora de Planeación para culminar la gestión predial."/>
    <s v="1. Remitir solicitud a la OAP._x000a__x000a_2. Mesas de trabajo con la SMA."/>
    <s v="Asignación de recursos"/>
    <n v="1"/>
    <d v="2017-11-01T00:00:00"/>
    <x v="48"/>
    <n v="8.4285714285714288"/>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2"/>
    <n v="8.4285714285714288"/>
    <n v="8.4285714285714288"/>
    <n v="8.4285714285714288"/>
    <m/>
    <x v="2"/>
    <s v="CUMPLIDO"/>
    <x v="17"/>
    <x v="217"/>
    <n v="1"/>
    <x v="272"/>
  </r>
  <r>
    <n v="219"/>
    <n v="274"/>
    <m/>
    <s v="Administrativo con presunta incidencia fiscal y disciplinaria."/>
    <n v="10405004"/>
    <s v="H57R16. Elaboración de insumos prediales._x000a__x000a_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_x000a_"/>
    <s v="Se establece un presunto detrimento al patrimonio por dicho valor de tales insumos prediales por $3.8 millones, al igual que una posible incidencia disciplinaria."/>
    <s v="_x000a__x000a_1. Actualizar en el apéndice predial, el componente técnico respecto a los alcances de las afectaciones de aquellas zonas que eventualmente sean necesarias para el desarrollo del proyecto como lo son los ZODMES._x000a__x000a_2. Solicitar al contratista un informe técnico de desafectación de áreas, en el evento que el proyecto así lo requiera. _x000a__x000a_                                                                                                                                                                                          "/>
    <s v="_x000a_1.Incluir en el apéndice predial los alcances de la afectación de aquellas zonas que eventualmente sean necesarias para el desarrollo del proyecto como lo son los ZODMES._x000a__x000a_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_x000a_ _x000a_3.Realizar publicación en el repositorio de los documentos técnicos vía SharePoint dispuesto para las unidades ejecutoras._x000a_"/>
    <s v="Apéndice predial actualizado y publicado"/>
    <n v="2"/>
    <d v="2020-08-01T00:00:00"/>
    <x v="54"/>
    <n v="30.142857142857142"/>
    <x v="1"/>
    <n v="2"/>
    <s v="Acción de mejora reformulada por la Subdirección de Medio Ambiente y Gestión Social, aprobada por el Director General mediante memorando DG 43151 del 29 de julio de 2020, ante solicitud allegada en el memorando SMA 42584 del 28 de julio de 2020."/>
    <d v="2020-12-21T00:00:00"/>
    <n v="-2.2999999999999998"/>
    <x v="2"/>
    <n v="30.142857142857142"/>
    <n v="30.142857142857142"/>
    <n v="30.142857142857142"/>
    <m/>
    <x v="2"/>
    <s v="CUMPLIDO"/>
    <x v="17"/>
    <x v="218"/>
    <n v="1"/>
    <x v="273"/>
  </r>
  <r>
    <n v="220"/>
    <n v="275"/>
    <m/>
    <s v="Administrativo"/>
    <n v="1405004"/>
    <s v="H58R16. Adquisición predial._x000a__x000a_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_x000a_"/>
    <s v="Reducción en el número de predios a adquirir ya que se excluyó el sector comprendido en la Glorieta Montecarlo, donde inicia el proyecto K50+400 hasta k41+200[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17"/>
    <x v="219"/>
    <n v="1"/>
    <x v="274"/>
  </r>
  <r>
    <n v="221"/>
    <n v="276"/>
    <m/>
    <s v="Administrativo"/>
    <n v="1103002"/>
    <s v="H59R16. Obras del contrato N° 1200 de 2016._x000a__x000a_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
    <s v="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
    <s v="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 la gestión socio-predial correspondiente al rubro contractual previsto para propietarios y mejoratarios."/>
    <s v="Informes de seguimiento cuatrimestral._x000a_"/>
    <s v="Informes"/>
    <n v="3"/>
    <d v="2017-11-01T00:00:00"/>
    <x v="46"/>
    <n v="51.857142857142854"/>
    <x v="5"/>
    <n v="0.9"/>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46.7666666666667"/>
    <x v="1"/>
    <n v="15.557142857142855"/>
    <n v="15.557142857142855"/>
    <n v="51.857142857142854"/>
    <m/>
    <x v="1"/>
    <s v="VENCIDO"/>
    <x v="17"/>
    <x v="220"/>
    <n v="1"/>
    <x v="275"/>
  </r>
  <r>
    <n v="222"/>
    <n v="277"/>
    <m/>
    <s v="Administrativo"/>
    <n v="1405004"/>
    <s v="H61R16. Gestión desplegada por el contratista. Contrato N° 1647 de 2015._x000a__x000a_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
    <s v="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
    <s v="Evidenciar el cumplimiento de la totalidad de las acciones de la gestión predial requerida  para la liberación de los predios necesarios y la correcta ejecución de las obras objeto del proyecto."/>
    <s v="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
    <s v="Informe"/>
    <n v="1"/>
    <d v="2017-11-01T00:00:00"/>
    <x v="47"/>
    <n v="17"/>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8.6333333333334"/>
    <x v="2"/>
    <n v="17"/>
    <n v="17"/>
    <n v="17"/>
    <m/>
    <x v="2"/>
    <s v="CUMPLIDO"/>
    <x v="17"/>
    <x v="221"/>
    <n v="1"/>
    <x v="276"/>
  </r>
  <r>
    <n v="223"/>
    <n v="278"/>
    <m/>
    <s v="Administrativo con presunta connotación disciplinaria"/>
    <n v="1103002"/>
    <s v="H62R16. Viabilidad predial para la construcción de la Paralela Oriental de la Autopista Floridablanca - Bucaramanga, Tramo T.C.C. - Molinos Altos en el Municipio de Floridablanca._x000a__x000a_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
    <s v="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
    <s v="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
    <s v="Gestionar directriz que incluya las visitas y recorridos de campo conjuntas  (Social-Predial-Técnico-Ambiental), que originen información estratégica para la ejecución antes, durante y después del proyecto."/>
    <s v="Directriz o memorando circular"/>
    <n v="1"/>
    <d v="2018-03-01T00:00:00"/>
    <x v="55"/>
    <n v="4.1428571428571432"/>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9.6333333333334"/>
    <x v="2"/>
    <n v="4.1428571428571432"/>
    <n v="4.1428571428571432"/>
    <n v="4.1428571428571432"/>
    <m/>
    <x v="2"/>
    <s v="CUMPLIDO"/>
    <x v="17"/>
    <x v="222"/>
    <n v="1"/>
    <x v="277"/>
  </r>
  <r>
    <n v="224"/>
    <n v="279"/>
    <m/>
    <s v="Administrativo"/>
    <n v="1405004"/>
    <s v="H63R16. Mejoramiento gestión social predial y ambiental corredor transversal Medellín Quibdó fase 2 – prosperidad._x000a__x000a_Se presentan temas pendientes para finiquitar la gestión de adquisición predial, actividad delegada al contratista, cuando el contrato está por finalizar el 30 de junio de 2017 según el Adicional No.3 del 30 de marzo  de 2017."/>
    <s v="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
    <s v="Culminar las acciones relacionadas en el informe de auditoria,  tendientes a lograr el cierre predial del contrato 544 de 2012."/>
    <s v="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
    <s v="Informe que contenga todas las acciones pendientes en la gestión predial y  soportes"/>
    <n v="2"/>
    <d v="2017-11-01T00:00:00"/>
    <x v="50"/>
    <n v="30"/>
    <x v="1"/>
    <n v="0"/>
    <s v="SIN OBSERVACIONES"/>
    <m/>
    <n v="-1441.6666666666667"/>
    <x v="0"/>
    <n v="0"/>
    <n v="0"/>
    <n v="30"/>
    <m/>
    <x v="1"/>
    <s v="VENCIDO"/>
    <x v="17"/>
    <x v="223"/>
    <n v="1"/>
    <x v="278"/>
  </r>
  <r>
    <n v="225"/>
    <n v="280"/>
    <m/>
    <s v="Administrativo con presunta incidencia disciplinaria."/>
    <n v="1401003"/>
    <s v="H68R16. Estudios y Diseños._x000a__x000a_En el Acta de Aprobación de Estudios y Diseños del 5 de octubre de 2016, la interventoría, manifiesta “Se deja constancia que la Interventoría, UNIVERSIDAD DEL CAUCA, mediante acta de aprobación de estudios y diseños del 15 de diciembre de 2015"/>
    <s v="Debilidades en el seguimiento y control de los estudios y diseños para las obras de construcción del puente y genera demoras en la ejecución del contrato 1483 de 2014."/>
    <s v="Aprobar los estudios y diseños por parte de la Universidad del Quindío."/>
    <s v="Estudios y diseños aprobados por la Universidad del Quindío."/>
    <s v="Acta de aprobación de los estudios y diseños "/>
    <n v="1"/>
    <d v="2017-11-01T00:00:00"/>
    <x v="47"/>
    <n v="17"/>
    <x v="9"/>
    <n v="1"/>
    <s v="SIN OBSERVACIONES"/>
    <m/>
    <n v="-1438.6333333333334"/>
    <x v="2"/>
    <n v="17"/>
    <n v="17"/>
    <n v="17"/>
    <m/>
    <x v="2"/>
    <s v="CUMPLIDO"/>
    <x v="17"/>
    <x v="224"/>
    <n v="1"/>
    <x v="279"/>
  </r>
  <r>
    <n v="226"/>
    <n v="281"/>
    <m/>
    <s v="Administrativo con presunta incidencia disciplinaria."/>
    <n v="1405004"/>
    <s v="H70R16. Devolución de Anticipo Contrato Derivado 1483 de 2014._x000a__x000a_Debilidades en el seguimiento y control de la Interventoría y la Supervisión sobre el manejo de los recursos del anticipo del Contrato Derivado 1483 de 2014, por cuanto no se realizó la vigilancia de las obligaciones y compromisos pactados en el Convenio 2335 de 2013."/>
    <s v="Se configura un presunto alcance disciplinario porque la entidad no cumplió debidamente con lo previsto en el mismo Convenio 2335/13 y las normas que aplican para el manejo del anticipo."/>
    <s v="Solicitar los soportes de devolución del anticipo._x000a__x000a__x000a_"/>
    <s v="Soporte de devolución de anticipos."/>
    <s v="Constancia de consignación bancaria "/>
    <n v="1"/>
    <d v="2017-11-01T00:00:00"/>
    <x v="48"/>
    <n v="8.4285714285714288"/>
    <x v="9"/>
    <n v="1"/>
    <s v="SIN OBSERVACIONES"/>
    <m/>
    <n v="-1436.6333333333334"/>
    <x v="2"/>
    <n v="8.4285714285714288"/>
    <n v="8.4285714285714288"/>
    <n v="8.4285714285714288"/>
    <m/>
    <x v="2"/>
    <s v="CUMPLIDO"/>
    <x v="17"/>
    <x v="225"/>
    <n v="1"/>
    <x v="280"/>
  </r>
  <r>
    <n v="227"/>
    <n v="282"/>
    <m/>
    <s v="Administrativo"/>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1."/>
    <s v="21 metas fueron ajustadas faltando tres meses para finalizar la vigencia, así mismo analizadas las justificaciones expresadas por las dependencias estas obedecen a deficiencias en la planeación de las metas y/o ejecución de las actividades."/>
    <s v="Acción 1. _x000a__x000a_Dar lineamientos a las dependencias para realizar formulación de metas ajustadas a la realidad de las obras y a la situación económica y social del país, y realizar los ajustes de metas pertinentes en el Comité Institucional de Gestión y Desempeño._x000a__x000a_"/>
    <s v="Realizar reunión con los facilitadores de planeación de todas las dependencias, con el fin de emitir lineamientos para la formulación de planes de acción 2018. _x000a_"/>
    <s v="Soporte de reunión con facilitadores_x000a__x000a__x000a_"/>
    <n v="1"/>
    <d v="2017-11-01T00:00:00"/>
    <x v="56"/>
    <n v="6.2857142857142856"/>
    <x v="16"/>
    <n v="1"/>
    <s v="SIN OBSERVACIONES"/>
    <m/>
    <n v="-1436.1333333333334"/>
    <x v="2"/>
    <n v="6.2857142857142856"/>
    <n v="6.2857142857142856"/>
    <n v="6.2857142857142856"/>
    <m/>
    <x v="2"/>
    <s v="CUMPLIDO"/>
    <x v="17"/>
    <x v="226"/>
    <n v="1"/>
    <x v="281"/>
  </r>
  <r>
    <s v=""/>
    <n v="283"/>
    <m/>
    <m/>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2. "/>
    <s v="21 metas fueron ajustadas faltando tres meses para finalizar la vigencia, así mismo analizadas las justificaciones expresadas por las dependencias estas obedecen a deficiencias en la planeación de las metas y/o ejecución de las actividades."/>
    <s v="Acción 2. _x000a__x000a_Realizar los ajustes pertinentes, en caso de ser necesario, en el Comité  Institucional de Gestión y Desempeño."/>
    <s v="Llevar a aprobación del Comité  Institucional de Gestión y Desempeño el ajuste de metas solicitados por las unidades ejecutoras"/>
    <s v="Acta de Comité"/>
    <n v="1"/>
    <d v="2018-07-01T00:00:00"/>
    <x v="57"/>
    <n v="13"/>
    <x v="16"/>
    <n v="1"/>
    <s v="SIN OBSERVACIONES"/>
    <m/>
    <n v="-1445.7666666666667"/>
    <x v="2"/>
    <n v="13"/>
    <n v="13"/>
    <n v="13"/>
    <m/>
    <x v="2"/>
    <s v=""/>
    <x v="17"/>
    <x v="226"/>
    <n v="2"/>
    <x v="282"/>
  </r>
  <r>
    <n v="228"/>
    <n v="284"/>
    <m/>
    <s v="Administrativo"/>
    <n v="1101002"/>
    <s v="H72R16. Construcción e implementación de Indicadores de gestión._x000a__x000a_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_x000a__x000a_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_x000a__x000a_"/>
    <s v="Desconocimiento parcial del marco general para uso y aplicación de indicadores diseñado por el DNP, el DANE y el Departamento Administrativo para la Función Pública."/>
    <s v="_x000a_Verificar la metodología de los indicadores de SISMEG que se están utilizando actualmente."/>
    <s v="_x000a_Acercamiento a las unidades rectoras de política DNP, DANE y DAFP para revisar la metodología de formulación de indicadores para la formulación y seguimiento a la gestión institucional, con el fin de adoptar mejoras en la formulación de los indicadores."/>
    <s v="Hoja de vida de Indicadores"/>
    <n v="1"/>
    <d v="2018-02-01T00:00:00"/>
    <x v="55"/>
    <n v="8.1428571428571423"/>
    <x v="16"/>
    <n v="1"/>
    <s v="SIN OBSERVACIONES"/>
    <m/>
    <n v="-1439.6333333333334"/>
    <x v="2"/>
    <n v="8.1428571428571423"/>
    <n v="8.1428571428571423"/>
    <n v="8.1428571428571423"/>
    <m/>
    <x v="2"/>
    <s v="CUMPLIDO"/>
    <x v="17"/>
    <x v="227"/>
    <n v="1"/>
    <x v="283"/>
  </r>
  <r>
    <n v="229"/>
    <n v="285"/>
    <m/>
    <s v="Administrativo con posible connotación disciplinaria"/>
    <n v="1401005"/>
    <s v="H77R16. Administrativo con posible connotación disciplinaria. Modalidad del proceso de contratación del contrato 521 de 2016._x000a__x000a_Una vez revisados los documentos precontractuales- estudios previos del contrato 521 de 2016, se evidencia que no se encuentra debidamente justificada la modalidad de selección del contratista._x000a__x000a_"/>
    <s v="La anterior situación evidencia debilidades en la aplicación normativa, lo que presuntamente trasgrede el principio de selección objetiva."/>
    <s v="Establecer en los estudios previos de la contratación del PSCN un ítem que justifique la modalidad de la contratación a aplicar. "/>
    <s v="Descripción del ítem a incluir."/>
    <s v="Ítem incluido"/>
    <n v="1"/>
    <d v="2018-01-01T00:00:00"/>
    <x v="46"/>
    <n v="43.142857142857146"/>
    <x v="52"/>
    <n v="1"/>
    <s v="SIN OBSERVACIONES"/>
    <m/>
    <n v="-1446.7666666666667"/>
    <x v="2"/>
    <n v="43.142857142857146"/>
    <n v="43.142857142857146"/>
    <n v="43.142857142857146"/>
    <m/>
    <x v="2"/>
    <s v="CUMPLIDO"/>
    <x v="17"/>
    <x v="228"/>
    <n v="1"/>
    <x v="284"/>
  </r>
  <r>
    <n v="230"/>
    <n v="286"/>
    <m/>
    <s v="Administrativo con posible connotación disciplinaria"/>
    <n v="1405004"/>
    <s v="H78R16. Administrativo connotación disciplinaria. Supervisión contratos prestación de servicios profesionales - PPNCN._x000a__x000a_De acuerdo con lo señalado en los estudios previos del contrato 521 de 2016, en la vigencia 2015 el Invías contaba con nueve (9) contratos para viabilizar el funcionamiento del Plan Nacional de Carreteras Nacionales._x000a__x000a_"/>
    <s v="No ejercer adecuadamente el seguimiento y supervisión de los contratos puede ocasionar eventuales incumplimientos contractuales."/>
    <s v="Realizar seguimiento a los informes presentados por los contratistas de prestación de servicio. "/>
    <s v="Proferir el documento de seguimiento."/>
    <s v="Documento de seguimiento semestral"/>
    <n v="2"/>
    <d v="2018-01-01T00:00:00"/>
    <x v="46"/>
    <n v="43.142857142857146"/>
    <x v="52"/>
    <n v="2"/>
    <s v="SIN OBSERVACIONES"/>
    <m/>
    <n v="-1446.7666666666667"/>
    <x v="2"/>
    <n v="43.142857142857146"/>
    <n v="43.142857142857146"/>
    <n v="43.142857142857146"/>
    <m/>
    <x v="2"/>
    <s v="CUMPLIDO"/>
    <x v="17"/>
    <x v="229"/>
    <n v="1"/>
    <x v="285"/>
  </r>
  <r>
    <n v="231"/>
    <n v="287"/>
    <m/>
    <s v="Administrativo con presunta incidencia disciplinaria para indagación preliminar."/>
    <n v="1402006"/>
    <s v="H79R16. Suscripción Contratos para realizar apoyo a la supervisión y seguimiento de los Contratos del Programa de Seguridad en Carreteras Nacionales."/>
    <s v="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
    <s v="Diseñar la programación anual de la contratación de prestación de servicios. "/>
    <s v="Programación diseñada."/>
    <s v="Programación"/>
    <n v="1"/>
    <d v="2018-01-01T00:00:00"/>
    <x v="46"/>
    <n v="43.142857142857146"/>
    <x v="52"/>
    <n v="1"/>
    <s v="SIN OBSERVACIONES"/>
    <m/>
    <n v="-1446.7666666666667"/>
    <x v="2"/>
    <n v="43.142857142857146"/>
    <n v="43.142857142857146"/>
    <n v="43.142857142857146"/>
    <m/>
    <x v="2"/>
    <s v="CUMPLIDO"/>
    <x v="17"/>
    <x v="230"/>
    <n v="1"/>
    <x v="286"/>
  </r>
  <r>
    <n v="232"/>
    <n v="288"/>
    <m/>
    <s v="Administrativo con presunta incidencia disciplinaria y penal."/>
    <n v="1802001"/>
    <s v="H80R16. Administrativo, con presunta incidencia Disciplinaria y Penal Convocatoria a Concurso de Merito._x000a__x000a_En los concursos públicos de méritos es obligatoria la exigencia del certificado de disponibilidad presupuestal."/>
    <s v="Prohíbase tramitar actos administrativos u obligaciones que afecten el presupuesto de gastos cuando no reúnan los requisitos legales o se configuren como hechos cumplidos."/>
    <s v="1. Solicitar a la Comisión Nacional del Servicio Civil (CNSC) cuántos pines se vendieron de la Convocatoria 325 de 2015. _x000a__x000a_2. Anexar concepto de la Función Pública."/>
    <s v="Oficio a la CNSC y concepto."/>
    <s v="1. Oficio y respuesta._x000a__x000a_2. Concepto."/>
    <n v="3"/>
    <d v="2017-11-01T00:00:00"/>
    <x v="48"/>
    <n v="8.4285714285714288"/>
    <x v="51"/>
    <n v="3"/>
    <s v="SIN OBSERVACIONES"/>
    <m/>
    <n v="-1436.6333333333334"/>
    <x v="2"/>
    <n v="8.4285714285714288"/>
    <n v="8.4285714285714288"/>
    <n v="8.4285714285714288"/>
    <m/>
    <x v="2"/>
    <s v="CUMPLIDO"/>
    <x v="17"/>
    <x v="231"/>
    <n v="1"/>
    <x v="287"/>
  </r>
  <r>
    <n v="233"/>
    <n v="289"/>
    <m/>
    <s v="Administrativo"/>
    <n v="1404002"/>
    <s v="H81R16. Administrativo. Firma del Director  en la Convocatoria._x000a__x000a_El Director del INVIAS no suscribió la convocatoria 325 de 2015 desconociendo lo previsto en el artículo 31 de la ley 909 de 2004."/>
    <s v="La convocatoria, que deberá ser suscrita por la Comisión Nacional del Servicio Civil, el Jefe de la entidad u organismo."/>
    <s v="Registrar la revisión de la pertinencia de firmar o no el acuerdo de la Convocatoria 325 de 2015."/>
    <s v="Revisar pertinencia de firmar o no el acuerdo de la convocatoria y realizar el respectivo reporte."/>
    <s v="Reporte"/>
    <n v="1"/>
    <d v="2017-11-01T00:00:00"/>
    <x v="48"/>
    <n v="8.4285714285714288"/>
    <x v="51"/>
    <n v="1"/>
    <s v="SIN OBSERVACIONES"/>
    <m/>
    <n v="-1436.6333333333334"/>
    <x v="2"/>
    <n v="8.4285714285714288"/>
    <n v="8.4285714285714288"/>
    <n v="8.4285714285714288"/>
    <m/>
    <x v="2"/>
    <s v="CUMPLIDO"/>
    <x v="17"/>
    <x v="232"/>
    <n v="1"/>
    <x v="288"/>
  </r>
  <r>
    <n v="234"/>
    <n v="290"/>
    <m/>
    <s v="Administrativo con presunta incidencia disciplinaria y penal"/>
    <n v="1404002"/>
    <s v="H82R16 Administrativo con presunta incidencia Disciplinaria y Penal. Para Indagación Preliminar.  Contrato de Apoyo Jurídico._x000a__x000a_La Secretaria General del Invías suscribió el contrato 1007 de 2016 cuyo objeto era Brindar Asesoría y Apoyo Jurídico al  – PSCN en los asuntos relacionados con los Contratos de Interventoría 1235 y 1236 de 2015."/>
    <s v="Por suscribir un contrato de prestación de servicios sin una verdadera necesidad estamos ante una gestión antieconómica  porque  no cumple con los deberes de la contratación pública y no consulta el buen uso de los recursos públicos."/>
    <s v="Diseñar la programación anual de la contratación de prestación de servicios. "/>
    <s v="Programación diseñada."/>
    <s v="Programación"/>
    <n v="1"/>
    <d v="2018-01-01T00:00:00"/>
    <x v="46"/>
    <n v="43.142857142857146"/>
    <x v="52"/>
    <n v="1"/>
    <s v="SIN OBSERVACIONES"/>
    <m/>
    <n v="-1446.7666666666667"/>
    <x v="2"/>
    <n v="43.142857142857146"/>
    <n v="43.142857142857146"/>
    <n v="43.142857142857146"/>
    <m/>
    <x v="2"/>
    <s v="CUMPLIDO"/>
    <x v="17"/>
    <x v="233"/>
    <n v="1"/>
    <x v="289"/>
  </r>
  <r>
    <n v="235"/>
    <n v="291"/>
    <m/>
    <s v="Administrativo con presunta connotación disciplinaria y fiscal"/>
    <n v="1401001"/>
    <s v="H84R16. Motocicletas adquiridas con Orden de Compra 01989 de 2016._x000a__x000a_Acción 2.  (Acción 1 considera efectiva de conformidad con la Circular 05 de 2019 de la CGR)."/>
    <s v="La adquisición de las citadas motocicletas se tramitó a través de Colombia Compra Eficiente, estando obligado el INVIAS a la utilización del Acuerdo marco de precios en la forma dispuesta por Colombia Compra Eficiente"/>
    <s v="Acción 2.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x v="46"/>
    <n v="43.142857142857146"/>
    <x v="52"/>
    <n v="1"/>
    <s v="SIN OBSERVACIONES"/>
    <m/>
    <n v="-1446.7666666666667"/>
    <x v="2"/>
    <n v="43.142857142857146"/>
    <n v="43.142857142857146"/>
    <n v="43.142857142857146"/>
    <m/>
    <x v="2"/>
    <s v="CUMPLIDO"/>
    <x v="17"/>
    <x v="234"/>
    <n v="1"/>
    <x v="290"/>
  </r>
  <r>
    <n v="236"/>
    <n v="292"/>
    <m/>
    <s v="Administrativo con presunta connotación disciplinaria"/>
    <n v="1401001"/>
    <s v="H85R16. Plazo de Ejecución y modelos motos de la Orden de Compra 01989 de 2016._x000a__x000a_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_x000a_"/>
    <s v="Lo anterior, denota deficiencias en la gestión de la Entidad, incumpliendo lo establecido en el Acuerdo Marco de Precios CCE-416-1-AMP-2016 y lo acordado en la Orden de Compra 01989 de 2016."/>
    <s v="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x v="46"/>
    <n v="43.142857142857146"/>
    <x v="52"/>
    <n v="1"/>
    <s v="SIN OBSERVACIONES"/>
    <m/>
    <n v="-1446.7666666666667"/>
    <x v="2"/>
    <n v="43.142857142857146"/>
    <n v="43.142857142857146"/>
    <n v="43.142857142857146"/>
    <m/>
    <x v="2"/>
    <s v="CUMPLIDO"/>
    <x v="17"/>
    <x v="235"/>
    <n v="1"/>
    <x v="291"/>
  </r>
  <r>
    <n v="237"/>
    <n v="293"/>
    <m/>
    <s v="Administrativo"/>
    <n v="1301001"/>
    <s v="H87R16. Defensa Jurídica._x000a__x000a_Revisada la documentación aportada por el Invías en lo concerniente a las acciones populares objeto de la muestra, se evidenció que:_x000a_a) En algunos procesos la información es incompleta y carece de documentos importantes que respalden la decisión de conciliar como es el de la ficha técnica del abogado para el caso del proceso No. 25000234100020130057800LM._x000a_b) En el proceso No. 25000234100020130057800LM, se observó que el Invías no presentó alegatos de conclusión, perdiendo una valiosa oportunidad procesal para defender los intereses de la Entidad._x000a_"/>
    <s v="Se presentó por debilidades en las actividades de defensa y seguimiento de los procesos que cursan ante la jurisdicción, generando riesgo de fallos en contra de los procesos que cursan en contra de la Entidad."/>
    <s v="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
    <s v="Diligenciar por parte del abogado a cargo, en el aplicativo E-KOGUI, lo correspondiente de acuerdo a las etapas y actuaciones procesales a su cargo. "/>
    <s v="1. Requerimiento mensualmente a los abogados apoderados de procesos a nivel nacional._x000a__x000a_2. Reporte trimestral del administrador del EKOGUI evidenciando que se encuentra actualizado."/>
    <n v="16"/>
    <d v="2017-11-01T00:00:00"/>
    <x v="46"/>
    <n v="51.857142857142854"/>
    <x v="4"/>
    <n v="16"/>
    <s v="SIN OBSERVACIONES"/>
    <d v="2021-08-26T00:00:00"/>
    <n v="34.366666666666667"/>
    <x v="2"/>
    <n v="51.857142857142854"/>
    <n v="51.857142857142854"/>
    <n v="51.857142857142854"/>
    <m/>
    <x v="2"/>
    <s v="CUMPLIDO"/>
    <x v="17"/>
    <x v="236"/>
    <n v="1"/>
    <x v="292"/>
  </r>
  <r>
    <n v="238"/>
    <n v="294"/>
    <m/>
    <s v="Administrativo con presunta connotación disciplinaria"/>
    <n v="1301001"/>
    <s v="H88R16 Cobro coactivo por concepto de valorización._x000a__x000a_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
    <s v="Demuestra debilidades en las actividades propias del desarrollo de los procesos coactivos del Invías, impidiendo al mismo tener claridad acerca de los títulos que aún pueden cobrarse y el valor al que asciende la cartera. "/>
    <s v="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
    <s v="Identificar las obligaciones que se encuentran en proceso de cobro y determinar el cumplimiento de los elementos jurídicos exigidos a los títulos ejecutivos y su oportunidad de cobro para incluir los casos de imposibilidad de cobro para decisión del Comité de Cartera "/>
    <s v="Actas de Comité de Cartera"/>
    <n v="2"/>
    <d v="2021-07-30T00:00:00"/>
    <x v="58"/>
    <n v="47.857142857142854"/>
    <x v="4"/>
    <n v="0"/>
    <s v="Acción reformulada por la Oficina Asesora Jurídica según memorando OAJ 56118 del 05/08/2021, aprobada por el Director General en memorando DG 56019 del 05/08/2021."/>
    <m/>
    <n v="-1491.4"/>
    <x v="0"/>
    <n v="0"/>
    <n v="0"/>
    <n v="0"/>
    <m/>
    <x v="0"/>
    <s v="EN TERMINO"/>
    <x v="17"/>
    <x v="237"/>
    <n v="1"/>
    <x v="293"/>
  </r>
  <r>
    <n v="239"/>
    <n v="295"/>
    <m/>
    <s v="Administrativo"/>
    <n v="1301001"/>
    <s v="H89R16. Acciones de repetición._x000a__x000a_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
    <s v="De los tres elementos necesarios para iniciar la acción de repetición en  las actas del comité de conciliación se acepta que hay dos: 1. La condena a la entidad 2. El pago que el Invías reconoció y ordenó"/>
    <s v="Fortalecer el estudio de los diferentes aspectos a efecto de establecer la ocurrencia o no, del dolo o la culpa grave, para determinar el grado de responsabilidad."/>
    <s v="Realizar análisis de los casos de acciones de repetición por los abogados del Grupo Judiciales y Litigantes, a través del pre-comité de defensa judicial."/>
    <s v="Reporte trimestral"/>
    <n v="4"/>
    <d v="2017-11-01T00:00:00"/>
    <x v="46"/>
    <n v="51.857142857142854"/>
    <x v="4"/>
    <n v="0"/>
    <s v="SIN OBSERVACIONES"/>
    <m/>
    <n v="-1446.7666666666667"/>
    <x v="0"/>
    <n v="0"/>
    <n v="0"/>
    <n v="51.857142857142854"/>
    <m/>
    <x v="1"/>
    <s v="VENCIDO"/>
    <x v="17"/>
    <x v="238"/>
    <n v="1"/>
    <x v="294"/>
  </r>
  <r>
    <n v="240"/>
    <n v="296"/>
    <m/>
    <s v="Administrativo"/>
    <n v="1301001"/>
    <s v="H90R16. Devolución de Resoluciones de Pago._x000a__x000a_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_x000a_"/>
    <s v="Falta o mala identificación de las cuentas bancarias de los beneficiarios de las sentencias"/>
    <s v="Revisar y actualizar el procedimiento ALEDEJ-PR-7 PAGO DE CRÉDITOS JUDICIALES, estableciendo puntos de control  para la verificación de cuentas al momento de tramitar el pago de las obligaciones."/>
    <s v="Revisar y actualizar el procedimiento ALEDEJ-PR-7 PAGO DE CRÉDITOS JUDICIALES."/>
    <s v="Procedimiento revisado y actualizado"/>
    <n v="1"/>
    <d v="2021-07-30T00:00:00"/>
    <x v="0"/>
    <n v="22"/>
    <x v="4"/>
    <n v="0"/>
    <s v="Acción reformulada por la Oficina Asesora Jurídica según memorando OAJ 56118 del 05/08/2021, aprobada por el Director General en memorando DG 56019 del 05/08/2021."/>
    <m/>
    <n v="-1485.3666666666666"/>
    <x v="0"/>
    <n v="0"/>
    <n v="0"/>
    <n v="0"/>
    <m/>
    <x v="0"/>
    <s v="EN TERMINO"/>
    <x v="17"/>
    <x v="239"/>
    <n v="1"/>
    <x v="295"/>
  </r>
  <r>
    <n v="241"/>
    <n v="297"/>
    <m/>
    <s v="Administrativo"/>
    <n v="1301001"/>
    <s v="H91R16. Fechas máximas de Pago de Sentencias y Conciliaciones._x000a__x000a_La Oficina Asesora Jurídica- OAJ del INVIAS no ha identificado el riesgo que le permita adoptar las acciones necesarias para mitigar la posibilidad de que las resoluciones de pago de las sentencias o conciliaciones se expiden fuera de los límites legales._x000a_"/>
    <s v="Las sentencias o conciliaciones de la vigencia 2016 fueron reconocidas y canceladas por fuera del término máximo legal (540 día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0"/>
    <n v="22"/>
    <x v="4"/>
    <n v="0"/>
    <s v="Acción reformulada por la Oficina Asesora Jurídica según memorando OAJ 56118 del 05/08/2021, aprobada por el Director General en memorando DG 56019 del 05/08/2021."/>
    <m/>
    <n v="-1485.3666666666666"/>
    <x v="0"/>
    <n v="0"/>
    <n v="0"/>
    <n v="0"/>
    <m/>
    <x v="0"/>
    <s v="EN TERMINO"/>
    <x v="17"/>
    <x v="240"/>
    <n v="1"/>
    <x v="296"/>
  </r>
  <r>
    <n v="242"/>
    <n v="298"/>
    <m/>
    <s v="Administrativo"/>
    <n v="1301001"/>
    <s v="H95R16. Recuperación cartera de difícil cobro._x000a__x000a_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
    <s v="Este hecho afecta razonabilidad de la cuenta (4110) Ingresos no Tributarios - Concesiones y Contribuciones"/>
    <s v="Revisión y actualización de procedimiento que hace parte del proceso de gestión legal / jurisdicción coactiva,  estableciendo las actividades necesarias  de la  fase de cobro persuasivo y coactivo,  puntos de control, registros y documentos que evidencien la gestión."/>
    <s v="Revisión y actualización de procedimiento que hacen parte del proceso de gestión legal / jurisdicción coactiva,  estableciendo las actividades necesarias  de la  fase de cobro persuasivo y coactivo,  puntos de control, registros y documentos que evidencien la gestión."/>
    <s v="Procedimiento revisado y actualizado"/>
    <n v="1"/>
    <d v="2021-07-30T00:00:00"/>
    <x v="0"/>
    <n v="22"/>
    <x v="4"/>
    <n v="0"/>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0"/>
    <n v="0"/>
    <n v="0"/>
    <n v="0"/>
    <m/>
    <x v="0"/>
    <s v="EN TERMINO"/>
    <x v="17"/>
    <x v="241"/>
    <n v="1"/>
    <x v="297"/>
  </r>
  <r>
    <n v="243"/>
    <n v="299"/>
    <m/>
    <s v="Administrativo con presunta connotación disciplinaria"/>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1.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x v="18"/>
    <n v="8.8571428571428577"/>
    <x v="0"/>
    <n v="1"/>
    <s v="Acción de mejora considerada no efectiva por la Contraloría General de la República, en anexo 2 del informe de Auditoría Financiera 2020, de junio de 2021."/>
    <m/>
    <n v="-1464.0333333333333"/>
    <x v="2"/>
    <n v="8.8571428571428577"/>
    <n v="8.8571428571428577"/>
    <n v="8.8571428571428577"/>
    <s v="NO"/>
    <x v="2"/>
    <s v="VENCIDO"/>
    <x v="17"/>
    <x v="242"/>
    <n v="1"/>
    <x v="298"/>
  </r>
  <r>
    <s v=""/>
    <n v="300"/>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2.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2. _x000a__x000a_Reconocer y depurar los predios de uso público, para correspondiente registro y control de los mismos."/>
    <s v="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
    <s v="Reporte sobre depuración y actualización del aplicativo"/>
    <n v="3"/>
    <d v="2017-11-11T00:00:00"/>
    <x v="52"/>
    <n v="41.714285714285715"/>
    <x v="1"/>
    <n v="0.75"/>
    <s v="Acción de mejora considerada no efectiva por la Contraloría General de la República, en anexo 2 del informe de Auditoría Financiera 2020, de junio de 2021."/>
    <m/>
    <n v="-1444.7333333333333"/>
    <x v="12"/>
    <n v="10.428571428571429"/>
    <n v="10.428571428571429"/>
    <n v="41.714285714285715"/>
    <s v="NO"/>
    <x v="1"/>
    <s v=""/>
    <x v="17"/>
    <x v="242"/>
    <n v="2"/>
    <x v="299"/>
  </r>
  <r>
    <s v=""/>
    <n v="301"/>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3.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3._x000a__x000a_Reconocer y depurar los predios de uso público, para correspondiente registro y control de los mismos."/>
    <s v="Remitir información a la Subdirección de Medio Ambiente y Gestión Social."/>
    <s v="Reporte sobre depuración y actualización del aplicativo"/>
    <n v="3"/>
    <d v="2017-11-11T00:00:00"/>
    <x v="52"/>
    <n v="41.714285714285715"/>
    <x v="11"/>
    <n v="0"/>
    <s v="Acción de mejora considerada no efectiva por la Contraloría General de la República, en anexo 2 del informe de Auditoría Financiera 2020, de junio de 2021."/>
    <m/>
    <n v="-1444.7333333333333"/>
    <x v="0"/>
    <n v="0"/>
    <n v="0"/>
    <n v="41.714285714285715"/>
    <s v="NO"/>
    <x v="1"/>
    <s v=""/>
    <x v="17"/>
    <x v="242"/>
    <n v="3"/>
    <x v="300"/>
  </r>
  <r>
    <n v="244"/>
    <n v="302"/>
    <m/>
    <s v="Administrativo"/>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1."/>
    <s v="La liquidación de amortización de Carreteras, Puentes, Túneles, Líneas Férreas, Muelles y Canales de Acceso, se hace con base en el acta de liquidación y/o acta de recibo final de los contratos."/>
    <s v="Acción 1._x000a__x000a_Verificar los registros de la cuenta 1705 para determinar la reclasificación a la cuenta 1710 y registrar las amortizaciones pertinentes."/>
    <s v="_x000a__x000a_1. Continuar aplicando la normatividad vigente relacionada con la amortización de los BUP._x000a__x000a_2. Solicitar a las áreas información de las actas de liquidación por contrato._x000a__x000a_3. Verificación en SICO."/>
    <s v="Reporte cuatrimestral"/>
    <n v="3"/>
    <d v="2017-11-01T00:00:00"/>
    <x v="46"/>
    <n v="51.857142857142854"/>
    <x v="53"/>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46.7666666666667"/>
    <x v="2"/>
    <n v="51.857142857142854"/>
    <n v="51.857142857142854"/>
    <n v="51.857142857142854"/>
    <s v="NO"/>
    <x v="2"/>
    <s v="CUMPLIDO"/>
    <x v="17"/>
    <x v="243"/>
    <n v="1"/>
    <x v="301"/>
  </r>
  <r>
    <s v=""/>
    <n v="303"/>
    <m/>
    <m/>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2."/>
    <s v="La liquidación de amortización de Carreteras, Puentes, Túneles, Líneas Férreas, Muelles y Canales de Acceso, se hace con base en el acta de liquidación y/o acta de recibo final de los contratos."/>
    <s v="Acción 2._x000a__x000a_Reportar al Grupo Contabilidad la información referente a las vías, para que realicen la amortización respectiva."/>
    <s v="Realizar reporte de las vías. "/>
    <s v="Reporte trimestral "/>
    <n v="3"/>
    <d v="2017-11-01T00:00:00"/>
    <x v="52"/>
    <n v="43.142857142857146"/>
    <x v="9"/>
    <n v="3"/>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44.7333333333333"/>
    <x v="2"/>
    <n v="43.142857142857146"/>
    <n v="43.142857142857146"/>
    <n v="43.142857142857146"/>
    <m/>
    <x v="2"/>
    <s v=""/>
    <x v="17"/>
    <x v="243"/>
    <n v="2"/>
    <x v="302"/>
  </r>
  <r>
    <n v="245"/>
    <n v="304"/>
    <m/>
    <s v="Administrativo"/>
    <n v="1801003"/>
    <s v="H106R16. Administrativo - Revelación estado de amortización de Bienes de Uso Público._x000a__x000a_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
    <s v="Invías registra en su contabilidad la ejecución reportada a través de las actas que soportan la cuenta de cobro del contratista, sin tener en cuenta la fecha en que debía realizar la inversión."/>
    <s v="Preparar las notas a los Estados Financieros aplicando los conceptos contables establecidos en el régimen de Contabilidad Publica vigente."/>
    <s v="Elaborar Notas a los Estados Financieros."/>
    <s v="Notas"/>
    <n v="1"/>
    <d v="2018-01-01T00:00:00"/>
    <x v="55"/>
    <n v="12.571428571428571"/>
    <x v="0"/>
    <n v="1"/>
    <s v="Acción de mejora considerada no efectiva por la Contraloría General de la República, en anexo 2 del informe de Auditoría Financiera 2020, de junio de 2021."/>
    <m/>
    <n v="-1439.6333333333334"/>
    <x v="2"/>
    <n v="12.571428571428571"/>
    <n v="12.571428571428571"/>
    <n v="12.571428571428571"/>
    <s v="NO"/>
    <x v="2"/>
    <s v="CUMPLIDO"/>
    <x v="17"/>
    <x v="244"/>
    <n v="1"/>
    <x v="303"/>
  </r>
  <r>
    <n v="246"/>
    <n v="305"/>
    <m/>
    <s v="Administrativo"/>
    <n v="1802002"/>
    <s v="H116R16. Sentencias y Conciliaciones. _x000a__x000a_La Entidad refleja créditos judiciales adeudados por valor de $237.436.6 millones y los recursos asignados fueron de $55.020.1 millones, lo cual evidencia un déficit presupuestal de $182.416.5 millones. "/>
    <s v="Falencias en la programación y asignación presupuestal, por este concepto y deja a la Entidad frente al riesgo de tener que cancelar gastos adicionales por intereses moratorios a pesar de contar con algunos recursos."/>
    <s v="Evidenciar el pago de sentencias, conciliaciones, laudos arbitrales y conciliaciones extrajudiciales por valor de $55.020.130.000."/>
    <s v="Conciliar información con la Oficina Asesora Jurídica, Grupo Presupuesto y Grupo Contabilidad."/>
    <s v="Informe"/>
    <n v="1"/>
    <d v="2017-11-01T00:00:00"/>
    <x v="48"/>
    <n v="8.4285714285714288"/>
    <x v="0"/>
    <n v="0.99"/>
    <s v="Papel de trabajo del 11 de enero de 2018: JD_x000a__x000a_Memorando SF-GC 183010 del 27 de diciembre de 2017._x000a__x000a_&quot;Se han pagado conciliaciones, laudos arbitrales y conciliaciones extrajudiciales por valor de $54.750.908.668,91&quot;. Pendiente diferencia de $269.221.331,09._x000a__x000a_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36.6333333333334"/>
    <x v="13"/>
    <n v="8.3442857142857143"/>
    <n v="8.3442857142857143"/>
    <n v="8.4285714285714288"/>
    <s v="NO"/>
    <x v="1"/>
    <s v="VENCIDO"/>
    <x v="17"/>
    <x v="245"/>
    <n v="1"/>
    <x v="304"/>
  </r>
  <r>
    <n v="247"/>
    <n v="306"/>
    <m/>
    <s v="Administrativo"/>
    <n v="1406100"/>
    <s v="H117R16. Muelle Puerto Gaitán. _x000a__x000a_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_x000a_"/>
    <s v="Se debe a deficiencias en los estudios técnicos que realizó el Invías, al momento de contratar la construcción del muelle, lo cual puede representar una gestión antieconómica."/>
    <s v="_x000a_Evidenciar que la construcción del muelle contaba con estudios y diseños adecuados a las necesidades del momento."/>
    <s v="Analizar la utilización del muelle de Puerto Gaitán."/>
    <s v="Informe"/>
    <n v="1"/>
    <d v="2017-11-01T00:00:00"/>
    <x v="59"/>
    <n v="25.857142857142858"/>
    <x v="42"/>
    <n v="1"/>
    <s v="SIN OBSERVACIONES"/>
    <m/>
    <n v="-1440.7"/>
    <x v="2"/>
    <n v="25.857142857142858"/>
    <n v="25.857142857142858"/>
    <n v="25.857142857142858"/>
    <m/>
    <x v="2"/>
    <s v="CUMPLIDO"/>
    <x v="17"/>
    <x v="246"/>
    <n v="1"/>
    <x v="305"/>
  </r>
  <r>
    <n v="248"/>
    <n v="307"/>
    <m/>
    <s v="Administrativo"/>
    <n v="1406100"/>
    <s v="H119R16. Utilización Muelles propiedad de Invías. _x000a__x000a_En la administración pública el principio de eficiencia, está orientado a la optimización de los recursos disponibles e invertidos, respecto de los muelles el rendimiento o desempeño del servicio prestado por parte del bien adquirido o construido, en relación a su coste."/>
    <s v="Se establece una subutilización de la capacidad instalada."/>
    <s v="_x000a_Informar sobre la situación actual de los muelles."/>
    <s v="Analizar la utilización de cada uno de los muelles._x000a_"/>
    <s v="Informe"/>
    <n v="1"/>
    <d v="2017-11-01T00:00:00"/>
    <x v="50"/>
    <n v="30"/>
    <x v="42"/>
    <n v="1"/>
    <s v="SIN OBSERVACIONES"/>
    <m/>
    <n v="-1441.6666666666667"/>
    <x v="2"/>
    <n v="30"/>
    <n v="30"/>
    <n v="30"/>
    <m/>
    <x v="2"/>
    <s v="CUMPLIDO"/>
    <x v="17"/>
    <x v="247"/>
    <n v="1"/>
    <x v="306"/>
  </r>
  <r>
    <n v="249"/>
    <n v="308"/>
    <m/>
    <s v="Administrativo"/>
    <n v="1101001"/>
    <s v="H121R16. Vía de ingreso muelle la Banqueta en el Meta. _x000a__x000a_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
    <s v="Limbo jurídico de propiedad  o responsabilidad de construcción de la vía, los recursos no fueron aprobados y la vía no se ha podido pavimentar generando deficiente optimización de los recursos invertidos por Invías en el muelle. "/>
    <s v="_x000a_Solicitar al Ministerio de Transporte un informe sobre el avance del CONPES de expansión vial, en el cual se incluyo la vía de acceso al Muelle de la Banqueta."/>
    <s v="Remitir oficio al Ministerio de Transporte solicitando informe sobre el Plan de Expansión Vial._x000a__x000a_"/>
    <s v="Oficio y respuesta"/>
    <n v="2"/>
    <d v="2017-11-01T00:00:00"/>
    <x v="50"/>
    <n v="30"/>
    <x v="42"/>
    <n v="2"/>
    <s v="SIN OBSERVACIONES"/>
    <m/>
    <n v="-1441.6666666666667"/>
    <x v="2"/>
    <n v="30"/>
    <n v="30"/>
    <n v="30"/>
    <m/>
    <x v="2"/>
    <s v="CUMPLIDO"/>
    <x v="17"/>
    <x v="248"/>
    <n v="1"/>
    <x v="307"/>
  </r>
  <r>
    <n v="250"/>
    <n v="309"/>
    <m/>
    <s v="Administrativo con presunta connotación disciplinaria"/>
    <n v="1604001"/>
    <s v="H122R16.  Riberas de río en predios donde operan muelles propiedad de Invías._x000a__x000a_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
    <s v="Deficiencias en el registro de bienes de uso público en la base de datos del Invías, dónde fueron construidos y operan los muelles a cargo del instituto."/>
    <s v="_x000a_Evidenciar que el muelle de la Banqueta esta dentro de la ronda del río y por tanto es un BUP."/>
    <s v="Conseguir los documentos soportes."/>
    <s v="Informe"/>
    <n v="1"/>
    <d v="2017-11-01T00:00:00"/>
    <x v="48"/>
    <n v="8.4285714285714288"/>
    <x v="42"/>
    <n v="1"/>
    <s v="SIN OBSERVACIONES"/>
    <m/>
    <n v="-1436.6333333333334"/>
    <x v="2"/>
    <n v="8.4285714285714288"/>
    <n v="8.4285714285714288"/>
    <n v="8.4285714285714288"/>
    <m/>
    <x v="2"/>
    <s v="CUMPLIDO"/>
    <x v="17"/>
    <x v="249"/>
    <n v="1"/>
    <x v="308"/>
  </r>
  <r>
    <n v="251"/>
    <n v="310"/>
    <m/>
    <s v="Administrativo con presunta connotación disciplinaria"/>
    <n v="1405004"/>
    <s v="H123R16. Obligaciones. _x000a__x000a_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_x000a__x000a_"/>
    <s v="Los municipios no están dando cumplimiento a las obligaciones de mantenimiento y reparaciones menores de los ferrys."/>
    <s v="_x000a_Exigir el cumplimiento a los municipios de las obligaciones establecidas en los contrataos de comodato de los ferrys."/>
    <s v="Oficiar a los municipios para que remitan los informes y realicen los mantenimientos correspondientes anexando soportes (9 ferrys)."/>
    <s v="Informe trimestral"/>
    <n v="3"/>
    <d v="2017-11-01T00:00:00"/>
    <x v="52"/>
    <n v="43.142857142857146"/>
    <x v="42"/>
    <n v="3"/>
    <s v="SIN OBSERVACIONES"/>
    <m/>
    <n v="-1444.7333333333333"/>
    <x v="2"/>
    <n v="43.142857142857146"/>
    <n v="43.142857142857146"/>
    <n v="43.142857142857146"/>
    <m/>
    <x v="2"/>
    <s v="CUMPLIDO"/>
    <x v="17"/>
    <x v="250"/>
    <n v="1"/>
    <x v="309"/>
  </r>
  <r>
    <n v="252"/>
    <n v="311"/>
    <m/>
    <s v="Administrativo"/>
    <n v="1405004"/>
    <s v="H124R16.Utilización equipos de transporte. _x000a__x000a_El manual de funciones de la Subdirección Marítima y Fluvial, establece entre otras la función de Administrar integralmente los procesos de construcción, conservación, rehabilitación, balizaje, dragados y de seguridad en la infraestructura a su cargo."/>
    <s v="La Entidad no ha tomado determinaciones definitivas tendientes a solucionar la utilización de los Ferrys por parte de los municipios donde se encuentran en la actualidad."/>
    <s v="_x000a_Exigir el cumplimiento a los municipios de las obligaciones establecidas en los contratos de comodato de los ferrys."/>
    <s v="Oficiar a los municipios para que remitan los informes sobre la utilización de los equipos de transporte."/>
    <s v="Oficios"/>
    <n v="10"/>
    <d v="2017-11-01T00:00:00"/>
    <x v="51"/>
    <n v="49.714285714285715"/>
    <x v="42"/>
    <n v="10"/>
    <s v="SIN OBSERVACIONES"/>
    <m/>
    <n v="-1446.2666666666667"/>
    <x v="2"/>
    <n v="49.714285714285715"/>
    <n v="49.714285714285715"/>
    <n v="49.714285714285715"/>
    <m/>
    <x v="2"/>
    <s v="CUMPLIDO"/>
    <x v="17"/>
    <x v="251"/>
    <n v="1"/>
    <x v="310"/>
  </r>
  <r>
    <n v="253"/>
    <n v="312"/>
    <m/>
    <s v="Administrativo"/>
    <n v="1103002"/>
    <s v="H1D16. Planeación contrato de obra 1246 de 2014_x000a__x000a_Revisada la documentación del contrato 1246 de 2014, se evidencian deficiencias en la planeación del mismo, que repercutieron en demoras en los tiempos de ejecución y la ejecución  de obras a posteriori de la fecha establecida en el plazo contractual.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18"/>
    <x v="252"/>
    <n v="1"/>
    <x v="311"/>
  </r>
  <r>
    <n v="254"/>
    <n v="313"/>
    <m/>
    <s v="Administrativo con presunta incidencia disciplinaria."/>
    <n v="1103002"/>
    <s v="H2D16. Perfeccionamiento y ejecución de los contratos de obra y consultorías._x000a__x000a_Se evidenció retrasos en la ejecución del contrato 1246 de 2014._x000a__x000a_Acción 1._x000a_"/>
    <s v="Demora perfeccionamiento del contrato."/>
    <s v="Acción 1._x000a__x000a_Emitir memorando circular de la Dirección General  dirigido a todas las dependencias recordando la obligación de darle celeridad a los tramites que tiene incidencia en la ejecución contractual "/>
    <s v="Memorando circular y reporte."/>
    <s v="Reporte "/>
    <n v="1"/>
    <d v="2017-11-01T00:00:00"/>
    <x v="48"/>
    <n v="8.4285714285714288"/>
    <x v="9"/>
    <n v="1"/>
    <s v="SIN OBSERVACIONES"/>
    <m/>
    <n v="-1436.6333333333334"/>
    <x v="2"/>
    <n v="8.4285714285714288"/>
    <n v="8.4285714285714288"/>
    <n v="8.4285714285714288"/>
    <m/>
    <x v="2"/>
    <s v="CUMPLIDO"/>
    <x v="18"/>
    <x v="253"/>
    <n v="1"/>
    <x v="312"/>
  </r>
  <r>
    <s v=""/>
    <n v="314"/>
    <m/>
    <m/>
    <n v="1103002"/>
    <s v="H2-1D16. Contrato de obra 4059 de 2013. _x000a__x000a_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_x000a__x000a_Acción 2."/>
    <s v="Lo anterior  evidencia demora en el perfeccionamiento de los contratos, lo que afectó el proceso de legalización y ejecución del contrato, teniendo en cuenta que el plazo de ejecución establecido fue de dos (29 y seis (6) meses respectivamente. "/>
    <s v="Acción 2._x000a__x000a_Introducir en los pliegos de condición en el ítem de CONDICIONES DEL CONTRATO - Documentos que debe entregar el CONSULTOR, un enunciado que diga: &quot; Nota 1: Las hojas de vida del personal necesario para impartir la orden de inicio del contrato deberán ser aprobadas por la firma interventora y avaladas por la unidad ejecutora en un término no mayor a quince (15) días calendario.&quot;, con el fin de mejorar el tiempo transcurrido desde el momento de suscripción del contrato y la orden de inicio del mismo, la cual no puede ser superior a un mes. "/>
    <s v="Incluir en los pliegos de condiciones de los nuevos procesos contractuales de Consultoría a ser publicados, un plazo de 15 días para aprobación de Hojas de Vida. "/>
    <s v="Pliegos de contratos de consultoría ajustados"/>
    <n v="1"/>
    <d v="2017-11-01T00:00:00"/>
    <x v="48"/>
    <n v="8.4285714285714288"/>
    <x v="10"/>
    <n v="1"/>
    <s v="SIN OBSERVACIONES"/>
    <m/>
    <n v="-1436.6333333333334"/>
    <x v="2"/>
    <n v="8.4285714285714288"/>
    <n v="8.4285714285714288"/>
    <n v="8.4285714285714288"/>
    <m/>
    <x v="2"/>
    <s v=""/>
    <x v="18"/>
    <x v="253"/>
    <n v="2"/>
    <x v="313"/>
  </r>
  <r>
    <n v="255"/>
    <n v="315"/>
    <m/>
    <s v="Administrativo con presunta incidencia disciplinaria."/>
    <n v="1103002"/>
    <s v="H3D16. Plazo ejecución del contrato._x000a__x000a_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_x000a_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18"/>
    <x v="254"/>
    <n v="1"/>
    <x v="314"/>
  </r>
  <r>
    <n v="256"/>
    <n v="316"/>
    <m/>
    <s v="Administrativo con presunta incidencia disciplinaria."/>
    <n v="1103002"/>
    <s v="H4D16. Seguimiento y control del contrato_x000a__x000a_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_x000a_"/>
    <s v="Debilidades en los controles implementados"/>
    <s v="Requerir los informes a los Supervisores de los contratos de Interventoría de acuerdo a lo Indicado en el manual de contratación del Invías."/>
    <s v="Reporte de seguimiento con corte a Diciembre de 2017."/>
    <s v="Reporte"/>
    <n v="1"/>
    <d v="2018-01-15T00:00:00"/>
    <x v="47"/>
    <n v="6.2857142857142856"/>
    <x v="9"/>
    <n v="1"/>
    <s v="SIN OBSERVACIONES"/>
    <m/>
    <n v="-1438.6333333333334"/>
    <x v="2"/>
    <n v="6.2857142857142856"/>
    <n v="6.2857142857142856"/>
    <n v="6.2857142857142856"/>
    <m/>
    <x v="2"/>
    <s v="CUMPLIDO"/>
    <x v="18"/>
    <x v="255"/>
    <n v="1"/>
    <x v="315"/>
  </r>
  <r>
    <n v="257"/>
    <n v="317"/>
    <m/>
    <s v="Administrativo con presunta incidencia disciplinaria."/>
    <n v="1702011"/>
    <s v="H5D16. Liquidación del contrato._x000a__x000a_La entidad no ha adelantado la liquidación del contrato 1246 de 2014, en el tiempo establecido, se observó que han transcurrido más de doce (12) meses; sin que la Entidad haya adelantado el proceso de liquidación._x000a_"/>
    <s v="Debilidades en los controles del proceso contractual"/>
    <s v="Liquidar  contrato 1246 de 2014."/>
    <s v="Elaboración acta de liquidación."/>
    <s v="Acta de liquidación"/>
    <n v="1"/>
    <d v="2018-02-01T00:00:00"/>
    <x v="53"/>
    <n v="21.285714285714285"/>
    <x v="9"/>
    <n v="1"/>
    <s v="SIN OBSERVACIONES"/>
    <m/>
    <n v="-1442.7"/>
    <x v="2"/>
    <n v="21.285714285714285"/>
    <n v="21.285714285714285"/>
    <n v="21.285714285714285"/>
    <m/>
    <x v="2"/>
    <s v="CUMPLIDO"/>
    <x v="18"/>
    <x v="256"/>
    <n v="1"/>
    <x v="316"/>
  </r>
  <r>
    <n v="258"/>
    <n v="318"/>
    <m/>
    <s v="Administrativo con presunta incidencia disciplinaria."/>
    <n v="1201003"/>
    <s v="H6D16. Trámite proceso sancionatorio._x000a__x000a_Se observó debilidad en el trámite del procedimiento administrativo sancionatorio por incumplimiento  parcial del contrato 1246 de 2014._x000a_"/>
    <s v="Debilidad en el procedimiento administrativo."/>
    <s v="Efectuar la revisión y ajuste a los procedimientos y formatos relacionadas con el procedimiento administrativo sancionatorio  dentro del marco de los actos administrativos de delegación por parte del Director General."/>
    <s v="Revisión y ajuste del procedimiento administrativo sancionatorio."/>
    <s v="Procedimiento revisado y actualizado"/>
    <n v="1"/>
    <d v="2021-07-30T00:00:00"/>
    <x v="60"/>
    <n v="13.142857142857142"/>
    <x v="4"/>
    <n v="1"/>
    <s v="Acción reformulada por la Oficina Asesora Jurídica según memorando OAJ 56118 del 05/08/2021, aprobada por el Director General en memorando DG 56019 del 05/08/2021."/>
    <d v="2021-09-14T00:00:00"/>
    <n v="-1.5333333333333334"/>
    <x v="2"/>
    <n v="13.142857142857142"/>
    <n v="0"/>
    <n v="0"/>
    <m/>
    <x v="2"/>
    <s v="CUMPLIDO"/>
    <x v="18"/>
    <x v="257"/>
    <n v="1"/>
    <x v="317"/>
  </r>
  <r>
    <n v="259"/>
    <n v="319"/>
    <m/>
    <s v="Administrativo"/>
    <s v="14 05 004"/>
    <s v="H5ECP. Amortización de los Anticipos Convenios._x000a__x000a_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_x000a_"/>
    <s v="Este hecho genera riesgo inherente y de control en la administración del anticipo y de la ejecución del Contrato de acuerdo con el plan de inversión del anticipo."/>
    <s v="Elaborar informe detallado con el respectivo balance financiero de los contratos de obra derivados de los Contratos Plan que tienen pactado entrega de anticipo._x000a__x000a_"/>
    <s v="Oficiar a la interventoría para que realice el seguimiento a la amortización de anticipos."/>
    <s v="Informes."/>
    <n v="2"/>
    <d v="2017-11-01T00:00:00"/>
    <x v="55"/>
    <n v="21.285714285714285"/>
    <x v="11"/>
    <n v="0.66710000000000003"/>
    <s v="Acción de mejora considerada no efectiva por la Contraloría General de la República en Informe de Auditoría Financiera 2019, página 88._x000a__x000a_Acción de mejora considerada no efectiva por la Contraloría General de la República, en anexo 2 del informe de Auditoría Financiera 2020, de junio de 2021."/>
    <m/>
    <n v="-1439.6333333333334"/>
    <x v="14"/>
    <n v="7.09985"/>
    <n v="7.09985"/>
    <n v="21.285714285714285"/>
    <s v="NO"/>
    <x v="1"/>
    <s v="VENCIDO"/>
    <x v="19"/>
    <x v="258"/>
    <n v="1"/>
    <x v="318"/>
  </r>
  <r>
    <n v="260"/>
    <n v="320"/>
    <m/>
    <s v="Administrativo"/>
    <s v="14 05 004"/>
    <s v="H6ECP. Cumplimiento de metas. Proyectos de inversión – Contratos Plan._x000a__x000a_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_x000a_"/>
    <s v="Deficiencias de planeación en la formulación de los proyectos frente a los resultados arrojados por los Estudios y Diseños."/>
    <s v="_x000a__x000a_Realizar informe detallado sobre el estado actual de las metas físicas ejecutadas de los proyectos - Contratos Plan."/>
    <s v="Realizar informes."/>
    <s v="Informes."/>
    <n v="2"/>
    <d v="2017-11-01T00:00:00"/>
    <x v="55"/>
    <n v="21.285714285714285"/>
    <x v="11"/>
    <n v="0.85699999999999998"/>
    <s v="SIN OBSERVACIONES"/>
    <m/>
    <n v="-1439.6333333333334"/>
    <x v="15"/>
    <n v="9.1209285714285713"/>
    <n v="9.1209285714285713"/>
    <n v="21.285714285714285"/>
    <m/>
    <x v="1"/>
    <s v="VENCIDO"/>
    <x v="19"/>
    <x v="259"/>
    <n v="1"/>
    <x v="319"/>
  </r>
  <r>
    <n v="261"/>
    <n v="321"/>
    <m/>
    <s v="Administrativo"/>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1._x000a_"/>
    <s v="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
    <s v="Acción 1._x000a__x000a_Elaborar documento  acerca  del proyecto Red Terciaria Norte del Cauca, el cual no hace parte del convenio 2780 de 2013, objeto de la auditoría, pero que se encuentra incluido en el CONPES 3773 de 2013."/>
    <s v="Documento del proyecto Red Terciaria Norte del Cauca."/>
    <s v="Informe"/>
    <n v="1"/>
    <d v="2017-11-01T00:00:00"/>
    <x v="48"/>
    <n v="8.4285714285714288"/>
    <x v="11"/>
    <n v="1"/>
    <s v="SIN OBSERVACIONES"/>
    <m/>
    <n v="-1436.6333333333334"/>
    <x v="2"/>
    <n v="8.4285714285714288"/>
    <n v="8.4285714285714288"/>
    <n v="8.4285714285714288"/>
    <m/>
    <x v="2"/>
    <s v="VENCIDO"/>
    <x v="19"/>
    <x v="260"/>
    <n v="1"/>
    <x v="320"/>
  </r>
  <r>
    <s v=""/>
    <n v="322"/>
    <m/>
    <m/>
    <s v="11 03 002"/>
    <s v="H7ECP. Asignación de recursos y ejecución de proyectos declarados de importancia estratégica. Contratos Plan. _x000a_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2._x000a__x000a__x000a__x000a_"/>
    <s v="Lo expuesto denota deficiencias en la formulación, ejecución y seguimiento de proyectos definidos en los documentos de política del Consejo Nacional de Política Económica y Social."/>
    <s v="Acción 2. _x000a__x000a_Presentar informe final de ejecución mediante acta de entrega y recibo definitivo y acta de liquidación."/>
    <s v="Reporte, acta de entrega y recibo definitivo y acta de liquidación."/>
    <s v="Reporte"/>
    <n v="1"/>
    <d v="2017-11-01T00:00:00"/>
    <x v="48"/>
    <n v="8.4285714285714288"/>
    <x v="11"/>
    <n v="1"/>
    <s v="SIN OBSERVACIONES"/>
    <m/>
    <n v="-1436.6333333333334"/>
    <x v="2"/>
    <n v="8.4285714285714288"/>
    <n v="8.4285714285714288"/>
    <n v="8.4285714285714288"/>
    <m/>
    <x v="2"/>
    <s v=""/>
    <x v="19"/>
    <x v="260"/>
    <n v="2"/>
    <x v="321"/>
  </r>
  <r>
    <s v=""/>
    <n v="323"/>
    <m/>
    <m/>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3._x000a__x000a_"/>
    <s v="Lo expuesto denota deficiencias en la formulación, ejecución y seguimiento de proyectos definidos en los documentos de política del Consejo Nacional de Política Económica y Social."/>
    <s v="Acción 3. _x000a__x000a_Presentar informe del estado actual de los proyectos de Cauca y Tolima. "/>
    <s v="Solicitar información a la interventoría."/>
    <s v="Informes"/>
    <n v="2"/>
    <d v="2017-11-01T00:00:00"/>
    <x v="55"/>
    <n v="21.285714285714285"/>
    <x v="11"/>
    <n v="1"/>
    <s v="SIN OBSERVACIONES"/>
    <m/>
    <n v="-1439.6333333333334"/>
    <x v="6"/>
    <n v="10.642857142857142"/>
    <n v="10.642857142857142"/>
    <n v="21.285714285714285"/>
    <m/>
    <x v="1"/>
    <s v=""/>
    <x v="19"/>
    <x v="260"/>
    <n v="3"/>
    <x v="322"/>
  </r>
  <r>
    <n v="262"/>
    <n v="324"/>
    <m/>
    <s v="Administrativo"/>
    <s v="11 03 002"/>
    <s v="H8ECP. Información reportada por Invías para evaluación Proyectos Contratos Plan._x000a__x000a_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
    <s v="La documentación allegada por la Entidad, en respuesta a requerimientos, se determinó falta de coherencia en la misma."/>
    <s v="Elaborar un informe explicativo de los recursos contratados respecto a su ejecución para cada uno de los proyectos del Contrato Plan."/>
    <s v="Informe técnico ejecutivo de los Contratos Plan objeto del hallazgo."/>
    <s v="Informe"/>
    <n v="1"/>
    <d v="2017-11-01T00:00:00"/>
    <x v="48"/>
    <n v="8.4285714285714288"/>
    <x v="11"/>
    <n v="0"/>
    <s v="SIN OBSERVACIONES"/>
    <m/>
    <n v="-1436.6333333333334"/>
    <x v="0"/>
    <n v="0"/>
    <n v="0"/>
    <n v="8.4285714285714288"/>
    <m/>
    <x v="1"/>
    <s v="VENCIDO"/>
    <x v="19"/>
    <x v="261"/>
    <n v="1"/>
    <x v="323"/>
  </r>
  <r>
    <n v="263"/>
    <n v="325"/>
    <m/>
    <s v="Administrativo"/>
    <s v="14 04 004"/>
    <s v="H10ECP. Modificación alcance Contrato de Obra 1787 de 2014. _x000a__x000a_Se excluyeron cuatro (4) km del alcance físico del proyecto “Corredor Vial Riosucio - Belén De Bajirá - Caucheras”; sin que se redujera el valor de la apropiación presupuestal de los contratos de obra 1787 de 2014 y de interventoría  2053 de 2014._x000a_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
    <s v="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
    <s v="Socializar en la etapa precontractual  con los entes territoriales que estén involucrados en el proyecto a ejecutar, para evitar que se de duplicidad de intervención."/>
    <s v="Reporte trimestral sobre las socializaciones realizadas."/>
    <s v="Reporte trimestral"/>
    <n v="3"/>
    <d v="2017-11-01T00:00:00"/>
    <x v="52"/>
    <n v="43.142857142857146"/>
    <x v="11"/>
    <n v="0"/>
    <s v="SIN OBSERVACIONES"/>
    <m/>
    <n v="-1444.7333333333333"/>
    <x v="0"/>
    <n v="0"/>
    <n v="0"/>
    <n v="43.142857142857146"/>
    <m/>
    <x v="1"/>
    <s v="VENCIDO"/>
    <x v="19"/>
    <x v="262"/>
    <n v="1"/>
    <x v="324"/>
  </r>
  <r>
    <n v="264"/>
    <n v="326"/>
    <m/>
    <s v="Administrativo con presunta incidencia disciplinaria. "/>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1."/>
    <s v="Se constituyen en situaciones que denotan debilidades en el proceso de supervisión por parte de Invías, debido a la desatención de las obligaciones y responsabilidades, lo que puede afectar el cumplimiento contractual."/>
    <s v="Acción 1._x000a__x000a_Establecer los formatos estandarizados, de Informes mensuales de Gestor de Proyecto y de Supervisor de Contrato, acorde con las funciones establecidas para estos roles en el Manual de Contratación."/>
    <s v="Solicitar  mediante memorando a la Dirección Operativa la implementación de dos  formatos estandarizados, que se  anexarán, de Informes mensuales de Gestor de Proyecto y de Supervisor de Contrato, acorde con las funciones establecidas para estos roles en el Manual de Contratación. "/>
    <s v="Formatos"/>
    <n v="2"/>
    <d v="2017-11-01T00:00:00"/>
    <x v="48"/>
    <n v="8.4285714285714288"/>
    <x v="9"/>
    <n v="2"/>
    <s v="SIN OBSERVACIONES"/>
    <m/>
    <n v="-1436.6333333333334"/>
    <x v="2"/>
    <n v="8.4285714285714288"/>
    <n v="8.4285714285714288"/>
    <n v="8.4285714285714288"/>
    <m/>
    <x v="2"/>
    <s v="CUMPLIDO"/>
    <x v="19"/>
    <x v="263"/>
    <n v="1"/>
    <x v="325"/>
  </r>
  <r>
    <s v=""/>
    <n v="327"/>
    <m/>
    <m/>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2."/>
    <s v="Se constituyen en situaciones que denotan debilidades en el proceso de supervisión por parte de Invías, debido a la desatención de las obligaciones y responsabilidades, lo que puede afectar el cumplimiento contractual."/>
    <s v="Acción 2._x000a__x000a_Reportar la aplicación de los formatos estandarizados por parte de los gestores y supervisor de los  Contratos de Obra 654 y 1787 de 2014."/>
    <s v="Reporte de aplicación."/>
    <s v="Formatos contratos de obra 654 y 1787 de 2014"/>
    <n v="2"/>
    <d v="2017-11-01T00:00:00"/>
    <x v="48"/>
    <n v="8.4285714285714288"/>
    <x v="14"/>
    <n v="2"/>
    <s v="SIN OBSERVACIONES"/>
    <m/>
    <n v="-1436.6333333333334"/>
    <x v="2"/>
    <n v="8.4285714285714288"/>
    <n v="8.4285714285714288"/>
    <n v="8.4285714285714288"/>
    <m/>
    <x v="2"/>
    <s v=""/>
    <x v="19"/>
    <x v="263"/>
    <n v="2"/>
    <x v="326"/>
  </r>
  <r>
    <n v="265"/>
    <n v="328"/>
    <m/>
    <s v="Administrativo con presunta incidencia disciplinaria. "/>
    <s v="11 03 002"/>
    <s v="H12ECP. Determinación en la fase de planeación de los recursos necesarios para la gestión socio-predial – Contrato 654 de 2014. _x000a__x000a_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
    <s v="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19"/>
    <x v="264"/>
    <n v="1"/>
    <x v="327"/>
  </r>
  <r>
    <n v="266"/>
    <n v="329"/>
    <m/>
    <s v="Administrativo"/>
    <s v="14 02 014"/>
    <s v="H13ECP. Determinación del riesgo predial para el desarrollo del proceso de licitación pública LP-DO-033-2014 que dio origen al Contrato de Obra 654 de 2014._x000a__x000a_Dentro de la estructuración de la  Matriz de Riesgos de la licitación pública LP-DO-033-2014 que dio origen al Contrato de Obra 654 de 2014, el tema predial no fue tenido en cuenta, pese a que el mismo fue objeto de observación al pliego de condiciones. "/>
    <s v="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
    <s v="Verificar con informe trimestral el cumplimiento de que todos los procesos  contemplen el riesgo predial."/>
    <s v="Verificación del  cumplimiento de la vigencia 2017 con corte a diciembre 31, de que todos los procesos  contemplen el riesgo predial."/>
    <s v="Informe "/>
    <n v="1"/>
    <d v="2018-01-15T00:00:00"/>
    <x v="47"/>
    <n v="6.2857142857142856"/>
    <x v="9"/>
    <n v="1"/>
    <s v="SIN OBSERVACIONES"/>
    <m/>
    <n v="-1438.6333333333334"/>
    <x v="2"/>
    <n v="6.2857142857142856"/>
    <n v="6.2857142857142856"/>
    <n v="6.2857142857142856"/>
    <m/>
    <x v="2"/>
    <s v="CUMPLIDO"/>
    <x v="19"/>
    <x v="265"/>
    <n v="1"/>
    <x v="328"/>
  </r>
  <r>
    <n v="267"/>
    <n v="330"/>
    <m/>
    <s v="Administrativo con presunta incidencia disciplinaria."/>
    <s v="14 04 004"/>
    <s v="H15ECP. Desarrollo de las actividades de gestión predial, Contrato de Obra 654 de 2014. _x000a__x000a_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quot;(...) la interventoría como la SMA ratifica que el pago adicional realizado por el contratista no seria objeto de reconocimiento económico con recursos del Contrato, respuesta que ha la fecha no ha sido objetada por parte del contratista&quot;. Sin embargo a éste Órgano de Control no le fue suministrada la comunicación donde se le da dicha respuesta al Contratista, pese a que se solicitaron los respectivos soportes relativos al tema._x000a__x000a_Acción 1."/>
    <s v="Lo anterior presuntamente ocasionado por debilidades en la comunicación  por parte del Instituto Nacional de Vías- Invías"/>
    <s v="Acción 1._x000a__x000a_Evidenciar ante la contraloría, mediante copia del oficio, que el pago adicional realizado por el contratista no es objeto de reconocimiento económico con recursos del contrato y que dicho pago no se realizó."/>
    <s v="Allegar copia del oficio donde se constata que el pago adicional realizado por el contratista no fue objeto de reconocimiento económico con recursos del contrato, y que dicho pago no se realizó."/>
    <s v="Oficio"/>
    <n v="1"/>
    <d v="2017-11-01T00:00:00"/>
    <x v="53"/>
    <n v="34.428571428571431"/>
    <x v="1"/>
    <n v="1"/>
    <s v="SIN OBSERVACIONES"/>
    <m/>
    <n v="-1442.7"/>
    <x v="2"/>
    <n v="34.428571428571431"/>
    <n v="34.428571428571431"/>
    <n v="34.428571428571431"/>
    <m/>
    <x v="2"/>
    <s v="VENCIDO"/>
    <x v="19"/>
    <x v="266"/>
    <n v="1"/>
    <x v="329"/>
  </r>
  <r>
    <s v=""/>
    <n v="331"/>
    <m/>
    <m/>
    <s v="14 04 004"/>
    <s v="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_x000a__x000a_Acción 2."/>
    <s v="Lo anterior presuntamente ocasionado por debilidades de control y seguimiento a los procesos de adquisición predial por parte del Instituto Nacional de Vías- Invías"/>
    <s v="Acción 2._x000a__x000a_1. Socializar el proyecto a las comunidades sobre la necesidad de adquirir las mejoras, con fundamento en las necesidades técnicas diagnosticadas.                         _x000a__x000a_2. Realizar la adquisición y gestión predial que corresponda."/>
    <s v="1. Socialización del Proyecto con comunidades.             _x000a__x000a_2. Ejercer control por la interventoría al contratista para el pago oportuno de predios y mejoras para dar viabilidad y agilización al proyecto.                               _x000a__x000a_3. Presentar evidencia de las actas de compromiso sobre adquisición de mejoras."/>
    <s v="Informe"/>
    <n v="3"/>
    <d v="2017-11-01T00:00:00"/>
    <x v="46"/>
    <n v="51.857142857142854"/>
    <x v="1"/>
    <n v="2"/>
    <s v="SIN OBSERVACIONES"/>
    <m/>
    <n v="-1446.7666666666667"/>
    <x v="16"/>
    <n v="34.571428571428562"/>
    <n v="34.571428571428562"/>
    <n v="51.857142857142854"/>
    <m/>
    <x v="1"/>
    <s v=""/>
    <x v="19"/>
    <x v="266"/>
    <n v="2"/>
    <x v="330"/>
  </r>
  <r>
    <s v=""/>
    <n v="332"/>
    <m/>
    <m/>
    <s v="14 04 004"/>
    <s v="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quot;(...) a la fecha no presenta cambio alguno en la propiedad dado que a la fecha la titularidad es del Territorio Colectivo Alto Mira y Frontera, no existiendo a la fecha fallo del Consejo de Estado sobre dicha controversia.&quot;_x000a__x000a_Acción 3."/>
    <s v="Dichas situaciones dificultan realizar su evaluación y seguimiento; además evidencian debilidades de control, por parte del Invías."/>
    <s v="Acción 3._x000a__x000a_Realizar seguimiento al proceso que se adelanta respecto a la propiedad.  "/>
    <s v="Solicitar al contratista e interventoría el estado del proceso judicial que se adelante respecto a la propiedad de terceros.                                                                         "/>
    <s v="Informe"/>
    <n v="2"/>
    <d v="2017-11-01T00:00:00"/>
    <x v="46"/>
    <n v="51.857142857142854"/>
    <x v="1"/>
    <n v="0"/>
    <s v="SIN OBSERVACIONES"/>
    <m/>
    <n v="-1446.7666666666667"/>
    <x v="0"/>
    <n v="0"/>
    <n v="0"/>
    <n v="51.857142857142854"/>
    <m/>
    <x v="1"/>
    <s v=""/>
    <x v="19"/>
    <x v="266"/>
    <n v="3"/>
    <x v="331"/>
  </r>
  <r>
    <s v=""/>
    <n v="333"/>
    <m/>
    <m/>
    <s v="14 04 004"/>
    <s v="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_x000a__x000a_Acción 4."/>
    <s v="Lo anterior presuntamente fue ocasionado por debilidades en la no oportuna actualización de los expedientes por parte del Instituto Nacional de Vías- Invías"/>
    <s v="Acción 4._x000a__x000a_1. Reporte de cumplimiento de organización  de carpetas de acuerdo a Check list.                                                                              _x000a__x000a_2. Actualizar formatos de organización  y completar información documental  requerida en las carpetas del contrato  654 de 2014."/>
    <s v="1. Mantener control (Check list) sobre documentos que deben ser retenidos en las carpetas de los proyectos o contratos, para que  la comunicación sea oportuna al momento de ser requerida.                                                                                 _x000a__x000a_2. Requerir a la interventoría para que realice informe del estado de las carpetas prediales.  "/>
    <s v="Informe"/>
    <n v="3"/>
    <d v="2017-11-01T00:00:00"/>
    <x v="46"/>
    <n v="51.857142857142854"/>
    <x v="1"/>
    <n v="2"/>
    <s v="SIN OBSERVACIONES"/>
    <m/>
    <n v="-1446.7666666666667"/>
    <x v="16"/>
    <n v="34.571428571428562"/>
    <n v="34.571428571428562"/>
    <n v="51.857142857142854"/>
    <m/>
    <x v="1"/>
    <s v=""/>
    <x v="19"/>
    <x v="266"/>
    <n v="4"/>
    <x v="332"/>
  </r>
  <r>
    <n v="268"/>
    <n v="334"/>
    <m/>
    <s v="Administrativo con posible incidencia disciplinaria"/>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1. "/>
    <s v="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
    <s v="Acción 1._x000a__x000a_Efectuar cronograma de obra ajustado de acuerdo a los numerales 7.11 y 734 del pliego de condiciones del contrato 654 de 2014"/>
    <s v="Solicitud a la interventoría el ajuste del cronograma de obra."/>
    <s v="Cronograma de obra ajustado"/>
    <n v="1"/>
    <d v="2017-11-01T00:00:00"/>
    <x v="61"/>
    <n v="4.1428571428571432"/>
    <x v="9"/>
    <n v="1"/>
    <s v="SIN OBSERVACIONES"/>
    <m/>
    <n v="-1435.6333333333334"/>
    <x v="2"/>
    <n v="4.1428571428571432"/>
    <n v="4.1428571428571432"/>
    <n v="4.1428571428571432"/>
    <m/>
    <x v="2"/>
    <s v="CUMPLIDO"/>
    <x v="19"/>
    <x v="267"/>
    <n v="1"/>
    <x v="333"/>
  </r>
  <r>
    <s v=""/>
    <n v="335"/>
    <m/>
    <m/>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2."/>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2 ._x000a__x000a_Realizar seguimiento a los procesos administrativos sancionatorios presentados durante la ejecución del contrato de obra No. 654 de 2014."/>
    <s v="Solicitud de información del proceso sancionatorio a la Oficina Asesora Jurídica."/>
    <s v="Reporte de seguimiento"/>
    <n v="1"/>
    <d v="2018-02-01T00:00:00"/>
    <x v="62"/>
    <n v="4"/>
    <x v="9"/>
    <n v="1"/>
    <s v="SIN OBSERVACIONES"/>
    <m/>
    <n v="-1438.6666666666667"/>
    <x v="2"/>
    <n v="4"/>
    <n v="4"/>
    <n v="4"/>
    <m/>
    <x v="2"/>
    <s v=""/>
    <x v="19"/>
    <x v="267"/>
    <n v="2"/>
    <x v="334"/>
  </r>
  <r>
    <s v=""/>
    <n v="336"/>
    <m/>
    <m/>
    <s v="14 04 004"/>
    <s v="H16ECP. Contrato de obra 654 del 2014._x000a__x000a_b) Cesión de la Licencia Ambiental  Los literales a, b, c y d del numeral 2 del Apéndice D de los Pliegos de Condiciones determinan la obligatoriedad del Contratista de aceptar la cesión total de la licencia Ambiental. Esta &quot;actividad precedente&quot;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_x000a__x000a_Acción 3. (Antigua acción 4)"/>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3._x000a__x000a_Modificar los apéndices ambientales en lo correspondiente a los tiempos de cumplimiento.          "/>
    <s v="1. Actualizar apéndice ambiental en lo correspondiente a los tiempos._x000a__x000a_2.  Solicitar informe a la interventoría, en el que consigne las causales de incumplimiento y advertir la transgresión realizada a lo pactado en el contrato de interventoría y al manual de Interventoría."/>
    <s v="Apéndice modificado"/>
    <n v="1"/>
    <d v="2017-11-01T00:00:00"/>
    <x v="50"/>
    <n v="30"/>
    <x v="1"/>
    <n v="1"/>
    <s v="SIN OBSERVACIONES"/>
    <m/>
    <n v="-1441.6666666666667"/>
    <x v="2"/>
    <n v="30"/>
    <n v="30"/>
    <n v="30"/>
    <m/>
    <x v="2"/>
    <s v=""/>
    <x v="19"/>
    <x v="267"/>
    <n v="3"/>
    <x v="335"/>
  </r>
  <r>
    <n v="269"/>
    <n v="337"/>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1.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11"/>
    <n v="43.857142857142854"/>
    <x v="14"/>
    <n v="4"/>
    <s v="Acción cumplida mediante soportes allegados en el memorando DO 70142 del 18 de noviembre de 2020."/>
    <m/>
    <n v="-1472.1666666666667"/>
    <x v="2"/>
    <n v="43.857142857142854"/>
    <n v="43.857142857142854"/>
    <n v="43.857142857142854"/>
    <m/>
    <x v="2"/>
    <s v="VENCIDO"/>
    <x v="19"/>
    <x v="268"/>
    <n v="1"/>
    <x v="336"/>
  </r>
  <r>
    <s v=""/>
    <n v="338"/>
    <m/>
    <m/>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2.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n v="4"/>
    <d v="2020-01-28T00:00:00"/>
    <x v="11"/>
    <n v="43.857142857142854"/>
    <x v="14"/>
    <n v="2"/>
    <s v="SIN OBSERVACIONES"/>
    <m/>
    <n v="-1472.1666666666667"/>
    <x v="6"/>
    <n v="21.928571428571427"/>
    <n v="21.928571428571427"/>
    <n v="43.857142857142854"/>
    <m/>
    <x v="1"/>
    <s v=""/>
    <x v="19"/>
    <x v="268"/>
    <n v="2"/>
    <x v="337"/>
  </r>
  <r>
    <n v="270"/>
    <n v="339"/>
    <m/>
    <s v="Administrativo"/>
    <s v="15 04 006"/>
    <s v="H19ECP.  Alcance del Contrato 1787 – 2014. Administrativo._x000a__x000a_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
    <s v="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
    <s v="Efectuar el seguimiento a los procesos de diseños y construcción de redes de acueducto y alcantarillado en Belén de Bajirá, a cargo del DNP."/>
    <s v="Realizar seguimiento y presentar informe "/>
    <s v="Informe"/>
    <n v="1"/>
    <d v="2017-11-01T00:00:00"/>
    <x v="48"/>
    <n v="8.4285714285714288"/>
    <x v="11"/>
    <n v="0.5"/>
    <s v="SIN OBSERVACIONES"/>
    <m/>
    <n v="-1436.6333333333334"/>
    <x v="6"/>
    <n v="4.2142857142857144"/>
    <n v="4.2142857142857144"/>
    <n v="8.4285714285714288"/>
    <m/>
    <x v="1"/>
    <s v="VENCIDO"/>
    <x v="19"/>
    <x v="269"/>
    <n v="1"/>
    <x v="338"/>
  </r>
  <r>
    <n v="271"/>
    <n v="340"/>
    <m/>
    <s v="Administrativo."/>
    <s v="14 04 004"/>
    <s v="H22ECP. Verificación de la información de las fichas prediales, Contrato de Obra 1787 de 2014._x000a__x000a_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_x000a_"/>
    <s v="Por la no aplicación del 7.28 &quot;INTERVENTORÍA DE LOS TRABAJOS&quot; (PLIEGOS DE CONDICIONES)."/>
    <s v="Presentar informe de verificación por parte de la interventoría sobre evaluación, comprobación, inspección y revisión de las fichas prediales. "/>
    <s v="Presentar informe de la interventoría sobre verificación, evaluación, comprobación, inspección y revisión de las fichas prediales."/>
    <s v="Informe"/>
    <n v="1"/>
    <d v="2017-11-01T00:00:00"/>
    <x v="50"/>
    <n v="30"/>
    <x v="1"/>
    <n v="1"/>
    <s v="SIN OBSERVACIONES"/>
    <m/>
    <n v="-1441.6666666666667"/>
    <x v="2"/>
    <n v="30"/>
    <n v="30"/>
    <n v="30"/>
    <m/>
    <x v="2"/>
    <s v="CUMPLIDO"/>
    <x v="19"/>
    <x v="270"/>
    <n v="1"/>
    <x v="339"/>
  </r>
  <r>
    <n v="272"/>
    <n v="341"/>
    <m/>
    <s v="Administrativo con presunta incidencia disciplinaria."/>
    <s v="14 02 009"/>
    <s v="H24ECP. Estructuración Técnica del Proyecto de Mejoramiento y Construcción de la Vía Secundaria Ataco – Planadas del KM 35+900 al KM 38+730 en el Departamento del Tolima. _x000a__x000a_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
    <s v="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
    <s v="Solicitar informe técnico de la interventoría y departamento del Tolima sobre los estudios y diseños, así como la justificación técnica para la priorización de la construcción de los espolones."/>
    <s v="Oficiar a la Gobernación del Tolima y a la interventoría."/>
    <s v="Informe"/>
    <n v="1"/>
    <d v="2017-11-01T00:00:00"/>
    <x v="48"/>
    <n v="8.4285714285714288"/>
    <x v="11"/>
    <n v="0"/>
    <s v="SIN OBSERVACIONES"/>
    <m/>
    <n v="-1436.6333333333334"/>
    <x v="0"/>
    <n v="0"/>
    <n v="0"/>
    <n v="8.4285714285714288"/>
    <m/>
    <x v="1"/>
    <s v="VENCIDO"/>
    <x v="19"/>
    <x v="271"/>
    <n v="1"/>
    <x v="340"/>
  </r>
  <r>
    <n v="273"/>
    <n v="342"/>
    <m/>
    <s v="Administrativo"/>
    <s v="14 04 004"/>
    <s v="H25ECP. Ítems No Previstos Pactados Contrato 698 de 2014._x000a_ _x000a_En desarrollo del Contrato 698 de 2014, para el mejoramiento y construcción de la vía secundaria Ataco – Planadas del K36+450 al K38+730, se aprobaron por parte de la interventoría y se validaron por parte del departamento del Tolima, los ítems no previstos _x000a_"/>
    <s v="Por cuanto hay una contradicción o incoherencia, al referir que las estaciones se consideran entre distancias entre 100 y 1.000 metros (m) "/>
    <s v="Solicitar informe técnico por parte de la interventoría sobre la justificación de la aprobación de los ítems no previstos."/>
    <s v="Oficiar a la Interventoría."/>
    <s v="Informe."/>
    <n v="1"/>
    <d v="2017-11-01T00:00:00"/>
    <x v="48"/>
    <n v="8.4285714285714288"/>
    <x v="11"/>
    <n v="1"/>
    <s v="SIN OBSERVACIONES"/>
    <m/>
    <n v="-1436.6333333333334"/>
    <x v="2"/>
    <n v="8.4285714285714288"/>
    <n v="8.4285714285714288"/>
    <n v="8.4285714285714288"/>
    <m/>
    <x v="2"/>
    <s v="CUMPLIDO"/>
    <x v="19"/>
    <x v="272"/>
    <n v="1"/>
    <x v="341"/>
  </r>
  <r>
    <n v="274"/>
    <n v="343"/>
    <m/>
    <s v="Administrativo"/>
    <s v="14 04 004"/>
    <s v="H26ECP. Gestión predial desplegada en desarrollo de las obras del Contrato 2670 de 2014 y Contrato de Interventoría mediante Convenio 918 de 2014. _x000a__x000a_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_x000a_"/>
    <s v="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
    <s v="  Realizar el cierre predial. "/>
    <s v="Presentar informe de cierre predial. "/>
    <s v="Informes"/>
    <n v="2"/>
    <d v="2017-11-01T00:00:00"/>
    <x v="46"/>
    <n v="51.857142857142854"/>
    <x v="1"/>
    <n v="0"/>
    <s v="SIN OBSERVACIONES"/>
    <m/>
    <n v="-1446.7666666666667"/>
    <x v="0"/>
    <n v="0"/>
    <n v="0"/>
    <n v="51.857142857142854"/>
    <m/>
    <x v="1"/>
    <s v="VENCIDO"/>
    <x v="19"/>
    <x v="273"/>
    <n v="1"/>
    <x v="342"/>
  </r>
  <r>
    <n v="275"/>
    <n v="344"/>
    <m/>
    <s v="Administrativo con presunta incidencia disciplinaria."/>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1._x000a__x000a_"/>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
    <s v="Acción 1. _x000a__x000a_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Cláusula Incorporada en la minuta"/>
    <n v="1"/>
    <d v="2017-11-01T00:00:00"/>
    <x v="48"/>
    <n v="8.4285714285714288"/>
    <x v="9"/>
    <n v="1"/>
    <s v="SIN OBSERVACIONES"/>
    <m/>
    <n v="-1436.6333333333334"/>
    <x v="2"/>
    <n v="8.4285714285714288"/>
    <n v="8.4285714285714288"/>
    <n v="8.4285714285714288"/>
    <m/>
    <x v="2"/>
    <s v="CUMPLIDO"/>
    <x v="20"/>
    <x v="274"/>
    <n v="1"/>
    <x v="343"/>
  </r>
  <r>
    <s v=""/>
    <n v="345"/>
    <m/>
    <m/>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2."/>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s v="Acción 2. _x000a__x000a_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
    <s v="Aprobar en el comité de adiciones, modificaciones y prorrogas, la modificación  del convenio No. 649 de 2013."/>
    <s v=" Convenio modificado"/>
    <n v="1"/>
    <d v="2017-11-01T00:00:00"/>
    <x v="48"/>
    <n v="8.4285714285714288"/>
    <x v="9"/>
    <n v="1"/>
    <s v="SIN OBSERVACIONES"/>
    <m/>
    <n v="-1436.6333333333334"/>
    <x v="2"/>
    <n v="8.4285714285714288"/>
    <n v="8.4285714285714288"/>
    <n v="8.4285714285714288"/>
    <m/>
    <x v="2"/>
    <s v=""/>
    <x v="20"/>
    <x v="274"/>
    <n v="2"/>
    <x v="344"/>
  </r>
  <r>
    <n v="276"/>
    <n v="346"/>
    <m/>
    <s v="Administrativo con presunta incidencia disciplinaria."/>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1."/>
    <s v="Lo anteriormente expuesto evidencia falta de controles, toda vez que la Entidad, presuntamente, pasa por alto la aplicación de lo estipulado en la normatividad general que regula la contratación."/>
    <s v="Acción 1. _x000a__x000a_En los futuros convenios, precisar  en los estudios previos la fuente que sirvió de base - presupuesto para la estimación del valor de la inversión.  "/>
    <s v="Emitir Directriz de la Dirección General a las Unidades Ejecutoras, que se debe cumplir con la obligación  de precisar  en los estudios previos la fuente que sirvió de base - presupuesto para la estimación del valor de la inversión"/>
    <s v="Memorando Circular"/>
    <n v="1"/>
    <d v="2017-11-01T00:00:00"/>
    <x v="48"/>
    <n v="8.4285714285714288"/>
    <x v="9"/>
    <n v="1"/>
    <s v="SIN OBSERVACIONES"/>
    <m/>
    <n v="-1436.6333333333334"/>
    <x v="2"/>
    <n v="8.4285714285714288"/>
    <n v="8.4285714285714288"/>
    <n v="8.4285714285714288"/>
    <m/>
    <x v="2"/>
    <s v="CUMPLIDO"/>
    <x v="20"/>
    <x v="275"/>
    <n v="1"/>
    <x v="345"/>
  </r>
  <r>
    <s v=""/>
    <n v="347"/>
    <m/>
    <m/>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2."/>
    <s v="Lo anteriormente expuesto evidencia falta de controles, toda vez que la Entidad, presuntamente, pasa por alto la aplicación de lo estipulado en la normatividad general que regula la contratación."/>
    <s v="Acción 2. _x000a__x000a_Seguimiento al cumplimiento de la Directriz de la Dirección General a las Unidades Ejecutoras de precisar  en los estudios previos la fuente de donde se tomaron los datos para la elaboración de cálculos del presupuesto e incluir los respectivos soportes.  "/>
    <s v="Realizar reporte de cumplimiento de la Directriz de la Dirección General a las Unidades Ejecutoras de precisar  en los estudios previos la fuente de donde se tomaron los datos para la elaboración de cálculos del presupuesto e incluir los respectivos soportes.   "/>
    <s v="Reporte de seguimiento"/>
    <n v="1"/>
    <d v="2018-02-01T00:00:00"/>
    <x v="50"/>
    <n v="16.857142857142858"/>
    <x v="9"/>
    <n v="1"/>
    <s v="SIN OBSERVACIONES"/>
    <m/>
    <n v="-1441.6666666666667"/>
    <x v="2"/>
    <n v="16.857142857142858"/>
    <n v="16.857142857142858"/>
    <n v="16.857142857142858"/>
    <m/>
    <x v="2"/>
    <s v=""/>
    <x v="20"/>
    <x v="275"/>
    <n v="2"/>
    <x v="346"/>
  </r>
  <r>
    <n v="277"/>
    <n v="348"/>
    <m/>
    <s v="Administrativo con presunta incidencia disciplinaria."/>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1."/>
    <s v="Deficiencia en el seguimiento."/>
    <s v="Acción 1. _x000a__x000a_Compilar  los informes mensuales del Gestor de Proyecto del convenio No. 649-2013, correspondientes a la vigencia 2015."/>
    <s v="Presentar  los informes mensuales del Gestor de Proyecto del convenio No. 649-2013, correspondientes a la vigencia 2015."/>
    <s v="Informes"/>
    <n v="12"/>
    <d v="2017-11-01T00:00:00"/>
    <x v="48"/>
    <n v="8.4285714285714288"/>
    <x v="9"/>
    <n v="12"/>
    <s v="SIN OBSERVACIONES"/>
    <m/>
    <n v="-1436.6333333333334"/>
    <x v="2"/>
    <n v="8.4285714285714288"/>
    <n v="8.4285714285714288"/>
    <n v="8.4285714285714288"/>
    <m/>
    <x v="2"/>
    <s v="CUMPLIDO"/>
    <x v="20"/>
    <x v="276"/>
    <n v="1"/>
    <x v="347"/>
  </r>
  <r>
    <s v=""/>
    <n v="349"/>
    <m/>
    <m/>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2._x000a_"/>
    <s v="Deficiencia en el seguimiento."/>
    <s v="Acción 2._x000a__x000a_1. Establecer los formatos  de Informes mensuales de Gestor de Proyecto y de Supervisor de Contrato, acorde con las funciones establecidas para estos roles en el Manual de Contratación (SRN)._x000a__x000a_2 . Reportar el cumplimiento de la implementación de los formatos  de Informes mensuales de Gestor de Proyecto y de Supervisor de Contrato, acorde con las funciones establecidas para estos roles en el Manual de Contratación (DO)."/>
    <s v="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_x000a__x000a_2. Informe de implementación de formatos (1, DO)."/>
    <s v="1.  Formatos (2, SRN)._x000a__x000a_2. Informe (1, DO)."/>
    <n v="3"/>
    <d v="2017-11-01T00:00:00"/>
    <x v="48"/>
    <n v="8.4285714285714288"/>
    <x v="13"/>
    <n v="3"/>
    <s v="SIN OBSERVACIONES"/>
    <m/>
    <n v="-1436.6333333333334"/>
    <x v="2"/>
    <n v="8.4285714285714288"/>
    <n v="8.4285714285714288"/>
    <n v="8.4285714285714288"/>
    <m/>
    <x v="2"/>
    <s v=""/>
    <x v="20"/>
    <x v="276"/>
    <n v="2"/>
    <x v="348"/>
  </r>
  <r>
    <n v="278"/>
    <n v="350"/>
    <m/>
    <s v="Administrativo con presunta incidencia disciplinaria y fiscal."/>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1._x000a_"/>
    <s v="Estas modificaciones, son resultado de la incidencia de las divergencias entre los estudios iniciales y los actualizados, en cuanto al transporte de material se refiere. Estas divergencias hicieron que el alcance de las obras se redujera en un 48%. "/>
    <s v="Acción 1. _x000a__x000a_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_x000a_Cláusula Incorporada en la minuta"/>
    <n v="1"/>
    <d v="2017-11-01T00:00:00"/>
    <x v="48"/>
    <n v="8.4285714285714288"/>
    <x v="9"/>
    <n v="1"/>
    <s v="SIN OBSERVACIONES"/>
    <m/>
    <n v="-1436.6333333333334"/>
    <x v="2"/>
    <n v="8.4285714285714288"/>
    <n v="8.4285714285714288"/>
    <n v="8.4285714285714288"/>
    <m/>
    <x v="2"/>
    <s v="CUMPLIDO"/>
    <x v="20"/>
    <x v="277"/>
    <n v="1"/>
    <x v="349"/>
  </r>
  <r>
    <s v=""/>
    <n v="351"/>
    <m/>
    <m/>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2._x000a_"/>
    <s v="Estas modificaciones, son resultado de la incidencia de las divergencias entre los estudios iniciales y los actualizados, en cuanto al transporte de material se refiere. Estas divergencias hicieron que el alcance de las obras se redujera en un 48%. "/>
    <s v="Acción  2._x000a__x000a_Modificar el convenio 649 de 2013 incluyendo la siguiente OBLIGACIÓN PARA  EL DEPARTAMENTO:  EL DEPARTAMENTO deberá verificar con el acompañamiento de la Interventoría las distancias de acarreo de materiales y los costos, con el fin de realizar los ajustes necesarios."/>
    <s v="Aprobar en el comité de adiciones, modificaciones y prorrogas, la modificación  del convenio No. 649 de 2013."/>
    <s v="Convenio modificado"/>
    <n v="1"/>
    <d v="2017-11-01T00:00:00"/>
    <x v="48"/>
    <n v="8.4285714285714288"/>
    <x v="9"/>
    <n v="1"/>
    <s v="SIN OBSERVACIONES"/>
    <m/>
    <n v="-1436.6333333333334"/>
    <x v="2"/>
    <n v="8.4285714285714288"/>
    <n v="8.4285714285714288"/>
    <n v="8.4285714285714288"/>
    <m/>
    <x v="2"/>
    <s v=""/>
    <x v="20"/>
    <x v="277"/>
    <n v="2"/>
    <x v="350"/>
  </r>
  <r>
    <n v="279"/>
    <n v="352"/>
    <m/>
    <s v="Administrativo"/>
    <s v="14 04 004"/>
    <s v="H1R15. Desarrollo proyecto Cruce de la Cordillera Central - Túnel de la Línea._x000a__x000a_Se observaron deficiencias constructivas, escasez de personal en los frentes de trabajo, falta de señalización y protocolos de seguridad industrial en algunos sitios de la obra, inadecuada disposición del material sobrante y debilidades frente al tema de responsabilidad social._x000a__x000a_"/>
    <s v="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x v="63"/>
    <n v="38.857142857142854"/>
    <x v="40"/>
    <n v="3"/>
    <s v="SIN OBSERVACIONES"/>
    <m/>
    <n v="-1443.7333333333333"/>
    <x v="2"/>
    <n v="38.857142857142854"/>
    <n v="38.857142857142854"/>
    <n v="38.857142857142854"/>
    <m/>
    <x v="2"/>
    <s v="CUMPLIDO"/>
    <x v="21"/>
    <x v="278"/>
    <n v="1"/>
    <x v="351"/>
  </r>
  <r>
    <n v="280"/>
    <n v="353"/>
    <m/>
    <s v="Administrativo con presunta incidencia disciplinaria y fiscal."/>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1."/>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1._x000a__x000a_Identificar y actualizar la matriz de riesgos relacionada con la imposición de multas y pagos derivados de infracciones ambientales impuestas por las Autoridades Ambientales_x000a_"/>
    <s v="1.  Mesas de trabajo para identificar los posibles riesgos relacionados con la imposición de multas y pagos derivados de infracciones ambientales impuestas por las Autoridades Ambientales._x000a__x000a_2. Actualizar la matriz de riesgos_x000a__x000a_3. Socializar la matriz de riesgos actualizada_x000a_"/>
    <s v="Acta de reuniones_x000a__x000a_Matriz actualizada _x000a__x000a_Memorando Circular con el link de la matriz_x000a__x000a_ _x000a__x000a_ _x000a_"/>
    <n v="3"/>
    <d v="2020-08-01T00:00:00"/>
    <x v="64"/>
    <n v="38.857142857142854"/>
    <x v="1"/>
    <n v="3"/>
    <s v="Acción de mejora reformulada por la Subdirección de Medio Ambiente y Gestión Social, aprobada por el Director General mediante memorando DG 43151 del 29 de julio de 2020, ante solicitud allegada en el memorando SMA 42584 del 28 de julio de 2020."/>
    <d v="2021-09-27T00:00:00"/>
    <n v="5"/>
    <x v="2"/>
    <n v="38.857142857142854"/>
    <n v="38.857142857142854"/>
    <n v="38.857142857142854"/>
    <m/>
    <x v="2"/>
    <s v="CUMPLIDO"/>
    <x v="21"/>
    <x v="279"/>
    <n v="1"/>
    <x v="352"/>
  </r>
  <r>
    <s v=""/>
    <n v="354"/>
    <m/>
    <m/>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2."/>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2._x000a__x000a_Control y seguimiento a los permisos ambientales para disminuir el riesgo relacionado con la imposición de multas y pagos derivados de infracciones ambientales impuestas por las Autoridades Ambientales_x000a__x000a_ _x000a__x000a_ _x000a_"/>
    <s v="1. Radicación por parte de las Interventorías, listado de permisos ambientales necesarios para el proyecto_x000a__x000a_2. Radicación por parte de las Interventorías, matriz de seguimiento actos administrativos para verificar la ejecución y avance de las obligaciones derivadas de los permisos ambientales otorgados por las autoridades ambientales.  _x000a__x000a_3. Radicación por parte de las Interventorías, acta de balance ambiental para la verificación del cumplimiento de las obligaciones derivadas de los permisos ambientales otorgados por las autoridades ambientales."/>
    <s v="Acta de radicación ambiental_x000a__x000a_Matriz seguimiento actos administrativos_x000a__x000a_Balance Ambiental a la terminación del contrato de obra y/o memorando dirigido a la Unidad Ejecutora_x000a__x000a_ _x000a__x000a_ _x000a_"/>
    <n v="3"/>
    <d v="2020-08-01T00:00:00"/>
    <x v="64"/>
    <n v="38.857142857142854"/>
    <x v="1"/>
    <n v="3"/>
    <s v="Acción de mejora incluida ante reformulación adelantada por la Subdirección de Medio Ambiente y Gestión Social, aprobada por el Director General mediante memorando DG 43151 del 29 de julio de 2020, ante solicitud allegada en el memorando SMA 42584 del 28 de julio de 2020."/>
    <d v="2021-07-06T00:00:00"/>
    <n v="2.2333333333333334"/>
    <x v="2"/>
    <n v="38.857142857142854"/>
    <n v="38.857142857142854"/>
    <n v="38.857142857142854"/>
    <m/>
    <x v="2"/>
    <s v=""/>
    <x v="21"/>
    <x v="279"/>
    <n v="2"/>
    <x v="353"/>
  </r>
  <r>
    <n v="281"/>
    <n v="355"/>
    <m/>
    <s v="Administrativo con presunta incidencia disciplinaria."/>
    <s v="12 02 001"/>
    <s v="H3R15. Proceso de negociación del predio del tramo Quindío con número de ficha predial Q-OO1B._x000a__x000a_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
    <s v="Pese a lo reportado por la entidad,  se identifica falta de oportunidad del contratista para dar cumplimiento con las obligaciones a su cargo y de las fallas en materia de seguimiento a cargo de la Interventoría. "/>
    <s v="Aplicar y ejercer control de cumplimiento de la adquisición de predios desde la oferta de compra, hasta la adquisición voluntaria o por expropiación para evitar el vencimiento de los términos, mediante las mesas de trabajo entre contratista e interventoría. Check list.                                                               "/>
    <s v="Control y seguimiento de predios mediante mesas de trabajo y check list."/>
    <s v="Reporte de cumplimiento "/>
    <n v="1"/>
    <d v="2017-11-01T00:00:00"/>
    <x v="48"/>
    <n v="8.4285714285714288"/>
    <x v="1"/>
    <n v="1"/>
    <s v="SIN OBSERVACIONES"/>
    <m/>
    <n v="-1436.6333333333334"/>
    <x v="2"/>
    <n v="8.4285714285714288"/>
    <n v="8.4285714285714288"/>
    <n v="8.4285714285714288"/>
    <m/>
    <x v="2"/>
    <s v="CUMPLIDO"/>
    <x v="21"/>
    <x v="280"/>
    <n v="1"/>
    <x v="354"/>
  </r>
  <r>
    <n v="282"/>
    <n v="356"/>
    <m/>
    <s v="Administrativo con presunta incidencia disciplinaria."/>
    <s v="14 04 006"/>
    <s v="H5R15. Modificaciones contractuales._x000a__x000a_Realizada una evaluación de los ítems contractuales y las cantidades previstas a ejecutar en desarrollo del Contrato 3361/2007, se determinó lo siguiente:_x000a_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_x000a__x000a__x000a_"/>
    <s v="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
    <s v="Entregar un reporte en donde se verifique que todas las unidades ejecutoras tienen una planeación adecuada en los futuros procesos licitatorios y realizar reportes de verificación."/>
    <s v="Se entregara un reporte trimestral"/>
    <s v="Reporte trimestral"/>
    <n v="3"/>
    <d v="2017-11-01T00:00:00"/>
    <x v="52"/>
    <n v="43.142857142857146"/>
    <x v="14"/>
    <n v="3"/>
    <s v="SIN OBSERVACIONES"/>
    <m/>
    <n v="-1444.7333333333333"/>
    <x v="2"/>
    <n v="43.142857142857146"/>
    <n v="43.142857142857146"/>
    <n v="43.142857142857146"/>
    <m/>
    <x v="2"/>
    <s v="CUMPLIDO"/>
    <x v="21"/>
    <x v="281"/>
    <n v="1"/>
    <x v="355"/>
  </r>
  <r>
    <n v="283"/>
    <n v="357"/>
    <m/>
    <s v="Administrativo"/>
    <s v="11 03 002"/>
    <s v="H6R15. Planeación Contrato Plan Boyacá – Metas Físicas._x000a__x000a_A marzo de 2016, se evidenciaron retrasos en todos los frentes de obra y reducción del alcance físico de las obras._x000a_"/>
    <s v="Deficiencias en la planeación del Convenio 1724 de 2013, cuyas causas se relacionan a continuación: • Falta de coordinación interinstitucional entre el Ente Nacional y el Ente Territorial, _x000a_• Los Estudios y Diseños Fase III, a cargo de la Gobernación, presentaron en la mayoría de los casos faltantes, inconsistencias y desactualizaciones ._x000a_• Deficiencias en la Gestión predial realizada por la Gobernación de Boyacá._x000a_• Falta de planeación técnica y financiera."/>
    <s v="_x000a_Evidenciar la normal la ejecución del contrato y la actualización de los estudios y diseños._x000a_"/>
    <s v="_x000a__x000a_Reporte de los estudios y diseños actualizados, y de ejecución de la obra."/>
    <s v="Reporte de estudios y diseños actualizados"/>
    <n v="1"/>
    <d v="2017-11-01T00:00:00"/>
    <x v="48"/>
    <n v="8.4285714285714288"/>
    <x v="11"/>
    <n v="1"/>
    <s v="SIN OBSERVACIONES"/>
    <m/>
    <n v="-1436.6333333333334"/>
    <x v="2"/>
    <n v="8.4285714285714288"/>
    <n v="8.4285714285714288"/>
    <n v="8.4285714285714288"/>
    <m/>
    <x v="2"/>
    <s v="CUMPLIDO"/>
    <x v="21"/>
    <x v="282"/>
    <n v="1"/>
    <x v="356"/>
  </r>
  <r>
    <n v="284"/>
    <n v="358"/>
    <m/>
    <s v="Administrativo con presunta incidencia disciplinaria."/>
    <s v="14 02 003"/>
    <s v="H7R15. Estudios y diseños Fase III - Obras Contrato Plan Boyacá. _x000a__x000a_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
    <s v="Lo anterior debido a la falta de diseños en estructuras puntuales y los ajustes en alineamiento y sección que tuvieron que ser realizados a los diseños originales, por su desactualización y falta de coordinación con respecto a la realidad en campo"/>
    <s v="_x000a_Evidenciar la normal  ejecución del contrato y la actualización de los estudios y diseños._x000a_"/>
    <s v="_x000a__x000a_Reporte de los estudios y diseños actualizados, y de ejecución de la obra."/>
    <s v="Reporte de estudios y diseños actualizados"/>
    <n v="1"/>
    <d v="2017-11-01T00:00:00"/>
    <x v="48"/>
    <n v="8.4285714285714288"/>
    <x v="11"/>
    <n v="1"/>
    <s v="SIN OBSERVACIONES"/>
    <m/>
    <n v="-1436.6333333333334"/>
    <x v="2"/>
    <n v="8.4285714285714288"/>
    <n v="8.4285714285714288"/>
    <n v="8.4285714285714288"/>
    <m/>
    <x v="2"/>
    <s v="CUMPLIDO"/>
    <x v="21"/>
    <x v="283"/>
    <n v="1"/>
    <x v="357"/>
  </r>
  <r>
    <n v="285"/>
    <n v="359"/>
    <m/>
    <s v="Administrativo con presunta incidencia disciplinaria."/>
    <s v="11 03 002"/>
    <s v="H8R15. Planeación contratos de interventoría celebrados con ocasión del Convenio Interadministrativo 1724-2013. _x000a__x000a_Contratos de Interventoría 4054-2013, 4055-2013,4105-2013, 4106-2013, 4147-2013, 4148-2013, 4149-2013, 4183-2013, celebrados por el Invías._x000a__x000a_- El Invías suscribió los  ocho (8) mencionados contratos de interventoría para el seguimiento a los contratos de obra derivados del Convenio 1724, sin embargo, la Gobernación de Boyacá celebró  cuatro (4) contratos de obra, quedando algunos contratos con mas de una interventoría."/>
    <s v="Lo anterior, demuestra débil planeación,   deficiente coordinación interinstitucional para ejecutar de manera oportuna y efectiva los recursos  "/>
    <s v="_x000a_Presentar informe donde se sustente la función que cumplía cada interventoría en contrato de obra."/>
    <s v="Elaboración de informe."/>
    <s v="Informe"/>
    <n v="1"/>
    <d v="2017-11-01T00:00:00"/>
    <x v="48"/>
    <n v="8.4285714285714288"/>
    <x v="11"/>
    <n v="1"/>
    <s v="SIN OBSERVACIONES"/>
    <m/>
    <n v="-1436.6333333333334"/>
    <x v="2"/>
    <n v="8.4285714285714288"/>
    <n v="8.4285714285714288"/>
    <n v="8.4285714285714288"/>
    <m/>
    <x v="2"/>
    <s v="CUMPLIDO"/>
    <x v="21"/>
    <x v="284"/>
    <n v="1"/>
    <x v="358"/>
  </r>
  <r>
    <n v="286"/>
    <n v="360"/>
    <m/>
    <s v="Administrativo con presunta incidencia disciplinaria."/>
    <s v="14 04 004"/>
    <s v="H9R15. Supervisión del Convenio Interadministrativo 1724 de 2013._x000a_ _x000a_En el acervo documental de la carpeta del convenio y en los obrantes enviado con oficio OCI20757 del 5 de mayo de 2016, no se evidencia la existencia de documentos correspondientes a la vigilancia y control de la ejecución del Convenio."/>
    <s v="Lo anteriormente expuesto se suscitó por falencias de orden administrativo y conlleva un presunto incumplimiento de lo previsto en el en los numerales 1 y 2 del Artículo 34 de la Ley 734 de 2002, así como del artículo 84 de la Ley 1474 de 2011."/>
    <s v="Verificar el cumplimiento de lo dispuesto en las cláusulas del convenio relacionado con la supervisión que se debe ejercer,_x000a_presentando informe desde junio de 2016. "/>
    <s v="Solicitar al supervisor que presente los respectivos informes de supervisión y actualización de la carpeta contractual._x000a_"/>
    <s v="Informe"/>
    <n v="1"/>
    <d v="2017-11-01T00:00:00"/>
    <x v="48"/>
    <n v="8.4285714285714288"/>
    <x v="11"/>
    <n v="0.4"/>
    <s v="SIN OBSERVACIONES"/>
    <m/>
    <n v="-1436.6333333333334"/>
    <x v="7"/>
    <n v="3.3714285714285719"/>
    <n v="3.3714285714285719"/>
    <n v="8.4285714285714288"/>
    <m/>
    <x v="1"/>
    <s v="VENCIDO"/>
    <x v="21"/>
    <x v="285"/>
    <n v="1"/>
    <x v="359"/>
  </r>
  <r>
    <n v="287"/>
    <n v="361"/>
    <m/>
    <s v="Administrativo con presunta incidencia disciplinaria."/>
    <s v="14 02 014"/>
    <s v="H10R15. Resolución justificando la modalidad de contratación directa del Convenio 1724 de 2013._x000a__x000a_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
    <s v="Justificación de la contratación directa"/>
    <s v="Incluir dentro de la carpeta contractual el Acto Administrativo de justificación de la contratación directa._x000a_"/>
    <s v="Presentar el Acto Administrativo de justificación de la contratación._x000a__x000a_"/>
    <s v="Acto administrativo"/>
    <n v="1"/>
    <d v="2017-11-01T00:00:00"/>
    <x v="48"/>
    <n v="8.4285714285714288"/>
    <x v="11"/>
    <n v="1"/>
    <s v="SIN OBSERVACIONES"/>
    <m/>
    <n v="-1436.6333333333334"/>
    <x v="2"/>
    <n v="8.4285714285714288"/>
    <n v="8.4285714285714288"/>
    <n v="8.4285714285714288"/>
    <m/>
    <x v="2"/>
    <s v="CUMPLIDO"/>
    <x v="21"/>
    <x v="286"/>
    <n v="1"/>
    <x v="360"/>
  </r>
  <r>
    <n v="288"/>
    <n v="362"/>
    <m/>
    <s v="Administrativo"/>
    <s v="11 03 002"/>
    <s v="H13R15. Ejecución proyecto mejoramiento y rehabilitación de la primera calzada de la Circunvalar Barranquilla .  _x000a__x000a_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_x000a_"/>
    <s v="Debilidades en la matriz de riesgos definida para el contrato, al no contemplar actividades inherentes al proyecto y que por tanto impactan su ejecución, lo que ha conllevado a la reprogramación de las actividades contempladas en el contrato de obra. "/>
    <s v="Elaborar informe del estado actual del convenio"/>
    <s v="Solicitar informe del estado actual del convenio"/>
    <s v="Informe"/>
    <n v="1"/>
    <d v="2017-11-01T00:00:00"/>
    <x v="48"/>
    <n v="8.4285714285714288"/>
    <x v="9"/>
    <n v="1"/>
    <s v="SIN OBSERVACIONES"/>
    <m/>
    <n v="-1436.6333333333334"/>
    <x v="2"/>
    <n v="8.4285714285714288"/>
    <n v="8.4285714285714288"/>
    <n v="8.4285714285714288"/>
    <m/>
    <x v="2"/>
    <s v="CUMPLIDO"/>
    <x v="21"/>
    <x v="287"/>
    <n v="1"/>
    <x v="361"/>
  </r>
  <r>
    <n v="289"/>
    <n v="363"/>
    <m/>
    <s v="Administrativo"/>
    <s v="11 03 002"/>
    <s v="H14R15. Interventoría  Contrato 2083 de 2014._x000a__x000a_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
    <s v="Debilidades de los controles implementados que no permiten advertir oportunamente el problema presentado para el cumplimiento de la ejecución de las obras; lo que puede afectar el cumplimiento del objeto y "/>
    <s v="Coordinar en caso de convenios interadministrativos con el ente territorial para que se inicien paralelamente la contratación de la obra como de la Interventoría. "/>
    <s v="Incluir en la minuta de los convenios la clausula en la cual se señale la obligación de  iniciar paralelamente la contratación de la obra como de la Interventoría."/>
    <s v="Reporte"/>
    <n v="1"/>
    <d v="2017-11-01T00:00:00"/>
    <x v="48"/>
    <n v="8.4285714285714288"/>
    <x v="28"/>
    <n v="1"/>
    <s v="SIN OBSERVACIONES"/>
    <m/>
    <n v="-1436.6333333333334"/>
    <x v="2"/>
    <n v="8.4285714285714288"/>
    <n v="8.4285714285714288"/>
    <n v="8.4285714285714288"/>
    <m/>
    <x v="2"/>
    <s v="CUMPLIDO"/>
    <x v="21"/>
    <x v="288"/>
    <n v="1"/>
    <x v="362"/>
  </r>
  <r>
    <n v="290"/>
    <n v="364"/>
    <m/>
    <s v="Administrativo con presunta incidencia disciplinaria."/>
    <s v="14 04 004"/>
    <s v="H16R15. Proceso de supervisión de convenios interadministrativos._x000a__x000a_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_x000a_• Convenio Interadministrativo 1344 de 2014 _x000a_• Convenio Interadministrativo 1345 de 2014_x000a_ "/>
    <s v="Deficiencia en la supervisión"/>
    <s v="Actualización del Manual de Contratación, incluyendo el capitulo de supervisión contractual de conformidad con las leyes vigentes.  "/>
    <s v="Actividad 1. Capacitación al personal que ejerza funciones de supervisión en la Dirección Operativa, unidades ejecutoras y direcciones territoriales."/>
    <s v="Jornada de capacitación "/>
    <n v="10"/>
    <d v="2020-02-01T00:00:00"/>
    <x v="11"/>
    <n v="43.285714285714285"/>
    <x v="37"/>
    <n v="0"/>
    <s v="SIN OBSERVACIONES"/>
    <m/>
    <n v="-1472.1666666666667"/>
    <x v="0"/>
    <n v="0"/>
    <n v="0"/>
    <n v="43.285714285714285"/>
    <m/>
    <x v="1"/>
    <s v="VENCIDO"/>
    <x v="21"/>
    <x v="289"/>
    <n v="1"/>
    <x v="363"/>
  </r>
  <r>
    <n v="291"/>
    <n v="365"/>
    <m/>
    <s v="Administrativo"/>
    <s v="11 03 002"/>
    <s v="H17R15. Construcción de puentes peatonales en vías concesionadas - Alcance físico de las obras y plazo de las mismas. _x000a__x000a_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
    <s v="Falencias en planeación "/>
    <s v="_x000a__x000a_Incorporar en los convenios la obligación del ente contratante de las obras de obtener previamente a la contratación, los estudios y diseños requeridos para llevar a cabo el proyecto."/>
    <s v="Solicitud a la Dirección de Contratación de la incorporación de la clausula de la obligación del ente contratante relacionado con los estudios y diseños"/>
    <s v="Clausula incorporada"/>
    <n v="1"/>
    <d v="2017-11-01T00:00:00"/>
    <x v="48"/>
    <n v="8.4285714285714288"/>
    <x v="9"/>
    <n v="1"/>
    <s v="SIN OBSERVACIONES"/>
    <m/>
    <n v="-1436.6333333333334"/>
    <x v="2"/>
    <n v="8.4285714285714288"/>
    <n v="8.4285714285714288"/>
    <n v="8.4285714285714288"/>
    <m/>
    <x v="2"/>
    <s v="CUMPLIDO"/>
    <x v="21"/>
    <x v="290"/>
    <n v="1"/>
    <x v="364"/>
  </r>
  <r>
    <n v="292"/>
    <n v="366"/>
    <m/>
    <s v="Administrativo"/>
    <s v="11 03 002"/>
    <s v="H20R15. Determinación del riesgo predial. _x000a__x000a_Contrato Puente Pumarejo  642  de 2015._x000a_Revisada la Matriz de Riesgos de la licitación pública LP-DO-GGP-076-2014, se determinó que el tema predial no fue incluido. Frente a dicha situación la Entidad no suministró justificación._x000a__x000a_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
    <s v="Se evidencia deficiencias en los estudios previos al no considerar la viabilidad de afectar predios cuya infraestructura sobrepasa el presupuesto asignado para la compra de los inmuebles. "/>
    <s v="1. Incorporar en el documento &quot;Apéndice Predial&quot; de los procesos contractuales un numeral que haga referencia al Diagnóstico Predial, asignando recursos._x000a__x000a_2. Apropiar los recursos necesarios en la etapa de estructuración del proceso contractual  de consultoría para que se elabore  el Diagnóstico predial conforme lo ordenado por la Ley de Infraestructura."/>
    <s v="1. Incluir en el &quot;Apéndice Predial&quot; de los procesos contractuales un numeral con Diagnostico Predial. _x000a__x000a_2. Apropiación de recursos e informe de ejecución de los recursos apropiados para el Diagnostico predial conforme lo ordenado por la Ley de Infraestructura."/>
    <s v="1. Apéndice predial.                    _x000a__x000a_2. Documento soporte de apropiación."/>
    <n v="2"/>
    <d v="2017-11-01T00:00:00"/>
    <x v="46"/>
    <n v="51.857142857142854"/>
    <x v="1"/>
    <n v="2"/>
    <s v="Acción de mejora considerada no efectiva por la Contraloría General de la República en Informe de Auditoría Financiera 2019, página 88."/>
    <m/>
    <n v="-1446.7666666666667"/>
    <x v="2"/>
    <n v="51.857142857142854"/>
    <n v="51.857142857142854"/>
    <n v="51.857142857142854"/>
    <m/>
    <x v="2"/>
    <s v="CUMPLIDO"/>
    <x v="21"/>
    <x v="291"/>
    <n v="1"/>
    <x v="365"/>
  </r>
  <r>
    <n v="293"/>
    <n v="367"/>
    <m/>
    <s v="Administrativo"/>
    <s v="21 04 001"/>
    <s v="H21R15. Metodología para valorar rondas hidráulicas. Contrato Puente Pumarejo  642  de 2015._x000a__x000a_Ausencia de parámetros técnicos de valoración en  el Apéndice Predial, que permitan ejercer un control efectivo, para la  verificación del precio asignado a los terrenos  paralelos a cuerpos de agua, denominados zonas de rondas hidráulicas."/>
    <s v="No se evidenció consulta frente al tema ante la Autoridad rectora, que en este caso es el Instituto Geográfico Agustín Codazzi."/>
    <s v="1. Incluir parámetros técnicos de valoración en los apéndices prediales del Invías, para que su tasación sea equitativa.                                                                     _x000a__x000a_2. Metodología para el cálculo del porcentaje de tasación que se pueda manejar sobre el valor total unitario del terreno en tierra firme de valoración.                                                "/>
    <s v=" 1. Apéndices prediales con parámetros técnicos._x000a__x000a_2. Metodología para el cálculo del Porcentaje único de tasación sobre el valor total unitario del terreno en tierra firme de valoración.                                                "/>
    <s v="Criterios establecidos "/>
    <n v="2"/>
    <d v="2017-11-01T00:00:00"/>
    <x v="46"/>
    <n v="51.857142857142854"/>
    <x v="1"/>
    <n v="2"/>
    <s v="Acción de mejora considerada no efectiva por la Contraloría General de la República en Informe de Auditoría Financiera 2019, página 88."/>
    <m/>
    <n v="-1446.7666666666667"/>
    <x v="2"/>
    <n v="51.857142857142854"/>
    <n v="51.857142857142854"/>
    <n v="51.857142857142854"/>
    <m/>
    <x v="2"/>
    <s v="CUMPLIDO"/>
    <x v="21"/>
    <x v="292"/>
    <n v="1"/>
    <x v="366"/>
  </r>
  <r>
    <n v="294"/>
    <n v="368"/>
    <m/>
    <s v="Administrativo con presunta incidencia disciplinaria."/>
    <s v="11 03 002"/>
    <s v="_x000a_H22R15. Aspectos prediales en la fase de estructuración contractual del Programa Vías para la Equidad._x000a__x000a_El Instituto Nacional de Vías no cuenta con la identificación de afectación predial que genera la ejecución del Programa Vías para la Equidad, _x000a_"/>
    <s v="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
    <s v="Informar sobre la metodología predial usada específicamente en el proceso licitatorio del &quot;Programa Vías para la Equidad&quot;."/>
    <s v="Entrega de Informe de metodología predial usada específicamente en el proceso licitatorio del &quot;Programa Vías para la Equidad&quot;."/>
    <s v="Informe"/>
    <n v="1"/>
    <d v="2017-11-01T00:00:00"/>
    <x v="48"/>
    <n v="8.4285714285714288"/>
    <x v="14"/>
    <n v="1"/>
    <s v="SIN OBSERVACIONES"/>
    <m/>
    <n v="-1436.6333333333334"/>
    <x v="2"/>
    <n v="8.4285714285714288"/>
    <n v="8.4285714285714288"/>
    <n v="8.4285714285714288"/>
    <m/>
    <x v="2"/>
    <s v="CUMPLIDO"/>
    <x v="21"/>
    <x v="293"/>
    <n v="1"/>
    <x v="367"/>
  </r>
  <r>
    <n v="295"/>
    <n v="369"/>
    <m/>
    <s v="Administrativo con presunta incidencia disciplinaria."/>
    <s v="12 02 002"/>
    <s v="H23R15. Gestión predial desplegada por el contratista. Contrato 409 de 2010 Mejoramiento y Mantenimiento del Corredor Tumaco – Pasto – Mocoa._x000a__x000a_Se determinó que la gestión predial del contrato quedó inconclusa, teniendo en cuenta que la terminación de éste, correspondió al 31 de marzo de 2016 y que el Invías efectuó delegación para la realización la gestión predial al contratista._x000a__x000a_Se presenta  pendientes sin resolverse hasta el momento, como: Escrituración y pagos, expropiación entre otros. Así mismo,  se informa que se encuentra en proceso la elaboración del acta de cierre predial. "/>
    <s v="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
    <s v="Adquirir y legalizar los predios requeridos para terminación de las obras.                                                                                                                                                                    "/>
    <s v="1. Seguimiento ante la alcaldía.                                         _x000a__x000a_2. Realizar pago contra escritura.                                        _x000a__x000a_3. Reiterar solicitud ante IGAC._x000a__x000a_4. Apropiar recursos para dar cumplimiento al objeto de la adquisición predial ( voluntaria o de expropiación).                                                                           _x000a__x000a_5. Iniciar proceso de aclaración d cabida linderos  de acuerdo a resolución del IGAC en los casos que sea necesario ante notaria para posterior registro.     "/>
    <s v="Informe de gestión predial "/>
    <n v="3"/>
    <d v="2017-11-01T00:00:00"/>
    <x v="46"/>
    <n v="51.857142857142854"/>
    <x v="1"/>
    <n v="0"/>
    <s v="SIN OBSERVACIONES"/>
    <m/>
    <n v="-1446.7666666666667"/>
    <x v="0"/>
    <n v="0"/>
    <n v="0"/>
    <n v="51.857142857142854"/>
    <m/>
    <x v="1"/>
    <s v="VENCIDO"/>
    <x v="21"/>
    <x v="294"/>
    <n v="1"/>
    <x v="368"/>
  </r>
  <r>
    <n v="296"/>
    <n v="370"/>
    <m/>
    <s v="Administrativo con presunta connotación disciplinaria"/>
    <s v="12 02 002"/>
    <s v="H24R15. Balance del estado de la gestión predial. Contrato 203 De 2008 - Ancón Sur Primavera Camilo C Bolombolo. Departamento de Antioquia._x000a_ _x000a_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_x000a_"/>
    <s v="Deficiencia en la supervisión predial."/>
    <s v="Adquirir y legalizar los predios requeridos para terminación de las Obras.                                                                                                                                                                    "/>
    <s v="1. Apropiar recursos para dar cumplimiento al objeto de la adquisición predial ( voluntaria o de expropiación)._x000a__x000a_2. Seguimiento ante la alcaldía.                                          _x000a__x000a_3. Realizar pago contra escritura.                                   _x000a__x000a_4. Iniciar proceso de aclaración de cabida linderos  de acuerdo a resolución del IGAC en los casos que sea necesario ante notaria para posterior registro.                                                                             "/>
    <s v="Informe de gestión predial "/>
    <n v="3"/>
    <d v="2017-11-01T00:00:00"/>
    <x v="46"/>
    <n v="51.857142857142854"/>
    <x v="1"/>
    <n v="0"/>
    <s v="SIN OBSERVACIONES"/>
    <m/>
    <n v="-1446.7666666666667"/>
    <x v="0"/>
    <n v="0"/>
    <n v="0"/>
    <n v="51.857142857142854"/>
    <m/>
    <x v="1"/>
    <s v="VENCIDO"/>
    <x v="21"/>
    <x v="295"/>
    <n v="1"/>
    <x v="369"/>
  </r>
  <r>
    <n v="297"/>
    <n v="371"/>
    <m/>
    <s v="Administrativo con presunta connotación penal y disciplinaria."/>
    <s v="12 02 002"/>
    <s v="H25R15. Proceso de negociación del predio con la ficha predial no. Paso Montaña 003 I. Contrato 203 De 2008._x000a__x000a_Al revisar la información del proceso de negociación se detectó que el Invías  pagó dos (2) veces una misma área, dicha franja se  localiza entre la abscisa  inicial Km3+240,34 y la abscisa final km 3+306,35, en la vereda la Miel."/>
    <s v="Deficiencia en la aplicación de controles orientados a garantizar el cumplimiento de los principios de la gestión pública."/>
    <s v="Con acta de recibo definitivo y soportes anexos, demostrar el no pago doble sobre predio N° Paso montaña 003I Contrato 203 de 2008. "/>
    <s v="Actualizar informe de seguimiento financiero al proyecto con acta de recibo de contrato y soportes anexos para demostrar el no pago doble sobre predio N° Paso montaña 003I Contrato 203 de 2008. "/>
    <s v="Informe"/>
    <n v="1"/>
    <d v="2017-11-01T00:00:00"/>
    <x v="46"/>
    <n v="51.857142857142854"/>
    <x v="1"/>
    <n v="0"/>
    <s v="SIN OBSERVACIONES"/>
    <m/>
    <n v="-1446.7666666666667"/>
    <x v="0"/>
    <n v="0"/>
    <n v="0"/>
    <n v="51.857142857142854"/>
    <m/>
    <x v="1"/>
    <s v="VENCIDO"/>
    <x v="21"/>
    <x v="296"/>
    <n v="1"/>
    <x v="370"/>
  </r>
  <r>
    <n v="298"/>
    <n v="372"/>
    <m/>
    <s v="Administrativo con connotación disciplinaria"/>
    <s v="12 02 002"/>
    <s v="H26R15. Documentación que soporta el proceso de adquisición predial. Contrato 203 de 2008._x000a__x000a_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
    <s v="Deficiencia en la conservación, uso y manejo de los documentos de forma organizada, tal como lo establece el artículo 3° de la ley 590 de 1994."/>
    <s v="1. Realizar reporte de cumplimiento de organización  de carpetas de acuerdo a Check list.                                                                               _x000a__x000a_2. Actualizar formatos de organización  y completar información documental requerida en las carpetas de las fichas prediales: 015 I.; 004 D.; 003 I.; 004 D.; 006 I.; 015 I.; 034 D.; 025 D.; 016 C.; 006 D.    "/>
    <s v="1. Organizar los documentos de acuerdo a Check list, instructivo de recepción de documentos de archivo del Invías.                                        _x000a__x000a_2. Informe de la organización documental en las carpetas de predios. "/>
    <s v="Carpetas organizadas"/>
    <n v="10"/>
    <d v="2017-11-01T00:00:00"/>
    <x v="46"/>
    <n v="51.857142857142854"/>
    <x v="1"/>
    <n v="0"/>
    <s v="SIN OBSERVACIONES"/>
    <m/>
    <n v="-1446.7666666666667"/>
    <x v="0"/>
    <n v="0"/>
    <n v="0"/>
    <n v="51.857142857142854"/>
    <m/>
    <x v="1"/>
    <s v="VENCIDO"/>
    <x v="21"/>
    <x v="297"/>
    <n v="1"/>
    <x v="371"/>
  </r>
  <r>
    <n v="299"/>
    <n v="373"/>
    <m/>
    <s v="Administrativo con presunta connotación disciplinaria"/>
    <s v="12 02 002"/>
    <s v="H27R15. Aplicación oportuna del proceso de expropiación. Contrato 203 de 2008._x000a__x000a_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_x000a__x000a_(a) Para el coso del predio identificado con la ficha predial 009 B I, el cual fue notificado para oferta de compra en  marzo 09 de 2010, y que  a vigencia de 2016, el INVIAS  informa  que aún no se ha iniciado el proceso de expropiación, es decir 6 años después. _x000a_"/>
    <s v="No aplicación oportuna de la expropiación."/>
    <s v="_x000a_Elaborar documentos técnicos para las estructuraciones en fase 1 y 2, que orienten la estimación del valor de la gestión y adquisición predial de los proyectos.                                                                                                                                                                                            "/>
    <s v="_x000a__x000a__x000a_1. Elaboración de anexos técnicos Fase 1 y Fase 2._x000a__x000a_2. Realizar publicación en el repositorio de los documentos técnicos vía SharePoint dispuesto para las unidades ejecutoras. _x000a_"/>
    <s v="_x000a_Documentos técnicos elaborados y publicados."/>
    <n v="2"/>
    <d v="2020-08-01T00:00:00"/>
    <x v="54"/>
    <n v="30.142857142857142"/>
    <x v="1"/>
    <n v="2"/>
    <s v="Acción de mejora reformulada por la Subdirección de Medio Ambiente y Gestión Social, aprobada por el Director General mediante memorando DG 43151 del 29 de julio de 2020, ante solicitud allegada en el memorando SMA 42584 del 28 de julio de 2020."/>
    <d v="2020-12-27T00:00:00"/>
    <n v="-2.1"/>
    <x v="2"/>
    <n v="30.142857142857142"/>
    <n v="30.142857142857142"/>
    <n v="30.142857142857142"/>
    <m/>
    <x v="2"/>
    <s v="CUMPLIDO"/>
    <x v="21"/>
    <x v="298"/>
    <n v="1"/>
    <x v="372"/>
  </r>
  <r>
    <n v="300"/>
    <n v="374"/>
    <m/>
    <s v="Administrativo"/>
    <s v="12 02 002"/>
    <s v="H28R15. Cierre de la gestión predial del contrato 203 de 2008._x000a_ _x000a_Teniendo en cuenta la finalización del contrato, el día 22 de diciembre de 2015, se detectaron  algunos temas  pendientes de cierre, que a continuación se relacionan: _x000a__x000a_• Las obras objeto del contrato afectaron el predio donde funcionaba la institución educativa Gustavo Duarte._x000a_• El Instituto indica  que de los 25 expedientes prediales están pendientes por entregar 6 predios por concepto compensación paisajística, toda vez que se encuentran en trámites notariales y de registro. "/>
    <s v="No adecuada administración de los predios de uso público adquiridos en desarrollo de los proyectos viales."/>
    <s v="Adquirir y legalizar los predios requeridos para terminación de las obras.                                                                                                                                                                                                                    "/>
    <s v="1. Definir inventario de los predios adquiridos, y colocarlos a la vigilancia del Municipio correspondiente.                                                                                 _x000a__x000a_2. Mediante escrito, solicitar al municipio de Floridablanca definir la tradición (traspaso) del predio compensado y descargarlo del inventario del Invías."/>
    <s v="Informe"/>
    <n v="2"/>
    <d v="2017-11-01T00:00:00"/>
    <x v="46"/>
    <n v="51.857142857142854"/>
    <x v="1"/>
    <n v="2"/>
    <s v="SIN OBSERVACIONES"/>
    <m/>
    <n v="-1446.7666666666667"/>
    <x v="2"/>
    <n v="51.857142857142854"/>
    <n v="51.857142857142854"/>
    <n v="51.857142857142854"/>
    <m/>
    <x v="2"/>
    <s v="CUMPLIDO"/>
    <x v="21"/>
    <x v="299"/>
    <n v="1"/>
    <x v="373"/>
  </r>
  <r>
    <n v="301"/>
    <n v="375"/>
    <m/>
    <s v="Administrativo con presunta incidencia disciplinaria."/>
    <s v="15 05 001"/>
    <s v="H30R15. Liquidación de los contratos derivados del convenio interadministrativo (FONADE-EJÉRCITO) 267 de 2009 (200925)._x000a_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1._x000a_"/>
    <s v="Oportunidad en la liquidación"/>
    <s v="Acción 1._x000a__x000a_Establecer en la minuta de los convenios Interadministrativos que la liquidación de los contratos derivados debe realizarse en los términos del articulo 11 de la Ley 1150 de 2007"/>
    <s v="Memorando informando a la Dirección de Contratación que se debe establecer en la minuta de los convenios interadministrativos la obligación del ente territorial de liquidar los contratos derivados dentro del termino establecido en el articulo 11 de la ley 1150 de 2007"/>
    <s v="Memorando y respuesta "/>
    <n v="2"/>
    <d v="2017-11-01T00:00:00"/>
    <x v="48"/>
    <n v="8.4285714285714288"/>
    <x v="9"/>
    <n v="2"/>
    <s v="SIN OBSERVACIONES"/>
    <m/>
    <n v="-1436.6333333333334"/>
    <x v="2"/>
    <n v="8.4285714285714288"/>
    <n v="8.4285714285714288"/>
    <n v="8.4285714285714288"/>
    <m/>
    <x v="2"/>
    <s v="CUMPLIDO"/>
    <x v="21"/>
    <x v="300"/>
    <n v="1"/>
    <x v="374"/>
  </r>
  <r>
    <s v=""/>
    <n v="376"/>
    <m/>
    <m/>
    <s v="15 05 001"/>
    <s v="H30R15. Liquidación de los contratos derivados del convenio interadministrativo (FONADE-EJÉRCITO) 267 de 2009 (200925)._x000a_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2."/>
    <s v="Oportunidad en la liquidación"/>
    <s v="Acción 2._x000a__x000a_Establecer en la minuta de los convenios Interadministrativos que la liquidación de los contratos derivados debe realizarse en los términos del articulo 11 de la Ley 1150 de 2008"/>
    <s v="Inclusión de la cláusula  en la minuta."/>
    <s v="Minuta"/>
    <n v="1"/>
    <d v="2017-11-01T00:00:00"/>
    <x v="48"/>
    <n v="8.4285714285714288"/>
    <x v="28"/>
    <n v="1"/>
    <s v="SIN OBSERVACIONES"/>
    <m/>
    <n v="-1436.6333333333334"/>
    <x v="2"/>
    <n v="8.4285714285714288"/>
    <n v="8.4285714285714288"/>
    <n v="8.4285714285714288"/>
    <m/>
    <x v="2"/>
    <s v=""/>
    <x v="21"/>
    <x v="300"/>
    <n v="2"/>
    <x v="375"/>
  </r>
  <r>
    <n v="302"/>
    <n v="377"/>
    <m/>
    <s v="Administrativo con presunta incidencia disciplinaria y fiscal (Indagación preliminar)"/>
    <s v="12 01 003"/>
    <s v="H32R15. Estudios previos, planeación y ejecución de obras derivadas del convenio 267 (200925) de 2009. _x000a__x000a_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
    <s v="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1"/>
    <x v="301"/>
    <n v="1"/>
    <x v="376"/>
  </r>
  <r>
    <n v="303"/>
    <n v="378"/>
    <m/>
    <s v="Administrativo con presunta incidencia disciplinaria"/>
    <s v="12 01 003"/>
    <s v="H38R15. Convenio 3141 de 2013 – ejecución de obras con contratos de obra suspendidos._x000a__x000a_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s v="Deficiencia en la supervisión."/>
    <s v="Coordinar en caso de convenios interadministrativos con el ente territorial para que se inicien paralelamente la contratación de la obra como de la Interventoría. G205:M205"/>
    <s v="Incluir en la minuta de los convenios la clausula en la cual se señale la obligación de  iniciar paralelamente la contratación de la obra como de la Interventoría."/>
    <s v="Reporte"/>
    <n v="1"/>
    <d v="2017-11-01T00:00:00"/>
    <x v="48"/>
    <n v="8.4285714285714288"/>
    <x v="9"/>
    <n v="1"/>
    <s v="SIN OBSERVACIONES"/>
    <m/>
    <n v="-1436.6333333333334"/>
    <x v="2"/>
    <n v="8.4285714285714288"/>
    <n v="8.4285714285714288"/>
    <n v="8.4285714285714288"/>
    <m/>
    <x v="2"/>
    <s v="CUMPLIDO"/>
    <x v="21"/>
    <x v="302"/>
    <n v="1"/>
    <x v="377"/>
  </r>
  <r>
    <n v="304"/>
    <n v="379"/>
    <m/>
    <s v="Administrativo con presunta incidencia disciplinaria"/>
    <s v="11 03 001"/>
    <s v="H39R15. Continuidad interventoría Convenio 3141 de 2013. _x000a__x000a_Sin embargo, aunque las obras del Convenio 3141 de 2013 no se han terminado de ejecutar, el convenio interadministrativo 3293 de 2013 no fue prorrogado, como consta en el Informe Final Mensual 19 de Febrero de 2016. _x000a_A la fecha de la comunicación de la observación, la contraparte no había contratado la interventoría, siendo esta adjudicada a la Universidad Nacional de Colombia de acuerdo a lo expresado en el anexo al oficio DG 29253 del 23 de junio de 2014."/>
    <s v="Debilidades en la planeación presupuestal del convenio."/>
    <s v="Verificar  que cuando estén suspendidos los convenios o contratos no se continúen realizando actividades. "/>
    <s v="Reporte que evidencie la no ejecución de  actividades mientras estén en suspensión los convenios o contratos."/>
    <s v="Reporte"/>
    <n v="1"/>
    <d v="2017-11-01T00:00:00"/>
    <x v="48"/>
    <n v="8.4285714285714288"/>
    <x v="9"/>
    <n v="1"/>
    <s v="SIN OBSERVACIONES"/>
    <m/>
    <n v="-1436.6333333333334"/>
    <x v="2"/>
    <n v="8.4285714285714288"/>
    <n v="8.4285714285714288"/>
    <n v="8.4285714285714288"/>
    <m/>
    <x v="2"/>
    <s v="CUMPLIDO"/>
    <x v="21"/>
    <x v="303"/>
    <n v="1"/>
    <x v="378"/>
  </r>
  <r>
    <n v="305"/>
    <n v="380"/>
    <m/>
    <s v="Administrativo"/>
    <s v="14 04 004"/>
    <s v="H43R15. Convenio interadministrativo 0517 de 2015,  contrato  de obra LP-MP-001 de 2015.Cumplimiento de funciones de la interventoría._x000a_ _x000a_• En la apertura de la bitácora no se registró la identificación del contrato, ni de los Directores de obra e interventoría ni de los respectivos residentes._x000a_• No se registran completamente cantidades y calidades de materiales empleados o de obras ejecutadas y aunque se han consignado anotaciones sobre toma de muestras para el control de calidad de concretos."/>
    <s v="Deficiencia en el control a interventoría."/>
    <s v="Actualizar la bitácora con los registros respectivos."/>
    <s v="Oficiar a la interventoría para la entrega de los informes de manera mensual. En el informe final soportar toda la documentación para garantizar la calidad de la obra."/>
    <s v="Informe"/>
    <n v="1"/>
    <d v="2017-11-01T00:00:00"/>
    <x v="48"/>
    <n v="8.4285714285714288"/>
    <x v="11"/>
    <n v="1"/>
    <s v="SIN OBSERVACIONES"/>
    <m/>
    <n v="-1436.6333333333334"/>
    <x v="2"/>
    <n v="8.4285714285714288"/>
    <n v="8.4285714285714288"/>
    <n v="8.4285714285714288"/>
    <m/>
    <x v="2"/>
    <s v="CUMPLIDO"/>
    <x v="21"/>
    <x v="304"/>
    <n v="1"/>
    <x v="379"/>
  </r>
  <r>
    <n v="306"/>
    <n v="381"/>
    <m/>
    <s v="Administrativo con presunta incidencia disciplinaria"/>
    <s v="22 03 003"/>
    <s v="H48R15. Publicación SECOP - Convenio 2211 de 2014._x000a__x000a_De la revisión efectuada en el Sistema Electrónico para la Contratación Pública  (con página web https://www.contratos.gov.co/consultas/inicioConsulta.do), se evidencia que no se hizo la respectiva publicación del último proceso en dicho sistema."/>
    <s v="Debilidades en el control de publicación"/>
    <s v="_x000a_Evidenciar la no obligación del municipio de la publicación en el aplicativo SECOP."/>
    <s v="Solicitud al gestor de la no obligación de la publicación."/>
    <s v="Reporte"/>
    <n v="1"/>
    <d v="2017-11-01T00:00:00"/>
    <x v="48"/>
    <n v="8.4285714285714288"/>
    <x v="11"/>
    <n v="1"/>
    <s v="SIN OBSERVACIONES"/>
    <m/>
    <n v="-1436.6333333333334"/>
    <x v="2"/>
    <n v="8.4285714285714288"/>
    <n v="8.4285714285714288"/>
    <n v="8.4285714285714288"/>
    <m/>
    <x v="2"/>
    <s v="CUMPLIDO"/>
    <x v="21"/>
    <x v="305"/>
    <n v="1"/>
    <x v="380"/>
  </r>
  <r>
    <n v="307"/>
    <n v="382"/>
    <m/>
    <s v="Administrativo con presunta incidencia disciplinaria."/>
    <s v="22 03 003"/>
    <s v="H49R15. Publicidad del Convenio 1282 de 2014 y del Contrato 1927 de 2014. _x000a__x000a_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_x000a__x000a_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_x000a_"/>
    <s v="Debilidades en el control de publicación"/>
    <s v="Evidenciar el cumplimiento de la publicación y actualización del Convenio 1282 de 2014 y del Contrato 1927 de 2014 en los aplicativos SECOP y SICO."/>
    <s v="Reporte de la actualización y publicación en los aplicativos SECOP y SICO."/>
    <s v="Reporte"/>
    <n v="1"/>
    <d v="2017-11-01T00:00:00"/>
    <x v="48"/>
    <n v="8.4285714285714288"/>
    <x v="11"/>
    <n v="1"/>
    <s v="SIN OBSERVACIONES"/>
    <m/>
    <n v="-1436.6333333333334"/>
    <x v="2"/>
    <n v="8.4285714285714288"/>
    <n v="8.4285714285714288"/>
    <n v="8.4285714285714288"/>
    <m/>
    <x v="2"/>
    <s v="CUMPLIDO"/>
    <x v="21"/>
    <x v="306"/>
    <n v="1"/>
    <x v="381"/>
  </r>
  <r>
    <n v="308"/>
    <n v="383"/>
    <m/>
    <s v="Administrativo"/>
    <s v="22 03 003"/>
    <s v="H50R15. Publicidad del Contrato 140 de 2015._x000a__x000a_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
    <s v="Debilidades en el control de publicación"/>
    <s v="Evidenciar el cumplimiento de la publicación y actualización del Contrato 140 de 2015 en los aplicativos SECOP y SICO."/>
    <s v="Reporte de la actualización y publicación en los aplicativos SECOP y SICO."/>
    <s v="Reporte"/>
    <n v="1"/>
    <d v="2017-11-01T00:00:00"/>
    <x v="48"/>
    <n v="8.4285714285714288"/>
    <x v="11"/>
    <n v="0.5"/>
    <s v="SIN OBSERVACIONES"/>
    <m/>
    <n v="-1436.6333333333334"/>
    <x v="6"/>
    <n v="4.2142857142857144"/>
    <n v="4.2142857142857144"/>
    <n v="8.4285714285714288"/>
    <m/>
    <x v="1"/>
    <s v="VENCIDO"/>
    <x v="21"/>
    <x v="307"/>
    <n v="1"/>
    <x v="382"/>
  </r>
  <r>
    <n v="309"/>
    <n v="384"/>
    <m/>
    <s v="Administrativo"/>
    <s v="12 01 003"/>
    <s v="H51R15. Interventoría Financiera. _x000a__x000a_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
    <s v="Debilidades en el control financiero."/>
    <s v="Realizar seguimiento a las obligaciones de la interventoría."/>
    <s v="Elaborar memorando circular para las Direcciones Territoriales a fin de que el interventor cumpla con la entrega de los informes que contengan todos parámetros del formato del Manual de Interventoría. _x000a__x000a__x000a_"/>
    <s v="Reporte trimestral"/>
    <n v="3"/>
    <d v="2017-11-01T00:00:00"/>
    <x v="52"/>
    <n v="43.142857142857146"/>
    <x v="11"/>
    <n v="0"/>
    <s v="SIN OBSERVACIONES"/>
    <m/>
    <n v="-1444.7333333333333"/>
    <x v="0"/>
    <n v="0"/>
    <n v="0"/>
    <n v="43.142857142857146"/>
    <m/>
    <x v="1"/>
    <s v="VENCIDO"/>
    <x v="21"/>
    <x v="308"/>
    <n v="1"/>
    <x v="383"/>
  </r>
  <r>
    <n v="310"/>
    <n v="385"/>
    <m/>
    <s v="Con otra incidencia - Archivo General de la Nación."/>
    <s v="16 03 100"/>
    <s v="H52R15. Archivística y Gestión Documental._x000a__x000a_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
    <s v="Lo anterior se presenta por debilidades en las actividades y controles inherentes a la organización de expedientes contractuales, que derivan en inadecuada gestión documental. "/>
    <s v="Seguimiento al  cumplimiento de los lineamientos  sobre la gestión documental y asesorar en el proceso a las Direcciones Territoriales que así lo soliciten, de acuerdo a la Ley 594 de 2000."/>
    <s v="Remitir memorando circular con instrucciones sobre la gestión documental y asesorar en el proceso a las Direcciones Territoriales que así lo soliciten."/>
    <s v="Reporte trimestral de cumplimiento de los lineamientos"/>
    <n v="3"/>
    <d v="2017-11-01T00:00:00"/>
    <x v="52"/>
    <n v="43.142857142857146"/>
    <x v="51"/>
    <n v="3"/>
    <s v="SIN OBSERVACIONES"/>
    <m/>
    <n v="-1444.7333333333333"/>
    <x v="2"/>
    <n v="43.142857142857146"/>
    <n v="43.142857142857146"/>
    <n v="43.142857142857146"/>
    <m/>
    <x v="2"/>
    <s v="CUMPLIDO"/>
    <x v="21"/>
    <x v="309"/>
    <n v="1"/>
    <x v="384"/>
  </r>
  <r>
    <n v="311"/>
    <n v="386"/>
    <m/>
    <s v="Administrativo"/>
    <s v="11 03 002"/>
    <s v="H53R15 Cumplimiento metas plan de acción 2015. Administrativo. _x000a__x000a_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_x000a_"/>
    <s v="Deficiente planeación y seguimiento, la no oportuna y efectiva coordinación interinstitucional"/>
    <s v="Reportar el cumplimiento de la las metas programadas. "/>
    <s v="Entrega de reporte donde se señale el cumplimiento de la las metas programadas. "/>
    <s v="Reporte trimestral"/>
    <n v="3"/>
    <d v="2017-11-01T00:00:00"/>
    <x v="52"/>
    <n v="43.142857142857146"/>
    <x v="14"/>
    <n v="3"/>
    <s v="SIN OBSERVACIONES"/>
    <m/>
    <n v="-1444.7333333333333"/>
    <x v="2"/>
    <n v="43.142857142857146"/>
    <n v="43.142857142857146"/>
    <n v="43.142857142857146"/>
    <m/>
    <x v="2"/>
    <s v="CUMPLIDO"/>
    <x v="21"/>
    <x v="310"/>
    <n v="1"/>
    <x v="385"/>
  </r>
  <r>
    <n v="312"/>
    <n v="387"/>
    <m/>
    <s v="Administrativo"/>
    <s v="11 01 002"/>
    <s v="H54R15. Inspección e intervención de puentes a cargo del INVIAS. _x000a__x000a_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_x000a__x000a_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
    <s v="Deficiente planificación y ejecución del presupuesto, así como también a debilidades en la priorización de necesidades,"/>
    <s v="1. Solicitar en el anteproyecto de presupuesto de 2017 los recursos para la atención de los puentes en estado grave y critico._x000a__x000a_2. Reporte de la inversión de los recursos en la intervención realizada en los puentes en la vigencia 2017."/>
    <s v="1. Solicitud de recursos._x000a__x000a_2. Realizar reporte de inversión de los recursos en la intervención de los puentes."/>
    <s v="1. Asignación de recursos_x000a__x000a_2. Reporte"/>
    <n v="2"/>
    <d v="2017-11-01T00:00:00"/>
    <x v="48"/>
    <n v="8.4285714285714288"/>
    <x v="9"/>
    <n v="2"/>
    <s v="SIN OBSERVACIONES"/>
    <m/>
    <n v="-1436.6333333333334"/>
    <x v="2"/>
    <n v="8.4285714285714288"/>
    <n v="8.4285714285714288"/>
    <n v="8.4285714285714288"/>
    <m/>
    <x v="2"/>
    <s v="CUMPLIDO"/>
    <x v="21"/>
    <x v="311"/>
    <n v="1"/>
    <x v="386"/>
  </r>
  <r>
    <n v="313"/>
    <n v="388"/>
    <m/>
    <s v="Administrativo"/>
    <s v="11 01 002"/>
    <s v="H55R15. Avance proyectos contratos plan._x000a__x000a_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
    <s v="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s v="Presentar un informe por cada contrato Plan respecto al estado físico y financiero."/>
    <s v="Solicitar a los gestores el respectivo informe."/>
    <s v="Informe."/>
    <n v="1"/>
    <d v="2017-11-01T00:00:00"/>
    <x v="48"/>
    <n v="8.4285714285714288"/>
    <x v="11"/>
    <n v="1"/>
    <s v="SIN OBSERVACIONES"/>
    <m/>
    <n v="-1436.6333333333334"/>
    <x v="2"/>
    <n v="8.4285714285714288"/>
    <n v="8.4285714285714288"/>
    <n v="8.4285714285714288"/>
    <m/>
    <x v="2"/>
    <s v="CUMPLIDO"/>
    <x v="21"/>
    <x v="312"/>
    <n v="1"/>
    <x v="387"/>
  </r>
  <r>
    <n v="314"/>
    <n v="389"/>
    <m/>
    <s v="Administrativo con presunta incidencia disciplinaria."/>
    <s v="19 07 002"/>
    <s v="H56R15. Registro de información en página web del Invías._x000a__x000a_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
    <s v="Debilidades en  la aplicación de los controles y de seguimiento y monitoreo"/>
    <s v="Actualizar en la pagina web de la entidad la información recibida por las diferentes dependencias."/>
    <s v="1. Realizar por parte del Grupo de Comunicaciones un inventario de las actualizaciones de información que fueron solicitadas a las unidades ejecutoras y que fueron publicadas._x000a__x000a_2. Enviar un reporte mensual a la Oficina de Control Interno._x000a_ _x000a_"/>
    <s v="Reportes de información actualizada"/>
    <n v="6"/>
    <d v="2017-11-01T00:00:00"/>
    <x v="65"/>
    <n v="30.142857142857142"/>
    <x v="52"/>
    <n v="6"/>
    <s v="SIN OBSERVACIONES"/>
    <m/>
    <n v="-1441.7"/>
    <x v="2"/>
    <n v="30.142857142857142"/>
    <n v="30.142857142857142"/>
    <n v="30.142857142857142"/>
    <m/>
    <x v="2"/>
    <s v="CUMPLIDO"/>
    <x v="21"/>
    <x v="313"/>
    <n v="1"/>
    <x v="388"/>
  </r>
  <r>
    <n v="315"/>
    <n v="390"/>
    <m/>
    <s v="Administrativo para indagación preliminar"/>
    <s v="17 02 011"/>
    <s v="H60R15. Liquidación y pago intereses moratorios._x000a__x000a_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
    <s v="Al respecto,  ha de decirse que, una vez ejecutoriado el Laudo Arbitral en la forma indicada, INVIAS estaba en la obligación del pago total de la condena determinada  dentro del término, con el fin de evitar la generación de intereses moratorio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0"/>
    <n v="22"/>
    <x v="4"/>
    <n v="0"/>
    <s v="Acción reformulada por la Oficina Asesora Jurídica según memorando OAJ 56118 del 05/08/2021, aprobada por el Director General en memorando DG 56019 del 05/08/2021."/>
    <m/>
    <n v="-1485.3666666666666"/>
    <x v="0"/>
    <n v="0"/>
    <n v="0"/>
    <n v="0"/>
    <m/>
    <x v="0"/>
    <s v="EN TERMINO"/>
    <x v="21"/>
    <x v="314"/>
    <n v="1"/>
    <x v="389"/>
  </r>
  <r>
    <n v="316"/>
    <n v="391"/>
    <m/>
    <s v="Administrativo con presunta connotación disciplinaria"/>
    <s v="19 07 002"/>
    <s v="H61R15. Información procesos judiciales._x000a__x000a_Se presenta diferencia de 830 procesos judiciales, entre la  información de procesos judiciales reportada por la entidad en el Formato F.9 - SIRECI y la reportada en el Sistema Único de Gestión e información Litigiosa del Estado Ekogui._x000a__x000a_En el formulario F9 de la Cuenta Fiscal 2015, aparecen registrados 3.386 procesos judiciales. _x000a__x000a_De otra parte, la Entidad con oficio OCI 18499  del 26 de abril de 2016, reportó que en el Sistema Único de Gestión e información Litigiosa del Estado EKogui con corte a diciembre 31 de 2015, se registra un total de 4.216 procesos judiciales activos."/>
    <s v="Lo expuesto, evidencia debilidades en el manejo, reporte y consistencia de la información judicial por parte de Invías, afectando su nivel de confiabilidad, seguridad y solidez."/>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mente a los abogados apoderados de procesos a nivel nacional._x000a__x000a_2. Reporte trimestral del administrador del EKOGUI evidenciando que se encuentra actualizado."/>
    <n v="16"/>
    <d v="2017-11-01T00:00:00"/>
    <x v="46"/>
    <n v="51.857142857142854"/>
    <x v="4"/>
    <n v="16"/>
    <s v="SIN OBSERVACIONES"/>
    <d v="2021-08-26T00:00:00"/>
    <n v="34.366666666666667"/>
    <x v="2"/>
    <n v="51.857142857142854"/>
    <n v="51.857142857142854"/>
    <n v="51.857142857142854"/>
    <m/>
    <x v="2"/>
    <s v="CUMPLIDO"/>
    <x v="21"/>
    <x v="315"/>
    <n v="1"/>
    <x v="390"/>
  </r>
  <r>
    <n v="317"/>
    <n v="392"/>
    <m/>
    <s v="Administrativo con presunta connotación disciplinaria"/>
    <s v="12 01 003"/>
    <s v="H62R15. Funciones del apoderado. _x000a__x000a_Algunos de  los apoderados designados por Invías presuntamente no están dando cabal cumplimiento a sus funciones, acorde con lo establecido en el Artículo 10 del Decreto 2052 de 2014 &quot;Por el cual se reglamenta la implementación del Sistema Único de Gestión e Información de la Actividad Litigiosa del Estado - EKogui."/>
    <s v="Debilidades en el cumplimiento de las funciones por parte de los apoderados de Invías, lo que puede afectar el seguimiento a los procesos y procedimientos inherentes a la actividad judicial y extrajudicial de la Entidad."/>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x v="46"/>
    <n v="51.857142857142854"/>
    <x v="4"/>
    <n v="16"/>
    <s v="SIN OBSERVACIONES"/>
    <d v="2021-08-26T00:00:00"/>
    <n v="34.366666666666667"/>
    <x v="2"/>
    <n v="51.857142857142854"/>
    <n v="51.857142857142854"/>
    <n v="51.857142857142854"/>
    <m/>
    <x v="2"/>
    <s v="CUMPLIDO"/>
    <x v="21"/>
    <x v="316"/>
    <n v="1"/>
    <x v="391"/>
  </r>
  <r>
    <n v="318"/>
    <n v="393"/>
    <m/>
    <s v="Administrativo"/>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Radicado 2013-621: El apoderado manifiesta que no existe disponibilidad presupuestal para gastos procesales, por lo que no se ha enviado edicto por correo certificado al demandado._x000a_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1."/>
    <s v="Lo anterior denota falta de coordinación por parte de las áreas involucradas."/>
    <s v="Acuerdo de Niveles de Servicio - Unidades Ejecutoras - SMA frente al reporte de información y trámites presupuestales para el inicio de los procesos de expropiación judicial."/>
    <s v="Acuerdo de Niveles de Servicio - Unidades Ejecutoras - SMA frente al reporte de información y trámites presupuestales para el inicio de los procesos de expropiación judicial."/>
    <s v="Acuerdo de Niveles de Servicio suscrito"/>
    <n v="1"/>
    <d v="2021-07-30T00:00:00"/>
    <x v="0"/>
    <n v="22"/>
    <x v="4"/>
    <n v="0"/>
    <s v="Acción reformulada por la Oficina Asesora Jurídica según memorando OAJ 56118 del 05/08/2021, aprobada por el Director General en memorando DG 56019 del 05/08/2021."/>
    <m/>
    <n v="-1485.3666666666666"/>
    <x v="0"/>
    <n v="0"/>
    <n v="0"/>
    <n v="0"/>
    <m/>
    <x v="0"/>
    <s v="VENCIDO"/>
    <x v="21"/>
    <x v="317"/>
    <n v="1"/>
    <x v="392"/>
  </r>
  <r>
    <s v=""/>
    <n v="394"/>
    <m/>
    <m/>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2."/>
    <s v="Esta situación se presenta debido a que el proceso de expropiación fue presentado después de la finalización del plazo contractual, en razón a  inconvenientes   que surgieron en la enajenación voluntaria, por los obstáculos y acciones presentadas por la propietaria."/>
    <s v="Acción 2._x000a__x000a_Realizar las acciones administrativas y judiciales a que haya lugar."/>
    <s v="1. Asignar a la Subdirección recursos para asumir costos para las actuaciones procesales de expropiación por vía Judicial.                                                                     _x000a__x000a_2. Iniciar los procesos de expropiación dentro de los  términos de Ley, una vez la oferta de compra no ha sido aceptada.                                                                                                              "/>
    <s v="Informe "/>
    <n v="3"/>
    <d v="2017-11-01T00:00:00"/>
    <x v="46"/>
    <n v="51.857142857142854"/>
    <x v="1"/>
    <n v="0"/>
    <s v="SIN OBSERVACIONES"/>
    <m/>
    <n v="-1446.7666666666667"/>
    <x v="0"/>
    <n v="0"/>
    <n v="0"/>
    <n v="51.857142857142854"/>
    <m/>
    <x v="1"/>
    <s v=""/>
    <x v="21"/>
    <x v="317"/>
    <n v="2"/>
    <x v="393"/>
  </r>
  <r>
    <n v="319"/>
    <n v="395"/>
    <m/>
    <s v="Administrativo"/>
    <s v="17 02 011"/>
    <s v="H64R15. Pago fallos, laudos  y conciliaciones judiciales._x000a__x000a_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
    <s v="Se evidencia debilidad en el procedimiento administrativo y presupuestal para el pago de sentencias y conciliaciones; situación que genera  que estas obligaciones no se paguen a tiempo."/>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0"/>
    <n v="22"/>
    <x v="4"/>
    <n v="0"/>
    <s v="Acción reformulada por la Oficina Asesora Jurídica según memorando OAJ 56118 del 05/08/2021, aprobada por el Director General en memorando DG 56019 del 05/08/2021."/>
    <m/>
    <n v="-1485.3666666666666"/>
    <x v="0"/>
    <n v="0"/>
    <n v="0"/>
    <n v="0"/>
    <m/>
    <x v="0"/>
    <s v="EN TERMINO"/>
    <x v="21"/>
    <x v="318"/>
    <n v="1"/>
    <x v="394"/>
  </r>
  <r>
    <n v="320"/>
    <n v="396"/>
    <m/>
    <s v="Administrativo"/>
    <s v="18 01 004"/>
    <s v="H66R15. Depósitos Entregados en Garantía – Depósitos Judiciales (142503)."/>
    <s v="Estas situaciones son originadas por la falta de conciliación y depuración de la información de las Áreas involucradas que son fuente de información, para los respectivos registros contables."/>
    <s v="Realizar la conciliación de la cuenta 1909-Depósitos Judiciales entre Contabilidad y Oficina Asesora Jurídica."/>
    <s v="Conciliación de la cuenta 1909-Depósitos Judiciales entre Contabilidad y Oficina Asesora Jurídica."/>
    <s v="Conciliación anual de la cuenta 1909- Depósitos Judiciales."/>
    <n v="1"/>
    <d v="2021-07-30T00:00:00"/>
    <x v="66"/>
    <n v="30.428571428571427"/>
    <x v="4"/>
    <n v="0"/>
    <s v="La Contraloría General de la República en el Informe de Auditoría Financiera 2019 señala que no se genera pronunciamiento, toda vez que el hallazgo hace referencia a una cuenta que ya no hace parte del nuevo catálogo de cuentas._x000a__x000a_Acción reformulada por la Oficina Asesora Jurídica según memorando OAJ 56118 del 05/08/2021, aprobada por el Director General en memorando DG 56019 del 05/08/2021."/>
    <m/>
    <n v="-1487.3333333333333"/>
    <x v="0"/>
    <n v="0"/>
    <n v="0"/>
    <n v="0"/>
    <m/>
    <x v="0"/>
    <s v="EN TERMINO"/>
    <x v="21"/>
    <x v="319"/>
    <n v="1"/>
    <x v="395"/>
  </r>
  <r>
    <n v="321"/>
    <n v="397"/>
    <m/>
    <s v="Administrativo con presunta connotación disciplinaria"/>
    <s v="18 04 001"/>
    <s v="H68R15. Reconocimiento de la Provisión para Cuentas por Cobrar de difícil cobro por Contraprestación Portuaria y Contribución por Valorización. _x000a__x000a_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
    <s v="La Entidad está dando cumplimiento al concepto 200910-135587 de la Contaduría General de la Nación, el cual no es tenido en cuenta por la Contraloría General de la República."/>
    <s v="Continuar aplicando lo conceptuado por la Contaduría General de la Nación en lo relacionado con el tema de las provisiones contables. "/>
    <s v="Enviar concepto a la Oficina de Control Interno."/>
    <s v="Concepto"/>
    <n v="1"/>
    <d v="2017-11-01T00:00:00"/>
    <x v="48"/>
    <n v="8.4285714285714288"/>
    <x v="0"/>
    <n v="1"/>
    <s v="La Contraloría General de la República en el Informe de Auditoría Financiera 2019 señala que no se genera pronunciamiento, toda vez que el hallazgo hace referencia a una cuenta que ya no hace parte del nuevo catálogo de cuentas._x000a__x000a_Acción de mejora considerada no efectiva por la Contraloría General de la República en Informe de Auditoría Financiera 2019, página 88._x000a_"/>
    <m/>
    <n v="-1436.6333333333334"/>
    <x v="2"/>
    <n v="8.4285714285714288"/>
    <n v="8.4285714285714288"/>
    <n v="8.4285714285714288"/>
    <m/>
    <x v="2"/>
    <s v="CUMPLIDO"/>
    <x v="21"/>
    <x v="320"/>
    <n v="1"/>
    <x v="396"/>
  </r>
  <r>
    <n v="322"/>
    <n v="398"/>
    <m/>
    <s v="Administrativo"/>
    <s v="18 01 002"/>
    <s v="H75R15. Ingresos  Recaudo Peajes. _x000a__x000a_La cuenta de Ingresos Peajes, está subestimada en $6.294.3 millones, debido a que a diciembre 31 de 2015, quedó pendiente por registrar la causación por concepto del recaudo de peajes a través del Contrato de Concesión 250 de 2011, del mes de noviembre. "/>
    <s v="Falta de oportunidad en la causación."/>
    <s v="Proyectar los ingresos del último trimestre del año para los contratos que rinden sus informes en la vigencia siguiente y efectuar los registros contables."/>
    <s v="Proyectar ingresos en el último trimestre del año y efectuar registros contables."/>
    <s v="Reporte registros contables"/>
    <n v="1"/>
    <d v="2017-11-01T00:00:00"/>
    <x v="61"/>
    <n v="4.1428571428571432"/>
    <x v="0"/>
    <n v="1"/>
    <s v="Acción de mejora considerada tanto efectiva como no efectiva por la Contraloría General de la República en Informe de Auditoría Financiera 2019, página 88. Por tanto, requiere aclaración._x000a__x000a_Acción de mejora considerada no efectiva por la Contraloría General de la República, en anexo 2 del informe de Auditoría Financiera 2020, de junio de 2021."/>
    <m/>
    <n v="-1435.6333333333334"/>
    <x v="2"/>
    <n v="4.1428571428571432"/>
    <n v="4.1428571428571432"/>
    <n v="4.1428571428571432"/>
    <s v="NO"/>
    <x v="2"/>
    <s v="CUMPLIDO"/>
    <x v="21"/>
    <x v="321"/>
    <n v="1"/>
    <x v="397"/>
  </r>
  <r>
    <n v="323"/>
    <n v="399"/>
    <m/>
    <s v="Administrativo"/>
    <s v="18 01 100"/>
    <s v="H76R15. Cuentas Por Pagar – Impuesto Predial Unificado._x000a__x000a_Las Cuentas Por Pagar - Impuesto Predial Unificado (244003) con saldo por $1.016 millones, se encuentra subestimada en cuantía indeterminada, debido a que el Instituto se encuentra en proceso de depuración de los bienes inmuebles a su cargo."/>
    <s v="_x000a_De acuerdo con lo expuesto, el Instituto no tiene conocimiento del valor de la deuda pendiente por este concepto, es así que tuvo que solicitar esta información a las Direcciones Territoriales, la cual fue dispersa, confusa e incompleta y no se pudo determinar el valor adeudado."/>
    <s v="Actualizar el procedimiento implementado y verificar que el mismo se cumpla.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territoriales. "/>
    <s v="Reporte cuatrimestral"/>
    <n v="3"/>
    <d v="2019-09-01T00:00:00"/>
    <x v="67"/>
    <n v="52"/>
    <x v="51"/>
    <n v="3"/>
    <s v="Acción de mejora considerada no efectiva por la Contraloría General de la República, en anexo 2 del informe de Auditoría Financiera 2020, de junio de 2021."/>
    <d v="2021-05-05T00:00:00"/>
    <n v="8.2666666666666675"/>
    <x v="2"/>
    <n v="52"/>
    <n v="52"/>
    <n v="52"/>
    <s v="NO"/>
    <x v="2"/>
    <s v="CUMPLIDO"/>
    <x v="21"/>
    <x v="322"/>
    <n v="1"/>
    <x v="398"/>
  </r>
  <r>
    <n v="324"/>
    <n v="400"/>
    <m/>
    <s v="Administrativo"/>
    <s v="19 03 005"/>
    <s v="H83R15. Riesgo Contable._x000a__x000a_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
    <s v="La identificación de este riesgo se dio en el marco de la implementación de la política de administración del riesgo, orientando el ejercicio a los riesgos de gestión mas relevante desde el punto de vista gerencial."/>
    <s v="Actualizar el Mapa de Riesgos."/>
    <s v="Elaborar y actualizar el mapa de riesgos. "/>
    <s v="Mapa de riesgos actualizada. "/>
    <n v="1"/>
    <d v="2020-01-29T00:00:00"/>
    <x v="9"/>
    <n v="48.142857142857146"/>
    <x v="0"/>
    <n v="0.3"/>
    <s v="Papel de trabajo de avance (30%) elaborado el 13 de julio de 2021._x000a__x000a_Acción de mejora considerada no efectiva por la Contraloría General de la República, en anexo 2 del informe de Auditoría Financiera 2020, de junio de 2021."/>
    <m/>
    <n v="-1473.2"/>
    <x v="1"/>
    <n v="14.442857142857145"/>
    <n v="14.442857142857145"/>
    <n v="48.142857142857146"/>
    <s v="NO"/>
    <x v="1"/>
    <s v="VENCIDO"/>
    <x v="21"/>
    <x v="323"/>
    <n v="1"/>
    <x v="399"/>
  </r>
  <r>
    <n v="325"/>
    <n v="401"/>
    <m/>
    <s v="Administrativo"/>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1."/>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1._x000a__x000a_Implementar y actualizar el aplicativo de Gestión de Embargos."/>
    <s v="Registrar la información de manera oportuna."/>
    <s v="Reporte "/>
    <n v="1"/>
    <d v="2017-11-01T00:00:00"/>
    <x v="48"/>
    <n v="8.4285714285714288"/>
    <x v="0"/>
    <n v="1"/>
    <s v="Acción de mejora considerada no efectiva por la Contraloría General de la República, en anexo 2 del informe de Auditoría Financiera 2020, de junio de 2021."/>
    <m/>
    <n v="-1436.6333333333334"/>
    <x v="2"/>
    <n v="8.4285714285714288"/>
    <n v="8.4285714285714288"/>
    <n v="8.4285714285714288"/>
    <s v="NO"/>
    <x v="2"/>
    <s v="EN TERMINO"/>
    <x v="21"/>
    <x v="324"/>
    <n v="1"/>
    <x v="400"/>
  </r>
  <r>
    <s v=""/>
    <n v="402"/>
    <m/>
    <m/>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2._x000a_"/>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2._x000a__x000a_Realizar la conciliación de la cuenta 1909-Depósitos Judiciales entre Contabilidad y Oficina Asesora Jurídica."/>
    <s v="Conciliación de la cuenta 1909-Depósitos Judiciales entre Contabilidad y Oficina Asesora Jurídica."/>
    <s v="Conciliación anual de la cuenta 1909- Depósitos Judiciales."/>
    <n v="1"/>
    <d v="2021-07-31T00:00:00"/>
    <x v="66"/>
    <n v="30.285714285714285"/>
    <x v="4"/>
    <n v="0"/>
    <s v="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7.3333333333333"/>
    <x v="0"/>
    <n v="0"/>
    <n v="0"/>
    <n v="0"/>
    <m/>
    <x v="0"/>
    <s v=""/>
    <x v="21"/>
    <x v="324"/>
    <n v="2"/>
    <x v="401"/>
  </r>
  <r>
    <n v="326"/>
    <n v="403"/>
    <m/>
    <s v="Administrativo"/>
    <s v="18 01 004"/>
    <s v="H88R15. Cuentas Bancarias Inactivas._x000a__x000a_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
    <s v="Esta situación evidencia la falta de gestión oportuna por parte del Invías, para subsanar estos hechos. "/>
    <s v="Continuar con la depuración de las partidas pendientes, dando prioridad a las partidas más antiguas."/>
    <s v="1. Requerir a las entidades bancarias y a las unidades ejecutoras los soportes necesarios para determinar los terceros y los conceptos de partidas pendientes. _x000a__x000a_2. Remitir al Grupo Contabilidad los informes con documentos soporte de las partidas identificadas para su registro y depuración."/>
    <s v="Reporte trimestral"/>
    <n v="4"/>
    <d v="2017-11-01T00:00:00"/>
    <x v="46"/>
    <n v="51.857142857142854"/>
    <x v="0"/>
    <n v="4"/>
    <s v="Papel de trabajo elaborado el 19 de julio de 2018. Memorando SF-GT 40934 del 19 de junio de 2018: &quot;De 254 partidas que se encontraban pendientes por depurar de cuentas inactivas, a diciembre de 2015, de la vigencia 2015, se han depurado a abril de 2018 un total de 253&quot;._x000a__x000a_Acción de mejora considerada no efectiva por la Contraloría General de la República, en anexo 2 del informe de Auditoría Financiera 2020, de junio de 2021."/>
    <d v="2021-06-21T00:00:00"/>
    <n v="32.166666666666664"/>
    <x v="2"/>
    <n v="51.857142857142854"/>
    <n v="51.857142857142854"/>
    <n v="51.857142857142854"/>
    <s v="NO"/>
    <x v="2"/>
    <s v="CUMPLIDO"/>
    <x v="21"/>
    <x v="325"/>
    <n v="1"/>
    <x v="402"/>
  </r>
  <r>
    <n v="327"/>
    <n v="404"/>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1."/>
    <s v="Entre otras causas por la no suscripción de contratos, no utilización de vigencias futuras  y adiciones de contratos finalmente no realizada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11"/>
    <n v="43.857142857142854"/>
    <x v="14"/>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2"/>
    <n v="43.857142857142854"/>
    <n v="43.857142857142854"/>
    <n v="43.857142857142854"/>
    <s v="NO"/>
    <x v="2"/>
    <s v="VENCIDO"/>
    <x v="21"/>
    <x v="326"/>
    <n v="1"/>
    <x v="403"/>
  </r>
  <r>
    <s v=""/>
    <n v="405"/>
    <m/>
    <m/>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2."/>
    <s v="Entre otras causas por la no suscripción de contratos, no utilización de vigencias futuras  y adiciones de contratos finalmente no realizada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x v="11"/>
    <n v="43.857142857142854"/>
    <x v="14"/>
    <n v="2.5"/>
    <s v="Acción de mejora considerada no efectiva por la Contraloría General de la República, en anexo 2 del informe de Auditoría Financiera 2020, de junio de 2021."/>
    <m/>
    <n v="-1472.1666666666667"/>
    <x v="6"/>
    <n v="21.928571428571427"/>
    <n v="21.928571428571427"/>
    <n v="43.857142857142854"/>
    <s v="NO"/>
    <x v="1"/>
    <s v=""/>
    <x v="21"/>
    <x v="326"/>
    <n v="2"/>
    <x v="404"/>
  </r>
  <r>
    <n v="328"/>
    <n v="406"/>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1."/>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11"/>
    <n v="43.857142857142854"/>
    <x v="14"/>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2"/>
    <n v="43.857142857142854"/>
    <n v="43.857142857142854"/>
    <n v="43.857142857142854"/>
    <s v="NO"/>
    <x v="2"/>
    <s v="VENCIDO"/>
    <x v="21"/>
    <x v="327"/>
    <n v="1"/>
    <x v="405"/>
  </r>
  <r>
    <s v=""/>
    <n v="407"/>
    <m/>
    <m/>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2."/>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x v="11"/>
    <n v="43.857142857142854"/>
    <x v="14"/>
    <n v="2.5"/>
    <s v="Acción de mejora considerada no efectiva por la Contraloría General de la República, en anexo 2 del informe de Auditoría Financiera 2020, de junio de 2021."/>
    <m/>
    <n v="-1472.1666666666667"/>
    <x v="6"/>
    <n v="21.928571428571427"/>
    <n v="21.928571428571427"/>
    <n v="43.857142857142854"/>
    <s v="NO"/>
    <x v="1"/>
    <s v=""/>
    <x v="21"/>
    <x v="327"/>
    <n v="2"/>
    <x v="406"/>
  </r>
  <r>
    <n v="329"/>
    <n v="408"/>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1."/>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11"/>
    <n v="43.857142857142854"/>
    <x v="14"/>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2"/>
    <n v="43.857142857142854"/>
    <n v="43.857142857142854"/>
    <n v="43.857142857142854"/>
    <s v="NO"/>
    <x v="2"/>
    <s v="VENCIDO"/>
    <x v="21"/>
    <x v="328"/>
    <n v="1"/>
    <x v="407"/>
  </r>
  <r>
    <s v=""/>
    <n v="409"/>
    <m/>
    <m/>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2."/>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x v="11"/>
    <n v="43.857142857142854"/>
    <x v="14"/>
    <n v="2.5"/>
    <s v="Acción de mejora considerada no efectiva por la Contraloría General de la República, en anexo 2 del informe de Auditoría Financiera 2020, de junio de 2021."/>
    <m/>
    <n v="-1472.1666666666667"/>
    <x v="6"/>
    <n v="21.928571428571427"/>
    <n v="21.928571428571427"/>
    <n v="43.857142857142854"/>
    <s v="NO"/>
    <x v="1"/>
    <s v=""/>
    <x v="21"/>
    <x v="328"/>
    <n v="2"/>
    <x v="408"/>
  </r>
  <r>
    <n v="330"/>
    <n v="410"/>
    <m/>
    <s v="Administrativo"/>
    <s v="18 02 001"/>
    <s v="H96R15. Apropiación Presupuestal rubro Sentencias y Conciliaciones. _x000a__x000a_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
    <s v="Lo anteriormente descrito evidencia deficiencias en la programación presupuestal"/>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x v="0"/>
    <n v="22"/>
    <x v="4"/>
    <n v="0"/>
    <s v="Acción de mejora considerada no efectiva por la Contraloría General de la República, en anexo 2 del informe de Auditoría Financiera 2020, de junio de 2021._x000a__x000a_Acción reformulada por la Oficina Asesora Jurídica según memorando OAJ 56118 del 05/08/2021, aprobada por el Director General en memorando DG 56019 del 05/08/2021."/>
    <m/>
    <n v="-1485.3666666666666"/>
    <x v="0"/>
    <n v="0"/>
    <n v="0"/>
    <n v="0"/>
    <m/>
    <x v="0"/>
    <s v="EN TERMINO"/>
    <x v="21"/>
    <x v="329"/>
    <n v="1"/>
    <x v="409"/>
  </r>
  <r>
    <n v="331"/>
    <n v="411"/>
    <m/>
    <s v="Administrativo con presunta connotación disciplinaria e indagación preliminar"/>
    <s v="17 03 003"/>
    <s v="H97R15. Impuesto Predial pago de Intereses de Mora y Sanciones por Extemporaneidad._x000a__x000a_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
    <s v="Deficiencia en la oportunidad del pago predial."/>
    <s v="Revisar los procedimientos aplicados actualmente, evaluando si los mismos se ajustan a las necesidades de control por parte del Instituto para evitar pagos extemporáneos o falta de pago cuando corresponde.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Direcciones Territoriales. "/>
    <s v="Reporte cuatrimestral"/>
    <n v="3"/>
    <d v="2019-09-01T00:00:00"/>
    <x v="67"/>
    <n v="52"/>
    <x v="51"/>
    <n v="3"/>
    <s v="Acción de mejora considerada no efectiva por la Contraloría General de la República, en anexo 2 del informe de Auditoría Financiera 2020, de junio de 2021."/>
    <m/>
    <n v="-1469.1"/>
    <x v="2"/>
    <n v="52"/>
    <n v="52"/>
    <n v="52"/>
    <s v="NO"/>
    <x v="2"/>
    <s v="CUMPLIDO"/>
    <x v="21"/>
    <x v="330"/>
    <n v="1"/>
    <x v="410"/>
  </r>
  <r>
    <n v="332"/>
    <n v="412"/>
    <m/>
    <s v="Administrativo"/>
    <s v="11 03 001"/>
    <s v="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
    <s v="En los diferentes proyectos que ejecuta el Instituto se puede evidenciar que no siempre se cumple de manera oportuna con estos postulados de plane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e  implementación por parte de las unidades ejecutoras  de una Formato de verificación de estudios y diseños."/>
    <s v="Bitácora de verificación de estudios y diseños  aprobada "/>
    <n v="1"/>
    <d v="2020-02-01T00:00:00"/>
    <x v="43"/>
    <n v="16.714285714285715"/>
    <x v="20"/>
    <n v="0"/>
    <s v="SIN OBSERVACIONES"/>
    <m/>
    <n v="-1465.9666666666667"/>
    <x v="0"/>
    <n v="0"/>
    <n v="0"/>
    <n v="16.714285714285715"/>
    <m/>
    <x v="1"/>
    <s v="VENCIDO"/>
    <x v="22"/>
    <x v="331"/>
    <n v="1"/>
    <x v="411"/>
  </r>
  <r>
    <n v="333"/>
    <n v="413"/>
    <m/>
    <s v="Administrativo"/>
    <s v="11 03 002"/>
    <s v="H2R14. Cumplimiento metas SISMEG (Sistema de Seguimiento Metas de Gobierno). _x000a__x000a_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_x000a__x000a_"/>
    <s v="Incumplimiento del contratista en las metas establecidas en el contrato del proyecto Cruce de la Cordillera._x000a__x000a_Caminos para la Prosperidad, la meta fue planteada en el Plan Nacional de Desarrollo como actividades de mantenimiento rutinario, no obstante teniendo en cuenta el estado de las vías terciarias se requirió adelantar obras de mayores especificaciones _x000a__x000a_Se adelantó el proceso licitatorio para la adecuación del muelle de Leticia, pero el proceso fue declarado desierto; por cronograma no se alcanzaba a abrir un nuevo proceso en la misma vigenci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32"/>
    <n v="1"/>
    <x v="412"/>
  </r>
  <r>
    <n v="334"/>
    <n v="414"/>
    <m/>
    <s v="Administrativo"/>
    <s v="11 03 002"/>
    <s v="H4R14. Se pretendía la construcción de tres (3) nuevas estaciones para el recaudo de peaje y la adecuación de tres (3) de las existentes , sin embargo, se está adelantando la reconstrucción de dos y ampliación de tres._x000a__x000a_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_x000a_"/>
    <s v="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
    <s v="Realizar directriz donde se indique que debe haber coordinación y verificación de la información entre las diferentes dependencias al momento de dar respuesta a los requerimientos de la contraloría._x000a__x000a_ "/>
    <s v="Proyectar directriz  y remitir a DG para su aprobación."/>
    <s v="Directriz Aprobada"/>
    <n v="1"/>
    <d v="2017-11-01T00:00:00"/>
    <x v="48"/>
    <n v="8.4285714285714288"/>
    <x v="9"/>
    <n v="1"/>
    <s v="SIN OBSERVACIONES"/>
    <m/>
    <n v="-1436.6333333333334"/>
    <x v="2"/>
    <n v="8.4285714285714288"/>
    <n v="8.4285714285714288"/>
    <n v="8.4285714285714288"/>
    <m/>
    <x v="2"/>
    <s v="CUMPLIDO"/>
    <x v="22"/>
    <x v="333"/>
    <n v="1"/>
    <x v="413"/>
  </r>
  <r>
    <n v="335"/>
    <n v="415"/>
    <m/>
    <s v="Administrativo con presunta incidencia disciplinaria, penal y fiscal."/>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_x000a__x000a_Acción 1."/>
    <s v="Debilidades de control y seguimiento a la licencia de Vertimientos por parte del Instituto Nacional de Vías - Invías."/>
    <s v="_x000a_Control y seguimiento a las licencias de Vertimientos de aguas residuales industriales  para disminuir el riesgo relacionado con la imposición de multas y pagos derivados de infracciones ambientales impuestas por las Autoridades Ambientales._x000a__x000a_"/>
    <s v="1. Elaborar un protocolo para el uso del apéndice Ambiental, el cual contenga los lineamientos y directrices que los estructuradores de procesos licitatorios para obra e interventoría deben tener en cuenta desde el componente ambiental.   _x000a__x000a_2. Socialización del protocolo."/>
    <s v="Protocolo indicaciones uso apéndice ambiental_x000a_Protocolo socializado_x000a__x000a_ _x000a_"/>
    <n v="2"/>
    <d v="2020-08-01T00:00:00"/>
    <x v="4"/>
    <n v="34.428571428571431"/>
    <x v="1"/>
    <n v="2"/>
    <s v="Acción de mejora reformulada por la Subdirección de Medio Ambiente y Gestión Social, aprobada por el Director General mediante memorando DG 43151 del 29 de julio de 2020, ante solicitud allegada en el memorando SMA 42584 del 28 de julio de 2020."/>
    <d v="2021-07-06T00:00:00"/>
    <n v="3.2666666666666666"/>
    <x v="2"/>
    <n v="34.428571428571431"/>
    <n v="34.428571428571431"/>
    <n v="34.428571428571431"/>
    <m/>
    <x v="2"/>
    <s v="CUMPLIDO"/>
    <x v="22"/>
    <x v="334"/>
    <n v="1"/>
    <x v="414"/>
  </r>
  <r>
    <s v=""/>
    <n v="416"/>
    <m/>
    <m/>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_x000a__x000a_Acción 2."/>
    <s v="Debilidades de control y seguimiento a la licencia de Vertimientos por parte del Instituto Nacional de Vías - Invías._x000a__x000a_En consideración a lo anterior, solo se dará el traslado a la incidencia penal, puesto que el Ministerio Público ya fue comunicado como consecuencia de la parte resolutoria del acto administrativo que impone la multa."/>
    <s v="_x000a__x000a_Identificar y actualizar la matriz de riesgos relacionada con la imposición de multas y pagos derivados de infracciones ambientales impuestas por las Autoridades Ambientales."/>
    <s v="1. Realizar Mesas de trabajo para identificar los posibles riesgos relacionados con la imposición de multas y pagos derivados de infracciones ambientales impuestas por las Autoridades Ambientales._x000a_2. Fortalecer controles de seguimiento y cumplimiento de las obligaciones derivados de permisos ambientales._x000a_3. Actualizar la matriz de riesgos._x000a_4. Socializar la matriz de riesgos actualizada._x000a_"/>
    <s v="_x000a_Acta de reuniones _x000a_Matriz actualizada _x000a_Memorando Circular con el link de la matriz_x000a_Reporte de seguimiento "/>
    <n v="4"/>
    <d v="2020-08-01T00:00:00"/>
    <x v="64"/>
    <n v="38.857142857142854"/>
    <x v="1"/>
    <n v="4"/>
    <s v="Acción de mejora reformulada por la Subdirección de Medio Ambiente y Gestión Social, aprobada por el Director General mediante memorando DG 43151 del 29 de julio de 2020, ante solicitud allegada en el memorando SMA 42584 del 28 de julio de 2020."/>
    <d v="2021-09-27T00:00:00"/>
    <n v="5"/>
    <x v="2"/>
    <n v="38.857142857142854"/>
    <n v="38.857142857142854"/>
    <n v="38.857142857142854"/>
    <m/>
    <x v="2"/>
    <s v=""/>
    <x v="22"/>
    <x v="334"/>
    <n v="2"/>
    <x v="415"/>
  </r>
  <r>
    <n v="336"/>
    <n v="417"/>
    <m/>
    <s v="Administrativo"/>
    <s v="11 03 002"/>
    <s v="H6R14. Seguridad industrial. _x000a__x000a_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
    <s v="Lo anterior presuntamente se produce por debilidades de control propio del contratista que no permiten advertir oportunamente el problema, lo que trae como consecuencias un riesgo importante de accidentes laborale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x v="63"/>
    <n v="38.857142857142854"/>
    <x v="40"/>
    <n v="3"/>
    <s v="SIN OBSERVACIONES"/>
    <m/>
    <n v="-1443.7333333333333"/>
    <x v="2"/>
    <n v="38.857142857142854"/>
    <n v="38.857142857142854"/>
    <n v="38.857142857142854"/>
    <m/>
    <x v="2"/>
    <s v="CUMPLIDO"/>
    <x v="22"/>
    <x v="335"/>
    <n v="1"/>
    <x v="416"/>
  </r>
  <r>
    <n v="337"/>
    <n v="418"/>
    <m/>
    <s v="Administrativo"/>
    <s v="11 03 001"/>
    <s v="H9R14. Intercambiador de Versalles. _x000a__x000a_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
    <s v="No se considera un daño patrimonial en consideración a que es un agente diferente al INVÍAS el que solicita se realicen unos diseños nuevos, no obstante se evidencia una falta de planeación y coordinación interinstitucional entre las entidades del mismo Sector del Ejecutivo."/>
    <s v="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
    <s v="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
    <s v="Oficio (solicitud y respuesta)"/>
    <n v="2"/>
    <d v="2017-11-01T00:00:00"/>
    <x v="55"/>
    <n v="21.285714285714285"/>
    <x v="40"/>
    <n v="2"/>
    <s v="SIN OBSERVACIONES"/>
    <m/>
    <n v="-1439.6333333333334"/>
    <x v="2"/>
    <n v="21.285714285714285"/>
    <n v="21.285714285714285"/>
    <n v="21.285714285714285"/>
    <m/>
    <x v="2"/>
    <s v="CUMPLIDO"/>
    <x v="22"/>
    <x v="336"/>
    <n v="1"/>
    <x v="417"/>
  </r>
  <r>
    <n v="338"/>
    <n v="419"/>
    <m/>
    <s v="Administrativo"/>
    <s v="11 03 002"/>
    <s v="H11R14. Curva vertical. _x000a__x000a_En la visita adelantada al contrato 976 de 2013 (accesos al Viaducto el Tigre) en compañía del Interventor, se pudo evidenciar que con ocasión del asentamiento que tuvo el asfalto con el que se rellenó en acceso al puente en el lado de Cajamarca, hay un resalto en este sitio. _x000a_"/>
    <s v="No se ha corregido este detalle constructivo, el cual de no ser atendido oportunamente puede traer como consecuencia la afectación estructural del puente."/>
    <s v="Informar a la ANI para que se tomen las acciones pertinentes y se corrija el detalle constructivo."/>
    <s v="Reiterar a la ANI la solicitud. "/>
    <s v="Oficio y respuesta "/>
    <n v="2"/>
    <d v="2017-11-01T00:00:00"/>
    <x v="55"/>
    <n v="21.285714285714285"/>
    <x v="9"/>
    <n v="2"/>
    <s v="SIN OBSERVACIONES"/>
    <m/>
    <n v="-1439.6333333333334"/>
    <x v="2"/>
    <n v="21.285714285714285"/>
    <n v="21.285714285714285"/>
    <n v="21.285714285714285"/>
    <m/>
    <x v="2"/>
    <s v="CUMPLIDO"/>
    <x v="22"/>
    <x v="337"/>
    <n v="1"/>
    <x v="418"/>
  </r>
  <r>
    <n v="339"/>
    <n v="420"/>
    <m/>
    <s v="Administrativo"/>
    <s v="11 02 001"/>
    <s v="H13R14. Continuidad ALO._x000a__x000a_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_x000a_"/>
    <s v="El argumento esgrimido por parte del Instituto para la no terminación de esas obras es la falta de recursos que asciende a los $9.000 millones de pesos."/>
    <s v="Gestionar la entrega al distrito una vez esté contratada la APP que le dé continuidad a las obras del proyecto ALO. "/>
    <s v="Solicitar el cronograma de estructuración y/o contratación de la APP que está adelantando el distrito y la ANI para continuar el tramo sur del proyecto Avenida Longitudinal de Occidente - ALO."/>
    <s v="Reporte cuatrimestral."/>
    <n v="3"/>
    <d v="2017-11-01T00:00:00"/>
    <x v="46"/>
    <n v="51.857142857142854"/>
    <x v="9"/>
    <n v="3"/>
    <s v="Se ajusta área responsable. Se traslada de Grupo Grandes Proyectos a Subdirección Red Nacional de Carreteras. Soporte: Memorando OCI 51203 del 03 de septiembre de 2020."/>
    <d v="2021-02-11T00:00:00"/>
    <n v="27.833333333333332"/>
    <x v="2"/>
    <n v="51.857142857142854"/>
    <n v="51.857142857142854"/>
    <n v="51.857142857142854"/>
    <m/>
    <x v="2"/>
    <s v="CUMPLIDO"/>
    <x v="22"/>
    <x v="338"/>
    <n v="1"/>
    <x v="419"/>
  </r>
  <r>
    <n v="340"/>
    <n v="421"/>
    <m/>
    <s v="Administrativo con presunto alcance disciplinario, para indagación preliminar."/>
    <s v="11 03 002"/>
    <s v="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
    <s v="Lo anterior debido a la presunta carencia, insuficiencia o inoportunidad en la aplicación de mecanismos de control para el eficaz cumplimiento de las funciones y obligaciones conferidas legalmente a la Interventoría y Gestores de INVÍAS. "/>
    <s v="Evidenciar la actualización de los precios unitarios por departamento y su consulta para la ejecución de los proyectos._x000a__x000a_"/>
    <s v="_x000a_Solicitar a la Subdirección de Estudios e Innovación el CD precios unitarios."/>
    <s v="CD de precios unitarios."/>
    <n v="1"/>
    <d v="2018-02-01T00:00:00"/>
    <x v="47"/>
    <n v="3.8571428571428572"/>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8.6333333333334"/>
    <x v="2"/>
    <n v="3.8571428571428572"/>
    <n v="3.8571428571428572"/>
    <n v="3.8571428571428572"/>
    <m/>
    <x v="2"/>
    <s v="CUMPLIDO"/>
    <x v="22"/>
    <x v="339"/>
    <n v="1"/>
    <x v="420"/>
  </r>
  <r>
    <n v="341"/>
    <n v="422"/>
    <m/>
    <s v="Administrativo"/>
    <s v="11 03 002"/>
    <s v="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
    <s v="La interventoría, concluye que el contrato  de obra No. 407 de 2010 se encuentra desfinanciado, debido a que la meta física no se cumple con los recursos asignados actualmente y el tiempo que resta del contrato_x000a_Lo que implica una deficiente planeación del proyecto y débil control por parte de la interventoría y supervisión._x000a_"/>
    <s v="Continuar la gestión ante el Ministerio de Transporte y el Departamento Nacional de Planeación para que se de trámite al documento CONPES proyectado por INVIAS para viabilizar la continuación del proyecto."/>
    <s v="Remisión memorando a la OAP para la continuación de la gestión ante las Entidades descritas."/>
    <s v="1. Reporte de gestión cuatrimestral._x000a__x000a_2. Documento CONPES presentado."/>
    <n v="4"/>
    <d v="2017-11-01T00:00:00"/>
    <x v="46"/>
    <n v="51.857142857142854"/>
    <x v="5"/>
    <n v="4"/>
    <s v="Acción cumplida mediante soportes allegados en el memorando DT-GGP 78215 del 15 de diciembre de 2020. _x000a__x000a_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d v="2020-12-20T00:00:00"/>
    <n v="26.066666666666666"/>
    <x v="2"/>
    <n v="51.857142857142854"/>
    <n v="51.857142857142854"/>
    <n v="51.857142857142854"/>
    <m/>
    <x v="2"/>
    <s v="CUMPLIDO"/>
    <x v="22"/>
    <x v="340"/>
    <n v="1"/>
    <x v="421"/>
  </r>
  <r>
    <n v="342"/>
    <n v="423"/>
    <m/>
    <s v="Administrativo para indagación preliminar."/>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1."/>
    <s v="Lo anterior se da presuntamente por una inadecuada aplicación de la metodología contemplada en el Manual de Interventoría del INVÍAS, lo cual implica una estimación incorrecta del monto de ajustes._x000a__x000a_"/>
    <s v="Acción 1. _x000a__x000a_Realizar informe sobre el estado actual de los contratos 3361 de 2007, 3396 de 2006 y 3407 de 2007._x000a_"/>
    <s v="_x000a__x000a_1. Solicitar a la Dirección Territorial Valle la documentación respectiva._x000a__x000a_2. Realizar informe."/>
    <s v="Informe"/>
    <n v="1"/>
    <d v="2018-03-01T00:00:00"/>
    <x v="55"/>
    <n v="4.1428571428571432"/>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9.6333333333334"/>
    <x v="2"/>
    <n v="4.1428571428571432"/>
    <n v="4.1428571428571432"/>
    <n v="4.1428571428571432"/>
    <m/>
    <x v="2"/>
    <s v="CUMPLIDO"/>
    <x v="22"/>
    <x v="341"/>
    <n v="1"/>
    <x v="422"/>
  </r>
  <r>
    <s v=""/>
    <n v="424"/>
    <m/>
    <m/>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2."/>
    <s v="Lo anterior se da presuntamente por una inadecuada aplicación de la metodología contemplada en el Manual de Interventoría del INVÍAS, lo cual implica una estimación incorrecta del monto de ajustes"/>
    <s v="Acción 2. _x000a__x000a_Sustentar la metodología establecida en el cálculo de los ajustes, contemplada en el Manual de Interventoría del Invías."/>
    <s v="Metodología empleada en el cálculo de los ajustes."/>
    <s v="Reporte"/>
    <n v="1"/>
    <d v="2017-11-01T00:00:00"/>
    <x v="48"/>
    <n v="8.4285714285714288"/>
    <x v="5"/>
    <n v="1"/>
    <s v="Se excluye al Grupo Grandes Proyectos (GGP) dado que se reestructuró, se denomina ahora Gerencia de Grandes Proyectos y forma parte de la Dirección Operativa. Los hallazgos en que participaba se trasladaron a la Dirección Técnica, de conformidad con el memorando DT 30227 del 04 de mayo de 2021."/>
    <m/>
    <n v="-1436.6333333333334"/>
    <x v="2"/>
    <n v="8.4285714285714288"/>
    <n v="8.4285714285714288"/>
    <n v="8.4285714285714288"/>
    <m/>
    <x v="2"/>
    <s v=""/>
    <x v="22"/>
    <x v="341"/>
    <n v="2"/>
    <x v="423"/>
  </r>
  <r>
    <n v="343"/>
    <n v="425"/>
    <m/>
    <s v="Administrativo"/>
    <s v="11 03 002"/>
    <s v="H22R14. Sellado de juntas de construcción entre losas de pavimento rígido proyecto Transversal de Boyacá I._x000a__x000a_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s v="Lo anterior se constituye en deficiencias en el desarrollo del proceso constructivo, que se pueden corregir de manera oportuna sin que se generen mayores traumatismos."/>
    <s v="Iniciar proceso de incumplimiento al Contratista por negarse a realizar el sellado de las juntas."/>
    <s v="Declaratoria de incumplimiento."/>
    <s v="Resolución"/>
    <n v="1"/>
    <d v="2017-11-01T00:00:00"/>
    <x v="48"/>
    <n v="8.4285714285714288"/>
    <x v="9"/>
    <n v="1"/>
    <s v="SIN OBSERVACIONES"/>
    <m/>
    <n v="-1436.6333333333334"/>
    <x v="2"/>
    <n v="8.4285714285714288"/>
    <n v="8.4285714285714288"/>
    <n v="8.4285714285714288"/>
    <m/>
    <x v="2"/>
    <s v="CUMPLIDO"/>
    <x v="22"/>
    <x v="342"/>
    <n v="1"/>
    <x v="424"/>
  </r>
  <r>
    <n v="344"/>
    <n v="426"/>
    <m/>
    <s v="Administrativo con presunta incidencia disciplinaria."/>
    <s v="11 03 002"/>
    <s v="H29R14. Adiciones, modificaciones y plazos contractuales. Contrato 807 de 2009._x000a__x000a_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
    <s v="Artículo 87 de la Ley 1474 de 2011, en consideración a que presuntamente la planeación en este corredor no fue adecuada y prueba de esto es que se hizo necesario reducir el alcance contractual, dado que los recursos asignados no eran suficient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43"/>
    <n v="1"/>
    <x v="425"/>
  </r>
  <r>
    <n v="345"/>
    <n v="427"/>
    <m/>
    <s v="Administrativo"/>
    <s v="11 03 002"/>
    <s v="H31R14. Cumplimiento metas físicas._x000a__x000a_Se presentan dificultades y atrasos en el cumplimiento de las metas físicas de los contratos que a continuación se relacionan:_x000a_ Contrato 542 de 2012 y Contrato 780 de 2009."/>
    <s v="Las anteriores situaciones evidencian deficiencias de planeación para el  cumplimiento de las metas físicas contratadas; lo que pone en riesgo el cumplimiento de las obligaciones establecidas en el contrato, así como el proceso de liquid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44"/>
    <n v="1"/>
    <x v="426"/>
  </r>
  <r>
    <n v="346"/>
    <n v="428"/>
    <m/>
    <s v="Administrativo"/>
    <s v="11 03 001"/>
    <s v="H32R14.  a) Contrato 794 de 2009: El alcance del Proyecto “Corredor Troncal Central del Norte”; fue modificado de 102 km a 40 km; b) Contrato 780 de 2009: Se excluyeron 49 km del alcance físico para desarrollar el proyecto  “Transversal de Boyacá - Troncal Central del Norte._x000a_"/>
    <s v="Las anteriores circunstancias,  denotan debilidades de control y seguimiento del proceso contractual y afectan el cumplimiento tanto del objeto como del plazo establecido en el contrato."/>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45"/>
    <n v="1"/>
    <x v="427"/>
  </r>
  <r>
    <n v="347"/>
    <n v="429"/>
    <m/>
    <s v="Administrativo"/>
    <s v="11 03 002"/>
    <s v="H34R14. Plazo ejecución del contrato 794 de 2009._x000a__x000a_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
    <s v="Lo cual denota debilidad en la aplicación de las condiciones y requisitos establecidos en el proceso de selección, cuyas disposiciones deben ser acatadas íntegramente."/>
    <s v="Verificar que las minutas contractuales estén acorde con los pliegos de condiciones."/>
    <s v="Realizar reporte de verificación respecto a que la minuta contractual este acorde con los pliegos de condiciones."/>
    <s v="Reporte"/>
    <n v="1"/>
    <d v="2017-11-01T00:00:00"/>
    <x v="48"/>
    <n v="8.4285714285714288"/>
    <x v="28"/>
    <n v="1"/>
    <s v="SIN OBSERVACIONES"/>
    <m/>
    <n v="-1436.6333333333334"/>
    <x v="2"/>
    <n v="8.4285714285714288"/>
    <n v="8.4285714285714288"/>
    <n v="8.4285714285714288"/>
    <m/>
    <x v="2"/>
    <s v="CUMPLIDO"/>
    <x v="22"/>
    <x v="346"/>
    <n v="1"/>
    <x v="428"/>
  </r>
  <r>
    <n v="348"/>
    <n v="430"/>
    <m/>
    <s v="Administrativo con presunta incidencia disciplinaria."/>
    <s v="11 03 002"/>
    <s v="H41R14.  Alcance del objeto a contratar Contrato 1844 de 2012._x000a__x000a_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
    <s v="Situación que denota debilidades en la aplicación del Principio de Planeación, lo que puede afectar el cumplimiento del objeto contractual."/>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47"/>
    <n v="1"/>
    <x v="429"/>
  </r>
  <r>
    <n v="349"/>
    <n v="431"/>
    <m/>
    <s v="Administrativo"/>
    <s v="14 02 003"/>
    <s v="H44R14. Estructuración estudios previos-metas físicas contratadas._x000a__x000a_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
    <s v=" debido a deficiencias en la planeación en la elaboración de los estudios previos entregados por Inví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48"/>
    <n v="1"/>
    <x v="430"/>
  </r>
  <r>
    <n v="350"/>
    <n v="432"/>
    <m/>
    <s v="Administrativo e indagación preliminar."/>
    <s v="14 02 003"/>
    <s v="H45R14. Estudios y diseños entregados por el Invías. _x000a__x000a_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
    <s v="Así las cosas, se ejecutó la rehabilitación con unos estudios diferentes a los inicialmente aportados y  pagados por el Instituto."/>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49"/>
    <n v="1"/>
    <x v="431"/>
  </r>
  <r>
    <n v="351"/>
    <n v="433"/>
    <m/>
    <s v="Administrativo"/>
    <s v="14 04 010"/>
    <s v="H46R14. Anticipo._x000a__x000a_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s v="No mantener las variables iniciales para garantizar la amortización del mismo, ni tener un control establecido para ello."/>
    <s v="Solicitar aclaración de la clausula contractual que establece el anticipo por la Dirección de Contratación "/>
    <s v="Solicitud de aclaración por parte de la Dirección de Contratación "/>
    <s v="Memorando de Respuesta "/>
    <n v="1"/>
    <d v="2017-11-01T00:00:00"/>
    <x v="48"/>
    <n v="8.4285714285714288"/>
    <x v="54"/>
    <n v="1"/>
    <s v="SIN OBSERVACIONES"/>
    <m/>
    <n v="-1436.6333333333334"/>
    <x v="2"/>
    <n v="8.4285714285714288"/>
    <n v="8.4285714285714288"/>
    <n v="8.4285714285714288"/>
    <m/>
    <x v="2"/>
    <s v="CUMPLIDO"/>
    <x v="22"/>
    <x v="350"/>
    <n v="1"/>
    <x v="432"/>
  </r>
  <r>
    <n v="352"/>
    <n v="434"/>
    <m/>
    <s v="Administrativo"/>
    <s v="11 02 002"/>
    <s v="H47R14. Diseños sitios críticos._x000a__x000a_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
    <s v="Debido a deficiencias en la planeación de los estudios y diseño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51"/>
    <n v="1"/>
    <x v="433"/>
  </r>
  <r>
    <n v="353"/>
    <n v="435"/>
    <m/>
    <s v="Administrativo"/>
    <s v="11 02 002"/>
    <s v="H49R14. Plazo contractual._x000a__x000a_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
    <s v="Debido a deficiencias en la planeación contractual en la determinación de los plazos de conformidad con los estudios y actividades constructiva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52"/>
    <n v="1"/>
    <x v="434"/>
  </r>
  <r>
    <n v="354"/>
    <n v="436"/>
    <m/>
    <s v="Administrativo"/>
    <s v="11 02 002"/>
    <s v="H57R14. Plazo contractual._x000a__x000a_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
    <s v="Plazo contractual."/>
    <s v="Verificación de los requisitos legales previos para la orden de iniciación."/>
    <s v="Informe de seguimiento de la verificación"/>
    <s v="Informe "/>
    <n v="1"/>
    <d v="2017-11-01T00:00:00"/>
    <x v="48"/>
    <n v="8.4285714285714288"/>
    <x v="9"/>
    <n v="1"/>
    <s v="SIN OBSERVACIONES"/>
    <m/>
    <n v="-1436.6333333333334"/>
    <x v="2"/>
    <n v="8.4285714285714288"/>
    <n v="8.4285714285714288"/>
    <n v="8.4285714285714288"/>
    <m/>
    <x v="2"/>
    <s v="CUMPLIDO"/>
    <x v="22"/>
    <x v="353"/>
    <n v="1"/>
    <x v="435"/>
  </r>
  <r>
    <n v="355"/>
    <n v="437"/>
    <m/>
    <s v="Administrativo"/>
    <s v="11 03 002"/>
    <s v="H59R14. Contrato No 1289 del 8 de octubre de 2014 el cual tiene por objeto el mejoramiento y mantenimiento de la carretera Candelaria – La Plata._x000a__x000a_La meta física de la longitud de pavimento se estableció en 1 Km comprendido entre el PR 44+900 al PR 45+900 y la atención de dos sitios críticos ubicados en el PR 4+150 y el PR 22+700, sin embargo se ejecutaron 903.7 m de pavimento y no se hizo obra en los dos sitios críticos."/>
    <s v="Debido a deficiencias en la estructuración del presupuesto de obra y en estudios previos insuficientes puesto que solo se identifica  la necesidad y las metas físic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x v="43"/>
    <n v="16.714285714285715"/>
    <x v="20"/>
    <n v="0"/>
    <s v="SIN OBSERVACIONES"/>
    <m/>
    <n v="-1465.9666666666667"/>
    <x v="0"/>
    <n v="0"/>
    <n v="0"/>
    <n v="16.714285714285715"/>
    <m/>
    <x v="1"/>
    <s v="VENCIDO"/>
    <x v="22"/>
    <x v="354"/>
    <n v="1"/>
    <x v="436"/>
  </r>
  <r>
    <n v="356"/>
    <n v="438"/>
    <m/>
    <s v="Administrativo para indagación preliminar con presunto alcance disciplinario."/>
    <s v="21 01 001"/>
    <s v="H64R14. Construcción del Puente de Honda._x000a__x000a_Al revisar el desarrollo del Contrato de Interventoría 653 de 2012, se evidencia el pago por actividades que presuntamente no estaban justificadas  por las cuales se canceló cerca del 40% del valor del contrato de Interventoría. "/>
    <s v="Lo anterior evidencia el  presunto incumplimiento tanto de las funciones de los Supervisores (Gestores) designados por INVÍAS establecidas en la Resolución 3376 de 2010,"/>
    <s v="Crear una base de datos para controlar y verificar  la dedicaciones del personal de las interventoría en el momento de aprobación del mismo por parte de  INVIAS."/>
    <s v="Base de datos implementada."/>
    <s v="Reporte mensual de consulta y verificación de base de datos "/>
    <n v="12"/>
    <d v="2020-01-28T00:00:00"/>
    <x v="9"/>
    <n v="48.285714285714285"/>
    <x v="20"/>
    <n v="12"/>
    <s v="SIN OBSERVACIONES"/>
    <d v="2021-03-01T00:00:00"/>
    <n v="2"/>
    <x v="2"/>
    <n v="48.285714285714285"/>
    <n v="48.285714285714285"/>
    <n v="48.285714285714285"/>
    <m/>
    <x v="2"/>
    <s v="CUMPLIDO"/>
    <x v="22"/>
    <x v="355"/>
    <n v="1"/>
    <x v="437"/>
  </r>
  <r>
    <n v="357"/>
    <n v="439"/>
    <m/>
    <s v="Administrativo con presunta incidencia disciplinaria."/>
    <s v="11 03 002"/>
    <s v="H65R14. Gestión predial para la ejecución de las obras._x000a__x000a_CONVENIO 3141/13 - ICCU y CONVENIO 3075/13 – GOBERNACIÓN DE BOYACÁ._x000a_"/>
    <s v="Esta situación evidencia fallas administrativas y de supervisión por parte de la Interventoría y del INVÍAS"/>
    <s v="Solicitar informe del estado actual del convenio"/>
    <s v="solicitud de informe a la gobernación de Boyacá"/>
    <s v="Informe "/>
    <n v="1"/>
    <d v="2017-11-01T00:00:00"/>
    <x v="55"/>
    <n v="21.285714285714285"/>
    <x v="9"/>
    <n v="1"/>
    <s v="SIN OBSERVACIONES"/>
    <m/>
    <n v="-1439.6333333333334"/>
    <x v="2"/>
    <n v="21.285714285714285"/>
    <n v="21.285714285714285"/>
    <n v="21.285714285714285"/>
    <m/>
    <x v="2"/>
    <s v="CUMPLIDO"/>
    <x v="22"/>
    <x v="356"/>
    <n v="1"/>
    <x v="438"/>
  </r>
  <r>
    <n v="358"/>
    <n v="440"/>
    <m/>
    <s v="Administrativo con presunta incidencia disciplinaria."/>
    <s v="11 03 002"/>
    <s v="H66R14. Ubicación y priorización de puentes peatonales (Caso Chiquinquirá)._x000a__x000a_Dentro del convenio 3075 de 2013 En el caso del puente junto a la casa de la cultura, no se tuvo en cuenta que la misma está declarada como patrimonio cultural, y como tal, cualquier intervención se debe consultar con el Ministerio de Cultura."/>
    <s v="Se evidencia que hubo falta de planeación en la priorización y escogencia de los sitios donde se van a implantar los puentes"/>
    <s v="_x000a__x000a_Presentar informe sobre los puentes peatonales en el municipio de Chiquinquirá observados por la contraloría."/>
    <s v="Elaboración de Informe."/>
    <s v="Informe interventoría"/>
    <n v="1"/>
    <d v="2017-11-01T00:00:00"/>
    <x v="48"/>
    <n v="8.4285714285714288"/>
    <x v="9"/>
    <n v="1"/>
    <s v="SIN OBSERVACIONES"/>
    <m/>
    <n v="-1436.6333333333334"/>
    <x v="2"/>
    <n v="8.4285714285714288"/>
    <n v="8.4285714285714288"/>
    <n v="8.4285714285714288"/>
    <m/>
    <x v="2"/>
    <s v="CUMPLIDO"/>
    <x v="22"/>
    <x v="357"/>
    <n v="1"/>
    <x v="439"/>
  </r>
  <r>
    <n v="359"/>
    <n v="441"/>
    <m/>
    <s v="Administrativo"/>
    <s v="11 03 002"/>
    <s v="H69R14. Ejecución convenio interadministrativo 1282  de  2013._x000a__x000a_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
    <s v="Denotan debilidades en el plazo asignado para la ejecución del contrato."/>
    <s v="Requerir a la Gobernación de San Andrés la finalización del proceso contractual."/>
    <s v="Obtener el acto administrativo de adjudicación del proceso."/>
    <s v="Resolución de adjudicación"/>
    <n v="1"/>
    <d v="2017-11-01T00:00:00"/>
    <x v="48"/>
    <n v="8.4285714285714288"/>
    <x v="42"/>
    <n v="1"/>
    <s v="SIN OBSERVACIONES"/>
    <m/>
    <n v="-1436.6333333333334"/>
    <x v="2"/>
    <n v="8.4285714285714288"/>
    <n v="8.4285714285714288"/>
    <n v="8.4285714285714288"/>
    <m/>
    <x v="2"/>
    <s v="CUMPLIDO"/>
    <x v="22"/>
    <x v="358"/>
    <n v="1"/>
    <x v="440"/>
  </r>
  <r>
    <n v="360"/>
    <n v="442"/>
    <m/>
    <s v="Administrativo con presunta incidencia disciplinaria."/>
    <s v="11 03 002"/>
    <s v="H70R14. Gestión técnica de proyecto._x000a__x000a_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
    <s v="Deficiencia en la supervisión del gestor."/>
    <s v="Evidenciar el recibo definitivo y la liquidación del contrato."/>
    <s v="1. Reporte trimestral.    _x000a_                      _x000a_2. Realizar las gestiones para el recibo y posterior liquidación del convenio 3398 de 2013."/>
    <s v="1. Acta de entrega y recibo definitivo junto con acta de liquidación (2)._x000a__x000a_2. Reporte trimestral (3)."/>
    <n v="5"/>
    <d v="2017-11-01T00:00:00"/>
    <x v="46"/>
    <n v="51.857142857142854"/>
    <x v="42"/>
    <n v="5"/>
    <s v="SIN OBSERVACIONES"/>
    <m/>
    <n v="-1446.7666666666667"/>
    <x v="2"/>
    <n v="51.857142857142854"/>
    <n v="51.857142857142854"/>
    <n v="51.857142857142854"/>
    <m/>
    <x v="2"/>
    <s v="CUMPLIDO"/>
    <x v="22"/>
    <x v="359"/>
    <n v="1"/>
    <x v="441"/>
  </r>
  <r>
    <n v="361"/>
    <n v="443"/>
    <m/>
    <s v="Administrativo con presunta incidencia disciplinaria."/>
    <s v="11 03 001"/>
    <s v="H71R14. Información red terciaria._x000a__x000a_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
    <s v="Deficiencias en los mecanismos de seguimiento y monitoreo del Instituto."/>
    <s v="Llevar a cabo proceso de contratación y de esta forma levantar el inventario de la Red Terciaria. "/>
    <s v="Solicitar al Ministerio de Transporte la iniciación del proceso de contratación."/>
    <s v="Reporte"/>
    <n v="1"/>
    <d v="2017-11-01T00:00:00"/>
    <x v="53"/>
    <n v="34.428571428571431"/>
    <x v="11"/>
    <n v="0.3"/>
    <s v="SIN OBSERVACIONES"/>
    <m/>
    <n v="-1442.7"/>
    <x v="1"/>
    <n v="10.328571428571429"/>
    <n v="10.328571428571429"/>
    <n v="34.428571428571431"/>
    <m/>
    <x v="1"/>
    <s v="VENCIDO"/>
    <x v="22"/>
    <x v="360"/>
    <n v="1"/>
    <x v="442"/>
  </r>
  <r>
    <n v="362"/>
    <n v="444"/>
    <m/>
    <s v="Administrativo con presunta incidencia disciplinaria y fiscal."/>
    <s v="11 03 002"/>
    <s v="H74R14. Obras inconclusas y calidad de las mismas convenio 2252 de 2012._x000a__x000a_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s v="Falta de control y seguimiento por parte de la interventoría contratada por el INVIAS."/>
    <s v="Iniciar las acciones pertinentes con el contratista o el municipio para la recuperación de los recursos de las obras mal ejecutadas._x000a__x000a_"/>
    <s v="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_x000a__x000a_"/>
    <s v="Reporte de las acciones emprendidas."/>
    <n v="1"/>
    <d v="2017-11-01T00:00:00"/>
    <x v="48"/>
    <n v="8.4285714285714288"/>
    <x v="11"/>
    <n v="1"/>
    <s v="SIN OBSERVACIONES"/>
    <m/>
    <n v="-1436.6333333333334"/>
    <x v="2"/>
    <n v="8.4285714285714288"/>
    <n v="8.4285714285714288"/>
    <n v="8.4285714285714288"/>
    <m/>
    <x v="2"/>
    <s v="CUMPLIDO"/>
    <x v="22"/>
    <x v="361"/>
    <n v="1"/>
    <x v="443"/>
  </r>
  <r>
    <n v="363"/>
    <n v="445"/>
    <m/>
    <s v="Administrativo con presunta incidencia disciplinaria."/>
    <s v="14 02 003"/>
    <s v="H79R14. Estudios previos convenio 598 de 2013. _x000a__x000a_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
    <s v="No evidencia de estudios previos"/>
    <s v="Entregar un reporte en donde se verifique que todas las unidades ejecutoras tienen en cuenta las exigencias señaladas en el Manual de Contratación en lo referente a estudios previos y soportes del proceso precontractual._x000a__x000a_"/>
    <s v="Se entregara un reporte trimestral."/>
    <s v="Reporte trimestral"/>
    <n v="3"/>
    <d v="2017-11-01T00:00:00"/>
    <x v="52"/>
    <n v="43.142857142857146"/>
    <x v="14"/>
    <n v="3"/>
    <s v="SIN OBSERVACIONES"/>
    <m/>
    <n v="-1444.7333333333333"/>
    <x v="2"/>
    <n v="43.142857142857146"/>
    <n v="43.142857142857146"/>
    <n v="43.142857142857146"/>
    <m/>
    <x v="2"/>
    <s v="CUMPLIDO"/>
    <x v="22"/>
    <x v="362"/>
    <n v="1"/>
    <x v="444"/>
  </r>
  <r>
    <n v="364"/>
    <n v="446"/>
    <m/>
    <s v="Administrativo con presunta incidencia disciplinaria."/>
    <s v="14 01 011"/>
    <s v="H80R14. Dentro de la carpeta del convenio 598 del 2013, no se evidencia la resolución de justificación de la contratación directa, conforme con lo observado en la visita administrativa a la oficina de Archivo del 1° piso de las instalaciones del INVÍAS."/>
    <s v="El convenio interadministrativo debe contener la resolución de justificación de la contratación directa"/>
    <s v="Entregar un reporte en donde se verifique que todas las unidades ejecutoras tienen en cuenta las exigencias señaladas en el Manual de Contratación relacionados con los documentos soportes del proceso precontractual, de acuerdo a la modalidad de contratación utilizada._x000a__x000a_"/>
    <s v="Se entregara un reporte trimestral"/>
    <s v="Reporte trimestral"/>
    <n v="3"/>
    <d v="2017-11-01T00:00:00"/>
    <x v="52"/>
    <n v="43.142857142857146"/>
    <x v="14"/>
    <n v="3"/>
    <s v="SIN OBSERVACIONES"/>
    <m/>
    <n v="-1444.7333333333333"/>
    <x v="2"/>
    <n v="43.142857142857146"/>
    <n v="43.142857142857146"/>
    <n v="43.142857142857146"/>
    <m/>
    <x v="2"/>
    <s v="CUMPLIDO"/>
    <x v="22"/>
    <x v="363"/>
    <n v="1"/>
    <x v="445"/>
  </r>
  <r>
    <n v="365"/>
    <n v="447"/>
    <m/>
    <s v="Administrativo con presunta incidencia disciplinaria."/>
    <s v="11 03 002"/>
    <s v="H81R14. Plazo ejecución del convenio 598 de 2013 y del contrato de interventoría 3799 de 2013._x000a__x000a_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
    <s v="Debilidades en la planeación en algunos elementos propios del convenio, como es el plazo. "/>
    <s v="Entregar un reporte en donde se verifique que todas las unidades ejecutoras tienen en cuenta la obligación de planear debidamente los plazos de acuerdo con las diferentes etapas de los convenios y/o contratos de obra e interventoría y/u objeto contractual."/>
    <s v="Se entregara un reporte trimestral"/>
    <s v="Reporte trimestral"/>
    <n v="3"/>
    <d v="2017-11-01T00:00:00"/>
    <x v="52"/>
    <n v="43.142857142857146"/>
    <x v="14"/>
    <n v="3"/>
    <s v="SIN OBSERVACIONES"/>
    <m/>
    <n v="-1444.7333333333333"/>
    <x v="2"/>
    <n v="43.142857142857146"/>
    <n v="43.142857142857146"/>
    <n v="43.142857142857146"/>
    <m/>
    <x v="2"/>
    <s v="CUMPLIDO"/>
    <x v="22"/>
    <x v="364"/>
    <n v="1"/>
    <x v="446"/>
  </r>
  <r>
    <n v="366"/>
    <n v="448"/>
    <m/>
    <s v="Administrativo"/>
    <s v="11 03 002"/>
    <s v="H83R14. Alcance físico del Convenio 598 de 2013._x000a__x000a_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
    <s v="Planeación presupuestal"/>
    <s v="Entregar un reporte en donde se verifique que todas las unidades ejecutoras tienen en cuenta las exigencias señaladas en el Manual de Contratación relacionadas con el presupuesto."/>
    <s v="Se entregara un reporte trimestral"/>
    <s v="Reporte trimestral"/>
    <n v="3"/>
    <d v="2017-11-01T00:00:00"/>
    <x v="52"/>
    <n v="43.142857142857146"/>
    <x v="14"/>
    <n v="3"/>
    <s v="SIN OBSERVACIONES"/>
    <m/>
    <n v="-1444.7333333333333"/>
    <x v="2"/>
    <n v="43.142857142857146"/>
    <n v="43.142857142857146"/>
    <n v="43.142857142857146"/>
    <m/>
    <x v="2"/>
    <s v="CUMPLIDO"/>
    <x v="22"/>
    <x v="365"/>
    <n v="1"/>
    <x v="447"/>
  </r>
  <r>
    <n v="367"/>
    <n v="449"/>
    <m/>
    <s v="Administrativo"/>
    <s v="14 02 003"/>
    <s v="H84R14. Plazo contractual contrato 2013-02-0959  y convenio 598 de 2013._x000a__x000a_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
    <s v="Mayor plazo de ejecución del contrato frente al convenio"/>
    <s v="Verificar que el plazo de los contratos derivados estén acorde con el plazo del convenio marco._x000a_"/>
    <s v="Se entregara un reporte trimestral"/>
    <s v="Reporte trimestral"/>
    <n v="3"/>
    <d v="2017-11-01T00:00:00"/>
    <x v="52"/>
    <n v="43.142857142857146"/>
    <x v="14"/>
    <n v="3"/>
    <s v="SIN OBSERVACIONES"/>
    <m/>
    <n v="-1444.7333333333333"/>
    <x v="2"/>
    <n v="43.142857142857146"/>
    <n v="43.142857142857146"/>
    <n v="43.142857142857146"/>
    <m/>
    <x v="2"/>
    <s v="CUMPLIDO"/>
    <x v="22"/>
    <x v="366"/>
    <n v="1"/>
    <x v="448"/>
  </r>
  <r>
    <n v="368"/>
    <n v="450"/>
    <m/>
    <s v="Administrativo"/>
    <s v="11 03 002"/>
    <s v="H85R14. Cumplimiento del plazo del convenio  598 de 2013._x000a__x000a_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
    <s v="Presuntas deficiencias en la planeación y control y seguimiento, efectuado a las obligaciones de la Gobernación por parte del INVÍAS."/>
    <s v="Entregar un reporte en donde se verifique que todas las unidades ejecutoras tienen en cuenta las exigencias señaladas en el Manual de Contratación relacionados con el presupuesto."/>
    <s v="Se entregara un reporte trimestral"/>
    <s v="Reporte trimestral"/>
    <n v="3"/>
    <d v="2017-11-01T00:00:00"/>
    <x v="52"/>
    <n v="43.142857142857146"/>
    <x v="14"/>
    <n v="3"/>
    <s v="SIN OBSERVACIONES"/>
    <m/>
    <n v="-1444.7333333333333"/>
    <x v="2"/>
    <n v="43.142857142857146"/>
    <n v="43.142857142857146"/>
    <n v="43.142857142857146"/>
    <m/>
    <x v="2"/>
    <s v="CUMPLIDO"/>
    <x v="22"/>
    <x v="367"/>
    <n v="1"/>
    <x v="449"/>
  </r>
  <r>
    <n v="369"/>
    <n v="451"/>
    <m/>
    <s v="Administrativo"/>
    <s v="14 02 003"/>
    <s v="H99R14. Del convenio 2454 de 2013 se desprende el Contrato de obra 113 de 2014._x000a__x000a_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
    <s v="Por deficiencias en la estructuración de estudios previos, lo cual conlleva a recorte e incumplimiento de las metas físicas definidas en el contrato."/>
    <s v="Presentar informe de interventoría mediante el cual se justifique la modificación de metas físicas."/>
    <s v="Entregar informe de interventoría mediante el cual se justifique la modificación de metas físicas."/>
    <s v="Informe"/>
    <n v="1"/>
    <d v="2017-11-01T00:00:00"/>
    <x v="48"/>
    <n v="8.4285714285714288"/>
    <x v="11"/>
    <n v="1"/>
    <s v="SIN OBSERVACIONES"/>
    <m/>
    <n v="-1436.6333333333334"/>
    <x v="2"/>
    <n v="8.4285714285714288"/>
    <n v="8.4285714285714288"/>
    <n v="8.4285714285714288"/>
    <m/>
    <x v="2"/>
    <s v="CUMPLIDO"/>
    <x v="22"/>
    <x v="368"/>
    <n v="1"/>
    <x v="450"/>
  </r>
  <r>
    <n v="370"/>
    <n v="452"/>
    <m/>
    <s v="Administrativo"/>
    <s v="14 02 003"/>
    <s v="H103R14. Estudios previos insuficientes. convenio No. 901 de 2013 y 902 de 2013 celebrado entre Invías y Alcaldía del municipio de Mocoa (Putumayo)._x000a__x000a_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s v="Deficiencias en la etapa de planeación contractual de los convenios interadministrativos. No. 901 de 2013 y 902 de 2013 celebrado entre INVÍAS y Alcaldía del Municipio de Mocoa (Putumayo)."/>
    <s v="Solicitar al gestor de proyecto informe sobre desarrollo del convenio."/>
    <s v="Solicitar Informe."/>
    <s v="Informe."/>
    <n v="1"/>
    <d v="2017-11-01T00:00:00"/>
    <x v="48"/>
    <n v="8.4285714285714288"/>
    <x v="11"/>
    <n v="1"/>
    <s v="SIN OBSERVACIONES"/>
    <m/>
    <n v="-1436.6333333333334"/>
    <x v="2"/>
    <n v="8.4285714285714288"/>
    <n v="8.4285714285714288"/>
    <n v="8.4285714285714288"/>
    <m/>
    <x v="2"/>
    <s v="CUMPLIDO"/>
    <x v="22"/>
    <x v="369"/>
    <n v="1"/>
    <x v="451"/>
  </r>
  <r>
    <n v="371"/>
    <n v="453"/>
    <m/>
    <s v="Administrativo con presunto alcance disciplinario."/>
    <s v="14 02 001"/>
    <s v="H104R14. Convenio No. 2323 de 2013 Puerto Caicedo Putumayo, planeación contractual._x000a__x000a_Estudios previos insuficientes e inadecuados antes de la suscripción del Convenio Interadministrativo, lo que ha conllevado el ajuste de especificaciones y cantidades de obra y el consecuencente retraso de ejecución en más de cinco meses. La fecha de terminación inicial estaba prevista para el 13 de enero de 2015 y el contrato fue prorrogado hasta el 13 de julio de 2015."/>
    <s v="Deficiencias en la etapa de planeación contractual del Convenio en la elaboración de estudios previos"/>
    <s v="Solicitar al gestor de proyecto informe sobre desarrollo del convenio."/>
    <s v="Solicitar Informe."/>
    <s v="Informe."/>
    <n v="1"/>
    <d v="2017-11-01T00:00:00"/>
    <x v="48"/>
    <n v="8.4285714285714288"/>
    <x v="11"/>
    <n v="1"/>
    <s v="SIN OBSERVACIONES"/>
    <m/>
    <n v="-1436.6333333333334"/>
    <x v="2"/>
    <n v="8.4285714285714288"/>
    <n v="8.4285714285714288"/>
    <n v="8.4285714285714288"/>
    <m/>
    <x v="2"/>
    <s v="CUMPLIDO"/>
    <x v="22"/>
    <x v="370"/>
    <n v="1"/>
    <x v="452"/>
  </r>
  <r>
    <n v="372"/>
    <n v="454"/>
    <m/>
    <s v="Administrativo con presunta incidencia fiscal y disciplinaria."/>
    <s v="11 03 002"/>
    <s v="H108R14. Calidad obras ejecutadas y recibidas contrato N° LP 007- 2013 - municipio de Repelón, Departamento del Atlántico. Vía Camino Banco Bigibana._x000a__x000a_En el K3+180, K4+140, K4+210   hay socavación entre la vía y los gaviones y se observó material sin compactar sobre la vía al lado de los gaviones. "/>
    <s v="Debilidades en la supervisión y control"/>
    <s v="Subsanar las observaciones presentadas por la contraloría en la visita realizada. "/>
    <s v="Informe de interventoría mediante el cual se demuestra la ejecución total de las observaciones presentadas."/>
    <s v="Informe y registro fotográfico"/>
    <n v="1"/>
    <d v="2017-11-01T00:00:00"/>
    <x v="48"/>
    <n v="8.4285714285714288"/>
    <x v="11"/>
    <n v="1"/>
    <s v="SIN OBSERVACIONES"/>
    <m/>
    <n v="-1436.6333333333334"/>
    <x v="2"/>
    <n v="8.4285714285714288"/>
    <n v="8.4285714285714288"/>
    <n v="8.4285714285714288"/>
    <m/>
    <x v="2"/>
    <s v="CUMPLIDO"/>
    <x v="22"/>
    <x v="371"/>
    <n v="1"/>
    <x v="453"/>
  </r>
  <r>
    <n v="373"/>
    <n v="455"/>
    <m/>
    <s v="Administrativo con presunta incidencia disciplinaria."/>
    <s v="16 04 001"/>
    <s v="H112R14. Impuesto predial y contribución por valorización._x000a_ _x000a_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_x000a_"/>
    <s v="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
    <s v="Depurar los predios evidenciados por la contraloría en los municipios Chía, Une, Chipaque y Cajicá para su saneamiento."/>
    <s v="1. Clasificar los predios observados por la contraloría identificando su calidad de uso público o fiscal._x000a__x000a_2. Gestionar las acciones de exclusión de pagos de impuesto predial al tratarse de bienes de uso público."/>
    <s v="Reporte cuatrimestral"/>
    <n v="2"/>
    <d v="2017-11-01T00:00:00"/>
    <x v="68"/>
    <n v="38.714285714285715"/>
    <x v="1"/>
    <n v="2"/>
    <s v="La Subdirección Administrativa concilió los 20 bienes fiscales a su cargo (100%), de los 173 inmuebles observados por la Contraloría. Está pendiente las gestiones relacionadas con los bienes de uso público por parte de SMA._x000a__x000a_Acción de mejora considerada no efectiva por la Contraloría General de la República, en anexo 2 del informe de Auditoría Financiera 2020, de junio de 2021."/>
    <d v="2021-07-06T00:00:00"/>
    <n v="35.733333333333334"/>
    <x v="2"/>
    <n v="38.714285714285715"/>
    <n v="38.714285714285715"/>
    <n v="38.714285714285715"/>
    <s v="NO"/>
    <x v="2"/>
    <s v="CUMPLIDO"/>
    <x v="22"/>
    <x v="372"/>
    <n v="1"/>
    <x v="454"/>
  </r>
  <r>
    <n v="374"/>
    <n v="456"/>
    <m/>
    <s v="Administrativo con presunta incidencia disciplinaria."/>
    <s v="16 04 003"/>
    <s v="H113R14. Cobro coactivo impuesto predial._x000a__x000a_De acuerdo con información suministrada por el Invías mediante comunicación OCI 45214, los diferentes municipios del país han instaurado 663 procesos de cobro coactivo por un valor de $13.561,2 millones._x000a__x000a_"/>
    <s v="Esta situación se presenta porque el Invías desconoce la totalidad de los bienes que son de su propiedad."/>
    <s v="_x000a__x000a_Depurar los predios evidenciados por la contraloría para su saneamiento y gestionar el cambio de destinación."/>
    <s v="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_x000a__x000a_2. Depurar los predios evidenciados por la contraloría para su saneamiento y gestionar el cambio de destinación. "/>
    <s v="Informe de predios saneados"/>
    <n v="2"/>
    <d v="2017-11-01T00:00:00"/>
    <x v="46"/>
    <n v="51.857142857142854"/>
    <x v="1"/>
    <n v="2"/>
    <s v="Acción de mejora considerada no efectiva por la Contraloría General de la República, en anexo 2 del informe de Auditoría Financiera 2020, de junio de 2021."/>
    <d v="2021-07-06T00:00:00"/>
    <n v="32.666666666666664"/>
    <x v="2"/>
    <n v="51.857142857142854"/>
    <n v="51.857142857142854"/>
    <n v="51.857142857142854"/>
    <s v="NO"/>
    <x v="2"/>
    <s v="CUMPLIDO"/>
    <x v="22"/>
    <x v="373"/>
    <n v="1"/>
    <x v="455"/>
  </r>
  <r>
    <n v="375"/>
    <n v="457"/>
    <m/>
    <s v="Administrativo"/>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1."/>
    <s v="El Invías no ha obtenido la  exclusión de éstos."/>
    <s v="Acción 1._x000a__x000a_Tramitar la solicitud de exclusión de pago de impuesto predial (IPU) y otras contribuciones de los bienes de uso público y fiscales, según corresponda, de los predios en jurisdicción de cada Dirección Territorial del Invías."/>
    <s v="Gestionar los oficios ante todas las Secretarias de Hacienda de solicitud de exclusión de pago IPU y otras contribuciones de los inmuebles fiscales de propiedad del Invías, cuando se vean posibilidades de que proceda la exclusión , y de uso público."/>
    <s v="Oficios proyectados (uno por Dirección Territorial)"/>
    <n v="26"/>
    <d v="2017-11-01T00:00:00"/>
    <x v="48"/>
    <n v="8.4285714285714288"/>
    <x v="51"/>
    <n v="26"/>
    <s v="Acción de mejora considerada no efectiva por la Contraloría General de la República, en anexo 2 del informe de Auditoría Financiera 2020, de junio de 2021."/>
    <m/>
    <n v="-1436.6333333333334"/>
    <x v="2"/>
    <n v="8.4285714285714288"/>
    <n v="8.4285714285714288"/>
    <n v="8.4285714285714288"/>
    <s v="NO"/>
    <x v="2"/>
    <s v="CUMPLIDO"/>
    <x v="22"/>
    <x v="374"/>
    <n v="1"/>
    <x v="456"/>
  </r>
  <r>
    <s v=""/>
    <n v="458"/>
    <m/>
    <m/>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2."/>
    <s v="El Invías no ha obtenido la  exclusión de éstos, el Invías ha pagado dicho impuesto sobre 637predios en 2013 y 618 en 2014"/>
    <s v="Acción 2._x000a__x000a_Solicitar la exclusión del pago de impuesto predial."/>
    <s v="1. Realizar ante el IGAC el cambio de destino económico de los predios y ante las secretarias de hacienda Municipales la exención de impuestos.          _x000a__x000a_2. Establecer un convenio interadministrativo entre el IGAC, Superintendencia de Notariado y registro, para que se cruce información de interés para el saneamiento. Una vez culmine las restricción de la Ley de garantías."/>
    <s v="Reporte predios saneados y convenio"/>
    <n v="2"/>
    <d v="2017-11-01T00:00:00"/>
    <x v="53"/>
    <n v="34.428571428571431"/>
    <x v="1"/>
    <n v="2"/>
    <s v="Acción de mejora considerada no efectiva por la Contraloría General de la República, en anexo 2 del informe de Auditoría Financiera 2020, de junio de 2021."/>
    <d v="2021-07-06T00:00:00"/>
    <n v="36.733333333333334"/>
    <x v="2"/>
    <n v="34.428571428571431"/>
    <n v="34.428571428571431"/>
    <n v="34.428571428571431"/>
    <s v="NO"/>
    <x v="2"/>
    <s v=""/>
    <x v="22"/>
    <x v="374"/>
    <n v="2"/>
    <x v="457"/>
  </r>
  <r>
    <n v="376"/>
    <n v="459"/>
    <m/>
    <s v="Administrativo"/>
    <s v="16 04 001"/>
    <s v="H116R14. Depuración inmuebles del Invías._x000a__x000a_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s v="Debilidades en los mecanismos de seguimiento y monitoreo. "/>
    <s v="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_x000a__x000a_(Base 2 suministrada por SNR para estudio del 2021)."/>
    <s v="1. Realizar  reporte SMA de avance trimestral de registros estudiados y predios identificados bajo titularidad de INVIAS._x000a_2. Realizar Conciliación Predios identificados SMA e individualizados en contabilidad (corte trimestral)."/>
    <s v="Reportes"/>
    <n v="3"/>
    <d v="2020-08-01T00:00:00"/>
    <x v="54"/>
    <n v="30.142857142857142"/>
    <x v="1"/>
    <n v="3"/>
    <s v="Acción de mejora reformulada por la Subdirección de Medio Ambiente y Gestión Social, aprobada por el Director General mediante memorando DG 43151 del 29 de julio de 2020, ante solicitud allegada en el memorando SMA 42584 del 28 de julio de 2020._x000a__x000a_Acción de mejora considerada no efectiva por la Contraloría General de la República, en anexo 2 del informe de Auditoría Financiera 2020, de junio de 2021."/>
    <d v="2021-03-12T00:00:00"/>
    <n v="0.4"/>
    <x v="2"/>
    <n v="30.142857142857142"/>
    <n v="30.142857142857142"/>
    <n v="30.142857142857142"/>
    <s v="NO"/>
    <x v="2"/>
    <s v="CUMPLIDO"/>
    <x v="22"/>
    <x v="375"/>
    <n v="1"/>
    <x v="458"/>
  </r>
  <r>
    <n v="377"/>
    <n v="460"/>
    <m/>
    <s v="Administrativo"/>
    <s v="16 01 004"/>
    <s v="H118R14. Predios no utilizados en los proyectos._x000a__x000a_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_x000a__x000a_Adicionalmente, para el caso de las concesiones administradas por la Agencia Nacional de Infraestructura - ANI, el Instituto desconoce cuales no han sido utilizados."/>
    <s v="Debilidades en los mecanismos de seguimiento y monitoreo. "/>
    <s v="_x000a_1. Inventariar y registrar los predios de los proyectos referentes en el hallazgo, bajo propiedad del INVIAS (2020)._x000a_ _x000a_2. Gestionar las consultas a entidades externas para definir si se requiere o se está usando el predio para una obra de utilidad pública o no._x000a_   _x000a_NOTA (De los predios identificados como no necesarios para utilidad pública realizar el proceso de desafectación)."/>
    <s v="1. Identificar el listado de los predios de los proyectos referentes en el hallazgo con su registro contable._x000a__x000a_2. Realizar reporte de comunicaciones externas enviadas y respuestas recibidas. _x000a__x000a_3. Realizar reporte de estado de utilización de los predios de los proyectos referentes en el hallazgo.  "/>
    <s v="Reportes"/>
    <n v="3"/>
    <d v="2020-08-01T00:00:00"/>
    <x v="54"/>
    <n v="30.142857142857142"/>
    <x v="1"/>
    <n v="3"/>
    <s v="Acción de mejora reformulada por la Subdirección de Medio Ambiente y Gestión Social, aprobada por el Director General mediante memorando DG 43151 del 29 de julio de 2020, ante solicitud allegada en el memorando SMA 42584 del 28 de julio de 2020._x000a__x000a_Acción de mejora considerada no efectiva por la Contraloría General de la República, en anexo 2 del informe de Auditoría Financiera 2020, de junio de 2021."/>
    <d v="2021-03-12T00:00:00"/>
    <n v="0.4"/>
    <x v="2"/>
    <n v="30.142857142857142"/>
    <n v="30.142857142857142"/>
    <n v="30.142857142857142"/>
    <s v="NO"/>
    <x v="2"/>
    <s v="CUMPLIDO"/>
    <x v="22"/>
    <x v="376"/>
    <n v="1"/>
    <x v="459"/>
  </r>
  <r>
    <n v="378"/>
    <n v="461"/>
    <m/>
    <s v="Administrativo"/>
    <s v="16 04 001"/>
    <s v="H119R14. Bienes transferidos al Instituto Nacional de Vías- Invías, adquiridos por diferentes entidades. _x000a__x000a_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
    <s v="Control inadecuado de sus inmuebles.                                                                                                                                                                                                                                                                                               "/>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Respecto a la gestión de conciliación donde se establezcan las diferencias que están en proceso de depuración, presentarlas en las revelaciones.   _x000a__x000a_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_x000a__x000a_5. Respecto a los bienes que aún están en proceso de identificación, generar un proyecto para la depuración de los bienes fiscales  que permitan su saneamiento. _x000a__x000a_6. Los bienes que fueron recibidos como posesión y de los que hasta ahora no se ha podido obtener el antecedente registral, deben incluirse en un proyecto para adelantar las gestiones tendientes a establecerlo."/>
    <s v="Informe trimestral"/>
    <n v="4"/>
    <d v="2019-09-01T00:00:00"/>
    <x v="67"/>
    <n v="52"/>
    <x v="55"/>
    <n v="0"/>
    <s v="Acción de mejora considerada no efectiva por la Contraloría General de la República, en anexo 2 del informe de Auditoría Financiera 2020, de junio de 2021."/>
    <m/>
    <n v="-1469.1"/>
    <x v="0"/>
    <n v="0"/>
    <n v="0"/>
    <n v="52"/>
    <s v="NO"/>
    <x v="1"/>
    <s v="VENCIDO"/>
    <x v="22"/>
    <x v="377"/>
    <n v="1"/>
    <x v="460"/>
  </r>
  <r>
    <n v="379"/>
    <n v="462"/>
    <m/>
    <s v="Administrativo con presunta incidencia disciplinaria."/>
    <s v="16 04 001"/>
    <s v="H120R14. Predios corredores viales._x000a__x000a_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
    <s v="Deficiencias en la administración, seguimiento y control de los bienes de su propiedad."/>
    <s v="Depurar y actualizar la base de datos predial de la Subdirección de Medio Ambiente y Gestión Social."/>
    <s v="1. Depurar y actualizar la base de datos predial de la Subdirección de Medio Ambiente donde se incluya además los predios invadidos.                       _x000a__x000a_2. Asignar recurso humano y tecnológico para adelantar la inclusión de la información y establecer un convenio interadministrativo entre el IGAC, Superintendencia de Notariado y Registro, para cruzar información de interés con el fin de lograr su saneamiento._x000a__x000a_"/>
    <s v="Reportes"/>
    <n v="2"/>
    <d v="2017-11-01T00:00:00"/>
    <x v="46"/>
    <n v="51.857142857142854"/>
    <x v="1"/>
    <n v="1.5"/>
    <s v="Acción de mejora considerada no efectiva por la Contraloría General de la República, en anexo 2 del informe de Auditoría Financiera 2020, de junio de 2021."/>
    <m/>
    <n v="-1446.7666666666667"/>
    <x v="17"/>
    <n v="38.892857142857139"/>
    <n v="38.892857142857139"/>
    <n v="51.857142857142854"/>
    <s v="NO"/>
    <x v="1"/>
    <s v="VENCIDO"/>
    <x v="22"/>
    <x v="378"/>
    <n v="1"/>
    <x v="461"/>
  </r>
  <r>
    <n v="380"/>
    <n v="463"/>
    <m/>
    <s v="Administrativo con presunta incidencia disciplinaria."/>
    <s v="16 04 001"/>
    <s v="H121R14. Titulación de los predios del Invías por parte del INCODER._x000a__x000a_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s v="Deficiencias en el control y administración sobre los bienes del Invías."/>
    <s v="Restituir el predio titulado por el INCODER . "/>
    <s v="Solicitar a la Dirección Territorial Cundinamarca la restitución del predio."/>
    <s v="Legalización de título"/>
    <n v="1"/>
    <d v="2017-11-01T00:00:00"/>
    <x v="53"/>
    <n v="34.428571428571431"/>
    <x v="1"/>
    <n v="0"/>
    <s v="Acción de mejora considerada no efectiva por la Contraloría General de la República, en anexo 2 del informe de Auditoría Financiera 2020, de junio de 2021."/>
    <m/>
    <n v="-1442.7"/>
    <x v="0"/>
    <n v="0"/>
    <n v="0"/>
    <n v="34.428571428571431"/>
    <s v="NO"/>
    <x v="1"/>
    <s v="VENCIDO"/>
    <x v="22"/>
    <x v="379"/>
    <n v="1"/>
    <x v="462"/>
  </r>
  <r>
    <n v="381"/>
    <n v="464"/>
    <m/>
    <s v="Administrativo"/>
    <s v="16 04 001"/>
    <s v="H122R14. Base única de predios de propiedad del Invías._x000a_ _x000a_El Invías no cuenta con una base de datos unificada y confiable  de los predios adquiridos directamente o que le han sido transferidos por el Ministerio de Transporte, Ferrovías y Fondo Nacional de Caminos Vecinales, entre otros."/>
    <s v="Deficiencias en el control y administración sobre los bienes del Invías."/>
    <s v="Implementar aplicativo - base de datos unificada de predios fiscales y de uso público de Invías."/>
    <s v="Integrar la información de predios de la Subdirección Administrativa y de la Subdirección de Medio Ambiente."/>
    <s v="Aplicativo "/>
    <n v="1"/>
    <d v="2017-11-01T00:00:00"/>
    <x v="47"/>
    <n v="17"/>
    <x v="1"/>
    <n v="0.24"/>
    <s v="Acción de mejora considerada no efectiva por la Contraloría General de la República, en anexo 2 del informe de Auditoría Financiera 2020, de junio de 2021."/>
    <m/>
    <n v="-1438.6333333333334"/>
    <x v="18"/>
    <n v="4.08"/>
    <n v="4.08"/>
    <n v="17"/>
    <s v="NO"/>
    <x v="1"/>
    <s v="VENCIDO"/>
    <x v="22"/>
    <x v="380"/>
    <n v="1"/>
    <x v="463"/>
  </r>
  <r>
    <n v="382"/>
    <n v="465"/>
    <m/>
    <s v="Administrativo con presunta incidencia disciplinaria."/>
    <s v="18 04 001"/>
    <s v="H123R14. Registro de terrenos en la contabilidad._x000a__x000a_Existen  291 predios registrados a nombre del Invías, de los cuales no se encuentran reconocidos en la contabilidad 173._x000a__x000a_Acción 1."/>
    <s v="Desconocimiento del Invías sobre la totalidad de los predios a su nombre."/>
    <s v="Acción 1. _x000a__x000a_Conciliar con el Grupo de Contabilidad. (Bienes fiscales)."/>
    <s v="Remitir mensualmente memorando al Grupo de Contabilidad para conciliar la información relacionada con los bienes fiscales de propiedad del Invías."/>
    <s v="Reporte trimestral"/>
    <n v="4"/>
    <d v="2017-11-01T00:00:00"/>
    <x v="46"/>
    <n v="51.857142857142854"/>
    <x v="51"/>
    <n v="4"/>
    <s v="La Subdirección Administrativa concilió los 20 bienes fiscales a su cargo (100%), de los 173 inmuebles observados por la Contraloría._x000a__x000a_Acción de mejora considerada no efectiva por la Contraloría General de la República, en anexo 2 del informe de Auditoría Financiera 2020, de junio de 2021."/>
    <m/>
    <n v="-1446.7666666666667"/>
    <x v="2"/>
    <n v="51.857142857142854"/>
    <n v="51.857142857142854"/>
    <n v="51.857142857142854"/>
    <s v="NO"/>
    <x v="2"/>
    <s v="VENCIDO"/>
    <x v="22"/>
    <x v="381"/>
    <n v="1"/>
    <x v="464"/>
  </r>
  <r>
    <s v=""/>
    <n v="466"/>
    <m/>
    <m/>
    <s v="18 04 001"/>
    <s v="H123R14. Registro de terrenos en la contabilidad._x000a__x000a_Existen  291 predios registrados a nombre del Invías, de los cuales no se encuentran reconocidos en la contabilidad 173._x000a__x000a_Acción 2."/>
    <s v="Desconocimiento del Invías sobre la totalidad de los predios a su nombre."/>
    <s v="Acción 2.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x v="18"/>
    <n v="8.8571428571428577"/>
    <x v="0"/>
    <n v="1"/>
    <s v="Acción de mejora considerada no efectiva por la Contraloría General de la República, en anexo 2 del informe de Auditoría Financiera 2020, de junio de 2021."/>
    <m/>
    <n v="-1464.0333333333333"/>
    <x v="2"/>
    <n v="8.8571428571428577"/>
    <n v="8.8571428571428577"/>
    <n v="8.8571428571428577"/>
    <s v="NO"/>
    <x v="2"/>
    <s v=""/>
    <x v="22"/>
    <x v="381"/>
    <n v="2"/>
    <x v="465"/>
  </r>
  <r>
    <s v=""/>
    <n v="467"/>
    <m/>
    <m/>
    <s v="18 04 001"/>
    <s v="H123R14. Registro de terrenos en la contabilidad._x000a__x000a_Existen  291 predios registrados a nombre del Invías, de los cuales no se encuentran reconocidos en la contabilidad 173._x000a__x000a_Acción 3."/>
    <s v="Desconocimiento del Invías sobre la totalidad de los predios a su nombre."/>
    <s v="Acción 3._x000a__x000a_Identificar y  sanear en la contabilidad 152 predios propiedad del Invías, debidamente soportados e informar a la Subdirección Financiera.                                                                                      "/>
    <s v="Conciliar los predios identificados con los reportados por la Contraloría General de la Republica con los registrados contablemente y los registrados por el Grupo de Bienes Inmuebles de la Subdirección Administrativa."/>
    <s v="Informes"/>
    <n v="2"/>
    <d v="2017-11-01T00:00:00"/>
    <x v="46"/>
    <n v="51.857142857142854"/>
    <x v="1"/>
    <n v="1"/>
    <s v="Acción de mejora considerada no efectiva por la Contraloría General de la República, en anexo 2 del informe de Auditoría Financiera 2020, de junio de 2021."/>
    <m/>
    <n v="-1446.7666666666667"/>
    <x v="6"/>
    <n v="25.928571428571427"/>
    <n v="25.928571428571427"/>
    <n v="51.857142857142854"/>
    <s v="NO"/>
    <x v="1"/>
    <s v=""/>
    <x v="22"/>
    <x v="381"/>
    <n v="3"/>
    <x v="466"/>
  </r>
  <r>
    <n v="383"/>
    <n v="468"/>
    <m/>
    <s v="Administrativo"/>
    <s v="18 04 001"/>
    <s v="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s v="Falta de registro y clasificación predial."/>
    <s v="Identificar, depurar  y reportar a la Subdirección Administrativa la relación de los 429 predios disponibles que no se encuentren registrados como bienes fiscales. "/>
    <s v="1. Actualizar los procesos de gestión documental,  archivos y optimizar los canales de información entre dependencias. _x000a__x000a_2. Depuración y actualización de la base de datos predial de la Subdirección de Medio Ambiente. _x000a__x000a_3. Incluir en el registro contable respectivo."/>
    <s v="Informe de predios depurados "/>
    <n v="2"/>
    <d v="2017-11-01T00:00:00"/>
    <x v="46"/>
    <n v="51.857142857142854"/>
    <x v="1"/>
    <n v="1"/>
    <s v="Acción de mejora considerada no efectiva por la Contraloría General de la República, en anexo 2 del informe de Auditoría Financiera 2020, de junio de 2021."/>
    <m/>
    <n v="-1446.7666666666667"/>
    <x v="6"/>
    <n v="25.928571428571427"/>
    <n v="25.928571428571427"/>
    <n v="51.857142857142854"/>
    <s v="NO"/>
    <x v="1"/>
    <s v="VENCIDO"/>
    <x v="22"/>
    <x v="382"/>
    <n v="1"/>
    <x v="467"/>
  </r>
  <r>
    <n v="384"/>
    <n v="469"/>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1."/>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x v="11"/>
    <n v="43.857142857142854"/>
    <x v="14"/>
    <n v="4"/>
    <s v="Acción cumplida mediante soportes allegados en el memorando DO 70142 del 18 de noviembre de 2020._x000a__x000a_Acción de mejora considerada no efectiva por la Contraloría General de la República, en anexo 2 del informe de Auditoría Financiera 2020, de junio de 2021."/>
    <m/>
    <n v="-1472.1666666666667"/>
    <x v="2"/>
    <n v="43.857142857142854"/>
    <n v="43.857142857142854"/>
    <n v="43.857142857142854"/>
    <s v="NO"/>
    <x v="2"/>
    <s v="VENCIDO"/>
    <x v="22"/>
    <x v="383"/>
    <n v="1"/>
    <x v="468"/>
  </r>
  <r>
    <s v=""/>
    <n v="470"/>
    <m/>
    <m/>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2."/>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x v="11"/>
    <n v="43.857142857142854"/>
    <x v="14"/>
    <n v="2.5"/>
    <s v="Acción de mejora reformulada por la Dirección Operativa, aprobada por la Dirección General como consta en correo electrónico del 28 de enero de 2020 allegado por asesora Diana Reyes al jefe de la Oficina de Control Interno._x000a__x000a_Acción de mejora considerada no efectiva por la Contraloría General de la República, en anexo 2 del informe de Auditoría Financiera 2020, de junio de 2021."/>
    <m/>
    <n v="-1472.1666666666667"/>
    <x v="6"/>
    <n v="21.928571428571427"/>
    <n v="21.928571428571427"/>
    <n v="43.857142857142854"/>
    <s v="NO"/>
    <x v="1"/>
    <s v=""/>
    <x v="22"/>
    <x v="383"/>
    <n v="2"/>
    <x v="469"/>
  </r>
  <r>
    <n v="385"/>
    <n v="471"/>
    <m/>
    <s v="Administrativo"/>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1."/>
    <s v="Falta de control adecuado sobre la propiedad de los bienes del Invías."/>
    <s v="Acción 1. _x000a__x000a_Conciliar con el Grupo de Contabilidad respecto a los bienes férreos de propiedad del Invías. "/>
    <s v="Remitir mensualmente memorando al Grupo de Contabilidad para conciliar."/>
    <s v="Reporte trimestral del envío de la información"/>
    <n v="4"/>
    <d v="2017-11-01T00:00:00"/>
    <x v="46"/>
    <n v="51.857142857142854"/>
    <x v="56"/>
    <n v="4"/>
    <s v="Acción de mejora considerada no efectiva por la Contraloría General de la República, en anexo 2 del informe de Auditoría Financiera 2020, de junio de 2021."/>
    <m/>
    <n v="-1446.7666666666667"/>
    <x v="2"/>
    <n v="51.857142857142854"/>
    <n v="51.857142857142854"/>
    <n v="51.857142857142854"/>
    <s v="NO"/>
    <x v="2"/>
    <s v="VENCIDO"/>
    <x v="22"/>
    <x v="384"/>
    <n v="1"/>
    <x v="470"/>
  </r>
  <r>
    <s v=""/>
    <n v="472"/>
    <m/>
    <m/>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2."/>
    <s v="Falta de control adecuado sobre la propiedad de los bienes del Invías."/>
    <s v="Acción 2. _x000a__x000a_Identificar y  sanear en la contabilidad los predios de la infraestructura férrea y sus anexidades, debidamente soportados por las Subdirecciones Administrativa, Medio Ambiente y Red Terciaria."/>
    <s v="1. Conciliar base de datos de la unidad ejecutora con los registros contables y efectuar los ajustes que se determinen. _x000a__x000a_2. Solicitar a las unidades ejecutoras la relación de los bienes férreos recibidos, conciliar las cifras con las registradas en la contabilidad, y efectuar los registros contables pertinentes."/>
    <s v="Informes"/>
    <n v="2"/>
    <d v="2017-11-01T00:00:00"/>
    <x v="34"/>
    <n v="56.285714285714285"/>
    <x v="1"/>
    <n v="0.25"/>
    <s v="Acción de mejora considerada no efectiva por la Contraloría General de la República, en anexo 2 del informe de Auditoría Financiera 2020, de junio de 2021."/>
    <m/>
    <n v="-1447.8"/>
    <x v="19"/>
    <n v="7.0357142857142856"/>
    <n v="7.0357142857142856"/>
    <n v="56.285714285714285"/>
    <s v="NO"/>
    <x v="1"/>
    <s v=""/>
    <x v="22"/>
    <x v="384"/>
    <n v="2"/>
    <x v="471"/>
  </r>
  <r>
    <n v="386"/>
    <n v="473"/>
    <m/>
    <s v="Administrativo"/>
    <s v="11 02 001"/>
    <s v="H130R14. Implementación de trenes de cercanías para pasajeros._x000a__x000a_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
    <s v="Invías no tiene pleno dominio de los corredores férreos"/>
    <s v="Restituir los predios invadidos del corredor férreo del tren de cercanías.   "/>
    <s v="_x000a_Solicitud a la Dirección Territorial Cundinamarca sobre las querellas adelantadas para la recuperación de los corredores involucrados en el tren de cercanías."/>
    <s v="Informes trimestrales"/>
    <n v="3"/>
    <d v="2017-11-01T00:00:00"/>
    <x v="52"/>
    <n v="43.142857142857146"/>
    <x v="11"/>
    <n v="0"/>
    <s v="SIN OBSERVACIONES"/>
    <m/>
    <n v="-1444.7333333333333"/>
    <x v="0"/>
    <n v="0"/>
    <n v="0"/>
    <n v="43.142857142857146"/>
    <m/>
    <x v="1"/>
    <s v="VENCIDO"/>
    <x v="22"/>
    <x v="385"/>
    <n v="1"/>
    <x v="472"/>
  </r>
  <r>
    <n v="387"/>
    <n v="474"/>
    <m/>
    <s v="Administrativo"/>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1."/>
    <s v="Deficiencias de comunicación y colaboración entre dichas entidades."/>
    <s v="Estrategia para el mejoramiento de la información predial que se tiene de los bienes inmuebles fiscales en la base de predios."/>
    <s v="1. Gestionar convenio con el IGAC para realizar levantamientos planimétricos de predios en proceso de saneamiento para su incorporación catastral y/o corrección información jurídica y catastral de los bienes inmuebles._x000a__x000a_2. Gestionar oficios ante IGAC o Catastro Especial para correcciones de inconsistencias detectadas cuando así se requiera de bienes inmuebles,_x000a_     "/>
    <s v="Informe cuatrimestral"/>
    <n v="3"/>
    <d v="2019-09-01T00:00:00"/>
    <x v="67"/>
    <n v="52"/>
    <x v="51"/>
    <n v="3"/>
    <s v="Acción de mejora considerada no efectiva por la Contraloría General de la República, en anexo 2 del informe de Auditoría Financiera 2020, de junio de 2021."/>
    <m/>
    <n v="-1469.1"/>
    <x v="2"/>
    <n v="52"/>
    <n v="52"/>
    <n v="52"/>
    <s v="NO"/>
    <x v="2"/>
    <s v="VENCIDO"/>
    <x v="22"/>
    <x v="386"/>
    <n v="1"/>
    <x v="473"/>
  </r>
  <r>
    <s v=""/>
    <n v="475"/>
    <m/>
    <m/>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2. "/>
    <s v="Deficiencias de comunicación y colaboración entre dichas entidades."/>
    <s v="Acción 2 . _x000a__x000a_Emplear sistema de información que permita llevar registro y control de los predios fiscales y de BUP en el ámbito nacional. "/>
    <s v="1. Establecer un convenio interadministrativo entre el IGAC, Superintendencia de Notariado y registro, para que se cruce información de interés para el saneamiento, una vez termine la restricción de Ley de garantías. _x000a__x000a_2. Realizar cruce de  información."/>
    <s v="1.  Convenio interadministrativo y/o institucional.    _x000a__x000a_ 2. Reportes de actualización base de datos (2)."/>
    <n v="3"/>
    <d v="2017-11-30T00:00:00"/>
    <x v="46"/>
    <n v="47.714285714285715"/>
    <x v="1"/>
    <n v="2.25"/>
    <s v="Acción de mejora considerada no efectiva por la Contraloría General de la República, en anexo 2 del informe de Auditoría Financiera 2020, de junio de 2021."/>
    <m/>
    <n v="-1446.7666666666667"/>
    <x v="17"/>
    <n v="35.785714285714285"/>
    <n v="35.785714285714285"/>
    <n v="47.714285714285715"/>
    <s v="NO"/>
    <x v="1"/>
    <s v=""/>
    <x v="22"/>
    <x v="386"/>
    <n v="2"/>
    <x v="474"/>
  </r>
  <r>
    <n v="388"/>
    <n v="476"/>
    <m/>
    <s v="Administrativo"/>
    <s v="11 03 002"/>
    <s v="H132R14. Estructuración, seguimiento y control de proyectos._x000a__x000a_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
    <s v="No se evidencian controles adecuados a los cronogramas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n v="1"/>
    <d v="2020-01-28T00:00:00"/>
    <x v="11"/>
    <n v="43.857142857142854"/>
    <x v="14"/>
    <n v="0"/>
    <s v="SIN OBSERVACIONES"/>
    <m/>
    <n v="-1472.1666666666667"/>
    <x v="0"/>
    <n v="0"/>
    <n v="0"/>
    <n v="43.857142857142854"/>
    <m/>
    <x v="1"/>
    <s v="VENCIDO"/>
    <x v="22"/>
    <x v="387"/>
    <n v="1"/>
    <x v="475"/>
  </r>
  <r>
    <n v="389"/>
    <n v="477"/>
    <m/>
    <s v="Administrativo e indagación preliminar."/>
    <s v="11 03 002"/>
    <s v="H134R14. Trámite de denuncia 2014-77415-82111-D. Contrato 4149 de 2013._x000a__x000a_LA CGR recibió denuncia # 2014-77415-82111-D del 26/12/2014 en la que se refieren a presuntas irregularidades en el pago de los servicios de interventoría en virtud del contrato 4149 del 30 de diciembre 2013."/>
    <s v="Se aplica la regla pactada para contratos laborales a contratos por prestación de servicios"/>
    <s v="Solicitar informe  a la interventoría por presuntas  irregularidades en el pago de los servicios de interventoría, en virtud del contrato 4149 del 30 de diciembre 2013."/>
    <s v="Informe de interventoría donde se incluyan los soportes relacionados con la denuncia."/>
    <s v="Informe"/>
    <n v="1"/>
    <d v="2017-11-01T00:00:00"/>
    <x v="48"/>
    <n v="8.4285714285714288"/>
    <x v="14"/>
    <n v="1"/>
    <s v="SIN OBSERVACIONES"/>
    <m/>
    <n v="-1436.6333333333334"/>
    <x v="2"/>
    <n v="8.4285714285714288"/>
    <n v="8.4285714285714288"/>
    <n v="8.4285714285714288"/>
    <m/>
    <x v="2"/>
    <s v="CUMPLIDO"/>
    <x v="22"/>
    <x v="388"/>
    <n v="1"/>
    <x v="476"/>
  </r>
  <r>
    <n v="390"/>
    <n v="478"/>
    <m/>
    <s v="Administrativo con presunto alcance disciplinario."/>
    <s v="11 03 002"/>
    <s v="H135R14. Supervisión del contrato de interventoría._x000a__x000a_Se evidencia un presunto incumplimiento de las obligaciones básicas de los supervisores (gestores) del Contrato de interventoría 4149 de 2013 las cuales están definidas en los artículos 1 y 2 de la resolución INVÍAS # 3376 de 2010. _x000a__x000a_"/>
    <s v="Los supervisores no presentan informes mensuales que reflejen el resultado del ejercicio de sus funciones."/>
    <s v="_x000a__x000a_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x v="11"/>
    <n v="43.285714285714285"/>
    <x v="37"/>
    <n v="0"/>
    <s v="SIN OBSERVACIONES"/>
    <m/>
    <n v="-1472.1666666666667"/>
    <x v="0"/>
    <n v="0"/>
    <n v="0"/>
    <n v="43.285714285714285"/>
    <m/>
    <x v="1"/>
    <s v="VENCIDO"/>
    <x v="22"/>
    <x v="389"/>
    <n v="1"/>
    <x v="477"/>
  </r>
  <r>
    <n v="391"/>
    <n v="479"/>
    <m/>
    <s v="Administrativo"/>
    <s v="14 02 003"/>
    <s v="H136R14. Costos de interventoría._x000a__x000a_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 v="No tener criterios predefinidos para el pago prestaciones y primas; no exigir especificaciones mínimas, etc."/>
    <s v="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x v="11"/>
    <n v="43.857142857142854"/>
    <x v="14"/>
    <n v="0"/>
    <s v="SIN OBSERVACIONES"/>
    <m/>
    <n v="-1472.1666666666667"/>
    <x v="0"/>
    <n v="0"/>
    <n v="0"/>
    <n v="43.857142857142854"/>
    <m/>
    <x v="1"/>
    <s v="VENCIDO"/>
    <x v="22"/>
    <x v="390"/>
    <n v="1"/>
    <x v="478"/>
  </r>
  <r>
    <n v="392"/>
    <n v="480"/>
    <m/>
    <s v="Administrativo con presunta incidencia disciplinaria."/>
    <s v="11 03 002"/>
    <s v="H137R14. Funciones de los supervisores designados por INVÍAS._x000a__x000a_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s v="Debilidades en el proceso de supervisión por parte de Invías."/>
    <s v="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x v="11"/>
    <n v="43.285714285714285"/>
    <x v="37"/>
    <n v="0"/>
    <s v="SIN OBSERVACIONES"/>
    <m/>
    <n v="-1472.1666666666667"/>
    <x v="0"/>
    <n v="0"/>
    <n v="0"/>
    <n v="43.285714285714285"/>
    <m/>
    <x v="1"/>
    <s v="VENCIDO"/>
    <x v="22"/>
    <x v="391"/>
    <n v="1"/>
    <x v="479"/>
  </r>
  <r>
    <n v="393"/>
    <n v="481"/>
    <m/>
    <s v="Administrativo con presunta incidencia disciplinaria."/>
    <s v="22 01 001"/>
    <s v="H138R14. Publicación SECOP._x000a__x000a_Una vez consultados los contratos 563 de 2012, 570 de 2012, 529 de 2012 y convenio  598 de 2013 en el SECOP, se evidenció que no se han subido en su totalidad,  los documentos contractuales (aclaraciones, modificaciones, adiciones, prorrogas) al referido aplicativo._x000a_"/>
    <s v="Falta de publicación de actos de naturaleza contractual en el SECOP."/>
    <s v="Reportar la publicación en el SECOP de los procesos contractuales a cargo de las unidades ejecutoras. "/>
    <s v="Solicitar a cada unidad ejecutora el reporte de lo publicado en el SECOP semestralmente._x000a__x000a_Primer reporte con corte a 31 de diciembre de 2017._x000a__x000a_Segundo reporte con corte a 30 de junio de 2018."/>
    <s v="Reporte semestral"/>
    <n v="2"/>
    <d v="2017-11-01T00:00:00"/>
    <x v="68"/>
    <n v="38.714285714285715"/>
    <x v="28"/>
    <n v="2"/>
    <s v="Se consolidó la información en un reporte."/>
    <m/>
    <n v="-1443.7"/>
    <x v="2"/>
    <n v="38.714285714285715"/>
    <n v="38.714285714285715"/>
    <n v="38.714285714285715"/>
    <m/>
    <x v="2"/>
    <s v="CUMPLIDO"/>
    <x v="22"/>
    <x v="392"/>
    <n v="1"/>
    <x v="480"/>
  </r>
  <r>
    <n v="394"/>
    <n v="482"/>
    <m/>
    <s v="Administrativo con presunta incidencia disciplinaria."/>
    <s v="11 03 002"/>
    <s v="H140R14. Gestión social y predial._x000a__x000a_Contrato 544 de 2012: en el informe de interventoría No. 35, existen predios que aún no se han negociado y que inciden en el avance del proyecto, como es el K114+500._x000a_Contrato 581 de 2012: el contratista no ha gestionado todos los trámites prediales._x000a_Contrato  570  de 2012: Se  observa   que  de  los 41  predios   que  se   encuentran  en  proceso  de  negociación, solo  se  encuentran  finalizados 14._x000a_Contrato 807 de 2009: Se verificó que la adquisición de los predios necesarios para adelantar el proyecto no se ha dado en su totalidad._x000a__x000a_"/>
    <s v="No se observa que la Entidad haya tomado correctivos respecto a dichos atrasos en la gestión predial."/>
    <s v="Adquirir los predios requeridos para la terminación de las obras de los contratos 544-2012; 581-2012;570-2012; 807-2009; 794-2009;  1433-2011 y el 780-2009."/>
    <s v="Adquirir los predios requeridos para terminación de las obras e iniciar procesos de expropiación.                                                     "/>
    <s v="Informe sobre adquisición predial"/>
    <n v="3"/>
    <d v="2017-11-01T00:00:00"/>
    <x v="46"/>
    <n v="51.857142857142854"/>
    <x v="1"/>
    <n v="3"/>
    <s v="SIN OBSERVACIONES"/>
    <d v="2021-07-07T00:00:00"/>
    <n v="32.700000000000003"/>
    <x v="2"/>
    <n v="51.857142857142854"/>
    <n v="51.857142857142854"/>
    <n v="51.857142857142854"/>
    <m/>
    <x v="2"/>
    <s v="CUMPLIDO"/>
    <x v="22"/>
    <x v="393"/>
    <n v="1"/>
    <x v="481"/>
  </r>
  <r>
    <n v="395"/>
    <n v="483"/>
    <m/>
    <s v="Administrativo con presunta incidencia disciplinaria."/>
    <s v="12 01 003"/>
    <s v="H146R14. Seguimiento al trámite de cesión de las pólizas suscritas con la aseguradora Cóndor  en liquidación._x000a__x000a_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
    <s v="Débil supervisión en el seguimiento del cumplimiento de las obligaciones emanadas del contrato, específicamente en lo atinente al aseguramiento de la Entidad"/>
    <s v="Revisar y actualizar el Manual de Contratación  estableciendo los puntos de control a cargo de la supervisión del contrato."/>
    <s v="Revisar y actualizar el Manual de Contratación estableciendo los puntos de control a cargo de la supervisión del contrato."/>
    <s v="Manual de Contratación revisado y actualizado"/>
    <n v="1"/>
    <d v="2021-07-30T00:00:00"/>
    <x v="0"/>
    <n v="22"/>
    <x v="4"/>
    <n v="0"/>
    <s v="Acción reformulada por la Oficina Asesora Jurídica según memorando OAJ 56118 del 05/08/2021, aprobada por el Director General en memorando DG 56019 del 05/08/2021. Se propone incluir a la Dirección de Contratación en el área líder, sin embargo, no se presenta o se informa aceptación de la DC en la participación de la acción reformulada. _x000a_"/>
    <m/>
    <n v="-1485.3666666666666"/>
    <x v="0"/>
    <n v="0"/>
    <n v="0"/>
    <n v="0"/>
    <m/>
    <x v="0"/>
    <s v="EN TERMINO"/>
    <x v="22"/>
    <x v="394"/>
    <n v="1"/>
    <x v="482"/>
  </r>
  <r>
    <n v="396"/>
    <n v="484"/>
    <m/>
    <s v="Administrativo"/>
    <s v="18 02 001"/>
    <s v="H153R14. Constitución de reservas presupuestales._x000a__x000a_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
    <s v="Deficiencia en el procedimiento, establecido para la cancelación de saldos presupuestales, debido a que el mismo no permite realizar la depuración de las mismas, para establecer en forma oportuna y real el valor de las reservas a constituir."/>
    <s v="Tramitar oportunamente las actas de cancelación de Reserva Presupuestal, de conformidad con las normas vigentes, a partir de las actas de liquidación de contratos recibidas de las unidades ejecutoras."/>
    <s v="Elaborar actas."/>
    <s v="Reporte semestral"/>
    <n v="2"/>
    <d v="2017-11-01T00:00:00"/>
    <x v="46"/>
    <n v="51.857142857142854"/>
    <x v="0"/>
    <n v="2"/>
    <s v="Acción de mejora considerada no efectiva por la Contraloría General de la República, en anexo 2 del informe de Auditoría Financiera 2020, de junio de 2021."/>
    <m/>
    <n v="-1446.7666666666667"/>
    <x v="2"/>
    <n v="51.857142857142854"/>
    <n v="51.857142857142854"/>
    <n v="51.857142857142854"/>
    <s v="NO"/>
    <x v="2"/>
    <s v="CUMPLIDO"/>
    <x v="22"/>
    <x v="395"/>
    <n v="1"/>
    <x v="483"/>
  </r>
  <r>
    <n v="397"/>
    <n v="485"/>
    <m/>
    <s v="Administrativo con presunta incidencia disciplinaria."/>
    <s v="18 02 002"/>
    <s v="H157R14. Reservas presupuestales Dentro de las reservas constituidas al cierre de la vigencia 2014, están incluidas las correspondientes a 290 contratos por $130.717.2 millones."/>
    <s v="Deficiencia en la adecuada constitución de las reservas, ya que estas no permiten determinar situaciones extraordinarias presentadas"/>
    <s v="Reporte de seguimiento a la debida constitución de las  reservas presupuestales por parte de las unidades ejecutoras, las cuales deben estar debidamente justificadas. "/>
    <s v="Realizar reunión semanal con el Director General en Comité Directivo, donde se revisará la cancelación de reservas presupuestales por parte de las unidades ejecutoras."/>
    <s v="Reporte"/>
    <n v="1"/>
    <d v="2017-11-01T00:00:00"/>
    <x v="55"/>
    <n v="21.285714285714285"/>
    <x v="20"/>
    <n v="1"/>
    <s v="Acción de mejora considerada tanto efectiva como no efectiva por la Contraloría General de la República en Informe de Auditoría Financiera 2019, página 88. Por tanto, requiere aclaración._x000a__x000a_Acción de mejora considerada no efectiva por la Contraloría General de la República, en anexo 2 del informe de Auditoría Financiera 2020, de junio de 2021."/>
    <m/>
    <n v="-1439.6333333333334"/>
    <x v="2"/>
    <n v="21.285714285714285"/>
    <n v="21.285714285714285"/>
    <n v="21.285714285714285"/>
    <s v="NO"/>
    <x v="2"/>
    <s v="CUMPLIDO"/>
    <x v="22"/>
    <x v="396"/>
    <n v="1"/>
    <x v="484"/>
  </r>
  <r>
    <n v="398"/>
    <n v="486"/>
    <m/>
    <s v="Administrativo"/>
    <s v="18 01 002"/>
    <s v="H182R14. Revelación de los recursos entregados en administración._x000a__x000a_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
    <s v="Esta situación no se encuentra reflejada ni en la Nota 3"/>
    <s v="Preparar las notas a los Estados Financieros aplicando los conceptos contables establecidos en el régimen de Contabilidad Pública vigente."/>
    <s v="Elaborar notas a los Estados Financieros."/>
    <s v="Notas"/>
    <n v="1"/>
    <d v="2017-12-01T00:00:00"/>
    <x v="69"/>
    <n v="4.2857142857142856"/>
    <x v="0"/>
    <n v="1"/>
    <s v="Acción de mejora considerada no efectiva por la Contraloría General de la República en Informe de Auditoría Financiera 2019, página 88. _x000a__x000a_Acción de mejora considerada no efectiva por la Contraloría General de la República, en anexo 2 del informe de Auditoría Financiera 2020, de junio de 2021."/>
    <m/>
    <n v="-1436.6666666666667"/>
    <x v="2"/>
    <n v="4.2857142857142856"/>
    <n v="4.2857142857142856"/>
    <n v="4.2857142857142856"/>
    <s v="NO"/>
    <x v="2"/>
    <s v="CUMPLIDO"/>
    <x v="22"/>
    <x v="397"/>
    <n v="1"/>
    <x v="485"/>
  </r>
  <r>
    <n v="399"/>
    <n v="487"/>
    <m/>
    <s v="Administrativo"/>
    <s v="18 01 001"/>
    <s v="H183R14. Notas a los estados contables incompletas._x000a__x000a_Las Notas de los Estados Contables presentan deficiencias en la revelación, debido a que las mismas no permiten conocer situaciones significativas de los hechos contables, económicos y sociales, que afectan los estados contables."/>
    <s v="No permite tener la claridad suficiente para el adecuado análisis de la información contenida en los Estados Contables."/>
    <s v="Preparar las notas a los Estados Financieros aplicando los conceptos contables establecidos en el régimen de Contabilidad Pública vigente."/>
    <s v="Elaborar notas a los Estados Financieros."/>
    <s v="Notas"/>
    <n v="1"/>
    <d v="2017-12-01T00:00:00"/>
    <x v="69"/>
    <n v="4.2857142857142856"/>
    <x v="0"/>
    <n v="1"/>
    <s v="Acción de mejora considerada no efectiva por la Contraloría General de la República en Informe de Auditoría Financiera 2019, página 88. _x000a__x000a_Acción de mejora considerada no efectiva por la Contraloría General de la República, en anexo 2 del informe de Auditoría Financiera 2020, de junio de 2021."/>
    <m/>
    <n v="-1436.6666666666667"/>
    <x v="2"/>
    <n v="4.2857142857142856"/>
    <n v="4.2857142857142856"/>
    <n v="4.2857142857142856"/>
    <s v="NO"/>
    <x v="2"/>
    <s v="CUMPLIDO"/>
    <x v="22"/>
    <x v="398"/>
    <n v="1"/>
    <x v="486"/>
  </r>
  <r>
    <s v="TOTALES"/>
    <m/>
    <m/>
    <m/>
    <m/>
    <m/>
    <m/>
    <m/>
    <m/>
    <m/>
    <m/>
    <m/>
    <x v="70"/>
    <m/>
    <x v="57"/>
    <m/>
    <m/>
    <m/>
    <m/>
    <x v="20"/>
    <n v="7298.1742421182407"/>
    <n v="7285.0313849753838"/>
    <n v="11331.714285714279"/>
    <m/>
    <x v="3"/>
    <m/>
    <x v="23"/>
    <x v="399"/>
    <m/>
    <x v="487"/>
  </r>
  <r>
    <m/>
    <m/>
    <m/>
    <m/>
    <m/>
    <m/>
    <m/>
    <m/>
    <m/>
    <m/>
    <m/>
    <m/>
    <x v="70"/>
    <m/>
    <x v="57"/>
    <m/>
    <m/>
    <m/>
    <m/>
    <x v="20"/>
    <m/>
    <m/>
    <m/>
    <m/>
    <x v="3"/>
    <m/>
    <x v="23"/>
    <x v="399"/>
    <m/>
    <x v="487"/>
  </r>
  <r>
    <m/>
    <m/>
    <m/>
    <m/>
    <m/>
    <m/>
    <m/>
    <m/>
    <m/>
    <m/>
    <m/>
    <m/>
    <x v="70"/>
    <m/>
    <x v="57"/>
    <m/>
    <m/>
    <m/>
    <m/>
    <x v="20"/>
    <m/>
    <m/>
    <m/>
    <m/>
    <x v="3"/>
    <m/>
    <x v="23"/>
    <x v="399"/>
    <m/>
    <x v="487"/>
  </r>
  <r>
    <m/>
    <m/>
    <m/>
    <m/>
    <m/>
    <m/>
    <m/>
    <m/>
    <m/>
    <m/>
    <s v="FIRMA DEL REPRESENTANTE LEGAL"/>
    <m/>
    <x v="70"/>
    <m/>
    <x v="57"/>
    <m/>
    <m/>
    <m/>
    <m/>
    <x v="20"/>
    <m/>
    <m/>
    <m/>
    <m/>
    <x v="3"/>
    <m/>
    <x v="23"/>
    <x v="399"/>
    <m/>
    <x v="487"/>
  </r>
  <r>
    <m/>
    <m/>
    <m/>
    <m/>
    <m/>
    <m/>
    <m/>
    <m/>
    <m/>
    <m/>
    <s v="Nombre: JUAN ESTEBAN GIL CHAVARRÍA"/>
    <m/>
    <x v="70"/>
    <m/>
    <x v="57"/>
    <m/>
    <m/>
    <m/>
    <m/>
    <x v="20"/>
    <m/>
    <m/>
    <m/>
    <m/>
    <x v="3"/>
    <m/>
    <x v="23"/>
    <x v="399"/>
    <m/>
    <x v="487"/>
  </r>
  <r>
    <m/>
    <m/>
    <m/>
    <m/>
    <m/>
    <m/>
    <m/>
    <m/>
    <m/>
    <m/>
    <s v="Correo electrónico: juanesgil@invias.gov.co"/>
    <m/>
    <x v="70"/>
    <m/>
    <x v="57"/>
    <m/>
    <m/>
    <m/>
    <m/>
    <x v="20"/>
    <m/>
    <m/>
    <m/>
    <m/>
    <x v="3"/>
    <m/>
    <x v="23"/>
    <x v="399"/>
    <m/>
    <x v="487"/>
  </r>
  <r>
    <m/>
    <m/>
    <m/>
    <m/>
    <m/>
    <m/>
    <m/>
    <m/>
    <m/>
    <m/>
    <m/>
    <m/>
    <x v="70"/>
    <m/>
    <x v="57"/>
    <m/>
    <m/>
    <m/>
    <m/>
    <x v="20"/>
    <m/>
    <m/>
    <m/>
    <m/>
    <x v="3"/>
    <m/>
    <x v="23"/>
    <x v="399"/>
    <m/>
    <x v="487"/>
  </r>
  <r>
    <m/>
    <m/>
    <m/>
    <m/>
    <m/>
    <m/>
    <m/>
    <m/>
    <m/>
    <m/>
    <m/>
    <m/>
    <x v="70"/>
    <m/>
    <x v="57"/>
    <m/>
    <m/>
    <m/>
    <m/>
    <x v="20"/>
    <m/>
    <m/>
    <m/>
    <m/>
    <x v="3"/>
    <m/>
    <x v="23"/>
    <x v="399"/>
    <m/>
    <x v="487"/>
  </r>
  <r>
    <s v="Convenciones: "/>
    <m/>
    <m/>
    <m/>
    <m/>
    <m/>
    <m/>
    <m/>
    <m/>
    <m/>
    <m/>
    <m/>
    <x v="70"/>
    <m/>
    <x v="57"/>
    <m/>
    <m/>
    <m/>
    <m/>
    <x v="20"/>
    <m/>
    <m/>
    <m/>
    <m/>
    <x v="3"/>
    <m/>
    <x v="23"/>
    <x v="400"/>
    <m/>
    <x v="487"/>
  </r>
  <r>
    <m/>
    <m/>
    <m/>
    <m/>
    <m/>
    <m/>
    <m/>
    <m/>
    <m/>
    <m/>
    <m/>
    <m/>
    <x v="70"/>
    <m/>
    <x v="57"/>
    <m/>
    <m/>
    <m/>
    <m/>
    <x v="20"/>
    <m/>
    <m/>
    <m/>
    <m/>
    <x v="3"/>
    <m/>
    <x v="23"/>
    <x v="399"/>
    <m/>
    <x v="487"/>
  </r>
  <r>
    <m/>
    <m/>
    <m/>
    <m/>
    <m/>
    <s v="Columnas de calculo automático "/>
    <m/>
    <m/>
    <m/>
    <m/>
    <m/>
    <m/>
    <x v="70"/>
    <m/>
    <x v="57"/>
    <m/>
    <m/>
    <m/>
    <m/>
    <x v="20"/>
    <m/>
    <m/>
    <m/>
    <m/>
    <x v="3"/>
    <m/>
    <x v="23"/>
    <x v="401"/>
    <m/>
    <x v="488"/>
  </r>
  <r>
    <m/>
    <m/>
    <m/>
    <m/>
    <m/>
    <s v="Información suministrada en el informe de la CGR "/>
    <m/>
    <m/>
    <m/>
    <m/>
    <m/>
    <m/>
    <x v="70"/>
    <m/>
    <x v="57"/>
    <m/>
    <m/>
    <m/>
    <m/>
    <x v="20"/>
    <m/>
    <m/>
    <m/>
    <m/>
    <x v="3"/>
    <m/>
    <x v="23"/>
    <x v="402"/>
    <m/>
    <x v="489"/>
  </r>
  <r>
    <m/>
    <m/>
    <m/>
    <m/>
    <m/>
    <s v="Fila de Totales"/>
    <m/>
    <m/>
    <m/>
    <m/>
    <m/>
    <m/>
    <x v="70"/>
    <m/>
    <x v="57"/>
    <m/>
    <m/>
    <m/>
    <m/>
    <x v="20"/>
    <m/>
    <m/>
    <m/>
    <m/>
    <x v="3"/>
    <m/>
    <x v="23"/>
    <x v="403"/>
    <m/>
    <x v="490"/>
  </r>
  <r>
    <m/>
    <m/>
    <m/>
    <m/>
    <m/>
    <m/>
    <m/>
    <m/>
    <m/>
    <m/>
    <m/>
    <m/>
    <x v="70"/>
    <m/>
    <x v="57"/>
    <m/>
    <m/>
    <m/>
    <m/>
    <x v="20"/>
    <m/>
    <m/>
    <m/>
    <m/>
    <x v="3"/>
    <m/>
    <x v="23"/>
    <x v="404"/>
    <m/>
    <x v="491"/>
  </r>
  <r>
    <m/>
    <m/>
    <m/>
    <m/>
    <m/>
    <m/>
    <m/>
    <m/>
    <m/>
    <m/>
    <m/>
    <m/>
    <x v="70"/>
    <m/>
    <x v="57"/>
    <m/>
    <m/>
    <m/>
    <m/>
    <x v="20"/>
    <m/>
    <m/>
    <m/>
    <m/>
    <x v="3"/>
    <m/>
    <x v="23"/>
    <x v="399"/>
    <m/>
    <x v="487"/>
  </r>
  <r>
    <m/>
    <m/>
    <m/>
    <m/>
    <m/>
    <m/>
    <m/>
    <m/>
    <m/>
    <m/>
    <m/>
    <m/>
    <x v="70"/>
    <m/>
    <x v="57"/>
    <m/>
    <m/>
    <m/>
    <m/>
    <x v="20"/>
    <m/>
    <m/>
    <m/>
    <m/>
    <x v="3"/>
    <m/>
    <x v="23"/>
    <x v="405"/>
    <m/>
    <x v="487"/>
  </r>
  <r>
    <m/>
    <m/>
    <m/>
    <m/>
    <m/>
    <m/>
    <m/>
    <m/>
    <m/>
    <m/>
    <m/>
    <m/>
    <x v="70"/>
    <m/>
    <x v="57"/>
    <m/>
    <m/>
    <m/>
    <m/>
    <x v="20"/>
    <m/>
    <m/>
    <m/>
    <m/>
    <x v="3"/>
    <m/>
    <x v="23"/>
    <x v="399"/>
    <m/>
    <x v="487"/>
  </r>
  <r>
    <m/>
    <m/>
    <m/>
    <m/>
    <m/>
    <m/>
    <m/>
    <m/>
    <m/>
    <m/>
    <m/>
    <m/>
    <x v="70"/>
    <m/>
    <x v="57"/>
    <m/>
    <m/>
    <m/>
    <m/>
    <x v="20"/>
    <m/>
    <m/>
    <m/>
    <m/>
    <x v="3"/>
    <m/>
    <x v="23"/>
    <x v="401"/>
    <m/>
    <x v="492"/>
  </r>
  <r>
    <m/>
    <m/>
    <m/>
    <m/>
    <m/>
    <m/>
    <m/>
    <m/>
    <m/>
    <m/>
    <m/>
    <m/>
    <x v="70"/>
    <m/>
    <x v="57"/>
    <m/>
    <m/>
    <m/>
    <m/>
    <x v="20"/>
    <m/>
    <m/>
    <m/>
    <m/>
    <x v="3"/>
    <m/>
    <x v="23"/>
    <x v="402"/>
    <m/>
    <x v="493"/>
  </r>
  <r>
    <m/>
    <m/>
    <m/>
    <m/>
    <m/>
    <m/>
    <m/>
    <m/>
    <m/>
    <m/>
    <m/>
    <m/>
    <x v="70"/>
    <m/>
    <x v="57"/>
    <m/>
    <m/>
    <m/>
    <m/>
    <x v="20"/>
    <m/>
    <m/>
    <m/>
    <m/>
    <x v="3"/>
    <m/>
    <x v="23"/>
    <x v="403"/>
    <m/>
    <x v="492"/>
  </r>
  <r>
    <m/>
    <m/>
    <m/>
    <m/>
    <m/>
    <m/>
    <m/>
    <m/>
    <m/>
    <m/>
    <m/>
    <m/>
    <x v="70"/>
    <m/>
    <x v="57"/>
    <m/>
    <m/>
    <m/>
    <m/>
    <x v="20"/>
    <m/>
    <m/>
    <m/>
    <m/>
    <x v="3"/>
    <m/>
    <x v="23"/>
    <x v="404"/>
    <m/>
    <x v="492"/>
  </r>
  <r>
    <m/>
    <m/>
    <m/>
    <m/>
    <m/>
    <m/>
    <m/>
    <m/>
    <m/>
    <m/>
    <m/>
    <m/>
    <x v="70"/>
    <m/>
    <x v="57"/>
    <m/>
    <m/>
    <m/>
    <m/>
    <x v="20"/>
    <m/>
    <m/>
    <m/>
    <m/>
    <x v="3"/>
    <m/>
    <x v="23"/>
    <x v="399"/>
    <m/>
    <x v="487"/>
  </r>
  <r>
    <m/>
    <m/>
    <m/>
    <m/>
    <m/>
    <m/>
    <m/>
    <m/>
    <m/>
    <m/>
    <m/>
    <m/>
    <x v="70"/>
    <m/>
    <x v="57"/>
    <m/>
    <m/>
    <m/>
    <m/>
    <x v="20"/>
    <m/>
    <m/>
    <m/>
    <m/>
    <x v="3"/>
    <m/>
    <x v="23"/>
    <x v="406"/>
    <m/>
    <x v="487"/>
  </r>
  <r>
    <m/>
    <m/>
    <m/>
    <m/>
    <m/>
    <m/>
    <m/>
    <m/>
    <m/>
    <m/>
    <m/>
    <m/>
    <x v="70"/>
    <m/>
    <x v="57"/>
    <m/>
    <m/>
    <m/>
    <m/>
    <x v="20"/>
    <m/>
    <m/>
    <m/>
    <m/>
    <x v="3"/>
    <m/>
    <x v="23"/>
    <x v="399"/>
    <m/>
    <x v="487"/>
  </r>
  <r>
    <m/>
    <m/>
    <m/>
    <m/>
    <m/>
    <m/>
    <m/>
    <m/>
    <m/>
    <m/>
    <m/>
    <m/>
    <x v="70"/>
    <m/>
    <x v="57"/>
    <m/>
    <m/>
    <m/>
    <m/>
    <x v="20"/>
    <m/>
    <m/>
    <m/>
    <m/>
    <x v="3"/>
    <m/>
    <x v="23"/>
    <x v="401"/>
    <m/>
    <x v="492"/>
  </r>
  <r>
    <m/>
    <m/>
    <m/>
    <m/>
    <m/>
    <m/>
    <m/>
    <m/>
    <m/>
    <m/>
    <m/>
    <m/>
    <x v="70"/>
    <m/>
    <x v="57"/>
    <m/>
    <m/>
    <m/>
    <m/>
    <x v="20"/>
    <m/>
    <m/>
    <m/>
    <m/>
    <x v="3"/>
    <m/>
    <x v="23"/>
    <x v="402"/>
    <m/>
    <x v="494"/>
  </r>
  <r>
    <m/>
    <m/>
    <m/>
    <m/>
    <m/>
    <m/>
    <m/>
    <m/>
    <m/>
    <m/>
    <m/>
    <m/>
    <x v="70"/>
    <m/>
    <x v="57"/>
    <m/>
    <m/>
    <m/>
    <m/>
    <x v="20"/>
    <m/>
    <m/>
    <m/>
    <m/>
    <x v="3"/>
    <m/>
    <x v="23"/>
    <x v="403"/>
    <m/>
    <x v="492"/>
  </r>
  <r>
    <m/>
    <m/>
    <m/>
    <m/>
    <m/>
    <m/>
    <m/>
    <m/>
    <m/>
    <m/>
    <m/>
    <m/>
    <x v="70"/>
    <m/>
    <x v="57"/>
    <m/>
    <m/>
    <m/>
    <m/>
    <x v="20"/>
    <m/>
    <m/>
    <m/>
    <m/>
    <x v="3"/>
    <m/>
    <x v="23"/>
    <x v="404"/>
    <m/>
    <x v="492"/>
  </r>
  <r>
    <m/>
    <m/>
    <m/>
    <m/>
    <m/>
    <m/>
    <m/>
    <m/>
    <m/>
    <m/>
    <m/>
    <m/>
    <x v="70"/>
    <m/>
    <x v="57"/>
    <m/>
    <m/>
    <m/>
    <m/>
    <x v="20"/>
    <m/>
    <m/>
    <m/>
    <m/>
    <x v="3"/>
    <m/>
    <x v="23"/>
    <x v="399"/>
    <m/>
    <x v="487"/>
  </r>
  <r>
    <m/>
    <m/>
    <m/>
    <m/>
    <m/>
    <m/>
    <m/>
    <m/>
    <m/>
    <m/>
    <m/>
    <m/>
    <x v="70"/>
    <m/>
    <x v="57"/>
    <m/>
    <m/>
    <m/>
    <m/>
    <x v="20"/>
    <m/>
    <m/>
    <m/>
    <m/>
    <x v="3"/>
    <m/>
    <x v="23"/>
    <x v="407"/>
    <m/>
    <x v="487"/>
  </r>
  <r>
    <m/>
    <m/>
    <m/>
    <m/>
    <m/>
    <m/>
    <m/>
    <m/>
    <m/>
    <m/>
    <m/>
    <m/>
    <x v="70"/>
    <m/>
    <x v="57"/>
    <m/>
    <m/>
    <m/>
    <m/>
    <x v="20"/>
    <m/>
    <m/>
    <m/>
    <m/>
    <x v="3"/>
    <m/>
    <x v="23"/>
    <x v="399"/>
    <m/>
    <x v="487"/>
  </r>
  <r>
    <m/>
    <m/>
    <m/>
    <m/>
    <m/>
    <m/>
    <m/>
    <m/>
    <m/>
    <m/>
    <m/>
    <m/>
    <x v="70"/>
    <m/>
    <x v="57"/>
    <m/>
    <m/>
    <m/>
    <m/>
    <x v="20"/>
    <m/>
    <m/>
    <m/>
    <m/>
    <x v="3"/>
    <m/>
    <x v="23"/>
    <x v="401"/>
    <m/>
    <x v="495"/>
  </r>
  <r>
    <m/>
    <m/>
    <m/>
    <m/>
    <m/>
    <m/>
    <m/>
    <m/>
    <m/>
    <m/>
    <m/>
    <m/>
    <x v="70"/>
    <m/>
    <x v="57"/>
    <m/>
    <m/>
    <m/>
    <m/>
    <x v="20"/>
    <m/>
    <m/>
    <m/>
    <m/>
    <x v="3"/>
    <m/>
    <x v="23"/>
    <x v="402"/>
    <m/>
    <x v="495"/>
  </r>
  <r>
    <m/>
    <m/>
    <m/>
    <m/>
    <m/>
    <m/>
    <m/>
    <m/>
    <m/>
    <m/>
    <m/>
    <m/>
    <x v="70"/>
    <m/>
    <x v="57"/>
    <m/>
    <m/>
    <m/>
    <m/>
    <x v="20"/>
    <m/>
    <m/>
    <m/>
    <m/>
    <x v="3"/>
    <m/>
    <x v="23"/>
    <x v="403"/>
    <m/>
    <x v="496"/>
  </r>
  <r>
    <m/>
    <m/>
    <m/>
    <m/>
    <m/>
    <m/>
    <m/>
    <m/>
    <m/>
    <m/>
    <m/>
    <m/>
    <x v="70"/>
    <m/>
    <x v="57"/>
    <m/>
    <m/>
    <m/>
    <m/>
    <x v="20"/>
    <m/>
    <m/>
    <m/>
    <m/>
    <x v="3"/>
    <m/>
    <x v="23"/>
    <x v="404"/>
    <m/>
    <x v="496"/>
  </r>
  <r>
    <m/>
    <m/>
    <m/>
    <m/>
    <m/>
    <m/>
    <m/>
    <m/>
    <m/>
    <m/>
    <m/>
    <m/>
    <x v="70"/>
    <m/>
    <x v="57"/>
    <m/>
    <m/>
    <m/>
    <m/>
    <x v="20"/>
    <m/>
    <m/>
    <m/>
    <m/>
    <x v="3"/>
    <m/>
    <x v="23"/>
    <x v="399"/>
    <m/>
    <x v="487"/>
  </r>
  <r>
    <m/>
    <m/>
    <m/>
    <m/>
    <m/>
    <m/>
    <m/>
    <m/>
    <m/>
    <m/>
    <m/>
    <m/>
    <x v="70"/>
    <m/>
    <x v="57"/>
    <m/>
    <m/>
    <m/>
    <m/>
    <x v="20"/>
    <m/>
    <m/>
    <m/>
    <m/>
    <x v="3"/>
    <m/>
    <x v="23"/>
    <x v="408"/>
    <m/>
    <x v="487"/>
  </r>
  <r>
    <m/>
    <m/>
    <m/>
    <m/>
    <m/>
    <m/>
    <m/>
    <m/>
    <m/>
    <m/>
    <m/>
    <m/>
    <x v="70"/>
    <m/>
    <x v="57"/>
    <m/>
    <m/>
    <m/>
    <m/>
    <x v="20"/>
    <m/>
    <m/>
    <m/>
    <m/>
    <x v="3"/>
    <m/>
    <x v="23"/>
    <x v="399"/>
    <m/>
    <x v="487"/>
  </r>
  <r>
    <m/>
    <m/>
    <m/>
    <m/>
    <m/>
    <m/>
    <m/>
    <m/>
    <m/>
    <m/>
    <m/>
    <m/>
    <x v="70"/>
    <m/>
    <x v="57"/>
    <m/>
    <m/>
    <m/>
    <m/>
    <x v="20"/>
    <m/>
    <m/>
    <m/>
    <m/>
    <x v="3"/>
    <m/>
    <x v="23"/>
    <x v="401"/>
    <m/>
    <x v="497"/>
  </r>
  <r>
    <m/>
    <m/>
    <m/>
    <m/>
    <m/>
    <m/>
    <m/>
    <m/>
    <m/>
    <m/>
    <m/>
    <m/>
    <x v="70"/>
    <m/>
    <x v="57"/>
    <m/>
    <m/>
    <m/>
    <m/>
    <x v="20"/>
    <m/>
    <m/>
    <m/>
    <m/>
    <x v="3"/>
    <m/>
    <x v="23"/>
    <x v="402"/>
    <m/>
    <x v="497"/>
  </r>
  <r>
    <m/>
    <m/>
    <m/>
    <m/>
    <m/>
    <m/>
    <m/>
    <m/>
    <m/>
    <m/>
    <m/>
    <m/>
    <x v="70"/>
    <m/>
    <x v="57"/>
    <m/>
    <m/>
    <m/>
    <m/>
    <x v="20"/>
    <m/>
    <m/>
    <m/>
    <m/>
    <x v="3"/>
    <m/>
    <x v="23"/>
    <x v="403"/>
    <m/>
    <x v="492"/>
  </r>
  <r>
    <m/>
    <m/>
    <m/>
    <m/>
    <m/>
    <m/>
    <m/>
    <m/>
    <m/>
    <m/>
    <m/>
    <m/>
    <x v="70"/>
    <m/>
    <x v="57"/>
    <m/>
    <m/>
    <m/>
    <m/>
    <x v="20"/>
    <m/>
    <m/>
    <m/>
    <m/>
    <x v="3"/>
    <m/>
    <x v="23"/>
    <x v="404"/>
    <m/>
    <x v="492"/>
  </r>
  <r>
    <m/>
    <m/>
    <m/>
    <m/>
    <m/>
    <m/>
    <m/>
    <m/>
    <m/>
    <m/>
    <m/>
    <m/>
    <x v="70"/>
    <m/>
    <x v="57"/>
    <m/>
    <m/>
    <m/>
    <m/>
    <x v="20"/>
    <m/>
    <m/>
    <m/>
    <m/>
    <x v="3"/>
    <m/>
    <x v="23"/>
    <x v="399"/>
    <m/>
    <x v="487"/>
  </r>
  <r>
    <m/>
    <m/>
    <m/>
    <m/>
    <m/>
    <m/>
    <m/>
    <m/>
    <m/>
    <m/>
    <m/>
    <m/>
    <x v="70"/>
    <m/>
    <x v="57"/>
    <m/>
    <m/>
    <m/>
    <m/>
    <x v="20"/>
    <m/>
    <m/>
    <m/>
    <m/>
    <x v="3"/>
    <m/>
    <x v="23"/>
    <x v="409"/>
    <m/>
    <x v="487"/>
  </r>
  <r>
    <m/>
    <m/>
    <m/>
    <m/>
    <m/>
    <m/>
    <m/>
    <m/>
    <m/>
    <m/>
    <m/>
    <m/>
    <x v="70"/>
    <m/>
    <x v="57"/>
    <m/>
    <m/>
    <m/>
    <m/>
    <x v="20"/>
    <m/>
    <m/>
    <m/>
    <m/>
    <x v="3"/>
    <m/>
    <x v="23"/>
    <x v="399"/>
    <m/>
    <x v="487"/>
  </r>
  <r>
    <m/>
    <m/>
    <m/>
    <m/>
    <m/>
    <m/>
    <m/>
    <m/>
    <m/>
    <m/>
    <m/>
    <m/>
    <x v="70"/>
    <m/>
    <x v="57"/>
    <m/>
    <m/>
    <m/>
    <m/>
    <x v="20"/>
    <m/>
    <m/>
    <m/>
    <m/>
    <x v="3"/>
    <m/>
    <x v="23"/>
    <x v="401"/>
    <m/>
    <x v="498"/>
  </r>
  <r>
    <m/>
    <m/>
    <m/>
    <m/>
    <m/>
    <m/>
    <m/>
    <m/>
    <m/>
    <m/>
    <m/>
    <m/>
    <x v="70"/>
    <m/>
    <x v="57"/>
    <m/>
    <m/>
    <m/>
    <m/>
    <x v="20"/>
    <m/>
    <m/>
    <m/>
    <m/>
    <x v="3"/>
    <m/>
    <x v="23"/>
    <x v="402"/>
    <m/>
    <x v="498"/>
  </r>
  <r>
    <m/>
    <m/>
    <m/>
    <m/>
    <m/>
    <m/>
    <m/>
    <m/>
    <m/>
    <m/>
    <m/>
    <m/>
    <x v="70"/>
    <m/>
    <x v="57"/>
    <m/>
    <m/>
    <m/>
    <m/>
    <x v="20"/>
    <m/>
    <m/>
    <m/>
    <m/>
    <x v="3"/>
    <m/>
    <x v="23"/>
    <x v="403"/>
    <m/>
    <x v="499"/>
  </r>
  <r>
    <m/>
    <m/>
    <m/>
    <m/>
    <m/>
    <m/>
    <m/>
    <m/>
    <m/>
    <m/>
    <m/>
    <m/>
    <x v="70"/>
    <m/>
    <x v="57"/>
    <m/>
    <m/>
    <m/>
    <m/>
    <x v="20"/>
    <m/>
    <m/>
    <m/>
    <m/>
    <x v="3"/>
    <m/>
    <x v="23"/>
    <x v="404"/>
    <m/>
    <x v="499"/>
  </r>
  <r>
    <m/>
    <m/>
    <m/>
    <m/>
    <m/>
    <m/>
    <m/>
    <m/>
    <m/>
    <m/>
    <m/>
    <m/>
    <x v="70"/>
    <m/>
    <x v="57"/>
    <m/>
    <m/>
    <m/>
    <m/>
    <x v="20"/>
    <m/>
    <m/>
    <m/>
    <m/>
    <x v="3"/>
    <m/>
    <x v="23"/>
    <x v="399"/>
    <m/>
    <x v="487"/>
  </r>
  <r>
    <m/>
    <m/>
    <m/>
    <m/>
    <m/>
    <m/>
    <m/>
    <m/>
    <m/>
    <m/>
    <m/>
    <m/>
    <x v="70"/>
    <m/>
    <x v="57"/>
    <m/>
    <m/>
    <m/>
    <m/>
    <x v="20"/>
    <m/>
    <m/>
    <m/>
    <m/>
    <x v="3"/>
    <m/>
    <x v="23"/>
    <x v="410"/>
    <m/>
    <x v="487"/>
  </r>
  <r>
    <m/>
    <m/>
    <m/>
    <m/>
    <m/>
    <m/>
    <m/>
    <m/>
    <m/>
    <m/>
    <m/>
    <m/>
    <x v="70"/>
    <m/>
    <x v="57"/>
    <m/>
    <m/>
    <m/>
    <m/>
    <x v="20"/>
    <m/>
    <m/>
    <m/>
    <m/>
    <x v="3"/>
    <m/>
    <x v="23"/>
    <x v="399"/>
    <m/>
    <x v="487"/>
  </r>
  <r>
    <m/>
    <m/>
    <m/>
    <m/>
    <m/>
    <m/>
    <m/>
    <m/>
    <m/>
    <m/>
    <m/>
    <m/>
    <x v="70"/>
    <m/>
    <x v="57"/>
    <m/>
    <m/>
    <m/>
    <m/>
    <x v="20"/>
    <m/>
    <m/>
    <m/>
    <m/>
    <x v="3"/>
    <m/>
    <x v="23"/>
    <x v="401"/>
    <m/>
    <x v="500"/>
  </r>
  <r>
    <m/>
    <m/>
    <m/>
    <m/>
    <m/>
    <m/>
    <m/>
    <m/>
    <m/>
    <m/>
    <m/>
    <m/>
    <x v="70"/>
    <m/>
    <x v="57"/>
    <m/>
    <m/>
    <m/>
    <m/>
    <x v="20"/>
    <m/>
    <m/>
    <m/>
    <m/>
    <x v="3"/>
    <m/>
    <x v="23"/>
    <x v="402"/>
    <m/>
    <x v="500"/>
  </r>
  <r>
    <m/>
    <m/>
    <m/>
    <m/>
    <m/>
    <m/>
    <m/>
    <m/>
    <m/>
    <m/>
    <m/>
    <m/>
    <x v="70"/>
    <m/>
    <x v="57"/>
    <m/>
    <m/>
    <m/>
    <m/>
    <x v="20"/>
    <m/>
    <m/>
    <m/>
    <m/>
    <x v="3"/>
    <m/>
    <x v="23"/>
    <x v="403"/>
    <m/>
    <x v="501"/>
  </r>
  <r>
    <m/>
    <m/>
    <m/>
    <m/>
    <m/>
    <m/>
    <m/>
    <m/>
    <m/>
    <m/>
    <m/>
    <m/>
    <x v="70"/>
    <m/>
    <x v="57"/>
    <m/>
    <m/>
    <m/>
    <m/>
    <x v="20"/>
    <m/>
    <m/>
    <m/>
    <m/>
    <x v="3"/>
    <m/>
    <x v="23"/>
    <x v="404"/>
    <m/>
    <x v="501"/>
  </r>
  <r>
    <m/>
    <m/>
    <m/>
    <m/>
    <m/>
    <m/>
    <m/>
    <m/>
    <m/>
    <m/>
    <m/>
    <m/>
    <x v="70"/>
    <m/>
    <x v="57"/>
    <m/>
    <m/>
    <m/>
    <m/>
    <x v="20"/>
    <m/>
    <m/>
    <m/>
    <m/>
    <x v="3"/>
    <m/>
    <x v="23"/>
    <x v="399"/>
    <m/>
    <x v="487"/>
  </r>
  <r>
    <m/>
    <m/>
    <m/>
    <m/>
    <m/>
    <m/>
    <m/>
    <m/>
    <m/>
    <m/>
    <m/>
    <m/>
    <x v="70"/>
    <m/>
    <x v="57"/>
    <m/>
    <m/>
    <m/>
    <m/>
    <x v="20"/>
    <m/>
    <m/>
    <m/>
    <m/>
    <x v="3"/>
    <m/>
    <x v="23"/>
    <x v="411"/>
    <m/>
    <x v="487"/>
  </r>
  <r>
    <m/>
    <m/>
    <m/>
    <m/>
    <m/>
    <m/>
    <m/>
    <m/>
    <m/>
    <m/>
    <m/>
    <m/>
    <x v="70"/>
    <m/>
    <x v="57"/>
    <m/>
    <m/>
    <m/>
    <m/>
    <x v="20"/>
    <m/>
    <m/>
    <m/>
    <m/>
    <x v="3"/>
    <m/>
    <x v="23"/>
    <x v="399"/>
    <m/>
    <x v="487"/>
  </r>
  <r>
    <m/>
    <m/>
    <m/>
    <m/>
    <m/>
    <m/>
    <m/>
    <m/>
    <m/>
    <m/>
    <m/>
    <m/>
    <x v="70"/>
    <m/>
    <x v="57"/>
    <m/>
    <m/>
    <m/>
    <m/>
    <x v="20"/>
    <m/>
    <m/>
    <m/>
    <m/>
    <x v="3"/>
    <m/>
    <x v="23"/>
    <x v="401"/>
    <m/>
    <x v="502"/>
  </r>
  <r>
    <m/>
    <m/>
    <m/>
    <m/>
    <m/>
    <m/>
    <m/>
    <m/>
    <m/>
    <m/>
    <m/>
    <m/>
    <x v="70"/>
    <m/>
    <x v="57"/>
    <m/>
    <m/>
    <m/>
    <m/>
    <x v="20"/>
    <m/>
    <m/>
    <m/>
    <m/>
    <x v="3"/>
    <m/>
    <x v="23"/>
    <x v="402"/>
    <m/>
    <x v="503"/>
  </r>
  <r>
    <m/>
    <m/>
    <m/>
    <m/>
    <m/>
    <m/>
    <m/>
    <m/>
    <m/>
    <m/>
    <m/>
    <m/>
    <x v="70"/>
    <m/>
    <x v="57"/>
    <m/>
    <m/>
    <m/>
    <m/>
    <x v="20"/>
    <m/>
    <m/>
    <m/>
    <m/>
    <x v="3"/>
    <m/>
    <x v="23"/>
    <x v="403"/>
    <m/>
    <x v="504"/>
  </r>
  <r>
    <m/>
    <m/>
    <m/>
    <m/>
    <m/>
    <m/>
    <m/>
    <m/>
    <m/>
    <m/>
    <m/>
    <m/>
    <x v="70"/>
    <m/>
    <x v="57"/>
    <m/>
    <m/>
    <m/>
    <m/>
    <x v="20"/>
    <m/>
    <m/>
    <m/>
    <m/>
    <x v="3"/>
    <m/>
    <x v="23"/>
    <x v="404"/>
    <m/>
    <x v="505"/>
  </r>
  <r>
    <m/>
    <m/>
    <m/>
    <m/>
    <m/>
    <m/>
    <m/>
    <m/>
    <m/>
    <m/>
    <m/>
    <m/>
    <x v="70"/>
    <m/>
    <x v="57"/>
    <m/>
    <m/>
    <m/>
    <m/>
    <x v="20"/>
    <m/>
    <m/>
    <m/>
    <m/>
    <x v="3"/>
    <m/>
    <x v="23"/>
    <x v="399"/>
    <m/>
    <x v="487"/>
  </r>
  <r>
    <m/>
    <m/>
    <m/>
    <m/>
    <m/>
    <m/>
    <m/>
    <m/>
    <m/>
    <m/>
    <m/>
    <m/>
    <x v="70"/>
    <m/>
    <x v="57"/>
    <m/>
    <m/>
    <m/>
    <m/>
    <x v="20"/>
    <m/>
    <m/>
    <m/>
    <m/>
    <x v="3"/>
    <m/>
    <x v="23"/>
    <x v="412"/>
    <m/>
    <x v="487"/>
  </r>
  <r>
    <m/>
    <m/>
    <m/>
    <m/>
    <m/>
    <m/>
    <m/>
    <m/>
    <m/>
    <m/>
    <m/>
    <m/>
    <x v="70"/>
    <m/>
    <x v="57"/>
    <m/>
    <m/>
    <m/>
    <m/>
    <x v="20"/>
    <m/>
    <m/>
    <m/>
    <m/>
    <x v="3"/>
    <m/>
    <x v="23"/>
    <x v="399"/>
    <m/>
    <x v="487"/>
  </r>
  <r>
    <m/>
    <m/>
    <m/>
    <m/>
    <m/>
    <m/>
    <m/>
    <m/>
    <m/>
    <m/>
    <m/>
    <m/>
    <x v="70"/>
    <m/>
    <x v="57"/>
    <m/>
    <m/>
    <m/>
    <m/>
    <x v="20"/>
    <m/>
    <m/>
    <m/>
    <m/>
    <x v="3"/>
    <m/>
    <x v="23"/>
    <x v="401"/>
    <m/>
    <x v="506"/>
  </r>
  <r>
    <m/>
    <m/>
    <m/>
    <m/>
    <m/>
    <m/>
    <m/>
    <m/>
    <m/>
    <m/>
    <m/>
    <m/>
    <x v="70"/>
    <m/>
    <x v="57"/>
    <m/>
    <m/>
    <m/>
    <m/>
    <x v="20"/>
    <m/>
    <m/>
    <m/>
    <m/>
    <x v="3"/>
    <m/>
    <x v="23"/>
    <x v="402"/>
    <m/>
    <x v="506"/>
  </r>
  <r>
    <m/>
    <m/>
    <m/>
    <m/>
    <m/>
    <m/>
    <m/>
    <m/>
    <m/>
    <m/>
    <m/>
    <m/>
    <x v="70"/>
    <m/>
    <x v="57"/>
    <m/>
    <m/>
    <m/>
    <m/>
    <x v="20"/>
    <m/>
    <m/>
    <m/>
    <m/>
    <x v="3"/>
    <m/>
    <x v="23"/>
    <x v="403"/>
    <m/>
    <x v="492"/>
  </r>
  <r>
    <m/>
    <m/>
    <m/>
    <m/>
    <m/>
    <m/>
    <m/>
    <m/>
    <m/>
    <m/>
    <m/>
    <m/>
    <x v="70"/>
    <m/>
    <x v="57"/>
    <m/>
    <m/>
    <m/>
    <m/>
    <x v="20"/>
    <m/>
    <m/>
    <m/>
    <m/>
    <x v="3"/>
    <m/>
    <x v="23"/>
    <x v="404"/>
    <m/>
    <x v="492"/>
  </r>
  <r>
    <m/>
    <m/>
    <m/>
    <m/>
    <m/>
    <m/>
    <m/>
    <m/>
    <m/>
    <m/>
    <m/>
    <m/>
    <x v="70"/>
    <m/>
    <x v="57"/>
    <m/>
    <m/>
    <m/>
    <m/>
    <x v="20"/>
    <m/>
    <m/>
    <m/>
    <m/>
    <x v="3"/>
    <m/>
    <x v="23"/>
    <x v="399"/>
    <m/>
    <x v="487"/>
  </r>
  <r>
    <m/>
    <m/>
    <m/>
    <m/>
    <m/>
    <m/>
    <m/>
    <m/>
    <m/>
    <m/>
    <m/>
    <m/>
    <x v="70"/>
    <m/>
    <x v="57"/>
    <m/>
    <m/>
    <m/>
    <m/>
    <x v="20"/>
    <m/>
    <m/>
    <m/>
    <m/>
    <x v="3"/>
    <m/>
    <x v="23"/>
    <x v="413"/>
    <m/>
    <x v="487"/>
  </r>
  <r>
    <m/>
    <m/>
    <m/>
    <m/>
    <m/>
    <m/>
    <m/>
    <m/>
    <m/>
    <m/>
    <m/>
    <m/>
    <x v="70"/>
    <m/>
    <x v="57"/>
    <m/>
    <m/>
    <m/>
    <m/>
    <x v="20"/>
    <m/>
    <m/>
    <m/>
    <m/>
    <x v="3"/>
    <m/>
    <x v="23"/>
    <x v="399"/>
    <m/>
    <x v="487"/>
  </r>
  <r>
    <m/>
    <m/>
    <m/>
    <m/>
    <m/>
    <m/>
    <m/>
    <m/>
    <m/>
    <m/>
    <m/>
    <m/>
    <x v="70"/>
    <m/>
    <x v="57"/>
    <m/>
    <m/>
    <m/>
    <m/>
    <x v="20"/>
    <m/>
    <m/>
    <m/>
    <m/>
    <x v="3"/>
    <m/>
    <x v="23"/>
    <x v="401"/>
    <m/>
    <x v="507"/>
  </r>
  <r>
    <m/>
    <m/>
    <m/>
    <m/>
    <m/>
    <m/>
    <m/>
    <m/>
    <m/>
    <m/>
    <m/>
    <m/>
    <x v="70"/>
    <m/>
    <x v="57"/>
    <m/>
    <m/>
    <m/>
    <m/>
    <x v="20"/>
    <m/>
    <m/>
    <m/>
    <m/>
    <x v="3"/>
    <m/>
    <x v="23"/>
    <x v="402"/>
    <m/>
    <x v="507"/>
  </r>
  <r>
    <m/>
    <m/>
    <m/>
    <m/>
    <m/>
    <m/>
    <m/>
    <m/>
    <m/>
    <m/>
    <m/>
    <m/>
    <x v="70"/>
    <m/>
    <x v="57"/>
    <m/>
    <m/>
    <m/>
    <m/>
    <x v="20"/>
    <m/>
    <m/>
    <m/>
    <m/>
    <x v="3"/>
    <m/>
    <x v="23"/>
    <x v="403"/>
    <m/>
    <x v="508"/>
  </r>
  <r>
    <m/>
    <m/>
    <m/>
    <m/>
    <m/>
    <m/>
    <m/>
    <m/>
    <m/>
    <m/>
    <m/>
    <m/>
    <x v="70"/>
    <m/>
    <x v="57"/>
    <m/>
    <m/>
    <m/>
    <m/>
    <x v="20"/>
    <m/>
    <m/>
    <m/>
    <m/>
    <x v="3"/>
    <m/>
    <x v="23"/>
    <x v="404"/>
    <m/>
    <x v="508"/>
  </r>
  <r>
    <m/>
    <m/>
    <m/>
    <m/>
    <m/>
    <m/>
    <m/>
    <m/>
    <m/>
    <m/>
    <m/>
    <m/>
    <x v="70"/>
    <m/>
    <x v="57"/>
    <m/>
    <m/>
    <m/>
    <m/>
    <x v="20"/>
    <m/>
    <m/>
    <m/>
    <m/>
    <x v="3"/>
    <m/>
    <x v="23"/>
    <x v="399"/>
    <m/>
    <x v="487"/>
  </r>
  <r>
    <m/>
    <m/>
    <m/>
    <m/>
    <m/>
    <m/>
    <m/>
    <m/>
    <m/>
    <m/>
    <m/>
    <m/>
    <x v="70"/>
    <m/>
    <x v="57"/>
    <m/>
    <m/>
    <m/>
    <m/>
    <x v="20"/>
    <m/>
    <m/>
    <m/>
    <m/>
    <x v="3"/>
    <m/>
    <x v="23"/>
    <x v="414"/>
    <m/>
    <x v="487"/>
  </r>
  <r>
    <m/>
    <m/>
    <m/>
    <m/>
    <m/>
    <m/>
    <m/>
    <m/>
    <m/>
    <m/>
    <m/>
    <m/>
    <x v="70"/>
    <m/>
    <x v="57"/>
    <m/>
    <m/>
    <m/>
    <m/>
    <x v="20"/>
    <m/>
    <m/>
    <m/>
    <m/>
    <x v="3"/>
    <m/>
    <x v="23"/>
    <x v="399"/>
    <m/>
    <x v="487"/>
  </r>
  <r>
    <m/>
    <m/>
    <m/>
    <m/>
    <m/>
    <m/>
    <m/>
    <m/>
    <m/>
    <m/>
    <m/>
    <m/>
    <x v="70"/>
    <m/>
    <x v="57"/>
    <m/>
    <m/>
    <m/>
    <m/>
    <x v="20"/>
    <m/>
    <m/>
    <m/>
    <m/>
    <x v="3"/>
    <m/>
    <x v="23"/>
    <x v="401"/>
    <m/>
    <x v="509"/>
  </r>
  <r>
    <m/>
    <m/>
    <m/>
    <m/>
    <m/>
    <m/>
    <m/>
    <m/>
    <m/>
    <m/>
    <m/>
    <m/>
    <x v="70"/>
    <m/>
    <x v="57"/>
    <m/>
    <m/>
    <m/>
    <m/>
    <x v="20"/>
    <m/>
    <m/>
    <m/>
    <m/>
    <x v="3"/>
    <m/>
    <x v="23"/>
    <x v="402"/>
    <m/>
    <x v="509"/>
  </r>
  <r>
    <m/>
    <m/>
    <m/>
    <m/>
    <m/>
    <m/>
    <m/>
    <m/>
    <m/>
    <m/>
    <m/>
    <m/>
    <x v="70"/>
    <m/>
    <x v="57"/>
    <m/>
    <m/>
    <m/>
    <m/>
    <x v="20"/>
    <m/>
    <m/>
    <m/>
    <m/>
    <x v="3"/>
    <m/>
    <x v="23"/>
    <x v="403"/>
    <m/>
    <x v="510"/>
  </r>
  <r>
    <m/>
    <m/>
    <m/>
    <m/>
    <m/>
    <m/>
    <m/>
    <m/>
    <m/>
    <m/>
    <m/>
    <m/>
    <x v="70"/>
    <m/>
    <x v="57"/>
    <m/>
    <m/>
    <m/>
    <m/>
    <x v="20"/>
    <m/>
    <m/>
    <m/>
    <m/>
    <x v="3"/>
    <m/>
    <x v="23"/>
    <x v="404"/>
    <m/>
    <x v="510"/>
  </r>
  <r>
    <m/>
    <m/>
    <m/>
    <m/>
    <m/>
    <m/>
    <m/>
    <m/>
    <m/>
    <m/>
    <m/>
    <m/>
    <x v="70"/>
    <m/>
    <x v="57"/>
    <m/>
    <m/>
    <m/>
    <m/>
    <x v="20"/>
    <m/>
    <m/>
    <m/>
    <m/>
    <x v="3"/>
    <m/>
    <x v="23"/>
    <x v="399"/>
    <m/>
    <x v="487"/>
  </r>
  <r>
    <m/>
    <m/>
    <m/>
    <m/>
    <m/>
    <m/>
    <m/>
    <m/>
    <m/>
    <m/>
    <m/>
    <m/>
    <x v="70"/>
    <m/>
    <x v="57"/>
    <m/>
    <m/>
    <m/>
    <m/>
    <x v="20"/>
    <m/>
    <m/>
    <m/>
    <m/>
    <x v="3"/>
    <m/>
    <x v="23"/>
    <x v="415"/>
    <m/>
    <x v="487"/>
  </r>
  <r>
    <m/>
    <m/>
    <m/>
    <m/>
    <m/>
    <m/>
    <m/>
    <m/>
    <m/>
    <m/>
    <m/>
    <m/>
    <x v="70"/>
    <m/>
    <x v="57"/>
    <m/>
    <m/>
    <m/>
    <m/>
    <x v="20"/>
    <m/>
    <m/>
    <m/>
    <m/>
    <x v="3"/>
    <m/>
    <x v="23"/>
    <x v="399"/>
    <m/>
    <x v="487"/>
  </r>
  <r>
    <m/>
    <m/>
    <m/>
    <m/>
    <m/>
    <m/>
    <m/>
    <m/>
    <m/>
    <m/>
    <m/>
    <m/>
    <x v="70"/>
    <m/>
    <x v="57"/>
    <m/>
    <m/>
    <m/>
    <m/>
    <x v="20"/>
    <m/>
    <m/>
    <m/>
    <m/>
    <x v="3"/>
    <m/>
    <x v="23"/>
    <x v="401"/>
    <m/>
    <x v="511"/>
  </r>
  <r>
    <m/>
    <m/>
    <m/>
    <m/>
    <m/>
    <m/>
    <m/>
    <m/>
    <m/>
    <m/>
    <m/>
    <m/>
    <x v="70"/>
    <m/>
    <x v="57"/>
    <m/>
    <m/>
    <m/>
    <m/>
    <x v="20"/>
    <m/>
    <m/>
    <m/>
    <m/>
    <x v="3"/>
    <m/>
    <x v="23"/>
    <x v="402"/>
    <m/>
    <x v="511"/>
  </r>
  <r>
    <m/>
    <m/>
    <m/>
    <m/>
    <m/>
    <m/>
    <m/>
    <m/>
    <m/>
    <m/>
    <m/>
    <m/>
    <x v="70"/>
    <m/>
    <x v="57"/>
    <m/>
    <m/>
    <m/>
    <m/>
    <x v="20"/>
    <m/>
    <m/>
    <m/>
    <m/>
    <x v="3"/>
    <m/>
    <x v="23"/>
    <x v="403"/>
    <m/>
    <x v="512"/>
  </r>
  <r>
    <m/>
    <m/>
    <m/>
    <m/>
    <m/>
    <m/>
    <m/>
    <m/>
    <m/>
    <m/>
    <m/>
    <m/>
    <x v="70"/>
    <m/>
    <x v="57"/>
    <m/>
    <m/>
    <m/>
    <m/>
    <x v="20"/>
    <m/>
    <m/>
    <m/>
    <m/>
    <x v="3"/>
    <m/>
    <x v="23"/>
    <x v="404"/>
    <m/>
    <x v="512"/>
  </r>
  <r>
    <m/>
    <m/>
    <m/>
    <m/>
    <m/>
    <m/>
    <m/>
    <m/>
    <m/>
    <m/>
    <m/>
    <m/>
    <x v="70"/>
    <m/>
    <x v="57"/>
    <m/>
    <m/>
    <m/>
    <m/>
    <x v="20"/>
    <m/>
    <m/>
    <m/>
    <m/>
    <x v="3"/>
    <m/>
    <x v="23"/>
    <x v="399"/>
    <m/>
    <x v="487"/>
  </r>
  <r>
    <m/>
    <m/>
    <m/>
    <m/>
    <m/>
    <m/>
    <m/>
    <m/>
    <m/>
    <m/>
    <m/>
    <m/>
    <x v="70"/>
    <m/>
    <x v="57"/>
    <m/>
    <m/>
    <m/>
    <m/>
    <x v="20"/>
    <m/>
    <m/>
    <m/>
    <m/>
    <x v="3"/>
    <m/>
    <x v="23"/>
    <x v="416"/>
    <m/>
    <x v="487"/>
  </r>
  <r>
    <m/>
    <m/>
    <m/>
    <m/>
    <m/>
    <m/>
    <m/>
    <m/>
    <m/>
    <m/>
    <m/>
    <m/>
    <x v="70"/>
    <m/>
    <x v="57"/>
    <m/>
    <m/>
    <m/>
    <m/>
    <x v="20"/>
    <m/>
    <m/>
    <m/>
    <m/>
    <x v="3"/>
    <m/>
    <x v="23"/>
    <x v="399"/>
    <m/>
    <x v="487"/>
  </r>
  <r>
    <m/>
    <m/>
    <m/>
    <m/>
    <m/>
    <m/>
    <m/>
    <m/>
    <m/>
    <m/>
    <m/>
    <m/>
    <x v="70"/>
    <m/>
    <x v="57"/>
    <m/>
    <m/>
    <m/>
    <m/>
    <x v="20"/>
    <m/>
    <m/>
    <m/>
    <m/>
    <x v="3"/>
    <m/>
    <x v="23"/>
    <x v="401"/>
    <m/>
    <x v="513"/>
  </r>
  <r>
    <m/>
    <m/>
    <m/>
    <m/>
    <m/>
    <m/>
    <m/>
    <m/>
    <m/>
    <m/>
    <m/>
    <m/>
    <x v="70"/>
    <m/>
    <x v="57"/>
    <m/>
    <m/>
    <m/>
    <m/>
    <x v="20"/>
    <m/>
    <m/>
    <m/>
    <m/>
    <x v="3"/>
    <m/>
    <x v="23"/>
    <x v="402"/>
    <m/>
    <x v="514"/>
  </r>
  <r>
    <m/>
    <m/>
    <m/>
    <m/>
    <m/>
    <m/>
    <m/>
    <m/>
    <m/>
    <m/>
    <m/>
    <m/>
    <x v="70"/>
    <m/>
    <x v="57"/>
    <m/>
    <m/>
    <m/>
    <m/>
    <x v="20"/>
    <m/>
    <m/>
    <m/>
    <m/>
    <x v="3"/>
    <m/>
    <x v="23"/>
    <x v="403"/>
    <m/>
    <x v="515"/>
  </r>
  <r>
    <m/>
    <m/>
    <m/>
    <m/>
    <m/>
    <m/>
    <m/>
    <m/>
    <m/>
    <m/>
    <m/>
    <m/>
    <x v="70"/>
    <m/>
    <x v="57"/>
    <m/>
    <m/>
    <m/>
    <m/>
    <x v="20"/>
    <m/>
    <m/>
    <m/>
    <m/>
    <x v="3"/>
    <m/>
    <x v="23"/>
    <x v="404"/>
    <m/>
    <x v="516"/>
  </r>
  <r>
    <m/>
    <m/>
    <m/>
    <m/>
    <m/>
    <m/>
    <m/>
    <m/>
    <m/>
    <m/>
    <m/>
    <m/>
    <x v="70"/>
    <m/>
    <x v="57"/>
    <m/>
    <m/>
    <m/>
    <m/>
    <x v="20"/>
    <m/>
    <m/>
    <m/>
    <m/>
    <x v="3"/>
    <m/>
    <x v="23"/>
    <x v="399"/>
    <m/>
    <x v="487"/>
  </r>
  <r>
    <m/>
    <m/>
    <m/>
    <m/>
    <m/>
    <m/>
    <m/>
    <m/>
    <m/>
    <m/>
    <m/>
    <m/>
    <x v="70"/>
    <m/>
    <x v="57"/>
    <m/>
    <m/>
    <m/>
    <m/>
    <x v="20"/>
    <m/>
    <m/>
    <m/>
    <m/>
    <x v="3"/>
    <m/>
    <x v="23"/>
    <x v="417"/>
    <m/>
    <x v="487"/>
  </r>
  <r>
    <m/>
    <m/>
    <m/>
    <m/>
    <m/>
    <m/>
    <m/>
    <m/>
    <m/>
    <m/>
    <m/>
    <m/>
    <x v="70"/>
    <m/>
    <x v="57"/>
    <m/>
    <m/>
    <m/>
    <m/>
    <x v="20"/>
    <m/>
    <m/>
    <m/>
    <m/>
    <x v="3"/>
    <m/>
    <x v="23"/>
    <x v="399"/>
    <m/>
    <x v="487"/>
  </r>
  <r>
    <m/>
    <m/>
    <m/>
    <m/>
    <m/>
    <m/>
    <m/>
    <m/>
    <m/>
    <m/>
    <m/>
    <m/>
    <x v="70"/>
    <m/>
    <x v="57"/>
    <m/>
    <m/>
    <m/>
    <m/>
    <x v="20"/>
    <m/>
    <m/>
    <m/>
    <m/>
    <x v="3"/>
    <m/>
    <x v="23"/>
    <x v="401"/>
    <m/>
    <x v="517"/>
  </r>
  <r>
    <m/>
    <m/>
    <m/>
    <m/>
    <m/>
    <m/>
    <m/>
    <m/>
    <m/>
    <m/>
    <m/>
    <m/>
    <x v="70"/>
    <m/>
    <x v="57"/>
    <m/>
    <m/>
    <m/>
    <m/>
    <x v="20"/>
    <m/>
    <m/>
    <m/>
    <m/>
    <x v="3"/>
    <m/>
    <x v="23"/>
    <x v="402"/>
    <m/>
    <x v="517"/>
  </r>
  <r>
    <m/>
    <m/>
    <m/>
    <m/>
    <m/>
    <m/>
    <m/>
    <m/>
    <m/>
    <m/>
    <m/>
    <m/>
    <x v="70"/>
    <m/>
    <x v="57"/>
    <m/>
    <m/>
    <m/>
    <m/>
    <x v="20"/>
    <m/>
    <m/>
    <m/>
    <m/>
    <x v="3"/>
    <m/>
    <x v="23"/>
    <x v="403"/>
    <m/>
    <x v="518"/>
  </r>
  <r>
    <m/>
    <m/>
    <m/>
    <m/>
    <m/>
    <m/>
    <m/>
    <m/>
    <m/>
    <m/>
    <m/>
    <m/>
    <x v="70"/>
    <m/>
    <x v="57"/>
    <m/>
    <m/>
    <m/>
    <m/>
    <x v="20"/>
    <m/>
    <m/>
    <m/>
    <m/>
    <x v="3"/>
    <m/>
    <x v="23"/>
    <x v="404"/>
    <m/>
    <x v="518"/>
  </r>
  <r>
    <m/>
    <m/>
    <m/>
    <m/>
    <m/>
    <m/>
    <m/>
    <m/>
    <m/>
    <m/>
    <m/>
    <m/>
    <x v="70"/>
    <m/>
    <x v="57"/>
    <m/>
    <m/>
    <m/>
    <m/>
    <x v="20"/>
    <m/>
    <m/>
    <m/>
    <m/>
    <x v="3"/>
    <m/>
    <x v="23"/>
    <x v="399"/>
    <m/>
    <x v="487"/>
  </r>
  <r>
    <m/>
    <m/>
    <m/>
    <m/>
    <m/>
    <m/>
    <m/>
    <m/>
    <m/>
    <m/>
    <m/>
    <m/>
    <x v="70"/>
    <m/>
    <x v="57"/>
    <m/>
    <m/>
    <m/>
    <m/>
    <x v="20"/>
    <m/>
    <m/>
    <m/>
    <m/>
    <x v="3"/>
    <m/>
    <x v="23"/>
    <x v="418"/>
    <m/>
    <x v="487"/>
  </r>
  <r>
    <m/>
    <m/>
    <m/>
    <m/>
    <m/>
    <m/>
    <m/>
    <m/>
    <m/>
    <m/>
    <m/>
    <m/>
    <x v="70"/>
    <m/>
    <x v="57"/>
    <m/>
    <m/>
    <m/>
    <m/>
    <x v="20"/>
    <m/>
    <m/>
    <m/>
    <m/>
    <x v="3"/>
    <m/>
    <x v="23"/>
    <x v="399"/>
    <m/>
    <x v="487"/>
  </r>
  <r>
    <m/>
    <m/>
    <m/>
    <m/>
    <m/>
    <m/>
    <m/>
    <m/>
    <m/>
    <m/>
    <m/>
    <m/>
    <x v="70"/>
    <m/>
    <x v="57"/>
    <m/>
    <m/>
    <m/>
    <m/>
    <x v="20"/>
    <m/>
    <m/>
    <m/>
    <m/>
    <x v="3"/>
    <m/>
    <x v="23"/>
    <x v="401"/>
    <m/>
    <x v="519"/>
  </r>
  <r>
    <m/>
    <m/>
    <m/>
    <m/>
    <m/>
    <m/>
    <m/>
    <m/>
    <m/>
    <m/>
    <m/>
    <m/>
    <x v="70"/>
    <m/>
    <x v="57"/>
    <m/>
    <m/>
    <m/>
    <m/>
    <x v="20"/>
    <m/>
    <m/>
    <m/>
    <m/>
    <x v="3"/>
    <m/>
    <x v="23"/>
    <x v="402"/>
    <m/>
    <x v="519"/>
  </r>
  <r>
    <m/>
    <m/>
    <m/>
    <m/>
    <m/>
    <m/>
    <m/>
    <m/>
    <m/>
    <m/>
    <m/>
    <m/>
    <x v="70"/>
    <m/>
    <x v="57"/>
    <m/>
    <m/>
    <m/>
    <m/>
    <x v="20"/>
    <m/>
    <m/>
    <m/>
    <m/>
    <x v="3"/>
    <m/>
    <x v="23"/>
    <x v="403"/>
    <m/>
    <x v="520"/>
  </r>
  <r>
    <m/>
    <m/>
    <m/>
    <m/>
    <m/>
    <m/>
    <m/>
    <m/>
    <m/>
    <m/>
    <m/>
    <m/>
    <x v="70"/>
    <m/>
    <x v="57"/>
    <m/>
    <m/>
    <m/>
    <m/>
    <x v="20"/>
    <m/>
    <m/>
    <m/>
    <m/>
    <x v="3"/>
    <m/>
    <x v="23"/>
    <x v="404"/>
    <m/>
    <x v="520"/>
  </r>
  <r>
    <m/>
    <m/>
    <m/>
    <m/>
    <m/>
    <m/>
    <m/>
    <m/>
    <m/>
    <m/>
    <m/>
    <m/>
    <x v="70"/>
    <m/>
    <x v="57"/>
    <m/>
    <m/>
    <m/>
    <m/>
    <x v="20"/>
    <m/>
    <m/>
    <m/>
    <m/>
    <x v="3"/>
    <m/>
    <x v="23"/>
    <x v="399"/>
    <m/>
    <x v="487"/>
  </r>
  <r>
    <m/>
    <m/>
    <m/>
    <m/>
    <m/>
    <m/>
    <m/>
    <m/>
    <m/>
    <m/>
    <m/>
    <m/>
    <x v="70"/>
    <m/>
    <x v="57"/>
    <m/>
    <m/>
    <m/>
    <m/>
    <x v="20"/>
    <m/>
    <m/>
    <m/>
    <m/>
    <x v="3"/>
    <m/>
    <x v="23"/>
    <x v="419"/>
    <m/>
    <x v="487"/>
  </r>
  <r>
    <m/>
    <m/>
    <m/>
    <m/>
    <m/>
    <m/>
    <m/>
    <m/>
    <m/>
    <m/>
    <m/>
    <m/>
    <x v="70"/>
    <m/>
    <x v="57"/>
    <m/>
    <m/>
    <m/>
    <m/>
    <x v="20"/>
    <m/>
    <m/>
    <m/>
    <m/>
    <x v="3"/>
    <m/>
    <x v="23"/>
    <x v="399"/>
    <m/>
    <x v="487"/>
  </r>
  <r>
    <m/>
    <m/>
    <m/>
    <m/>
    <m/>
    <m/>
    <m/>
    <m/>
    <m/>
    <m/>
    <m/>
    <m/>
    <x v="70"/>
    <m/>
    <x v="57"/>
    <m/>
    <m/>
    <m/>
    <m/>
    <x v="20"/>
    <m/>
    <m/>
    <m/>
    <m/>
    <x v="3"/>
    <m/>
    <x v="23"/>
    <x v="401"/>
    <m/>
    <x v="521"/>
  </r>
  <r>
    <m/>
    <m/>
    <m/>
    <m/>
    <m/>
    <m/>
    <m/>
    <m/>
    <m/>
    <m/>
    <m/>
    <m/>
    <x v="70"/>
    <m/>
    <x v="57"/>
    <m/>
    <m/>
    <m/>
    <m/>
    <x v="20"/>
    <m/>
    <m/>
    <m/>
    <m/>
    <x v="3"/>
    <m/>
    <x v="23"/>
    <x v="402"/>
    <m/>
    <x v="521"/>
  </r>
  <r>
    <m/>
    <m/>
    <m/>
    <m/>
    <m/>
    <m/>
    <m/>
    <m/>
    <m/>
    <m/>
    <m/>
    <m/>
    <x v="70"/>
    <m/>
    <x v="57"/>
    <m/>
    <m/>
    <m/>
    <m/>
    <x v="20"/>
    <m/>
    <m/>
    <m/>
    <m/>
    <x v="3"/>
    <m/>
    <x v="23"/>
    <x v="403"/>
    <m/>
    <x v="522"/>
  </r>
  <r>
    <m/>
    <m/>
    <m/>
    <m/>
    <m/>
    <m/>
    <m/>
    <m/>
    <m/>
    <m/>
    <m/>
    <m/>
    <x v="70"/>
    <m/>
    <x v="57"/>
    <m/>
    <m/>
    <m/>
    <m/>
    <x v="20"/>
    <m/>
    <m/>
    <m/>
    <m/>
    <x v="3"/>
    <m/>
    <x v="23"/>
    <x v="404"/>
    <m/>
    <x v="522"/>
  </r>
  <r>
    <m/>
    <m/>
    <m/>
    <m/>
    <m/>
    <m/>
    <m/>
    <m/>
    <m/>
    <m/>
    <m/>
    <m/>
    <x v="70"/>
    <m/>
    <x v="57"/>
    <m/>
    <m/>
    <m/>
    <m/>
    <x v="20"/>
    <m/>
    <m/>
    <m/>
    <m/>
    <x v="3"/>
    <m/>
    <x v="23"/>
    <x v="399"/>
    <m/>
    <x v="487"/>
  </r>
  <r>
    <m/>
    <m/>
    <m/>
    <m/>
    <m/>
    <m/>
    <m/>
    <m/>
    <m/>
    <m/>
    <m/>
    <m/>
    <x v="70"/>
    <m/>
    <x v="57"/>
    <m/>
    <m/>
    <m/>
    <m/>
    <x v="20"/>
    <m/>
    <m/>
    <m/>
    <m/>
    <x v="3"/>
    <m/>
    <x v="23"/>
    <x v="420"/>
    <m/>
    <x v="487"/>
  </r>
  <r>
    <m/>
    <m/>
    <m/>
    <m/>
    <m/>
    <m/>
    <m/>
    <m/>
    <m/>
    <m/>
    <m/>
    <m/>
    <x v="70"/>
    <m/>
    <x v="57"/>
    <m/>
    <m/>
    <m/>
    <m/>
    <x v="20"/>
    <m/>
    <m/>
    <m/>
    <m/>
    <x v="3"/>
    <m/>
    <x v="23"/>
    <x v="399"/>
    <m/>
    <x v="487"/>
  </r>
  <r>
    <m/>
    <m/>
    <m/>
    <m/>
    <m/>
    <m/>
    <m/>
    <m/>
    <m/>
    <m/>
    <m/>
    <m/>
    <x v="70"/>
    <m/>
    <x v="57"/>
    <m/>
    <m/>
    <m/>
    <m/>
    <x v="20"/>
    <m/>
    <m/>
    <m/>
    <m/>
    <x v="3"/>
    <m/>
    <x v="23"/>
    <x v="401"/>
    <m/>
    <x v="523"/>
  </r>
  <r>
    <m/>
    <m/>
    <m/>
    <m/>
    <m/>
    <m/>
    <m/>
    <m/>
    <m/>
    <m/>
    <m/>
    <m/>
    <x v="70"/>
    <m/>
    <x v="57"/>
    <m/>
    <m/>
    <m/>
    <m/>
    <x v="20"/>
    <m/>
    <m/>
    <m/>
    <m/>
    <x v="3"/>
    <m/>
    <x v="23"/>
    <x v="402"/>
    <m/>
    <x v="524"/>
  </r>
  <r>
    <m/>
    <m/>
    <m/>
    <m/>
    <m/>
    <m/>
    <m/>
    <m/>
    <m/>
    <m/>
    <m/>
    <m/>
    <x v="70"/>
    <m/>
    <x v="57"/>
    <m/>
    <m/>
    <m/>
    <m/>
    <x v="20"/>
    <m/>
    <m/>
    <m/>
    <m/>
    <x v="3"/>
    <m/>
    <x v="23"/>
    <x v="403"/>
    <m/>
    <x v="525"/>
  </r>
  <r>
    <m/>
    <m/>
    <m/>
    <m/>
    <m/>
    <m/>
    <m/>
    <m/>
    <m/>
    <m/>
    <m/>
    <m/>
    <x v="70"/>
    <m/>
    <x v="57"/>
    <m/>
    <m/>
    <m/>
    <m/>
    <x v="20"/>
    <m/>
    <m/>
    <m/>
    <m/>
    <x v="3"/>
    <m/>
    <x v="23"/>
    <x v="404"/>
    <m/>
    <x v="526"/>
  </r>
  <r>
    <m/>
    <m/>
    <m/>
    <m/>
    <m/>
    <m/>
    <m/>
    <m/>
    <m/>
    <m/>
    <m/>
    <m/>
    <x v="70"/>
    <m/>
    <x v="57"/>
    <m/>
    <m/>
    <m/>
    <m/>
    <x v="20"/>
    <m/>
    <m/>
    <m/>
    <m/>
    <x v="3"/>
    <m/>
    <x v="23"/>
    <x v="399"/>
    <m/>
    <x v="487"/>
  </r>
  <r>
    <m/>
    <m/>
    <m/>
    <m/>
    <m/>
    <m/>
    <m/>
    <m/>
    <m/>
    <m/>
    <m/>
    <m/>
    <x v="70"/>
    <m/>
    <x v="57"/>
    <m/>
    <m/>
    <m/>
    <m/>
    <x v="20"/>
    <m/>
    <m/>
    <m/>
    <m/>
    <x v="3"/>
    <m/>
    <x v="23"/>
    <x v="421"/>
    <m/>
    <x v="487"/>
  </r>
  <r>
    <m/>
    <m/>
    <m/>
    <m/>
    <m/>
    <m/>
    <m/>
    <m/>
    <m/>
    <m/>
    <m/>
    <m/>
    <x v="70"/>
    <m/>
    <x v="57"/>
    <m/>
    <m/>
    <m/>
    <m/>
    <x v="20"/>
    <m/>
    <m/>
    <m/>
    <m/>
    <x v="3"/>
    <m/>
    <x v="23"/>
    <x v="399"/>
    <m/>
    <x v="487"/>
  </r>
  <r>
    <m/>
    <m/>
    <m/>
    <m/>
    <m/>
    <m/>
    <m/>
    <m/>
    <m/>
    <m/>
    <m/>
    <m/>
    <x v="70"/>
    <m/>
    <x v="57"/>
    <m/>
    <m/>
    <m/>
    <m/>
    <x v="20"/>
    <m/>
    <m/>
    <m/>
    <m/>
    <x v="3"/>
    <m/>
    <x v="23"/>
    <x v="401"/>
    <m/>
    <x v="527"/>
  </r>
  <r>
    <m/>
    <m/>
    <m/>
    <m/>
    <m/>
    <m/>
    <m/>
    <m/>
    <m/>
    <m/>
    <m/>
    <m/>
    <x v="70"/>
    <m/>
    <x v="57"/>
    <m/>
    <m/>
    <m/>
    <m/>
    <x v="20"/>
    <m/>
    <m/>
    <m/>
    <m/>
    <x v="3"/>
    <m/>
    <x v="23"/>
    <x v="402"/>
    <m/>
    <x v="527"/>
  </r>
  <r>
    <m/>
    <m/>
    <m/>
    <m/>
    <m/>
    <m/>
    <m/>
    <m/>
    <m/>
    <m/>
    <m/>
    <m/>
    <x v="70"/>
    <m/>
    <x v="57"/>
    <m/>
    <m/>
    <m/>
    <m/>
    <x v="20"/>
    <m/>
    <m/>
    <m/>
    <m/>
    <x v="3"/>
    <m/>
    <x v="23"/>
    <x v="403"/>
    <m/>
    <x v="528"/>
  </r>
  <r>
    <m/>
    <m/>
    <m/>
    <m/>
    <m/>
    <m/>
    <m/>
    <m/>
    <m/>
    <m/>
    <m/>
    <m/>
    <x v="70"/>
    <m/>
    <x v="57"/>
    <m/>
    <m/>
    <m/>
    <m/>
    <x v="20"/>
    <m/>
    <m/>
    <m/>
    <m/>
    <x v="3"/>
    <m/>
    <x v="23"/>
    <x v="404"/>
    <m/>
    <x v="528"/>
  </r>
  <r>
    <m/>
    <m/>
    <m/>
    <m/>
    <m/>
    <m/>
    <m/>
    <m/>
    <m/>
    <m/>
    <m/>
    <m/>
    <x v="70"/>
    <m/>
    <x v="57"/>
    <m/>
    <m/>
    <m/>
    <m/>
    <x v="20"/>
    <m/>
    <m/>
    <m/>
    <m/>
    <x v="3"/>
    <m/>
    <x v="23"/>
    <x v="399"/>
    <m/>
    <x v="487"/>
  </r>
  <r>
    <m/>
    <m/>
    <m/>
    <m/>
    <m/>
    <m/>
    <m/>
    <m/>
    <m/>
    <m/>
    <m/>
    <m/>
    <x v="70"/>
    <m/>
    <x v="57"/>
    <m/>
    <m/>
    <m/>
    <m/>
    <x v="20"/>
    <m/>
    <m/>
    <m/>
    <m/>
    <x v="3"/>
    <m/>
    <x v="23"/>
    <x v="422"/>
    <m/>
    <x v="487"/>
  </r>
  <r>
    <m/>
    <m/>
    <m/>
    <m/>
    <m/>
    <m/>
    <m/>
    <m/>
    <m/>
    <m/>
    <m/>
    <m/>
    <x v="70"/>
    <m/>
    <x v="57"/>
    <m/>
    <m/>
    <m/>
    <m/>
    <x v="20"/>
    <m/>
    <m/>
    <m/>
    <m/>
    <x v="3"/>
    <m/>
    <x v="23"/>
    <x v="399"/>
    <m/>
    <x v="487"/>
  </r>
  <r>
    <m/>
    <m/>
    <m/>
    <m/>
    <m/>
    <m/>
    <m/>
    <m/>
    <m/>
    <m/>
    <m/>
    <m/>
    <x v="70"/>
    <m/>
    <x v="57"/>
    <m/>
    <m/>
    <m/>
    <m/>
    <x v="20"/>
    <m/>
    <m/>
    <m/>
    <m/>
    <x v="3"/>
    <m/>
    <x v="23"/>
    <x v="401"/>
    <m/>
    <x v="529"/>
  </r>
  <r>
    <m/>
    <m/>
    <m/>
    <m/>
    <m/>
    <m/>
    <m/>
    <m/>
    <m/>
    <m/>
    <m/>
    <m/>
    <x v="70"/>
    <m/>
    <x v="57"/>
    <m/>
    <m/>
    <m/>
    <m/>
    <x v="20"/>
    <m/>
    <m/>
    <m/>
    <m/>
    <x v="3"/>
    <m/>
    <x v="23"/>
    <x v="402"/>
    <m/>
    <x v="530"/>
  </r>
  <r>
    <m/>
    <m/>
    <m/>
    <m/>
    <m/>
    <m/>
    <m/>
    <m/>
    <m/>
    <m/>
    <m/>
    <m/>
    <x v="70"/>
    <m/>
    <x v="57"/>
    <m/>
    <m/>
    <m/>
    <m/>
    <x v="20"/>
    <m/>
    <m/>
    <m/>
    <m/>
    <x v="3"/>
    <m/>
    <x v="23"/>
    <x v="403"/>
    <m/>
    <x v="531"/>
  </r>
  <r>
    <m/>
    <m/>
    <m/>
    <m/>
    <m/>
    <m/>
    <m/>
    <m/>
    <m/>
    <m/>
    <m/>
    <m/>
    <x v="70"/>
    <m/>
    <x v="57"/>
    <m/>
    <m/>
    <m/>
    <m/>
    <x v="20"/>
    <m/>
    <m/>
    <m/>
    <m/>
    <x v="3"/>
    <m/>
    <x v="23"/>
    <x v="404"/>
    <m/>
    <x v="532"/>
  </r>
  <r>
    <m/>
    <m/>
    <m/>
    <m/>
    <m/>
    <m/>
    <m/>
    <m/>
    <m/>
    <m/>
    <m/>
    <m/>
    <x v="70"/>
    <m/>
    <x v="57"/>
    <m/>
    <m/>
    <m/>
    <m/>
    <x v="20"/>
    <m/>
    <m/>
    <m/>
    <m/>
    <x v="3"/>
    <m/>
    <x v="23"/>
    <x v="399"/>
    <m/>
    <x v="487"/>
  </r>
  <r>
    <m/>
    <m/>
    <m/>
    <m/>
    <m/>
    <m/>
    <m/>
    <m/>
    <m/>
    <m/>
    <m/>
    <m/>
    <x v="70"/>
    <m/>
    <x v="57"/>
    <m/>
    <m/>
    <m/>
    <m/>
    <x v="20"/>
    <m/>
    <m/>
    <m/>
    <m/>
    <x v="3"/>
    <m/>
    <x v="23"/>
    <x v="423"/>
    <m/>
    <x v="487"/>
  </r>
  <r>
    <m/>
    <m/>
    <m/>
    <m/>
    <m/>
    <m/>
    <m/>
    <m/>
    <m/>
    <m/>
    <m/>
    <m/>
    <x v="70"/>
    <m/>
    <x v="57"/>
    <m/>
    <m/>
    <m/>
    <m/>
    <x v="20"/>
    <m/>
    <m/>
    <m/>
    <m/>
    <x v="3"/>
    <m/>
    <x v="23"/>
    <x v="399"/>
    <m/>
    <x v="487"/>
  </r>
  <r>
    <m/>
    <m/>
    <m/>
    <m/>
    <m/>
    <m/>
    <m/>
    <m/>
    <m/>
    <m/>
    <m/>
    <m/>
    <x v="70"/>
    <m/>
    <x v="57"/>
    <m/>
    <m/>
    <m/>
    <m/>
    <x v="20"/>
    <m/>
    <m/>
    <m/>
    <m/>
    <x v="3"/>
    <m/>
    <x v="23"/>
    <x v="401"/>
    <m/>
    <x v="533"/>
  </r>
  <r>
    <m/>
    <m/>
    <m/>
    <m/>
    <m/>
    <m/>
    <m/>
    <m/>
    <m/>
    <m/>
    <m/>
    <m/>
    <x v="70"/>
    <m/>
    <x v="57"/>
    <m/>
    <m/>
    <m/>
    <m/>
    <x v="20"/>
    <m/>
    <m/>
    <m/>
    <m/>
    <x v="3"/>
    <m/>
    <x v="23"/>
    <x v="402"/>
    <m/>
    <x v="534"/>
  </r>
  <r>
    <m/>
    <m/>
    <m/>
    <m/>
    <m/>
    <m/>
    <m/>
    <m/>
    <m/>
    <m/>
    <m/>
    <m/>
    <x v="70"/>
    <m/>
    <x v="57"/>
    <m/>
    <m/>
    <m/>
    <m/>
    <x v="20"/>
    <m/>
    <m/>
    <m/>
    <m/>
    <x v="3"/>
    <m/>
    <x v="23"/>
    <x v="403"/>
    <m/>
    <x v="535"/>
  </r>
  <r>
    <m/>
    <m/>
    <m/>
    <m/>
    <m/>
    <m/>
    <m/>
    <m/>
    <m/>
    <m/>
    <m/>
    <m/>
    <x v="70"/>
    <m/>
    <x v="57"/>
    <m/>
    <m/>
    <m/>
    <m/>
    <x v="20"/>
    <m/>
    <m/>
    <m/>
    <m/>
    <x v="3"/>
    <m/>
    <x v="23"/>
    <x v="404"/>
    <m/>
    <x v="536"/>
  </r>
  <r>
    <m/>
    <m/>
    <m/>
    <m/>
    <m/>
    <m/>
    <m/>
    <m/>
    <m/>
    <m/>
    <m/>
    <m/>
    <x v="70"/>
    <m/>
    <x v="57"/>
    <m/>
    <m/>
    <m/>
    <m/>
    <x v="20"/>
    <m/>
    <m/>
    <m/>
    <m/>
    <x v="3"/>
    <m/>
    <x v="23"/>
    <x v="399"/>
    <m/>
    <x v="487"/>
  </r>
  <r>
    <m/>
    <m/>
    <m/>
    <m/>
    <m/>
    <m/>
    <m/>
    <m/>
    <m/>
    <m/>
    <m/>
    <m/>
    <x v="70"/>
    <m/>
    <x v="57"/>
    <m/>
    <m/>
    <m/>
    <m/>
    <x v="20"/>
    <m/>
    <m/>
    <m/>
    <m/>
    <x v="3"/>
    <m/>
    <x v="23"/>
    <x v="424"/>
    <m/>
    <x v="487"/>
  </r>
  <r>
    <m/>
    <m/>
    <m/>
    <m/>
    <m/>
    <m/>
    <m/>
    <m/>
    <m/>
    <m/>
    <m/>
    <m/>
    <x v="70"/>
    <m/>
    <x v="57"/>
    <m/>
    <m/>
    <m/>
    <m/>
    <x v="20"/>
    <m/>
    <m/>
    <m/>
    <m/>
    <x v="3"/>
    <m/>
    <x v="23"/>
    <x v="399"/>
    <m/>
    <x v="487"/>
  </r>
  <r>
    <m/>
    <m/>
    <m/>
    <m/>
    <m/>
    <m/>
    <m/>
    <m/>
    <m/>
    <m/>
    <m/>
    <m/>
    <x v="70"/>
    <m/>
    <x v="57"/>
    <m/>
    <m/>
    <m/>
    <m/>
    <x v="20"/>
    <m/>
    <m/>
    <m/>
    <m/>
    <x v="3"/>
    <m/>
    <x v="23"/>
    <x v="401"/>
    <m/>
    <x v="537"/>
  </r>
  <r>
    <m/>
    <m/>
    <m/>
    <m/>
    <m/>
    <m/>
    <m/>
    <m/>
    <m/>
    <m/>
    <m/>
    <m/>
    <x v="70"/>
    <m/>
    <x v="57"/>
    <m/>
    <m/>
    <m/>
    <m/>
    <x v="20"/>
    <m/>
    <m/>
    <m/>
    <m/>
    <x v="3"/>
    <m/>
    <x v="23"/>
    <x v="402"/>
    <m/>
    <x v="537"/>
  </r>
  <r>
    <m/>
    <m/>
    <m/>
    <m/>
    <m/>
    <m/>
    <m/>
    <m/>
    <m/>
    <m/>
    <m/>
    <m/>
    <x v="70"/>
    <m/>
    <x v="57"/>
    <m/>
    <m/>
    <m/>
    <m/>
    <x v="20"/>
    <m/>
    <m/>
    <m/>
    <m/>
    <x v="3"/>
    <m/>
    <x v="23"/>
    <x v="403"/>
    <m/>
    <x v="538"/>
  </r>
  <r>
    <m/>
    <m/>
    <m/>
    <m/>
    <m/>
    <m/>
    <m/>
    <m/>
    <m/>
    <m/>
    <m/>
    <m/>
    <x v="70"/>
    <m/>
    <x v="57"/>
    <m/>
    <m/>
    <m/>
    <m/>
    <x v="20"/>
    <m/>
    <m/>
    <m/>
    <m/>
    <x v="3"/>
    <m/>
    <x v="23"/>
    <x v="404"/>
    <m/>
    <x v="538"/>
  </r>
  <r>
    <m/>
    <m/>
    <m/>
    <m/>
    <m/>
    <m/>
    <m/>
    <m/>
    <m/>
    <m/>
    <m/>
    <m/>
    <x v="70"/>
    <m/>
    <x v="57"/>
    <m/>
    <m/>
    <m/>
    <m/>
    <x v="20"/>
    <m/>
    <m/>
    <m/>
    <m/>
    <x v="3"/>
    <m/>
    <x v="23"/>
    <x v="399"/>
    <m/>
    <x v="487"/>
  </r>
  <r>
    <m/>
    <m/>
    <m/>
    <m/>
    <m/>
    <m/>
    <m/>
    <m/>
    <m/>
    <m/>
    <m/>
    <m/>
    <x v="70"/>
    <m/>
    <x v="57"/>
    <m/>
    <m/>
    <m/>
    <m/>
    <x v="20"/>
    <m/>
    <m/>
    <m/>
    <m/>
    <x v="3"/>
    <m/>
    <x v="23"/>
    <x v="425"/>
    <m/>
    <x v="487"/>
  </r>
  <r>
    <m/>
    <m/>
    <m/>
    <m/>
    <m/>
    <m/>
    <m/>
    <m/>
    <m/>
    <m/>
    <m/>
    <m/>
    <x v="70"/>
    <m/>
    <x v="57"/>
    <m/>
    <m/>
    <m/>
    <m/>
    <x v="20"/>
    <m/>
    <m/>
    <m/>
    <m/>
    <x v="3"/>
    <m/>
    <x v="23"/>
    <x v="399"/>
    <m/>
    <x v="487"/>
  </r>
  <r>
    <m/>
    <m/>
    <m/>
    <m/>
    <m/>
    <m/>
    <m/>
    <m/>
    <m/>
    <m/>
    <m/>
    <m/>
    <x v="70"/>
    <m/>
    <x v="57"/>
    <m/>
    <m/>
    <m/>
    <m/>
    <x v="20"/>
    <m/>
    <m/>
    <m/>
    <m/>
    <x v="3"/>
    <m/>
    <x v="23"/>
    <x v="401"/>
    <m/>
    <x v="539"/>
  </r>
  <r>
    <m/>
    <m/>
    <m/>
    <m/>
    <m/>
    <m/>
    <m/>
    <m/>
    <m/>
    <m/>
    <m/>
    <m/>
    <x v="70"/>
    <m/>
    <x v="57"/>
    <m/>
    <m/>
    <m/>
    <m/>
    <x v="20"/>
    <m/>
    <m/>
    <m/>
    <m/>
    <x v="3"/>
    <m/>
    <x v="23"/>
    <x v="402"/>
    <m/>
    <x v="539"/>
  </r>
  <r>
    <m/>
    <m/>
    <m/>
    <m/>
    <m/>
    <m/>
    <m/>
    <m/>
    <m/>
    <m/>
    <m/>
    <m/>
    <x v="70"/>
    <m/>
    <x v="57"/>
    <m/>
    <m/>
    <m/>
    <m/>
    <x v="20"/>
    <m/>
    <m/>
    <m/>
    <m/>
    <x v="3"/>
    <m/>
    <x v="23"/>
    <x v="403"/>
    <m/>
    <x v="512"/>
  </r>
  <r>
    <m/>
    <m/>
    <m/>
    <m/>
    <m/>
    <m/>
    <m/>
    <m/>
    <m/>
    <m/>
    <m/>
    <m/>
    <x v="70"/>
    <m/>
    <x v="57"/>
    <m/>
    <m/>
    <m/>
    <m/>
    <x v="20"/>
    <m/>
    <m/>
    <m/>
    <m/>
    <x v="3"/>
    <m/>
    <x v="23"/>
    <x v="404"/>
    <m/>
    <x v="512"/>
  </r>
  <r>
    <m/>
    <m/>
    <m/>
    <m/>
    <m/>
    <m/>
    <m/>
    <m/>
    <m/>
    <m/>
    <m/>
    <m/>
    <x v="70"/>
    <m/>
    <x v="57"/>
    <m/>
    <m/>
    <m/>
    <m/>
    <x v="20"/>
    <m/>
    <m/>
    <m/>
    <m/>
    <x v="3"/>
    <m/>
    <x v="23"/>
    <x v="399"/>
    <m/>
    <x v="487"/>
  </r>
  <r>
    <m/>
    <m/>
    <m/>
    <m/>
    <m/>
    <m/>
    <m/>
    <m/>
    <m/>
    <m/>
    <m/>
    <m/>
    <x v="70"/>
    <m/>
    <x v="57"/>
    <m/>
    <m/>
    <m/>
    <m/>
    <x v="20"/>
    <m/>
    <m/>
    <m/>
    <m/>
    <x v="3"/>
    <m/>
    <x v="23"/>
    <x v="426"/>
    <m/>
    <x v="487"/>
  </r>
  <r>
    <m/>
    <m/>
    <m/>
    <m/>
    <m/>
    <m/>
    <m/>
    <m/>
    <m/>
    <m/>
    <m/>
    <m/>
    <x v="70"/>
    <m/>
    <x v="57"/>
    <m/>
    <m/>
    <m/>
    <m/>
    <x v="20"/>
    <m/>
    <m/>
    <m/>
    <m/>
    <x v="3"/>
    <m/>
    <x v="23"/>
    <x v="399"/>
    <m/>
    <x v="487"/>
  </r>
  <r>
    <m/>
    <m/>
    <m/>
    <m/>
    <m/>
    <m/>
    <m/>
    <m/>
    <m/>
    <m/>
    <m/>
    <m/>
    <x v="70"/>
    <m/>
    <x v="57"/>
    <m/>
    <m/>
    <m/>
    <m/>
    <x v="20"/>
    <m/>
    <m/>
    <m/>
    <m/>
    <x v="3"/>
    <m/>
    <x v="23"/>
    <x v="401"/>
    <m/>
    <x v="540"/>
  </r>
  <r>
    <m/>
    <m/>
    <m/>
    <m/>
    <m/>
    <m/>
    <m/>
    <m/>
    <m/>
    <m/>
    <m/>
    <m/>
    <x v="70"/>
    <m/>
    <x v="57"/>
    <m/>
    <m/>
    <m/>
    <m/>
    <x v="20"/>
    <m/>
    <m/>
    <m/>
    <m/>
    <x v="3"/>
    <m/>
    <x v="23"/>
    <x v="402"/>
    <m/>
    <x v="541"/>
  </r>
  <r>
    <m/>
    <m/>
    <m/>
    <m/>
    <m/>
    <m/>
    <m/>
    <m/>
    <m/>
    <m/>
    <m/>
    <m/>
    <x v="70"/>
    <m/>
    <x v="57"/>
    <m/>
    <m/>
    <m/>
    <m/>
    <x v="20"/>
    <m/>
    <m/>
    <m/>
    <m/>
    <x v="3"/>
    <m/>
    <x v="23"/>
    <x v="403"/>
    <m/>
    <x v="542"/>
  </r>
  <r>
    <m/>
    <m/>
    <m/>
    <m/>
    <m/>
    <m/>
    <m/>
    <m/>
    <m/>
    <m/>
    <m/>
    <m/>
    <x v="70"/>
    <m/>
    <x v="57"/>
    <m/>
    <m/>
    <m/>
    <m/>
    <x v="20"/>
    <m/>
    <m/>
    <m/>
    <m/>
    <x v="3"/>
    <m/>
    <x v="23"/>
    <x v="404"/>
    <m/>
    <x v="543"/>
  </r>
  <r>
    <m/>
    <m/>
    <m/>
    <m/>
    <m/>
    <m/>
    <m/>
    <m/>
    <m/>
    <m/>
    <m/>
    <m/>
    <x v="70"/>
    <m/>
    <x v="57"/>
    <m/>
    <m/>
    <m/>
    <m/>
    <x v="20"/>
    <m/>
    <m/>
    <m/>
    <m/>
    <x v="3"/>
    <m/>
    <x v="23"/>
    <x v="399"/>
    <m/>
    <x v="487"/>
  </r>
  <r>
    <m/>
    <m/>
    <m/>
    <m/>
    <m/>
    <m/>
    <m/>
    <m/>
    <m/>
    <m/>
    <m/>
    <m/>
    <x v="70"/>
    <m/>
    <x v="57"/>
    <m/>
    <m/>
    <m/>
    <m/>
    <x v="20"/>
    <m/>
    <m/>
    <m/>
    <m/>
    <x v="3"/>
    <m/>
    <x v="23"/>
    <x v="427"/>
    <m/>
    <x v="487"/>
  </r>
  <r>
    <m/>
    <m/>
    <m/>
    <m/>
    <m/>
    <m/>
    <m/>
    <m/>
    <m/>
    <m/>
    <m/>
    <m/>
    <x v="70"/>
    <m/>
    <x v="57"/>
    <m/>
    <m/>
    <m/>
    <m/>
    <x v="20"/>
    <m/>
    <m/>
    <m/>
    <m/>
    <x v="3"/>
    <m/>
    <x v="23"/>
    <x v="399"/>
    <m/>
    <x v="487"/>
  </r>
  <r>
    <m/>
    <m/>
    <m/>
    <m/>
    <m/>
    <m/>
    <m/>
    <m/>
    <m/>
    <m/>
    <m/>
    <m/>
    <x v="70"/>
    <m/>
    <x v="57"/>
    <m/>
    <m/>
    <m/>
    <m/>
    <x v="20"/>
    <m/>
    <m/>
    <m/>
    <m/>
    <x v="3"/>
    <m/>
    <x v="23"/>
    <x v="401"/>
    <m/>
    <x v="544"/>
  </r>
  <r>
    <m/>
    <m/>
    <m/>
    <m/>
    <m/>
    <m/>
    <m/>
    <m/>
    <m/>
    <m/>
    <m/>
    <m/>
    <x v="70"/>
    <m/>
    <x v="57"/>
    <m/>
    <m/>
    <m/>
    <m/>
    <x v="20"/>
    <m/>
    <m/>
    <m/>
    <m/>
    <x v="3"/>
    <m/>
    <x v="23"/>
    <x v="402"/>
    <m/>
    <x v="545"/>
  </r>
  <r>
    <m/>
    <m/>
    <m/>
    <m/>
    <m/>
    <m/>
    <m/>
    <m/>
    <m/>
    <m/>
    <m/>
    <m/>
    <x v="70"/>
    <m/>
    <x v="57"/>
    <m/>
    <m/>
    <m/>
    <m/>
    <x v="20"/>
    <m/>
    <m/>
    <m/>
    <m/>
    <x v="3"/>
    <m/>
    <x v="23"/>
    <x v="403"/>
    <m/>
    <x v="546"/>
  </r>
  <r>
    <m/>
    <m/>
    <m/>
    <m/>
    <m/>
    <m/>
    <m/>
    <m/>
    <m/>
    <m/>
    <m/>
    <m/>
    <x v="70"/>
    <m/>
    <x v="57"/>
    <m/>
    <m/>
    <m/>
    <m/>
    <x v="20"/>
    <m/>
    <m/>
    <m/>
    <m/>
    <x v="3"/>
    <m/>
    <x v="23"/>
    <x v="404"/>
    <m/>
    <x v="547"/>
  </r>
  <r>
    <m/>
    <m/>
    <m/>
    <m/>
    <m/>
    <m/>
    <m/>
    <m/>
    <m/>
    <m/>
    <m/>
    <m/>
    <x v="70"/>
    <m/>
    <x v="57"/>
    <m/>
    <m/>
    <m/>
    <m/>
    <x v="20"/>
    <m/>
    <m/>
    <m/>
    <m/>
    <x v="3"/>
    <m/>
    <x v="23"/>
    <x v="399"/>
    <m/>
    <x v="48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Resumen por auditorias" cacheId="0" applyNumberFormats="0" applyBorderFormats="0" applyFontFormats="0" applyPatternFormats="0" applyAlignmentFormats="0" applyWidthHeightFormats="1" dataCaption=" " updatedVersion="7" minRefreshableVersion="3" itemPrintTitles="1" mergeItem="1" createdVersion="5" indent="0" compact="0" compactData="0" multipleFieldFilters="0" chartFormat="48">
  <location ref="B3:F28" firstHeaderRow="1" firstDataRow="2" firstDataCol="1"/>
  <pivotFields count="3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axis="axisCol" compact="0" outline="0" showAll="0" defaultSubtotal="0">
      <items count="8">
        <item m="1" x="5"/>
        <item m="1" x="6"/>
        <item m="1" x="7"/>
        <item m="1" x="4"/>
        <item x="0"/>
        <item h="1" x="3"/>
        <item x="2"/>
        <item x="1"/>
      </items>
    </pivotField>
    <pivotField name="      " dataField="1" compact="0" outline="0" showAll="0" defaultSubtotal="0"/>
    <pivotField axis="axisRow" compact="0" outline="0" showAll="0" defaultSubtotal="0">
      <items count="38">
        <item m="1" x="33"/>
        <item x="22"/>
        <item x="21"/>
        <item x="23"/>
        <item m="1" x="28"/>
        <item x="18"/>
        <item m="1" x="30"/>
        <item x="20"/>
        <item x="19"/>
        <item x="17"/>
        <item x="16"/>
        <item m="1" x="37"/>
        <item x="15"/>
        <item x="14"/>
        <item m="1" x="31"/>
        <item x="13"/>
        <item m="1" x="27"/>
        <item m="1" x="25"/>
        <item m="1" x="26"/>
        <item x="12"/>
        <item m="1" x="29"/>
        <item x="11"/>
        <item x="10"/>
        <item m="1" x="35"/>
        <item x="9"/>
        <item x="8"/>
        <item x="7"/>
        <item n="ACAT75-SGR" m="1" x="34"/>
        <item x="5"/>
        <item n="ACAT75-SGR2" m="1" x="36"/>
        <item m="1" x="24"/>
        <item x="2"/>
        <item x="3"/>
        <item x="4"/>
        <item x="6"/>
        <item n="Denuncia 2020-187038-82111-D" m="1" x="32"/>
        <item x="1"/>
        <item x="0"/>
      </items>
    </pivotField>
    <pivotField compact="0" outline="0" showAll="0"/>
    <pivotField compact="0" outline="0" showAll="0" defaultSubtotal="0"/>
    <pivotField compact="0" outline="0" showAll="0" defaultSubtotal="0"/>
  </pivotFields>
  <rowFields count="1">
    <field x="26"/>
  </rowFields>
  <rowItems count="24">
    <i>
      <x v="1"/>
    </i>
    <i>
      <x v="2"/>
    </i>
    <i>
      <x v="5"/>
    </i>
    <i>
      <x v="7"/>
    </i>
    <i>
      <x v="8"/>
    </i>
    <i>
      <x v="9"/>
    </i>
    <i>
      <x v="10"/>
    </i>
    <i>
      <x v="12"/>
    </i>
    <i>
      <x v="13"/>
    </i>
    <i>
      <x v="15"/>
    </i>
    <i>
      <x v="19"/>
    </i>
    <i>
      <x v="21"/>
    </i>
    <i>
      <x v="22"/>
    </i>
    <i>
      <x v="24"/>
    </i>
    <i>
      <x v="25"/>
    </i>
    <i>
      <x v="26"/>
    </i>
    <i>
      <x v="28"/>
    </i>
    <i>
      <x v="31"/>
    </i>
    <i>
      <x v="32"/>
    </i>
    <i>
      <x v="33"/>
    </i>
    <i>
      <x v="34"/>
    </i>
    <i>
      <x v="36"/>
    </i>
    <i>
      <x v="37"/>
    </i>
    <i t="grand">
      <x/>
    </i>
  </rowItems>
  <colFields count="1">
    <field x="24"/>
  </colFields>
  <colItems count="4">
    <i>
      <x v="4"/>
    </i>
    <i>
      <x v="6"/>
    </i>
    <i>
      <x v="7"/>
    </i>
    <i t="grand">
      <x/>
    </i>
  </colItems>
  <dataFields count="1">
    <dataField name="   " fld="25" subtotal="count" baseField="21" baseItem="0"/>
  </dataFields>
  <formats count="123">
    <format dxfId="122">
      <pivotArea outline="0" collapsedLevelsAreSubtotals="1" fieldPosition="0"/>
    </format>
    <format dxfId="121">
      <pivotArea field="26" type="button" dataOnly="0" labelOnly="1" outline="0" axis="axisRow" fieldPosition="0"/>
    </format>
    <format dxfId="120">
      <pivotArea dataOnly="0" labelOnly="1" outline="0" fieldPosition="0">
        <references count="1">
          <reference field="26" count="7">
            <x v="1"/>
            <x v="2"/>
            <x v="5"/>
            <x v="7"/>
            <x v="8"/>
            <x v="9"/>
            <x v="10"/>
          </reference>
        </references>
      </pivotArea>
    </format>
    <format dxfId="119">
      <pivotArea dataOnly="0" labelOnly="1" grandRow="1" outline="0" fieldPosition="0"/>
    </format>
    <format dxfId="118">
      <pivotArea dataOnly="0" labelOnly="1" grandCol="1" outline="0" fieldPosition="0"/>
    </format>
    <format dxfId="117">
      <pivotArea outline="0" collapsedLevelsAreSubtotals="1" fieldPosition="0"/>
    </format>
    <format dxfId="116">
      <pivotArea field="26" type="button" dataOnly="0" labelOnly="1" outline="0" axis="axisRow" fieldPosition="0"/>
    </format>
    <format dxfId="115">
      <pivotArea dataOnly="0" labelOnly="1" outline="0" fieldPosition="0">
        <references count="1">
          <reference field="26" count="7">
            <x v="1"/>
            <x v="2"/>
            <x v="5"/>
            <x v="7"/>
            <x v="8"/>
            <x v="9"/>
            <x v="10"/>
          </reference>
        </references>
      </pivotArea>
    </format>
    <format dxfId="114">
      <pivotArea dataOnly="0" labelOnly="1" grandRow="1" outline="0" fieldPosition="0"/>
    </format>
    <format dxfId="113">
      <pivotArea dataOnly="0" labelOnly="1" grandCol="1" outline="0" fieldPosition="0"/>
    </format>
    <format dxfId="112">
      <pivotArea outline="0" collapsedLevelsAreSubtotals="1" fieldPosition="0"/>
    </format>
    <format dxfId="111">
      <pivotArea field="26" type="button" dataOnly="0" labelOnly="1" outline="0" axis="axisRow" fieldPosition="0"/>
    </format>
    <format dxfId="110">
      <pivotArea dataOnly="0" labelOnly="1" outline="0" fieldPosition="0">
        <references count="1">
          <reference field="26" count="7">
            <x v="1"/>
            <x v="2"/>
            <x v="5"/>
            <x v="7"/>
            <x v="8"/>
            <x v="9"/>
            <x v="10"/>
          </reference>
        </references>
      </pivotArea>
    </format>
    <format dxfId="109">
      <pivotArea dataOnly="0" labelOnly="1" grandRow="1" outline="0" fieldPosition="0"/>
    </format>
    <format dxfId="108">
      <pivotArea dataOnly="0" labelOnly="1" grandCol="1" outline="0" fieldPosition="0"/>
    </format>
    <format dxfId="107">
      <pivotArea outline="0" collapsedLevelsAreSubtotals="1" fieldPosition="0"/>
    </format>
    <format dxfId="106">
      <pivotArea field="26" type="button" dataOnly="0" labelOnly="1" outline="0" axis="axisRow" fieldPosition="0"/>
    </format>
    <format dxfId="105">
      <pivotArea dataOnly="0" labelOnly="1" outline="0" fieldPosition="0">
        <references count="1">
          <reference field="26" count="7">
            <x v="1"/>
            <x v="2"/>
            <x v="5"/>
            <x v="7"/>
            <x v="8"/>
            <x v="9"/>
            <x v="10"/>
          </reference>
        </references>
      </pivotArea>
    </format>
    <format dxfId="104">
      <pivotArea dataOnly="0" labelOnly="1" grandRow="1" outline="0" fieldPosition="0"/>
    </format>
    <format dxfId="103">
      <pivotArea dataOnly="0" labelOnly="1" grandCol="1" outline="0" fieldPosition="0"/>
    </format>
    <format dxfId="102">
      <pivotArea field="26" type="button" dataOnly="0" labelOnly="1" outline="0" axis="axisRow" fieldPosition="0"/>
    </format>
    <format dxfId="101">
      <pivotArea dataOnly="0" labelOnly="1" grandRow="1" outline="0" fieldPosition="0"/>
    </format>
    <format dxfId="100">
      <pivotArea dataOnly="0" labelOnly="1" outline="0" fieldPosition="0">
        <references count="1">
          <reference field="24" count="0"/>
        </references>
      </pivotArea>
    </format>
    <format dxfId="99">
      <pivotArea dataOnly="0" labelOnly="1" outline="0" fieldPosition="0">
        <references count="1">
          <reference field="24" count="1">
            <x v="4"/>
          </reference>
        </references>
      </pivotArea>
    </format>
    <format dxfId="98">
      <pivotArea dataOnly="0" labelOnly="1" outline="0" fieldPosition="0">
        <references count="1">
          <reference field="24" count="0"/>
        </references>
      </pivotArea>
    </format>
    <format dxfId="97">
      <pivotArea dataOnly="0" labelOnly="1" grandCol="1" outline="0" fieldPosition="0"/>
    </format>
    <format dxfId="96">
      <pivotArea dataOnly="0" labelOnly="1" outline="0" fieldPosition="0">
        <references count="1">
          <reference field="24" count="0"/>
        </references>
      </pivotArea>
    </format>
    <format dxfId="95">
      <pivotArea outline="0" fieldPosition="0">
        <references count="1">
          <reference field="24" count="1" selected="0">
            <x v="4"/>
          </reference>
        </references>
      </pivotArea>
    </format>
    <format dxfId="94">
      <pivotArea dataOnly="0" labelOnly="1" outline="0" fieldPosition="0">
        <references count="1">
          <reference field="26" count="1">
            <x v="12"/>
          </reference>
        </references>
      </pivotArea>
    </format>
    <format dxfId="93">
      <pivotArea dataOnly="0" labelOnly="1" outline="0" fieldPosition="0">
        <references count="1">
          <reference field="26" count="8">
            <x v="1"/>
            <x v="2"/>
            <x v="5"/>
            <x v="7"/>
            <x v="8"/>
            <x v="9"/>
            <x v="10"/>
            <x v="12"/>
          </reference>
        </references>
      </pivotArea>
    </format>
    <format dxfId="92">
      <pivotArea dataOnly="0" labelOnly="1" outline="0" fieldPosition="0">
        <references count="1">
          <reference field="26" count="1">
            <x v="13"/>
          </reference>
        </references>
      </pivotArea>
    </format>
    <format dxfId="91">
      <pivotArea dataOnly="0" labelOnly="1" outline="0" fieldPosition="0">
        <references count="1">
          <reference field="26" count="1">
            <x v="12"/>
          </reference>
        </references>
      </pivotArea>
    </format>
    <format dxfId="90">
      <pivotArea dataOnly="0" labelOnly="1" outline="0" fieldPosition="0">
        <references count="1">
          <reference field="26" count="1">
            <x v="13"/>
          </reference>
        </references>
      </pivotArea>
    </format>
    <format dxfId="89">
      <pivotArea dataOnly="0" labelOnly="1" outline="0" fieldPosition="0">
        <references count="1">
          <reference field="26" count="1">
            <x v="14"/>
          </reference>
        </references>
      </pivotArea>
    </format>
    <format dxfId="88">
      <pivotArea dataOnly="0" labelOnly="1" outline="0" fieldPosition="0">
        <references count="1">
          <reference field="26" count="1">
            <x v="14"/>
          </reference>
        </references>
      </pivotArea>
    </format>
    <format dxfId="87">
      <pivotArea dataOnly="0" labelOnly="1" outline="0" fieldPosition="0">
        <references count="1">
          <reference field="26" count="1">
            <x v="15"/>
          </reference>
        </references>
      </pivotArea>
    </format>
    <format dxfId="86">
      <pivotArea dataOnly="0" labelOnly="1" outline="0" fieldPosition="0">
        <references count="1">
          <reference field="26" count="11">
            <x v="1"/>
            <x v="2"/>
            <x v="5"/>
            <x v="7"/>
            <x v="8"/>
            <x v="9"/>
            <x v="10"/>
            <x v="12"/>
            <x v="13"/>
            <x v="14"/>
            <x v="15"/>
          </reference>
        </references>
      </pivotArea>
    </format>
    <format dxfId="85">
      <pivotArea dataOnly="0" labelOnly="1" outline="0" fieldPosition="0">
        <references count="1">
          <reference field="26" count="1">
            <x v="16"/>
          </reference>
        </references>
      </pivotArea>
    </format>
    <format dxfId="84">
      <pivotArea dataOnly="0" labelOnly="1" outline="0" fieldPosition="0">
        <references count="1">
          <reference field="26" count="1">
            <x v="16"/>
          </reference>
        </references>
      </pivotArea>
    </format>
    <format dxfId="83">
      <pivotArea dataOnly="0" labelOnly="1" outline="0" fieldPosition="0">
        <references count="1">
          <reference field="26" count="1">
            <x v="15"/>
          </reference>
        </references>
      </pivotArea>
    </format>
    <format dxfId="82">
      <pivotArea field="26" type="button" dataOnly="0" labelOnly="1" outline="0" axis="axisRow" fieldPosition="0"/>
    </format>
    <format dxfId="81">
      <pivotArea dataOnly="0" labelOnly="1" outline="0" fieldPosition="0">
        <references count="1">
          <reference field="26" count="11">
            <x v="1"/>
            <x v="2"/>
            <x v="5"/>
            <x v="7"/>
            <x v="8"/>
            <x v="9"/>
            <x v="10"/>
            <x v="12"/>
            <x v="13"/>
            <x v="15"/>
            <x v="16"/>
          </reference>
        </references>
      </pivotArea>
    </format>
    <format dxfId="80">
      <pivotArea dataOnly="0" labelOnly="1" grandRow="1" outline="0" fieldPosition="0"/>
    </format>
    <format dxfId="79">
      <pivotArea field="26" type="button" dataOnly="0" labelOnly="1" outline="0" axis="axisRow" fieldPosition="0"/>
    </format>
    <format dxfId="78">
      <pivotArea dataOnly="0" labelOnly="1" outline="0" fieldPosition="0">
        <references count="1">
          <reference field="26" count="11">
            <x v="1"/>
            <x v="2"/>
            <x v="5"/>
            <x v="7"/>
            <x v="8"/>
            <x v="9"/>
            <x v="10"/>
            <x v="12"/>
            <x v="13"/>
            <x v="15"/>
            <x v="16"/>
          </reference>
        </references>
      </pivotArea>
    </format>
    <format dxfId="77">
      <pivotArea dataOnly="0" labelOnly="1" grandRow="1" outline="0" fieldPosition="0"/>
    </format>
    <format dxfId="76">
      <pivotArea grandRow="1" outline="0" collapsedLevelsAreSubtotals="1" fieldPosition="0"/>
    </format>
    <format dxfId="75">
      <pivotArea grandRow="1" outline="0" collapsedLevelsAreSubtotals="1" fieldPosition="0"/>
    </format>
    <format dxfId="74">
      <pivotArea grandRow="1" outline="0" collapsedLevelsAreSubtotals="1" fieldPosition="0"/>
    </format>
    <format dxfId="73">
      <pivotArea outline="0" collapsedLevelsAreSubtotals="1" fieldPosition="0"/>
    </format>
    <format dxfId="72">
      <pivotArea field="26" type="button" dataOnly="0" labelOnly="1" outline="0" axis="axisRow" fieldPosition="0"/>
    </format>
    <format dxfId="71">
      <pivotArea field="26" type="button" dataOnly="0" labelOnly="1" outline="0" axis="axisRow" fieldPosition="0"/>
    </format>
    <format dxfId="70">
      <pivotArea dataOnly="0" labelOnly="1" outline="0" fieldPosition="0">
        <references count="1">
          <reference field="26" count="11">
            <x v="1"/>
            <x v="2"/>
            <x v="5"/>
            <x v="7"/>
            <x v="8"/>
            <x v="9"/>
            <x v="10"/>
            <x v="12"/>
            <x v="13"/>
            <x v="15"/>
            <x v="16"/>
          </reference>
        </references>
      </pivotArea>
    </format>
    <format dxfId="69">
      <pivotArea dataOnly="0" labelOnly="1" grandRow="1" outline="0" fieldPosition="0"/>
    </format>
    <format dxfId="68">
      <pivotArea outline="0" fieldPosition="0">
        <references count="1">
          <reference field="26" count="11" selected="0">
            <x v="1"/>
            <x v="2"/>
            <x v="5"/>
            <x v="7"/>
            <x v="8"/>
            <x v="9"/>
            <x v="10"/>
            <x v="12"/>
            <x v="13"/>
            <x v="15"/>
            <x v="16"/>
          </reference>
        </references>
      </pivotArea>
    </format>
    <format dxfId="67">
      <pivotArea dataOnly="0" labelOnly="1" outline="0" fieldPosition="0">
        <references count="1">
          <reference field="24" count="0"/>
        </references>
      </pivotArea>
    </format>
    <format dxfId="66">
      <pivotArea dataOnly="0" labelOnly="1" grandCol="1" outline="0" fieldPosition="0"/>
    </format>
    <format dxfId="65">
      <pivotArea grandRow="1" outline="0" collapsedLevelsAreSubtotals="1" fieldPosition="0"/>
    </format>
    <format dxfId="64">
      <pivotArea grandRow="1" grandCol="1" outline="0" collapsedLevelsAreSubtotals="1" fieldPosition="0"/>
    </format>
    <format dxfId="63">
      <pivotArea grandRow="1" outline="0" collapsedLevelsAreSubtotals="1" fieldPosition="0"/>
    </format>
    <format dxfId="62">
      <pivotArea grandRow="1" outline="0" collapsedLevelsAreSubtotals="1" fieldPosition="0"/>
    </format>
    <format dxfId="61">
      <pivotArea grandRow="1" outline="0" collapsedLevelsAreSubtotals="1" fieldPosition="0"/>
    </format>
    <format dxfId="60">
      <pivotArea grandRow="1" outline="0" collapsedLevelsAreSubtotals="1" fieldPosition="0"/>
    </format>
    <format dxfId="59">
      <pivotArea dataOnly="0" labelOnly="1" outline="0" fieldPosition="0">
        <references count="1">
          <reference field="26" count="1">
            <x v="17"/>
          </reference>
        </references>
      </pivotArea>
    </format>
    <format dxfId="58">
      <pivotArea dataOnly="0" labelOnly="1" outline="0" fieldPosition="0">
        <references count="1">
          <reference field="26" count="1">
            <x v="17"/>
          </reference>
        </references>
      </pivotArea>
    </format>
    <format dxfId="57">
      <pivotArea outline="0" fieldPosition="0">
        <references count="1">
          <reference field="26" count="1" selected="0">
            <x v="16"/>
          </reference>
        </references>
      </pivotArea>
    </format>
    <format dxfId="56">
      <pivotArea outline="0" fieldPosition="0">
        <references count="2">
          <reference field="24" count="1" selected="0">
            <x v="4"/>
          </reference>
          <reference field="26" count="1" selected="0">
            <x v="16"/>
          </reference>
        </references>
      </pivotArea>
    </format>
    <format dxfId="55">
      <pivotArea field="26" grandCol="1" outline="0" axis="axisRow" fieldPosition="0">
        <references count="1">
          <reference field="26" count="1" selected="0">
            <x v="16"/>
          </reference>
        </references>
      </pivotArea>
    </format>
    <format dxfId="54">
      <pivotArea outline="0" fieldPosition="0">
        <references count="1">
          <reference field="26" count="1" selected="0">
            <x v="17"/>
          </reference>
        </references>
      </pivotArea>
    </format>
    <format dxfId="53">
      <pivotArea grandRow="1" outline="0" collapsedLevelsAreSubtotals="1" fieldPosition="0"/>
    </format>
    <format dxfId="52">
      <pivotArea grandRow="1" outline="0" collapsedLevelsAreSubtotals="1" fieldPosition="0"/>
    </format>
    <format dxfId="51">
      <pivotArea grandRow="1" grandCol="1" outline="0" collapsedLevelsAreSubtotals="1" fieldPosition="0"/>
    </format>
    <format dxfId="50">
      <pivotArea field="24" grandRow="1" outline="0" axis="axisCol" fieldPosition="0">
        <references count="1">
          <reference field="24" count="1" selected="0">
            <x v="4"/>
          </reference>
        </references>
      </pivotArea>
    </format>
    <format dxfId="49">
      <pivotArea outline="0" fieldPosition="0">
        <references count="2">
          <reference field="24" count="1" selected="0">
            <x v="4"/>
          </reference>
          <reference field="26" count="1" selected="0">
            <x v="17"/>
          </reference>
        </references>
      </pivotArea>
    </format>
    <format dxfId="48">
      <pivotArea field="26" grandCol="1" outline="0" axis="axisRow" fieldPosition="0">
        <references count="1">
          <reference field="26" count="1" selected="0">
            <x v="16"/>
          </reference>
        </references>
      </pivotArea>
    </format>
    <format dxfId="47">
      <pivotArea field="26" grandCol="1" outline="0" axis="axisRow" fieldPosition="0">
        <references count="1">
          <reference field="26" count="1" selected="0">
            <x v="17"/>
          </reference>
        </references>
      </pivotArea>
    </format>
    <format dxfId="46">
      <pivotArea dataOnly="0" labelOnly="1" outline="0" fieldPosition="0">
        <references count="1">
          <reference field="26" count="1">
            <x v="18"/>
          </reference>
        </references>
      </pivotArea>
    </format>
    <format dxfId="45">
      <pivotArea dataOnly="0" labelOnly="1" outline="0" fieldPosition="0">
        <references count="1">
          <reference field="26" count="1">
            <x v="18"/>
          </reference>
        </references>
      </pivotArea>
    </format>
    <format dxfId="44">
      <pivotArea dataOnly="0" labelOnly="1" outline="0" fieldPosition="0">
        <references count="1">
          <reference field="26" count="1">
            <x v="18"/>
          </reference>
        </references>
      </pivotArea>
    </format>
    <format dxfId="43">
      <pivotArea outline="0" fieldPosition="0">
        <references count="2">
          <reference field="24" count="1" selected="0">
            <x v="4"/>
          </reference>
          <reference field="26" count="1" selected="0">
            <x v="18"/>
          </reference>
        </references>
      </pivotArea>
    </format>
    <format dxfId="42">
      <pivotArea field="26" grandCol="1" outline="0" axis="axisRow" fieldPosition="0">
        <references count="1">
          <reference field="26" count="1" selected="0">
            <x v="18"/>
          </reference>
        </references>
      </pivotArea>
    </format>
    <format dxfId="41">
      <pivotArea dataOnly="0" labelOnly="1" outline="0" fieldPosition="0">
        <references count="1">
          <reference field="26" count="1">
            <x v="19"/>
          </reference>
        </references>
      </pivotArea>
    </format>
    <format dxfId="40">
      <pivotArea dataOnly="0" labelOnly="1" outline="0" fieldPosition="0">
        <references count="1">
          <reference field="26" count="1">
            <x v="21"/>
          </reference>
        </references>
      </pivotArea>
    </format>
    <format dxfId="39">
      <pivotArea dataOnly="0" labelOnly="1" outline="0" fieldPosition="0">
        <references count="1">
          <reference field="26" count="1">
            <x v="22"/>
          </reference>
        </references>
      </pivotArea>
    </format>
    <format dxfId="38">
      <pivotArea dataOnly="0" labelOnly="1" outline="0" fieldPosition="0">
        <references count="1">
          <reference field="26" count="1">
            <x v="23"/>
          </reference>
        </references>
      </pivotArea>
    </format>
    <format dxfId="37">
      <pivotArea dataOnly="0" labelOnly="1" outline="0" fieldPosition="0">
        <references count="1">
          <reference field="26" count="1">
            <x v="24"/>
          </reference>
        </references>
      </pivotArea>
    </format>
    <format dxfId="36">
      <pivotArea dataOnly="0" labelOnly="1" outline="0" fieldPosition="0">
        <references count="1">
          <reference field="26" count="1">
            <x v="25"/>
          </reference>
        </references>
      </pivotArea>
    </format>
    <format dxfId="35">
      <pivotArea dataOnly="0" labelOnly="1" outline="0" fieldPosition="0">
        <references count="1">
          <reference field="26" count="15">
            <x v="1"/>
            <x v="2"/>
            <x v="5"/>
            <x v="7"/>
            <x v="8"/>
            <x v="9"/>
            <x v="10"/>
            <x v="12"/>
            <x v="13"/>
            <x v="15"/>
            <x v="19"/>
            <x v="21"/>
            <x v="22"/>
            <x v="24"/>
            <x v="25"/>
          </reference>
        </references>
      </pivotArea>
    </format>
    <format dxfId="34">
      <pivotArea dataOnly="0" labelOnly="1" grandCol="1" outline="0" fieldPosition="0"/>
    </format>
    <format dxfId="33">
      <pivotArea dataOnly="0" labelOnly="1" grandCol="1" outline="0" fieldPosition="0"/>
    </format>
    <format dxfId="32">
      <pivotArea grandRow="1" outline="0" collapsedLevelsAreSubtotals="1" fieldPosition="0"/>
    </format>
    <format dxfId="31">
      <pivotArea grandRow="1" outline="0" collapsedLevelsAreSubtotals="1" fieldPosition="0"/>
    </format>
    <format dxfId="30">
      <pivotArea grandRow="1" outline="0" collapsedLevelsAreSubtotals="1" fieldPosition="0"/>
    </format>
    <format dxfId="29">
      <pivotArea dataOnly="0" labelOnly="1" grandRow="1" outline="0" fieldPosition="0"/>
    </format>
    <format dxfId="28">
      <pivotArea outline="0" fieldPosition="0">
        <references count="1">
          <reference field="26" count="15" selected="0">
            <x v="1"/>
            <x v="2"/>
            <x v="5"/>
            <x v="7"/>
            <x v="8"/>
            <x v="9"/>
            <x v="10"/>
            <x v="12"/>
            <x v="13"/>
            <x v="15"/>
            <x v="19"/>
            <x v="21"/>
            <x v="22"/>
            <x v="24"/>
            <x v="25"/>
          </reference>
        </references>
      </pivotArea>
    </format>
    <format dxfId="27">
      <pivotArea field="26" type="button" dataOnly="0" labelOnly="1" outline="0" axis="axisRow" fieldPosition="0"/>
    </format>
    <format dxfId="26">
      <pivotArea dataOnly="0" labelOnly="1" outline="0" fieldPosition="0">
        <references count="1">
          <reference field="26" count="15">
            <x v="1"/>
            <x v="2"/>
            <x v="5"/>
            <x v="7"/>
            <x v="8"/>
            <x v="9"/>
            <x v="10"/>
            <x v="12"/>
            <x v="13"/>
            <x v="15"/>
            <x v="19"/>
            <x v="21"/>
            <x v="22"/>
            <x v="24"/>
            <x v="25"/>
          </reference>
        </references>
      </pivotArea>
    </format>
    <format dxfId="25">
      <pivotArea dataOnly="0" labelOnly="1" outline="0" fieldPosition="0">
        <references count="1">
          <reference field="24" count="0"/>
        </references>
      </pivotArea>
    </format>
    <format dxfId="24">
      <pivotArea dataOnly="0" labelOnly="1" grandCol="1" outline="0" fieldPosition="0"/>
    </format>
    <format dxfId="23">
      <pivotArea dataOnly="0" labelOnly="1" outline="0" fieldPosition="0">
        <references count="1">
          <reference field="26" count="1">
            <x v="26"/>
          </reference>
        </references>
      </pivotArea>
    </format>
    <format dxfId="22">
      <pivotArea dataOnly="0" labelOnly="1" outline="0" fieldPosition="0">
        <references count="1">
          <reference field="26" count="1">
            <x v="27"/>
          </reference>
        </references>
      </pivotArea>
    </format>
    <format dxfId="21">
      <pivotArea field="26" type="button" dataOnly="0" labelOnly="1" outline="0" axis="axisRow" fieldPosition="0"/>
    </format>
    <format dxfId="20">
      <pivotArea dataOnly="0" labelOnly="1" outline="0" fieldPosition="0">
        <references count="1">
          <reference field="26" count="1">
            <x v="28"/>
          </reference>
        </references>
      </pivotArea>
    </format>
    <format dxfId="19">
      <pivotArea dataOnly="0" labelOnly="1" outline="0" fieldPosition="0">
        <references count="1">
          <reference field="26" count="1">
            <x v="29"/>
          </reference>
        </references>
      </pivotArea>
    </format>
    <format dxfId="18">
      <pivotArea dataOnly="0" labelOnly="1" outline="0" fieldPosition="0">
        <references count="1">
          <reference field="26" count="1">
            <x v="30"/>
          </reference>
        </references>
      </pivotArea>
    </format>
    <format dxfId="17">
      <pivotArea dataOnly="0" labelOnly="1" outline="0" fieldPosition="0">
        <references count="1">
          <reference field="26" count="1">
            <x v="31"/>
          </reference>
        </references>
      </pivotArea>
    </format>
    <format dxfId="16">
      <pivotArea dataOnly="0" labelOnly="1" outline="0" fieldPosition="0">
        <references count="1">
          <reference field="26" count="2">
            <x v="32"/>
            <x v="33"/>
          </reference>
        </references>
      </pivotArea>
    </format>
    <format dxfId="15">
      <pivotArea dataOnly="0" labelOnly="1" outline="0" fieldPosition="0">
        <references count="1">
          <reference field="26" count="1">
            <x v="28"/>
          </reference>
        </references>
      </pivotArea>
    </format>
    <format dxfId="14">
      <pivotArea dataOnly="0" labelOnly="1" outline="0" fieldPosition="0">
        <references count="1">
          <reference field="26" count="1">
            <x v="30"/>
          </reference>
        </references>
      </pivotArea>
    </format>
    <format dxfId="13">
      <pivotArea dataOnly="0" labelOnly="1" outline="0" fieldPosition="0">
        <references count="1">
          <reference field="26" count="1">
            <x v="30"/>
          </reference>
        </references>
      </pivotArea>
    </format>
    <format dxfId="12">
      <pivotArea dataOnly="0" labelOnly="1" outline="0" fieldPosition="0">
        <references count="1">
          <reference field="26" count="1">
            <x v="32"/>
          </reference>
        </references>
      </pivotArea>
    </format>
    <format dxfId="11">
      <pivotArea dataOnly="0" labelOnly="1" outline="0" fieldPosition="0">
        <references count="1">
          <reference field="26" count="1">
            <x v="33"/>
          </reference>
        </references>
      </pivotArea>
    </format>
    <format dxfId="10">
      <pivotArea dataOnly="0" labelOnly="1" outline="0" fieldPosition="0">
        <references count="1">
          <reference field="26" count="1">
            <x v="34"/>
          </reference>
        </references>
      </pivotArea>
    </format>
    <format dxfId="9">
      <pivotArea dataOnly="0" labelOnly="1" outline="0" fieldPosition="0">
        <references count="1">
          <reference field="26" count="1">
            <x v="34"/>
          </reference>
        </references>
      </pivotArea>
    </format>
    <format dxfId="8">
      <pivotArea dataOnly="0" labelOnly="1" outline="0" fieldPosition="0">
        <references count="1">
          <reference field="26" count="1">
            <x v="35"/>
          </reference>
        </references>
      </pivotArea>
    </format>
    <format dxfId="7">
      <pivotArea dataOnly="0" labelOnly="1" outline="0" fieldPosition="0">
        <references count="1">
          <reference field="26" count="1">
            <x v="31"/>
          </reference>
        </references>
      </pivotArea>
    </format>
    <format dxfId="6">
      <pivotArea dataOnly="0" labelOnly="1" outline="0" fieldPosition="0">
        <references count="1">
          <reference field="26" count="1">
            <x v="34"/>
          </reference>
        </references>
      </pivotArea>
    </format>
    <format dxfId="5">
      <pivotArea dataOnly="0" labelOnly="1" outline="0" fieldPosition="0">
        <references count="1">
          <reference field="26" count="1">
            <x v="36"/>
          </reference>
        </references>
      </pivotArea>
    </format>
    <format dxfId="4">
      <pivotArea outline="0" fieldPosition="0">
        <references count="1">
          <reference field="26" count="1" selected="0">
            <x v="37"/>
          </reference>
        </references>
      </pivotArea>
    </format>
    <format dxfId="3">
      <pivotArea dataOnly="0" labelOnly="1" outline="0" fieldPosition="0">
        <references count="1">
          <reference field="26" count="1">
            <x v="37"/>
          </reference>
        </references>
      </pivotArea>
    </format>
    <format dxfId="2">
      <pivotArea outline="0" fieldPosition="0">
        <references count="1">
          <reference field="26" count="1" selected="0">
            <x v="37"/>
          </reference>
        </references>
      </pivotArea>
    </format>
    <format dxfId="1">
      <pivotArea outline="0" fieldPosition="0">
        <references count="1">
          <reference field="26" count="1" selected="0">
            <x v="37"/>
          </reference>
        </references>
      </pivotArea>
    </format>
    <format dxfId="0">
      <pivotArea dataOnly="0" labelOnly="1" outline="0" fieldPosition="0">
        <references count="1">
          <reference field="26" count="1">
            <x v="36"/>
          </reference>
        </references>
      </pivotArea>
    </format>
  </formats>
  <chartFormats count="8">
    <chartFormat chart="43" format="6" series="1">
      <pivotArea type="data" outline="0" fieldPosition="0">
        <references count="1">
          <reference field="4294967294" count="1" selected="0">
            <x v="0"/>
          </reference>
        </references>
      </pivotArea>
    </chartFormat>
    <chartFormat chart="43" format="20" series="1">
      <pivotArea type="data" outline="0" fieldPosition="0">
        <references count="2">
          <reference field="4294967294" count="1" selected="0">
            <x v="0"/>
          </reference>
          <reference field="24" count="1" selected="0">
            <x v="4"/>
          </reference>
        </references>
      </pivotArea>
    </chartFormat>
    <chartFormat chart="43" format="23">
      <pivotArea type="data" outline="0" fieldPosition="0">
        <references count="3">
          <reference field="4294967294" count="1" selected="0">
            <x v="0"/>
          </reference>
          <reference field="24" count="1" selected="0">
            <x v="4"/>
          </reference>
          <reference field="26" count="1" selected="0">
            <x v="1"/>
          </reference>
        </references>
      </pivotArea>
    </chartFormat>
    <chartFormat chart="43" format="24">
      <pivotArea type="data" outline="0" fieldPosition="0">
        <references count="3">
          <reference field="4294967294" count="1" selected="0">
            <x v="0"/>
          </reference>
          <reference field="24" count="1" selected="0">
            <x v="4"/>
          </reference>
          <reference field="26" count="1" selected="0">
            <x v="9"/>
          </reference>
        </references>
      </pivotArea>
    </chartFormat>
    <chartFormat chart="43" format="28" series="1">
      <pivotArea type="data" outline="0" fieldPosition="0">
        <references count="2">
          <reference field="4294967294" count="1" selected="0">
            <x v="0"/>
          </reference>
          <reference field="24" count="1" selected="0">
            <x v="6"/>
          </reference>
        </references>
      </pivotArea>
    </chartFormat>
    <chartFormat chart="43" format="29" series="1">
      <pivotArea type="data" outline="0" fieldPosition="0">
        <references count="2">
          <reference field="4294967294" count="1" selected="0">
            <x v="0"/>
          </reference>
          <reference field="24" count="1" selected="0">
            <x v="7"/>
          </reference>
        </references>
      </pivotArea>
    </chartFormat>
    <chartFormat chart="43" format="31">
      <pivotArea type="data" outline="0" fieldPosition="0">
        <references count="3">
          <reference field="4294967294" count="1" selected="0">
            <x v="0"/>
          </reference>
          <reference field="24" count="1" selected="0">
            <x v="7"/>
          </reference>
          <reference field="26" count="1" selected="0">
            <x v="8"/>
          </reference>
        </references>
      </pivotArea>
    </chartFormat>
    <chartFormat chart="43" format="32">
      <pivotArea type="data" outline="0" fieldPosition="0">
        <references count="3">
          <reference field="4294967294" count="1" selected="0">
            <x v="0"/>
          </reference>
          <reference field="24" count="1" selected="0">
            <x v="6"/>
          </reference>
          <reference field="26" count="1" selected="0">
            <x v="10"/>
          </reference>
        </references>
      </pivotArea>
    </chartFormat>
  </chartFormats>
  <pivotTableStyleInfo name="Seguimiento OCI"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Q663"/>
  <sheetViews>
    <sheetView showGridLines="0" topLeftCell="B1" zoomScale="80" zoomScaleNormal="80" zoomScaleSheetLayoutView="80" zoomScalePageLayoutView="60" workbookViewId="0">
      <pane ySplit="1" topLeftCell="A2" activePane="bottomLeft" state="frozen"/>
      <selection pane="bottomLeft" activeCell="B1" sqref="B1"/>
    </sheetView>
  </sheetViews>
  <sheetFormatPr baseColWidth="10" defaultRowHeight="12.75" x14ac:dyDescent="0.2"/>
  <cols>
    <col min="1" max="1" width="11.42578125" style="53" hidden="1" customWidth="1"/>
    <col min="2" max="2" width="10.85546875" style="74" customWidth="1"/>
    <col min="3" max="3" width="11.85546875" style="74" hidden="1" customWidth="1"/>
    <col min="4" max="4" width="20.7109375" style="74" customWidth="1"/>
    <col min="5" max="5" width="10.7109375" style="160" customWidth="1"/>
    <col min="6" max="6" width="132" customWidth="1"/>
    <col min="7" max="7" width="53.140625" customWidth="1"/>
    <col min="8" max="8" width="52.85546875" customWidth="1"/>
    <col min="9" max="9" width="52.85546875" style="22" customWidth="1"/>
    <col min="10" max="10" width="40" style="19" customWidth="1"/>
    <col min="11" max="11" width="15.5703125" customWidth="1"/>
    <col min="12" max="12" width="15.140625" customWidth="1"/>
    <col min="13" max="13" width="13" customWidth="1"/>
    <col min="14" max="14" width="19.85546875" customWidth="1"/>
    <col min="15" max="15" width="20.28515625" style="20" customWidth="1"/>
    <col min="16" max="16" width="15.140625" customWidth="1"/>
    <col min="17" max="17" width="40.42578125" style="145" hidden="1" customWidth="1"/>
    <col min="18" max="18" width="32.140625" style="163" hidden="1" customWidth="1"/>
    <col min="19" max="19" width="32.140625" style="146" hidden="1" customWidth="1"/>
    <col min="20" max="20" width="23.5703125" style="47" customWidth="1"/>
    <col min="21" max="21" width="17.85546875" style="48" hidden="1" customWidth="1"/>
    <col min="22" max="22" width="20.85546875" style="48" hidden="1" customWidth="1"/>
    <col min="23" max="23" width="18.140625" style="48" hidden="1" customWidth="1"/>
    <col min="24" max="24" width="13.7109375" style="48" hidden="1" customWidth="1"/>
    <col min="25" max="26" width="14.5703125" style="35" customWidth="1"/>
    <col min="27" max="27" width="20.85546875" style="36" customWidth="1"/>
    <col min="28" max="28" width="35.85546875" style="36" customWidth="1"/>
    <col min="29" max="29" width="14.5703125" style="36" bestFit="1" customWidth="1"/>
    <col min="30" max="30" width="37.28515625" style="36" customWidth="1"/>
    <col min="31" max="31" width="12" style="62" hidden="1" customWidth="1"/>
    <col min="32" max="32" width="9.42578125" style="62" hidden="1" customWidth="1"/>
    <col min="33" max="33" width="13.85546875" style="62" hidden="1" customWidth="1"/>
    <col min="34" max="34" width="11.42578125" style="60" hidden="1" customWidth="1"/>
    <col min="35" max="35" width="22.85546875" style="25" customWidth="1"/>
    <col min="36" max="36" width="19.28515625" style="25" customWidth="1"/>
    <col min="37" max="43" width="11.42578125" style="14"/>
  </cols>
  <sheetData>
    <row r="1" spans="1:43" s="12" customFormat="1" ht="48.75" customHeight="1" x14ac:dyDescent="0.2">
      <c r="A1" s="120" t="s">
        <v>1373</v>
      </c>
      <c r="B1" s="120" t="s">
        <v>534</v>
      </c>
      <c r="C1" s="120" t="s">
        <v>1372</v>
      </c>
      <c r="D1" s="120" t="s">
        <v>268</v>
      </c>
      <c r="E1" s="156" t="s">
        <v>13</v>
      </c>
      <c r="F1" s="150" t="s">
        <v>1374</v>
      </c>
      <c r="G1" s="150" t="s">
        <v>14</v>
      </c>
      <c r="H1" s="150" t="s">
        <v>15</v>
      </c>
      <c r="I1" s="150" t="s">
        <v>264</v>
      </c>
      <c r="J1" s="150" t="s">
        <v>1375</v>
      </c>
      <c r="K1" s="150" t="s">
        <v>1376</v>
      </c>
      <c r="L1" s="151" t="s">
        <v>1377</v>
      </c>
      <c r="M1" s="151" t="s">
        <v>1378</v>
      </c>
      <c r="N1" s="150" t="s">
        <v>1379</v>
      </c>
      <c r="O1" s="121" t="s">
        <v>1633</v>
      </c>
      <c r="P1" s="150" t="s">
        <v>265</v>
      </c>
      <c r="Q1" s="150" t="s">
        <v>16</v>
      </c>
      <c r="R1" s="172" t="s">
        <v>1912</v>
      </c>
      <c r="S1" s="172" t="s">
        <v>1911</v>
      </c>
      <c r="T1" s="122" t="s">
        <v>883</v>
      </c>
      <c r="U1" s="120" t="s">
        <v>6</v>
      </c>
      <c r="V1" s="120" t="s">
        <v>5</v>
      </c>
      <c r="W1" s="120" t="s">
        <v>7</v>
      </c>
      <c r="X1" s="120" t="s">
        <v>46</v>
      </c>
      <c r="Y1" s="123" t="s">
        <v>164</v>
      </c>
      <c r="Z1" s="123" t="s">
        <v>165</v>
      </c>
      <c r="AA1" s="123" t="s">
        <v>168</v>
      </c>
      <c r="AB1" s="123" t="s">
        <v>47</v>
      </c>
      <c r="AC1" s="123" t="s">
        <v>267</v>
      </c>
      <c r="AD1" s="123" t="s">
        <v>266</v>
      </c>
      <c r="AE1" s="57" t="s">
        <v>166</v>
      </c>
      <c r="AF1" s="57" t="s">
        <v>167</v>
      </c>
      <c r="AG1" s="57" t="s">
        <v>173</v>
      </c>
      <c r="AH1" s="57" t="s">
        <v>174</v>
      </c>
      <c r="AI1" s="64" t="s">
        <v>198</v>
      </c>
      <c r="AJ1" s="65">
        <v>44470</v>
      </c>
      <c r="AK1" s="16"/>
      <c r="AL1" s="17"/>
      <c r="AM1" s="17"/>
      <c r="AN1" s="17"/>
      <c r="AO1" s="17"/>
      <c r="AP1" s="17"/>
      <c r="AQ1" s="17"/>
    </row>
    <row r="2" spans="1:43" s="17" customFormat="1" ht="357" customHeight="1" x14ac:dyDescent="0.2">
      <c r="A2" s="162">
        <f>IF(ISBLANK(D2),"",COUNTA($D$2:D2))</f>
        <v>1</v>
      </c>
      <c r="B2" s="141">
        <f>ROW()-1</f>
        <v>1</v>
      </c>
      <c r="C2" s="164"/>
      <c r="D2" s="141" t="s">
        <v>848</v>
      </c>
      <c r="E2" s="157" t="s">
        <v>2090</v>
      </c>
      <c r="F2" s="94" t="s">
        <v>2066</v>
      </c>
      <c r="G2" s="94" t="s">
        <v>1956</v>
      </c>
      <c r="H2" s="97" t="s">
        <v>1957</v>
      </c>
      <c r="I2" s="97" t="s">
        <v>1958</v>
      </c>
      <c r="J2" s="87" t="s">
        <v>1262</v>
      </c>
      <c r="K2" s="87">
        <v>1</v>
      </c>
      <c r="L2" s="88">
        <v>44410</v>
      </c>
      <c r="M2" s="88">
        <v>44561</v>
      </c>
      <c r="N2" s="89">
        <f t="shared" ref="N2:N28" si="0">(+M2-L2)/7</f>
        <v>21.571428571428573</v>
      </c>
      <c r="O2" s="87" t="s">
        <v>387</v>
      </c>
      <c r="P2" s="87">
        <v>0</v>
      </c>
      <c r="Q2" s="140"/>
      <c r="R2" s="189"/>
      <c r="S2" s="165">
        <f t="shared" ref="S2:S29" si="1">(R2-M2)/30</f>
        <v>-1485.3666666666666</v>
      </c>
      <c r="T2" s="90">
        <f t="shared" ref="T2:T28" si="2">IF(P2/K2&gt;1,100,+P2/K2*100)</f>
        <v>0</v>
      </c>
      <c r="U2" s="101">
        <f t="shared" ref="U2:U28" si="3">+N2*T2/100</f>
        <v>0</v>
      </c>
      <c r="V2" s="101">
        <f t="shared" ref="V2:V28" si="4">IF(M2&lt;=$AJ$1,U2,0)</f>
        <v>0</v>
      </c>
      <c r="W2" s="101">
        <f t="shared" ref="W2:W28" si="5">IF($AJ$1&gt;=M2,N2,0)</f>
        <v>0</v>
      </c>
      <c r="X2" s="164"/>
      <c r="Y2" s="112" t="str">
        <f t="shared" ref="Y2:Y28" si="6">IF(T2=100,"CUMPLIDA",IF(M2-$AJ$1&lt;0,"VENCIDA",IF(M2-$AJ$1&lt;=30,"PRÓXIMA A VENCER",IF(T2&gt;0,"CON AVANCE","EN TERMINO"))))</f>
        <v>EN TERMINO</v>
      </c>
      <c r="Z2" s="112" t="str">
        <f t="shared" ref="Z2:Z28" si="7">IF(A2&lt;&gt;"",IF(AF2=1,"VENCIDO",IF(AF2=2,"PRÓXIMO A VENCER",IF(AF2=3,"EN TERMINO",IF(AF2=4,"CON AVANCE",IF(AF2=5,"CUMPLIDO",))))),"")</f>
        <v>EN TERMINO</v>
      </c>
      <c r="AA2" s="148" t="s">
        <v>1951</v>
      </c>
      <c r="AB2" s="118" t="str">
        <f t="shared" ref="AB2:AB28" si="8">AH2</f>
        <v xml:space="preserve">
H1AF2020</v>
      </c>
      <c r="AC2" s="118">
        <f>IF(A2&lt;&gt;"",1,AC1+1)</f>
        <v>1</v>
      </c>
      <c r="AD2" s="118" t="str">
        <f t="shared" ref="AD2:AD28" si="9">CONCATENATE(AB2," - ",AC2)</f>
        <v xml:space="preserve">
H1AF2020 - 1</v>
      </c>
      <c r="AE2" s="192">
        <f t="shared" ref="AE2" si="10">IF(Y2="VENCIDA",1,IF(Y2="PRÓXIMA A VENCER",2,IF(Y2="EN TERMINO",3,IF(Y2="CON AVANCE",4,IF(Y2="CUMPLIDA",5,)))))</f>
        <v>3</v>
      </c>
      <c r="AF2" s="192">
        <f>IF(AC3=AC2+1,MIN(AE2,AF3),AE2)</f>
        <v>3</v>
      </c>
      <c r="AG2" s="192" t="str">
        <f>IF(A2&lt;&gt;"",MID(F2,1,FIND(" ",F2,1)-1),AG1)</f>
        <v xml:space="preserve">
H1AF2020.</v>
      </c>
      <c r="AH2" s="192" t="str">
        <f t="shared" ref="AH2" si="11">IFERROR(MID(AG2,1,FIND(".",AG2,1)-1),AG2)</f>
        <v xml:space="preserve">
H1AF2020</v>
      </c>
      <c r="AI2" s="64"/>
      <c r="AJ2" s="65"/>
      <c r="AK2" s="16"/>
    </row>
    <row r="3" spans="1:43" s="17" customFormat="1" ht="357" customHeight="1" x14ac:dyDescent="0.2">
      <c r="A3" s="162" t="str">
        <f>IF(ISBLANK(D3),"",COUNTA($D$2:D3))</f>
        <v/>
      </c>
      <c r="B3" s="141">
        <f t="shared" ref="B3:B66" si="12">ROW()-1</f>
        <v>2</v>
      </c>
      <c r="C3" s="164"/>
      <c r="D3" s="141"/>
      <c r="E3" s="157" t="s">
        <v>2089</v>
      </c>
      <c r="F3" s="94" t="s">
        <v>2067</v>
      </c>
      <c r="G3" s="94" t="s">
        <v>1956</v>
      </c>
      <c r="H3" s="97" t="s">
        <v>1959</v>
      </c>
      <c r="I3" s="97" t="s">
        <v>1960</v>
      </c>
      <c r="J3" s="87" t="s">
        <v>1961</v>
      </c>
      <c r="K3" s="87">
        <v>1</v>
      </c>
      <c r="L3" s="88">
        <v>44410</v>
      </c>
      <c r="M3" s="88">
        <v>44561</v>
      </c>
      <c r="N3" s="89">
        <f t="shared" si="0"/>
        <v>21.571428571428573</v>
      </c>
      <c r="O3" s="87" t="s">
        <v>417</v>
      </c>
      <c r="P3" s="87">
        <v>0</v>
      </c>
      <c r="Q3" s="140"/>
      <c r="R3" s="189"/>
      <c r="S3" s="165">
        <f t="shared" si="1"/>
        <v>-1485.3666666666666</v>
      </c>
      <c r="T3" s="90">
        <f t="shared" si="2"/>
        <v>0</v>
      </c>
      <c r="U3" s="101">
        <f t="shared" si="3"/>
        <v>0</v>
      </c>
      <c r="V3" s="101">
        <f t="shared" si="4"/>
        <v>0</v>
      </c>
      <c r="W3" s="101">
        <f t="shared" si="5"/>
        <v>0</v>
      </c>
      <c r="X3" s="164"/>
      <c r="Y3" s="112" t="str">
        <f t="shared" si="6"/>
        <v>EN TERMINO</v>
      </c>
      <c r="Z3" s="112" t="str">
        <f t="shared" si="7"/>
        <v/>
      </c>
      <c r="AA3" s="148" t="s">
        <v>1951</v>
      </c>
      <c r="AB3" s="118" t="str">
        <f t="shared" si="8"/>
        <v xml:space="preserve">
H1AF2020</v>
      </c>
      <c r="AC3" s="118">
        <f t="shared" ref="AC3:AC33" si="13">IF(A3&lt;&gt;"",1,AC2+1)</f>
        <v>2</v>
      </c>
      <c r="AD3" s="118" t="str">
        <f t="shared" si="9"/>
        <v xml:space="preserve">
H1AF2020 - 2</v>
      </c>
      <c r="AE3" s="192">
        <f t="shared" ref="AE3:AE66" si="14">IF(Y3="VENCIDA",1,IF(Y3="PRÓXIMA A VENCER",2,IF(Y3="EN TERMINO",3,IF(Y3="CON AVANCE",4,IF(Y3="CUMPLIDA",5,)))))</f>
        <v>3</v>
      </c>
      <c r="AF3" s="192">
        <f t="shared" ref="AF3:AF66" si="15">IF(AC4=AC3+1,MIN(AE3,AF4),AE3)</f>
        <v>3</v>
      </c>
      <c r="AG3" s="192" t="str">
        <f t="shared" ref="AG3:AG66" si="16">IF(A3&lt;&gt;"",MID(F3,1,FIND(" ",F3,1)-1),AG2)</f>
        <v xml:space="preserve">
H1AF2020.</v>
      </c>
      <c r="AH3" s="192" t="str">
        <f t="shared" ref="AH3:AH66" si="17">IFERROR(MID(AG3,1,FIND(".",AG3,1)-1),AG3)</f>
        <v xml:space="preserve">
H1AF2020</v>
      </c>
      <c r="AI3" s="64"/>
      <c r="AJ3" s="65"/>
      <c r="AK3" s="16"/>
    </row>
    <row r="4" spans="1:43" s="17" customFormat="1" ht="357" customHeight="1" x14ac:dyDescent="0.2">
      <c r="A4" s="162">
        <f>IF(ISBLANK(D4),"",COUNTA($D$2:D4))</f>
        <v>2</v>
      </c>
      <c r="B4" s="141">
        <f t="shared" si="12"/>
        <v>3</v>
      </c>
      <c r="C4" s="164"/>
      <c r="D4" s="141" t="s">
        <v>1585</v>
      </c>
      <c r="E4" s="157" t="s">
        <v>2090</v>
      </c>
      <c r="F4" s="92" t="s">
        <v>1962</v>
      </c>
      <c r="G4" s="92" t="s">
        <v>1963</v>
      </c>
      <c r="H4" s="92" t="s">
        <v>1964</v>
      </c>
      <c r="I4" s="87" t="s">
        <v>1566</v>
      </c>
      <c r="J4" s="87" t="s">
        <v>1965</v>
      </c>
      <c r="K4" s="87">
        <v>1</v>
      </c>
      <c r="L4" s="88">
        <v>44410</v>
      </c>
      <c r="M4" s="88">
        <v>44530</v>
      </c>
      <c r="N4" s="89">
        <f t="shared" si="0"/>
        <v>17.142857142857142</v>
      </c>
      <c r="O4" s="87" t="s">
        <v>1572</v>
      </c>
      <c r="P4" s="87">
        <v>0</v>
      </c>
      <c r="Q4" s="140"/>
      <c r="R4" s="189"/>
      <c r="S4" s="165">
        <f t="shared" si="1"/>
        <v>-1484.3333333333333</v>
      </c>
      <c r="T4" s="90">
        <f t="shared" si="2"/>
        <v>0</v>
      </c>
      <c r="U4" s="101">
        <f t="shared" si="3"/>
        <v>0</v>
      </c>
      <c r="V4" s="101">
        <f t="shared" si="4"/>
        <v>0</v>
      </c>
      <c r="W4" s="101">
        <f t="shared" si="5"/>
        <v>0</v>
      </c>
      <c r="X4" s="164"/>
      <c r="Y4" s="112" t="str">
        <f t="shared" si="6"/>
        <v>EN TERMINO</v>
      </c>
      <c r="Z4" s="112" t="str">
        <f t="shared" si="7"/>
        <v>EN TERMINO</v>
      </c>
      <c r="AA4" s="148" t="s">
        <v>1951</v>
      </c>
      <c r="AB4" s="118" t="str">
        <f t="shared" si="8"/>
        <v xml:space="preserve">
H2AF2020</v>
      </c>
      <c r="AC4" s="118">
        <f t="shared" si="13"/>
        <v>1</v>
      </c>
      <c r="AD4" s="118" t="str">
        <f t="shared" si="9"/>
        <v xml:space="preserve">
H2AF2020 - 1</v>
      </c>
      <c r="AE4" s="192">
        <f t="shared" si="14"/>
        <v>3</v>
      </c>
      <c r="AF4" s="192">
        <f t="shared" si="15"/>
        <v>3</v>
      </c>
      <c r="AG4" s="192" t="str">
        <f t="shared" si="16"/>
        <v xml:space="preserve">
H2AF2020.</v>
      </c>
      <c r="AH4" s="192" t="str">
        <f t="shared" si="17"/>
        <v xml:space="preserve">
H2AF2020</v>
      </c>
      <c r="AI4" s="64"/>
      <c r="AJ4" s="65"/>
      <c r="AK4" s="16"/>
    </row>
    <row r="5" spans="1:43" s="17" customFormat="1" ht="357" customHeight="1" x14ac:dyDescent="0.2">
      <c r="A5" s="162">
        <f>IF(ISBLANK(D5),"",COUNTA($D$2:D5))</f>
        <v>3</v>
      </c>
      <c r="B5" s="141">
        <f t="shared" si="12"/>
        <v>4</v>
      </c>
      <c r="C5" s="164"/>
      <c r="D5" s="141" t="s">
        <v>1585</v>
      </c>
      <c r="E5" s="157" t="s">
        <v>2091</v>
      </c>
      <c r="F5" s="92" t="s">
        <v>1966</v>
      </c>
      <c r="G5" s="92" t="s">
        <v>1967</v>
      </c>
      <c r="H5" s="92" t="s">
        <v>1968</v>
      </c>
      <c r="I5" s="87" t="s">
        <v>1566</v>
      </c>
      <c r="J5" s="87" t="s">
        <v>1965</v>
      </c>
      <c r="K5" s="87">
        <v>1</v>
      </c>
      <c r="L5" s="88">
        <v>44410</v>
      </c>
      <c r="M5" s="88">
        <v>44530</v>
      </c>
      <c r="N5" s="89">
        <f t="shared" si="0"/>
        <v>17.142857142857142</v>
      </c>
      <c r="O5" s="87" t="s">
        <v>1572</v>
      </c>
      <c r="P5" s="87">
        <v>0</v>
      </c>
      <c r="Q5" s="140"/>
      <c r="R5" s="189"/>
      <c r="S5" s="165">
        <f t="shared" si="1"/>
        <v>-1484.3333333333333</v>
      </c>
      <c r="T5" s="90">
        <f t="shared" si="2"/>
        <v>0</v>
      </c>
      <c r="U5" s="101">
        <f t="shared" si="3"/>
        <v>0</v>
      </c>
      <c r="V5" s="101">
        <f t="shared" si="4"/>
        <v>0</v>
      </c>
      <c r="W5" s="101">
        <f t="shared" si="5"/>
        <v>0</v>
      </c>
      <c r="X5" s="164"/>
      <c r="Y5" s="112" t="str">
        <f t="shared" si="6"/>
        <v>EN TERMINO</v>
      </c>
      <c r="Z5" s="112" t="str">
        <f t="shared" si="7"/>
        <v>EN TERMINO</v>
      </c>
      <c r="AA5" s="148" t="s">
        <v>1951</v>
      </c>
      <c r="AB5" s="118" t="str">
        <f t="shared" si="8"/>
        <v xml:space="preserve">
H3AF2020</v>
      </c>
      <c r="AC5" s="118">
        <f t="shared" si="13"/>
        <v>1</v>
      </c>
      <c r="AD5" s="118" t="str">
        <f t="shared" si="9"/>
        <v xml:space="preserve">
H3AF2020 - 1</v>
      </c>
      <c r="AE5" s="192">
        <f t="shared" si="14"/>
        <v>3</v>
      </c>
      <c r="AF5" s="192">
        <f t="shared" si="15"/>
        <v>3</v>
      </c>
      <c r="AG5" s="192" t="str">
        <f t="shared" si="16"/>
        <v xml:space="preserve">
H3AF2020.</v>
      </c>
      <c r="AH5" s="192" t="str">
        <f t="shared" si="17"/>
        <v xml:space="preserve">
H3AF2020</v>
      </c>
      <c r="AI5" s="64"/>
      <c r="AJ5" s="65"/>
      <c r="AK5" s="16"/>
    </row>
    <row r="6" spans="1:43" s="17" customFormat="1" ht="357" customHeight="1" x14ac:dyDescent="0.2">
      <c r="A6" s="162">
        <f>IF(ISBLANK(D6),"",COUNTA($D$2:D6))</f>
        <v>4</v>
      </c>
      <c r="B6" s="141">
        <f t="shared" si="12"/>
        <v>5</v>
      </c>
      <c r="C6" s="164"/>
      <c r="D6" s="141" t="s">
        <v>847</v>
      </c>
      <c r="E6" s="157" t="s">
        <v>1571</v>
      </c>
      <c r="F6" s="92" t="s">
        <v>2068</v>
      </c>
      <c r="G6" s="92" t="s">
        <v>1969</v>
      </c>
      <c r="H6" s="86" t="s">
        <v>1970</v>
      </c>
      <c r="I6" s="86" t="s">
        <v>1971</v>
      </c>
      <c r="J6" s="87" t="s">
        <v>2095</v>
      </c>
      <c r="K6" s="87">
        <v>1</v>
      </c>
      <c r="L6" s="88">
        <v>44410</v>
      </c>
      <c r="M6" s="88">
        <v>44561</v>
      </c>
      <c r="N6" s="89">
        <f t="shared" si="0"/>
        <v>21.571428571428573</v>
      </c>
      <c r="O6" s="87" t="s">
        <v>1572</v>
      </c>
      <c r="P6" s="87">
        <v>0</v>
      </c>
      <c r="Q6" s="140"/>
      <c r="R6" s="189"/>
      <c r="S6" s="165">
        <f t="shared" si="1"/>
        <v>-1485.3666666666666</v>
      </c>
      <c r="T6" s="90">
        <f t="shared" si="2"/>
        <v>0</v>
      </c>
      <c r="U6" s="101">
        <f t="shared" si="3"/>
        <v>0</v>
      </c>
      <c r="V6" s="101">
        <f t="shared" si="4"/>
        <v>0</v>
      </c>
      <c r="W6" s="101">
        <f t="shared" si="5"/>
        <v>0</v>
      </c>
      <c r="X6" s="164"/>
      <c r="Y6" s="112" t="str">
        <f t="shared" si="6"/>
        <v>EN TERMINO</v>
      </c>
      <c r="Z6" s="112" t="str">
        <f t="shared" si="7"/>
        <v>EN TERMINO</v>
      </c>
      <c r="AA6" s="148" t="s">
        <v>1951</v>
      </c>
      <c r="AB6" s="118" t="str">
        <f t="shared" si="8"/>
        <v xml:space="preserve">
H4AF2020</v>
      </c>
      <c r="AC6" s="118">
        <f t="shared" si="13"/>
        <v>1</v>
      </c>
      <c r="AD6" s="118" t="str">
        <f t="shared" si="9"/>
        <v xml:space="preserve">
H4AF2020 - 1</v>
      </c>
      <c r="AE6" s="192">
        <f t="shared" si="14"/>
        <v>3</v>
      </c>
      <c r="AF6" s="192">
        <f t="shared" si="15"/>
        <v>3</v>
      </c>
      <c r="AG6" s="192" t="str">
        <f t="shared" si="16"/>
        <v xml:space="preserve">
H4AF2020.</v>
      </c>
      <c r="AH6" s="192" t="str">
        <f t="shared" si="17"/>
        <v xml:space="preserve">
H4AF2020</v>
      </c>
      <c r="AI6" s="64"/>
      <c r="AJ6" s="65"/>
      <c r="AK6" s="16"/>
    </row>
    <row r="7" spans="1:43" s="17" customFormat="1" ht="357" customHeight="1" x14ac:dyDescent="0.2">
      <c r="A7" s="162" t="str">
        <f>IF(ISBLANK(D7),"",COUNTA($D$2:D7))</f>
        <v/>
      </c>
      <c r="B7" s="141">
        <f t="shared" si="12"/>
        <v>6</v>
      </c>
      <c r="C7" s="164"/>
      <c r="D7" s="141"/>
      <c r="E7" s="157" t="s">
        <v>1571</v>
      </c>
      <c r="F7" s="92" t="s">
        <v>2069</v>
      </c>
      <c r="G7" s="92" t="s">
        <v>1969</v>
      </c>
      <c r="H7" s="86" t="s">
        <v>1972</v>
      </c>
      <c r="I7" s="86" t="s">
        <v>2096</v>
      </c>
      <c r="J7" s="87" t="s">
        <v>1973</v>
      </c>
      <c r="K7" s="87">
        <v>1</v>
      </c>
      <c r="L7" s="88">
        <v>44410</v>
      </c>
      <c r="M7" s="88">
        <v>44561</v>
      </c>
      <c r="N7" s="89">
        <f t="shared" si="0"/>
        <v>21.571428571428573</v>
      </c>
      <c r="O7" s="87" t="s">
        <v>1572</v>
      </c>
      <c r="P7" s="87">
        <v>0</v>
      </c>
      <c r="Q7" s="140"/>
      <c r="R7" s="189"/>
      <c r="S7" s="165">
        <f t="shared" si="1"/>
        <v>-1485.3666666666666</v>
      </c>
      <c r="T7" s="90">
        <f t="shared" si="2"/>
        <v>0</v>
      </c>
      <c r="U7" s="101">
        <f t="shared" si="3"/>
        <v>0</v>
      </c>
      <c r="V7" s="101">
        <f t="shared" si="4"/>
        <v>0</v>
      </c>
      <c r="W7" s="101">
        <f t="shared" si="5"/>
        <v>0</v>
      </c>
      <c r="X7" s="164"/>
      <c r="Y7" s="112" t="str">
        <f t="shared" si="6"/>
        <v>EN TERMINO</v>
      </c>
      <c r="Z7" s="112" t="str">
        <f t="shared" si="7"/>
        <v/>
      </c>
      <c r="AA7" s="148" t="s">
        <v>1951</v>
      </c>
      <c r="AB7" s="118" t="str">
        <f t="shared" si="8"/>
        <v xml:space="preserve">
H4AF2020</v>
      </c>
      <c r="AC7" s="118">
        <f t="shared" si="13"/>
        <v>2</v>
      </c>
      <c r="AD7" s="118" t="str">
        <f t="shared" si="9"/>
        <v xml:space="preserve">
H4AF2020 - 2</v>
      </c>
      <c r="AE7" s="192">
        <f t="shared" si="14"/>
        <v>3</v>
      </c>
      <c r="AF7" s="192">
        <f t="shared" si="15"/>
        <v>3</v>
      </c>
      <c r="AG7" s="192" t="str">
        <f t="shared" si="16"/>
        <v xml:space="preserve">
H4AF2020.</v>
      </c>
      <c r="AH7" s="192" t="str">
        <f t="shared" si="17"/>
        <v xml:space="preserve">
H4AF2020</v>
      </c>
      <c r="AI7" s="64"/>
      <c r="AJ7" s="65"/>
      <c r="AK7" s="16"/>
    </row>
    <row r="8" spans="1:43" s="17" customFormat="1" ht="357" customHeight="1" x14ac:dyDescent="0.2">
      <c r="A8" s="162">
        <f>IF(ISBLANK(D8),"",COUNTA($D$2:D8))</f>
        <v>5</v>
      </c>
      <c r="B8" s="141">
        <f t="shared" si="12"/>
        <v>7</v>
      </c>
      <c r="C8" s="164"/>
      <c r="D8" s="141" t="s">
        <v>848</v>
      </c>
      <c r="E8" s="157" t="s">
        <v>1561</v>
      </c>
      <c r="F8" s="92" t="s">
        <v>1974</v>
      </c>
      <c r="G8" s="92" t="s">
        <v>1975</v>
      </c>
      <c r="H8" s="86" t="s">
        <v>1976</v>
      </c>
      <c r="I8" s="86" t="s">
        <v>1977</v>
      </c>
      <c r="J8" s="87" t="s">
        <v>1978</v>
      </c>
      <c r="K8" s="87">
        <v>1</v>
      </c>
      <c r="L8" s="88">
        <v>44410</v>
      </c>
      <c r="M8" s="88">
        <v>44530</v>
      </c>
      <c r="N8" s="89">
        <f t="shared" si="0"/>
        <v>17.142857142857142</v>
      </c>
      <c r="O8" s="87" t="s">
        <v>2065</v>
      </c>
      <c r="P8" s="87">
        <v>0</v>
      </c>
      <c r="Q8" s="140"/>
      <c r="R8" s="189"/>
      <c r="S8" s="165">
        <f t="shared" si="1"/>
        <v>-1484.3333333333333</v>
      </c>
      <c r="T8" s="90">
        <f t="shared" si="2"/>
        <v>0</v>
      </c>
      <c r="U8" s="101">
        <f t="shared" si="3"/>
        <v>0</v>
      </c>
      <c r="V8" s="101">
        <f t="shared" si="4"/>
        <v>0</v>
      </c>
      <c r="W8" s="101">
        <f t="shared" si="5"/>
        <v>0</v>
      </c>
      <c r="X8" s="164"/>
      <c r="Y8" s="112" t="str">
        <f t="shared" si="6"/>
        <v>EN TERMINO</v>
      </c>
      <c r="Z8" s="112" t="str">
        <f t="shared" si="7"/>
        <v>EN TERMINO</v>
      </c>
      <c r="AA8" s="148" t="s">
        <v>1951</v>
      </c>
      <c r="AB8" s="118" t="str">
        <f t="shared" si="8"/>
        <v xml:space="preserve">
H5AF2020</v>
      </c>
      <c r="AC8" s="118">
        <f t="shared" si="13"/>
        <v>1</v>
      </c>
      <c r="AD8" s="118" t="str">
        <f t="shared" si="9"/>
        <v xml:space="preserve">
H5AF2020 - 1</v>
      </c>
      <c r="AE8" s="192">
        <f t="shared" si="14"/>
        <v>3</v>
      </c>
      <c r="AF8" s="192">
        <f t="shared" si="15"/>
        <v>3</v>
      </c>
      <c r="AG8" s="192" t="str">
        <f t="shared" si="16"/>
        <v xml:space="preserve">
H5AF2020.</v>
      </c>
      <c r="AH8" s="192" t="str">
        <f t="shared" si="17"/>
        <v xml:space="preserve">
H5AF2020</v>
      </c>
      <c r="AI8" s="64"/>
      <c r="AJ8" s="65"/>
      <c r="AK8" s="16"/>
    </row>
    <row r="9" spans="1:43" s="17" customFormat="1" ht="357" customHeight="1" x14ac:dyDescent="0.2">
      <c r="A9" s="162">
        <f>IF(ISBLANK(D9),"",COUNTA($D$2:D9))</f>
        <v>6</v>
      </c>
      <c r="B9" s="141">
        <f t="shared" si="12"/>
        <v>8</v>
      </c>
      <c r="C9" s="164"/>
      <c r="D9" s="141" t="s">
        <v>848</v>
      </c>
      <c r="E9" s="157" t="s">
        <v>1571</v>
      </c>
      <c r="F9" s="94" t="s">
        <v>1979</v>
      </c>
      <c r="G9" s="94" t="s">
        <v>1980</v>
      </c>
      <c r="H9" s="86" t="s">
        <v>1981</v>
      </c>
      <c r="I9" s="86" t="s">
        <v>1981</v>
      </c>
      <c r="J9" s="87" t="s">
        <v>1965</v>
      </c>
      <c r="K9" s="87">
        <v>1</v>
      </c>
      <c r="L9" s="88">
        <v>44410</v>
      </c>
      <c r="M9" s="88">
        <v>44561</v>
      </c>
      <c r="N9" s="89">
        <f t="shared" si="0"/>
        <v>21.571428571428573</v>
      </c>
      <c r="O9" s="87" t="s">
        <v>1572</v>
      </c>
      <c r="P9" s="87">
        <v>0</v>
      </c>
      <c r="Q9" s="140"/>
      <c r="R9" s="189"/>
      <c r="S9" s="165">
        <f t="shared" si="1"/>
        <v>-1485.3666666666666</v>
      </c>
      <c r="T9" s="90">
        <f t="shared" si="2"/>
        <v>0</v>
      </c>
      <c r="U9" s="101">
        <f t="shared" si="3"/>
        <v>0</v>
      </c>
      <c r="V9" s="101">
        <f t="shared" si="4"/>
        <v>0</v>
      </c>
      <c r="W9" s="101">
        <f t="shared" si="5"/>
        <v>0</v>
      </c>
      <c r="X9" s="164"/>
      <c r="Y9" s="112" t="str">
        <f t="shared" si="6"/>
        <v>EN TERMINO</v>
      </c>
      <c r="Z9" s="112" t="str">
        <f t="shared" si="7"/>
        <v>EN TERMINO</v>
      </c>
      <c r="AA9" s="148" t="s">
        <v>1951</v>
      </c>
      <c r="AB9" s="118" t="str">
        <f t="shared" si="8"/>
        <v xml:space="preserve">
H6AF2020</v>
      </c>
      <c r="AC9" s="118">
        <f t="shared" si="13"/>
        <v>1</v>
      </c>
      <c r="AD9" s="118" t="str">
        <f t="shared" si="9"/>
        <v xml:space="preserve">
H6AF2020 - 1</v>
      </c>
      <c r="AE9" s="192">
        <f t="shared" si="14"/>
        <v>3</v>
      </c>
      <c r="AF9" s="192">
        <f t="shared" si="15"/>
        <v>3</v>
      </c>
      <c r="AG9" s="192" t="str">
        <f t="shared" si="16"/>
        <v xml:space="preserve">
H6AF2020.</v>
      </c>
      <c r="AH9" s="192" t="str">
        <f t="shared" si="17"/>
        <v xml:space="preserve">
H6AF2020</v>
      </c>
      <c r="AI9" s="64"/>
      <c r="AJ9" s="65"/>
      <c r="AK9" s="16"/>
    </row>
    <row r="10" spans="1:43" s="17" customFormat="1" ht="357" customHeight="1" x14ac:dyDescent="0.2">
      <c r="A10" s="162">
        <f>IF(ISBLANK(D10),"",COUNTA($D$2:D10))</f>
        <v>7</v>
      </c>
      <c r="B10" s="141">
        <f t="shared" si="12"/>
        <v>9</v>
      </c>
      <c r="C10" s="164"/>
      <c r="D10" s="141" t="s">
        <v>848</v>
      </c>
      <c r="E10" s="157" t="s">
        <v>1571</v>
      </c>
      <c r="F10" s="94" t="s">
        <v>1982</v>
      </c>
      <c r="G10" s="94" t="s">
        <v>1983</v>
      </c>
      <c r="H10" s="86" t="s">
        <v>1981</v>
      </c>
      <c r="I10" s="86" t="s">
        <v>1981</v>
      </c>
      <c r="J10" s="87" t="s">
        <v>1965</v>
      </c>
      <c r="K10" s="87">
        <v>1</v>
      </c>
      <c r="L10" s="88">
        <v>44410</v>
      </c>
      <c r="M10" s="88">
        <v>44561</v>
      </c>
      <c r="N10" s="89">
        <f t="shared" si="0"/>
        <v>21.571428571428573</v>
      </c>
      <c r="O10" s="87" t="s">
        <v>1572</v>
      </c>
      <c r="P10" s="87">
        <v>0</v>
      </c>
      <c r="Q10" s="140"/>
      <c r="R10" s="189"/>
      <c r="S10" s="165">
        <f t="shared" si="1"/>
        <v>-1485.3666666666666</v>
      </c>
      <c r="T10" s="90">
        <f t="shared" si="2"/>
        <v>0</v>
      </c>
      <c r="U10" s="101">
        <f t="shared" si="3"/>
        <v>0</v>
      </c>
      <c r="V10" s="101">
        <f t="shared" si="4"/>
        <v>0</v>
      </c>
      <c r="W10" s="101">
        <f t="shared" si="5"/>
        <v>0</v>
      </c>
      <c r="X10" s="164"/>
      <c r="Y10" s="112" t="str">
        <f t="shared" si="6"/>
        <v>EN TERMINO</v>
      </c>
      <c r="Z10" s="112" t="str">
        <f t="shared" si="7"/>
        <v>EN TERMINO</v>
      </c>
      <c r="AA10" s="148" t="s">
        <v>1951</v>
      </c>
      <c r="AB10" s="118" t="str">
        <f t="shared" si="8"/>
        <v xml:space="preserve">
H7AF2020</v>
      </c>
      <c r="AC10" s="118">
        <f t="shared" si="13"/>
        <v>1</v>
      </c>
      <c r="AD10" s="118" t="str">
        <f t="shared" si="9"/>
        <v xml:space="preserve">
H7AF2020 - 1</v>
      </c>
      <c r="AE10" s="192">
        <f t="shared" si="14"/>
        <v>3</v>
      </c>
      <c r="AF10" s="192">
        <f t="shared" si="15"/>
        <v>3</v>
      </c>
      <c r="AG10" s="192" t="str">
        <f t="shared" si="16"/>
        <v xml:space="preserve">
H7AF2020.</v>
      </c>
      <c r="AH10" s="192" t="str">
        <f t="shared" si="17"/>
        <v xml:space="preserve">
H7AF2020</v>
      </c>
      <c r="AI10" s="64"/>
      <c r="AJ10" s="65"/>
      <c r="AK10" s="16"/>
    </row>
    <row r="11" spans="1:43" s="17" customFormat="1" ht="357" customHeight="1" x14ac:dyDescent="0.2">
      <c r="A11" s="162">
        <f>IF(ISBLANK(D11),"",COUNTA($D$2:D11))</f>
        <v>8</v>
      </c>
      <c r="B11" s="141">
        <f t="shared" si="12"/>
        <v>10</v>
      </c>
      <c r="C11" s="164"/>
      <c r="D11" s="141" t="s">
        <v>1952</v>
      </c>
      <c r="E11" s="157" t="s">
        <v>1561</v>
      </c>
      <c r="F11" s="94" t="s">
        <v>1984</v>
      </c>
      <c r="G11" s="94" t="s">
        <v>1985</v>
      </c>
      <c r="H11" s="86" t="s">
        <v>1986</v>
      </c>
      <c r="I11" s="86" t="s">
        <v>1986</v>
      </c>
      <c r="J11" s="87" t="s">
        <v>1987</v>
      </c>
      <c r="K11" s="87">
        <v>1</v>
      </c>
      <c r="L11" s="88">
        <v>44407</v>
      </c>
      <c r="M11" s="88">
        <v>44772</v>
      </c>
      <c r="N11" s="89">
        <f t="shared" si="0"/>
        <v>52.142857142857146</v>
      </c>
      <c r="O11" s="87" t="s">
        <v>340</v>
      </c>
      <c r="P11" s="87">
        <v>0</v>
      </c>
      <c r="Q11" s="140"/>
      <c r="R11" s="189"/>
      <c r="S11" s="165">
        <f t="shared" si="1"/>
        <v>-1492.4</v>
      </c>
      <c r="T11" s="90">
        <f t="shared" si="2"/>
        <v>0</v>
      </c>
      <c r="U11" s="101">
        <f t="shared" si="3"/>
        <v>0</v>
      </c>
      <c r="V11" s="101">
        <f t="shared" si="4"/>
        <v>0</v>
      </c>
      <c r="W11" s="101">
        <f t="shared" si="5"/>
        <v>0</v>
      </c>
      <c r="X11" s="164"/>
      <c r="Y11" s="112" t="str">
        <f t="shared" si="6"/>
        <v>EN TERMINO</v>
      </c>
      <c r="Z11" s="112" t="str">
        <f t="shared" si="7"/>
        <v>EN TERMINO</v>
      </c>
      <c r="AA11" s="148" t="s">
        <v>1951</v>
      </c>
      <c r="AB11" s="118" t="str">
        <f t="shared" si="8"/>
        <v xml:space="preserve">
H8AF2020</v>
      </c>
      <c r="AC11" s="118">
        <f t="shared" si="13"/>
        <v>1</v>
      </c>
      <c r="AD11" s="118" t="str">
        <f t="shared" si="9"/>
        <v xml:space="preserve">
H8AF2020 - 1</v>
      </c>
      <c r="AE11" s="192">
        <f t="shared" si="14"/>
        <v>3</v>
      </c>
      <c r="AF11" s="192">
        <f t="shared" si="15"/>
        <v>3</v>
      </c>
      <c r="AG11" s="192" t="str">
        <f t="shared" si="16"/>
        <v xml:space="preserve">
H8AF2020.</v>
      </c>
      <c r="AH11" s="192" t="str">
        <f t="shared" si="17"/>
        <v xml:space="preserve">
H8AF2020</v>
      </c>
      <c r="AI11" s="64"/>
      <c r="AJ11" s="65"/>
      <c r="AK11" s="16"/>
    </row>
    <row r="12" spans="1:43" s="17" customFormat="1" ht="357" customHeight="1" x14ac:dyDescent="0.2">
      <c r="A12" s="162">
        <f>IF(ISBLANK(D12),"",COUNTA($D$2:D12))</f>
        <v>9</v>
      </c>
      <c r="B12" s="141">
        <f t="shared" si="12"/>
        <v>11</v>
      </c>
      <c r="C12" s="164"/>
      <c r="D12" s="141" t="s">
        <v>1953</v>
      </c>
      <c r="E12" s="157" t="s">
        <v>1561</v>
      </c>
      <c r="F12" s="94" t="s">
        <v>1988</v>
      </c>
      <c r="G12" s="94" t="s">
        <v>1989</v>
      </c>
      <c r="H12" s="86" t="s">
        <v>1986</v>
      </c>
      <c r="I12" s="86" t="s">
        <v>1986</v>
      </c>
      <c r="J12" s="87" t="s">
        <v>1987</v>
      </c>
      <c r="K12" s="87">
        <v>1</v>
      </c>
      <c r="L12" s="88">
        <v>44407</v>
      </c>
      <c r="M12" s="88">
        <v>44772</v>
      </c>
      <c r="N12" s="89">
        <f t="shared" si="0"/>
        <v>52.142857142857146</v>
      </c>
      <c r="O12" s="87" t="s">
        <v>340</v>
      </c>
      <c r="P12" s="87">
        <v>0</v>
      </c>
      <c r="Q12" s="140"/>
      <c r="R12" s="189"/>
      <c r="S12" s="165">
        <f t="shared" si="1"/>
        <v>-1492.4</v>
      </c>
      <c r="T12" s="90">
        <f t="shared" si="2"/>
        <v>0</v>
      </c>
      <c r="U12" s="101">
        <f t="shared" si="3"/>
        <v>0</v>
      </c>
      <c r="V12" s="101">
        <f t="shared" si="4"/>
        <v>0</v>
      </c>
      <c r="W12" s="101">
        <f t="shared" si="5"/>
        <v>0</v>
      </c>
      <c r="X12" s="164"/>
      <c r="Y12" s="112" t="str">
        <f t="shared" si="6"/>
        <v>EN TERMINO</v>
      </c>
      <c r="Z12" s="112" t="str">
        <f t="shared" si="7"/>
        <v>EN TERMINO</v>
      </c>
      <c r="AA12" s="148" t="s">
        <v>1951</v>
      </c>
      <c r="AB12" s="118" t="str">
        <f t="shared" si="8"/>
        <v xml:space="preserve">
H9AF2020</v>
      </c>
      <c r="AC12" s="118">
        <f t="shared" si="13"/>
        <v>1</v>
      </c>
      <c r="AD12" s="118" t="str">
        <f t="shared" si="9"/>
        <v xml:space="preserve">
H9AF2020 - 1</v>
      </c>
      <c r="AE12" s="192">
        <f t="shared" si="14"/>
        <v>3</v>
      </c>
      <c r="AF12" s="192">
        <f t="shared" si="15"/>
        <v>3</v>
      </c>
      <c r="AG12" s="192" t="str">
        <f t="shared" si="16"/>
        <v xml:space="preserve">
H9AF2020.</v>
      </c>
      <c r="AH12" s="192" t="str">
        <f t="shared" si="17"/>
        <v xml:space="preserve">
H9AF2020</v>
      </c>
      <c r="AI12" s="64"/>
      <c r="AJ12" s="65"/>
      <c r="AK12" s="16"/>
    </row>
    <row r="13" spans="1:43" s="17" customFormat="1" ht="357" customHeight="1" x14ac:dyDescent="0.2">
      <c r="A13" s="162">
        <f>IF(ISBLANK(D13),"",COUNTA($D$2:D13))</f>
        <v>10</v>
      </c>
      <c r="B13" s="141">
        <f t="shared" si="12"/>
        <v>12</v>
      </c>
      <c r="C13" s="164"/>
      <c r="D13" s="141" t="s">
        <v>848</v>
      </c>
      <c r="E13" s="157" t="s">
        <v>1589</v>
      </c>
      <c r="F13" s="94" t="s">
        <v>1990</v>
      </c>
      <c r="G13" s="94" t="s">
        <v>1991</v>
      </c>
      <c r="H13" s="86" t="s">
        <v>1992</v>
      </c>
      <c r="I13" s="86" t="s">
        <v>1993</v>
      </c>
      <c r="J13" s="86" t="s">
        <v>1994</v>
      </c>
      <c r="K13" s="87">
        <v>1</v>
      </c>
      <c r="L13" s="88">
        <v>44409</v>
      </c>
      <c r="M13" s="88">
        <v>44561</v>
      </c>
      <c r="N13" s="89">
        <f t="shared" si="0"/>
        <v>21.714285714285715</v>
      </c>
      <c r="O13" s="87" t="s">
        <v>895</v>
      </c>
      <c r="P13" s="87">
        <v>0</v>
      </c>
      <c r="Q13" s="140"/>
      <c r="R13" s="189"/>
      <c r="S13" s="165">
        <f t="shared" si="1"/>
        <v>-1485.3666666666666</v>
      </c>
      <c r="T13" s="90">
        <f t="shared" si="2"/>
        <v>0</v>
      </c>
      <c r="U13" s="101">
        <f t="shared" si="3"/>
        <v>0</v>
      </c>
      <c r="V13" s="101">
        <f t="shared" si="4"/>
        <v>0</v>
      </c>
      <c r="W13" s="101">
        <f t="shared" si="5"/>
        <v>0</v>
      </c>
      <c r="X13" s="164"/>
      <c r="Y13" s="112" t="str">
        <f t="shared" si="6"/>
        <v>EN TERMINO</v>
      </c>
      <c r="Z13" s="112" t="str">
        <f t="shared" si="7"/>
        <v>EN TERMINO</v>
      </c>
      <c r="AA13" s="148" t="s">
        <v>1951</v>
      </c>
      <c r="AB13" s="118" t="str">
        <f t="shared" si="8"/>
        <v xml:space="preserve">
H10AF2020</v>
      </c>
      <c r="AC13" s="118">
        <f t="shared" si="13"/>
        <v>1</v>
      </c>
      <c r="AD13" s="118" t="str">
        <f t="shared" si="9"/>
        <v xml:space="preserve">
H10AF2020 - 1</v>
      </c>
      <c r="AE13" s="192">
        <f t="shared" si="14"/>
        <v>3</v>
      </c>
      <c r="AF13" s="192">
        <f t="shared" si="15"/>
        <v>3</v>
      </c>
      <c r="AG13" s="192" t="str">
        <f t="shared" si="16"/>
        <v xml:space="preserve">
H10AF2020.</v>
      </c>
      <c r="AH13" s="192" t="str">
        <f t="shared" si="17"/>
        <v xml:space="preserve">
H10AF2020</v>
      </c>
      <c r="AI13" s="64"/>
      <c r="AJ13" s="65"/>
      <c r="AK13" s="16"/>
    </row>
    <row r="14" spans="1:43" s="17" customFormat="1" ht="357" customHeight="1" x14ac:dyDescent="0.2">
      <c r="A14" s="162">
        <f>IF(ISBLANK(D14),"",COUNTA($D$2:D14))</f>
        <v>11</v>
      </c>
      <c r="B14" s="141">
        <f t="shared" si="12"/>
        <v>13</v>
      </c>
      <c r="C14" s="164"/>
      <c r="D14" s="141" t="s">
        <v>848</v>
      </c>
      <c r="E14" s="157" t="s">
        <v>1772</v>
      </c>
      <c r="F14" s="94" t="s">
        <v>1995</v>
      </c>
      <c r="G14" s="94" t="s">
        <v>1996</v>
      </c>
      <c r="H14" s="86" t="s">
        <v>1997</v>
      </c>
      <c r="I14" s="86" t="s">
        <v>1998</v>
      </c>
      <c r="J14" s="87" t="s">
        <v>1881</v>
      </c>
      <c r="K14" s="87">
        <v>1</v>
      </c>
      <c r="L14" s="88">
        <v>44409</v>
      </c>
      <c r="M14" s="88">
        <v>44561</v>
      </c>
      <c r="N14" s="89">
        <f t="shared" si="0"/>
        <v>21.714285714285715</v>
      </c>
      <c r="O14" s="87" t="s">
        <v>2042</v>
      </c>
      <c r="P14" s="87">
        <v>0</v>
      </c>
      <c r="Q14" s="140"/>
      <c r="R14" s="189"/>
      <c r="S14" s="165">
        <f t="shared" si="1"/>
        <v>-1485.3666666666666</v>
      </c>
      <c r="T14" s="90">
        <f t="shared" si="2"/>
        <v>0</v>
      </c>
      <c r="U14" s="101">
        <f t="shared" si="3"/>
        <v>0</v>
      </c>
      <c r="V14" s="101">
        <f t="shared" si="4"/>
        <v>0</v>
      </c>
      <c r="W14" s="101">
        <f t="shared" si="5"/>
        <v>0</v>
      </c>
      <c r="X14" s="164"/>
      <c r="Y14" s="112" t="str">
        <f t="shared" si="6"/>
        <v>EN TERMINO</v>
      </c>
      <c r="Z14" s="112" t="str">
        <f t="shared" si="7"/>
        <v>EN TERMINO</v>
      </c>
      <c r="AA14" s="148" t="s">
        <v>1951</v>
      </c>
      <c r="AB14" s="118" t="str">
        <f t="shared" si="8"/>
        <v xml:space="preserve">
H11AF2020</v>
      </c>
      <c r="AC14" s="118">
        <f t="shared" si="13"/>
        <v>1</v>
      </c>
      <c r="AD14" s="118" t="str">
        <f t="shared" si="9"/>
        <v xml:space="preserve">
H11AF2020 - 1</v>
      </c>
      <c r="AE14" s="192">
        <f t="shared" si="14"/>
        <v>3</v>
      </c>
      <c r="AF14" s="192">
        <f t="shared" si="15"/>
        <v>3</v>
      </c>
      <c r="AG14" s="192" t="str">
        <f t="shared" si="16"/>
        <v xml:space="preserve">
H11AF2020.</v>
      </c>
      <c r="AH14" s="192" t="str">
        <f t="shared" si="17"/>
        <v xml:space="preserve">
H11AF2020</v>
      </c>
      <c r="AI14" s="64"/>
      <c r="AJ14" s="65"/>
      <c r="AK14" s="16"/>
    </row>
    <row r="15" spans="1:43" s="17" customFormat="1" ht="357" customHeight="1" x14ac:dyDescent="0.2">
      <c r="A15" s="162">
        <f>IF(ISBLANK(D15),"",COUNTA($D$2:D15))</f>
        <v>12</v>
      </c>
      <c r="B15" s="141">
        <f t="shared" si="12"/>
        <v>14</v>
      </c>
      <c r="C15" s="164"/>
      <c r="D15" s="141" t="s">
        <v>848</v>
      </c>
      <c r="E15" s="157" t="s">
        <v>1772</v>
      </c>
      <c r="F15" s="94" t="s">
        <v>1999</v>
      </c>
      <c r="G15" s="94" t="s">
        <v>2000</v>
      </c>
      <c r="H15" s="86" t="s">
        <v>1879</v>
      </c>
      <c r="I15" s="97" t="s">
        <v>1880</v>
      </c>
      <c r="J15" s="87" t="s">
        <v>1881</v>
      </c>
      <c r="K15" s="87">
        <v>1</v>
      </c>
      <c r="L15" s="88">
        <v>44409</v>
      </c>
      <c r="M15" s="88">
        <v>44561</v>
      </c>
      <c r="N15" s="89">
        <f t="shared" si="0"/>
        <v>21.714285714285715</v>
      </c>
      <c r="O15" s="87" t="s">
        <v>2042</v>
      </c>
      <c r="P15" s="87">
        <v>0</v>
      </c>
      <c r="Q15" s="140"/>
      <c r="R15" s="189"/>
      <c r="S15" s="165">
        <f t="shared" si="1"/>
        <v>-1485.3666666666666</v>
      </c>
      <c r="T15" s="90">
        <f t="shared" si="2"/>
        <v>0</v>
      </c>
      <c r="U15" s="101">
        <f t="shared" si="3"/>
        <v>0</v>
      </c>
      <c r="V15" s="101">
        <f t="shared" si="4"/>
        <v>0</v>
      </c>
      <c r="W15" s="101">
        <f t="shared" si="5"/>
        <v>0</v>
      </c>
      <c r="X15" s="164"/>
      <c r="Y15" s="112" t="str">
        <f t="shared" si="6"/>
        <v>EN TERMINO</v>
      </c>
      <c r="Z15" s="112" t="str">
        <f t="shared" si="7"/>
        <v>EN TERMINO</v>
      </c>
      <c r="AA15" s="148" t="s">
        <v>1951</v>
      </c>
      <c r="AB15" s="118" t="str">
        <f t="shared" si="8"/>
        <v xml:space="preserve">
H12AF2020</v>
      </c>
      <c r="AC15" s="118">
        <f t="shared" si="13"/>
        <v>1</v>
      </c>
      <c r="AD15" s="118" t="str">
        <f t="shared" si="9"/>
        <v xml:space="preserve">
H12AF2020 - 1</v>
      </c>
      <c r="AE15" s="192">
        <f t="shared" si="14"/>
        <v>3</v>
      </c>
      <c r="AF15" s="192">
        <f t="shared" si="15"/>
        <v>3</v>
      </c>
      <c r="AG15" s="192" t="str">
        <f t="shared" si="16"/>
        <v xml:space="preserve">
H12AF2020.</v>
      </c>
      <c r="AH15" s="192" t="str">
        <f t="shared" si="17"/>
        <v xml:space="preserve">
H12AF2020</v>
      </c>
      <c r="AI15" s="64"/>
      <c r="AJ15" s="65"/>
      <c r="AK15" s="16"/>
    </row>
    <row r="16" spans="1:43" s="17" customFormat="1" ht="357" customHeight="1" x14ac:dyDescent="0.2">
      <c r="A16" s="162">
        <f>IF(ISBLANK(D16),"",COUNTA($D$2:D16))</f>
        <v>13</v>
      </c>
      <c r="B16" s="141">
        <f t="shared" si="12"/>
        <v>15</v>
      </c>
      <c r="C16" s="164"/>
      <c r="D16" s="141" t="s">
        <v>964</v>
      </c>
      <c r="E16" s="157" t="s">
        <v>1772</v>
      </c>
      <c r="F16" s="94" t="s">
        <v>2001</v>
      </c>
      <c r="G16" s="94" t="s">
        <v>2002</v>
      </c>
      <c r="H16" s="86" t="s">
        <v>1879</v>
      </c>
      <c r="I16" s="86" t="s">
        <v>1880</v>
      </c>
      <c r="J16" s="87" t="s">
        <v>1881</v>
      </c>
      <c r="K16" s="87">
        <v>1</v>
      </c>
      <c r="L16" s="88">
        <v>44409</v>
      </c>
      <c r="M16" s="88">
        <v>44561</v>
      </c>
      <c r="N16" s="89">
        <f t="shared" si="0"/>
        <v>21.714285714285715</v>
      </c>
      <c r="O16" s="87" t="s">
        <v>2042</v>
      </c>
      <c r="P16" s="87">
        <v>0</v>
      </c>
      <c r="Q16" s="140"/>
      <c r="R16" s="189"/>
      <c r="S16" s="165">
        <f t="shared" si="1"/>
        <v>-1485.3666666666666</v>
      </c>
      <c r="T16" s="90">
        <f t="shared" si="2"/>
        <v>0</v>
      </c>
      <c r="U16" s="101">
        <f t="shared" si="3"/>
        <v>0</v>
      </c>
      <c r="V16" s="101">
        <f t="shared" si="4"/>
        <v>0</v>
      </c>
      <c r="W16" s="101">
        <f t="shared" si="5"/>
        <v>0</v>
      </c>
      <c r="X16" s="164"/>
      <c r="Y16" s="112" t="str">
        <f t="shared" si="6"/>
        <v>EN TERMINO</v>
      </c>
      <c r="Z16" s="112" t="str">
        <f t="shared" si="7"/>
        <v>EN TERMINO</v>
      </c>
      <c r="AA16" s="148" t="s">
        <v>1951</v>
      </c>
      <c r="AB16" s="118" t="str">
        <f t="shared" si="8"/>
        <v xml:space="preserve">
H13AF2020</v>
      </c>
      <c r="AC16" s="118">
        <f t="shared" si="13"/>
        <v>1</v>
      </c>
      <c r="AD16" s="118" t="str">
        <f t="shared" si="9"/>
        <v xml:space="preserve">
H13AF2020 - 1</v>
      </c>
      <c r="AE16" s="192">
        <f t="shared" si="14"/>
        <v>3</v>
      </c>
      <c r="AF16" s="192">
        <f t="shared" si="15"/>
        <v>3</v>
      </c>
      <c r="AG16" s="192" t="str">
        <f t="shared" si="16"/>
        <v xml:space="preserve">
H13AF2020.</v>
      </c>
      <c r="AH16" s="192" t="str">
        <f t="shared" si="17"/>
        <v xml:space="preserve">
H13AF2020</v>
      </c>
      <c r="AI16" s="64"/>
      <c r="AJ16" s="65"/>
      <c r="AK16" s="16"/>
    </row>
    <row r="17" spans="1:37" s="17" customFormat="1" ht="357" customHeight="1" x14ac:dyDescent="0.2">
      <c r="A17" s="162">
        <f>IF(ISBLANK(D17),"",COUNTA($D$2:D17))</f>
        <v>14</v>
      </c>
      <c r="B17" s="141">
        <f t="shared" si="12"/>
        <v>16</v>
      </c>
      <c r="C17" s="164"/>
      <c r="D17" s="141" t="s">
        <v>848</v>
      </c>
      <c r="E17" s="157" t="s">
        <v>1772</v>
      </c>
      <c r="F17" s="92" t="s">
        <v>2003</v>
      </c>
      <c r="G17" s="92" t="s">
        <v>2004</v>
      </c>
      <c r="H17" s="86" t="s">
        <v>1997</v>
      </c>
      <c r="I17" s="86" t="s">
        <v>1998</v>
      </c>
      <c r="J17" s="87" t="s">
        <v>1881</v>
      </c>
      <c r="K17" s="87">
        <v>1</v>
      </c>
      <c r="L17" s="88">
        <v>44409</v>
      </c>
      <c r="M17" s="88">
        <v>44561</v>
      </c>
      <c r="N17" s="89">
        <f t="shared" si="0"/>
        <v>21.714285714285715</v>
      </c>
      <c r="O17" s="87" t="s">
        <v>2042</v>
      </c>
      <c r="P17" s="87">
        <v>0</v>
      </c>
      <c r="Q17" s="140"/>
      <c r="R17" s="189"/>
      <c r="S17" s="165">
        <f t="shared" si="1"/>
        <v>-1485.3666666666666</v>
      </c>
      <c r="T17" s="90">
        <f t="shared" si="2"/>
        <v>0</v>
      </c>
      <c r="U17" s="101">
        <f t="shared" si="3"/>
        <v>0</v>
      </c>
      <c r="V17" s="101">
        <f t="shared" si="4"/>
        <v>0</v>
      </c>
      <c r="W17" s="101">
        <f t="shared" si="5"/>
        <v>0</v>
      </c>
      <c r="X17" s="164"/>
      <c r="Y17" s="112" t="str">
        <f t="shared" si="6"/>
        <v>EN TERMINO</v>
      </c>
      <c r="Z17" s="112" t="str">
        <f t="shared" si="7"/>
        <v>EN TERMINO</v>
      </c>
      <c r="AA17" s="148" t="s">
        <v>1951</v>
      </c>
      <c r="AB17" s="118" t="str">
        <f t="shared" si="8"/>
        <v xml:space="preserve">
H14AF2020</v>
      </c>
      <c r="AC17" s="118">
        <f t="shared" si="13"/>
        <v>1</v>
      </c>
      <c r="AD17" s="118" t="str">
        <f t="shared" si="9"/>
        <v xml:space="preserve">
H14AF2020 - 1</v>
      </c>
      <c r="AE17" s="192">
        <f t="shared" si="14"/>
        <v>3</v>
      </c>
      <c r="AF17" s="192">
        <f t="shared" si="15"/>
        <v>3</v>
      </c>
      <c r="AG17" s="192" t="str">
        <f t="shared" si="16"/>
        <v xml:space="preserve">
H14AF2020.</v>
      </c>
      <c r="AH17" s="192" t="str">
        <f t="shared" si="17"/>
        <v xml:space="preserve">
H14AF2020</v>
      </c>
      <c r="AI17" s="64"/>
      <c r="AJ17" s="65"/>
      <c r="AK17" s="16"/>
    </row>
    <row r="18" spans="1:37" s="17" customFormat="1" ht="357" customHeight="1" x14ac:dyDescent="0.2">
      <c r="A18" s="162">
        <f>IF(ISBLANK(D18),"",COUNTA($D$2:D18))</f>
        <v>15</v>
      </c>
      <c r="B18" s="141">
        <f t="shared" si="12"/>
        <v>17</v>
      </c>
      <c r="C18" s="164"/>
      <c r="D18" s="141" t="s">
        <v>848</v>
      </c>
      <c r="E18" s="157" t="s">
        <v>1772</v>
      </c>
      <c r="F18" s="92" t="s">
        <v>2005</v>
      </c>
      <c r="G18" s="92" t="s">
        <v>2006</v>
      </c>
      <c r="H18" s="86" t="s">
        <v>2007</v>
      </c>
      <c r="I18" s="87" t="s">
        <v>2008</v>
      </c>
      <c r="J18" s="87" t="s">
        <v>414</v>
      </c>
      <c r="K18" s="87">
        <v>1</v>
      </c>
      <c r="L18" s="88">
        <v>44409</v>
      </c>
      <c r="M18" s="88">
        <v>44561</v>
      </c>
      <c r="N18" s="89">
        <f t="shared" si="0"/>
        <v>21.714285714285715</v>
      </c>
      <c r="O18" s="87" t="s">
        <v>2043</v>
      </c>
      <c r="P18" s="87">
        <v>0</v>
      </c>
      <c r="Q18" s="140"/>
      <c r="R18" s="189"/>
      <c r="S18" s="165">
        <f t="shared" si="1"/>
        <v>-1485.3666666666666</v>
      </c>
      <c r="T18" s="90">
        <f t="shared" si="2"/>
        <v>0</v>
      </c>
      <c r="U18" s="101">
        <f t="shared" si="3"/>
        <v>0</v>
      </c>
      <c r="V18" s="101">
        <f t="shared" si="4"/>
        <v>0</v>
      </c>
      <c r="W18" s="101">
        <f t="shared" si="5"/>
        <v>0</v>
      </c>
      <c r="X18" s="164"/>
      <c r="Y18" s="112" t="str">
        <f t="shared" si="6"/>
        <v>EN TERMINO</v>
      </c>
      <c r="Z18" s="112" t="str">
        <f t="shared" si="7"/>
        <v>EN TERMINO</v>
      </c>
      <c r="AA18" s="148" t="s">
        <v>1951</v>
      </c>
      <c r="AB18" s="118" t="str">
        <f t="shared" si="8"/>
        <v xml:space="preserve">
H15AF2020</v>
      </c>
      <c r="AC18" s="118">
        <f t="shared" si="13"/>
        <v>1</v>
      </c>
      <c r="AD18" s="118" t="str">
        <f t="shared" si="9"/>
        <v xml:space="preserve">
H15AF2020 - 1</v>
      </c>
      <c r="AE18" s="192">
        <f t="shared" si="14"/>
        <v>3</v>
      </c>
      <c r="AF18" s="192">
        <f t="shared" si="15"/>
        <v>3</v>
      </c>
      <c r="AG18" s="192" t="str">
        <f t="shared" si="16"/>
        <v xml:space="preserve">
H15AF2020.</v>
      </c>
      <c r="AH18" s="192" t="str">
        <f t="shared" si="17"/>
        <v xml:space="preserve">
H15AF2020</v>
      </c>
      <c r="AI18" s="64"/>
      <c r="AJ18" s="65"/>
      <c r="AK18" s="16"/>
    </row>
    <row r="19" spans="1:37" s="17" customFormat="1" ht="357" customHeight="1" x14ac:dyDescent="0.2">
      <c r="A19" s="162">
        <f>IF(ISBLANK(D19),"",COUNTA($D$2:D19))</f>
        <v>16</v>
      </c>
      <c r="B19" s="141">
        <f t="shared" si="12"/>
        <v>18</v>
      </c>
      <c r="C19" s="164"/>
      <c r="D19" s="141" t="s">
        <v>1954</v>
      </c>
      <c r="E19" s="157" t="s">
        <v>1151</v>
      </c>
      <c r="F19" s="92" t="s">
        <v>2009</v>
      </c>
      <c r="G19" s="92" t="s">
        <v>2010</v>
      </c>
      <c r="H19" s="86" t="s">
        <v>1997</v>
      </c>
      <c r="I19" s="86" t="s">
        <v>1998</v>
      </c>
      <c r="J19" s="87" t="s">
        <v>1881</v>
      </c>
      <c r="K19" s="87">
        <v>1</v>
      </c>
      <c r="L19" s="88">
        <v>44409</v>
      </c>
      <c r="M19" s="88">
        <v>44561</v>
      </c>
      <c r="N19" s="89">
        <f t="shared" si="0"/>
        <v>21.714285714285715</v>
      </c>
      <c r="O19" s="87" t="s">
        <v>2044</v>
      </c>
      <c r="P19" s="87">
        <v>0</v>
      </c>
      <c r="Q19" s="140"/>
      <c r="R19" s="189"/>
      <c r="S19" s="165">
        <f t="shared" si="1"/>
        <v>-1485.3666666666666</v>
      </c>
      <c r="T19" s="90">
        <f t="shared" si="2"/>
        <v>0</v>
      </c>
      <c r="U19" s="101">
        <f t="shared" si="3"/>
        <v>0</v>
      </c>
      <c r="V19" s="101">
        <f t="shared" si="4"/>
        <v>0</v>
      </c>
      <c r="W19" s="101">
        <f t="shared" si="5"/>
        <v>0</v>
      </c>
      <c r="X19" s="164"/>
      <c r="Y19" s="112" t="str">
        <f t="shared" si="6"/>
        <v>EN TERMINO</v>
      </c>
      <c r="Z19" s="112" t="str">
        <f t="shared" si="7"/>
        <v>EN TERMINO</v>
      </c>
      <c r="AA19" s="148" t="s">
        <v>1951</v>
      </c>
      <c r="AB19" s="118" t="str">
        <f t="shared" si="8"/>
        <v xml:space="preserve">
H16AF2020</v>
      </c>
      <c r="AC19" s="118">
        <f t="shared" si="13"/>
        <v>1</v>
      </c>
      <c r="AD19" s="118" t="str">
        <f t="shared" si="9"/>
        <v xml:space="preserve">
H16AF2020 - 1</v>
      </c>
      <c r="AE19" s="192">
        <f t="shared" si="14"/>
        <v>3</v>
      </c>
      <c r="AF19" s="192">
        <f t="shared" si="15"/>
        <v>3</v>
      </c>
      <c r="AG19" s="192" t="str">
        <f t="shared" si="16"/>
        <v xml:space="preserve">
H16AF2020.</v>
      </c>
      <c r="AH19" s="192" t="str">
        <f t="shared" si="17"/>
        <v xml:space="preserve">
H16AF2020</v>
      </c>
      <c r="AI19" s="64"/>
      <c r="AJ19" s="65"/>
      <c r="AK19" s="16"/>
    </row>
    <row r="20" spans="1:37" s="17" customFormat="1" ht="357" customHeight="1" x14ac:dyDescent="0.2">
      <c r="A20" s="162">
        <f>IF(ISBLANK(D20),"",COUNTA($D$2:D20))</f>
        <v>17</v>
      </c>
      <c r="B20" s="141">
        <f t="shared" si="12"/>
        <v>19</v>
      </c>
      <c r="C20" s="164"/>
      <c r="D20" s="141" t="s">
        <v>848</v>
      </c>
      <c r="E20" s="157" t="s">
        <v>1151</v>
      </c>
      <c r="F20" s="92" t="s">
        <v>2011</v>
      </c>
      <c r="G20" s="92" t="s">
        <v>2012</v>
      </c>
      <c r="H20" s="86" t="s">
        <v>2013</v>
      </c>
      <c r="I20" s="86" t="s">
        <v>2014</v>
      </c>
      <c r="J20" s="86" t="s">
        <v>2015</v>
      </c>
      <c r="K20" s="87">
        <v>1</v>
      </c>
      <c r="L20" s="88">
        <v>44409</v>
      </c>
      <c r="M20" s="88">
        <v>44561</v>
      </c>
      <c r="N20" s="89">
        <f t="shared" si="0"/>
        <v>21.714285714285715</v>
      </c>
      <c r="O20" s="87" t="s">
        <v>564</v>
      </c>
      <c r="P20" s="87">
        <v>0</v>
      </c>
      <c r="Q20" s="140"/>
      <c r="R20" s="189"/>
      <c r="S20" s="165">
        <f t="shared" si="1"/>
        <v>-1485.3666666666666</v>
      </c>
      <c r="T20" s="90">
        <f t="shared" si="2"/>
        <v>0</v>
      </c>
      <c r="U20" s="101">
        <f t="shared" si="3"/>
        <v>0</v>
      </c>
      <c r="V20" s="101">
        <f t="shared" si="4"/>
        <v>0</v>
      </c>
      <c r="W20" s="101">
        <f t="shared" si="5"/>
        <v>0</v>
      </c>
      <c r="X20" s="164"/>
      <c r="Y20" s="112" t="str">
        <f t="shared" si="6"/>
        <v>EN TERMINO</v>
      </c>
      <c r="Z20" s="112" t="str">
        <f t="shared" si="7"/>
        <v>EN TERMINO</v>
      </c>
      <c r="AA20" s="148" t="s">
        <v>1951</v>
      </c>
      <c r="AB20" s="118" t="str">
        <f t="shared" si="8"/>
        <v xml:space="preserve">
H17AF2020</v>
      </c>
      <c r="AC20" s="118">
        <f t="shared" si="13"/>
        <v>1</v>
      </c>
      <c r="AD20" s="118" t="str">
        <f t="shared" si="9"/>
        <v xml:space="preserve">
H17AF2020 - 1</v>
      </c>
      <c r="AE20" s="192">
        <f t="shared" si="14"/>
        <v>3</v>
      </c>
      <c r="AF20" s="192">
        <f t="shared" si="15"/>
        <v>3</v>
      </c>
      <c r="AG20" s="192" t="str">
        <f t="shared" si="16"/>
        <v xml:space="preserve">
H17AF2020.</v>
      </c>
      <c r="AH20" s="192" t="str">
        <f t="shared" si="17"/>
        <v xml:space="preserve">
H17AF2020</v>
      </c>
      <c r="AI20" s="64"/>
      <c r="AJ20" s="65"/>
      <c r="AK20" s="16"/>
    </row>
    <row r="21" spans="1:37" s="17" customFormat="1" ht="357" customHeight="1" x14ac:dyDescent="0.2">
      <c r="A21" s="162">
        <f>IF(ISBLANK(D21),"",COUNTA($D$2:D21))</f>
        <v>18</v>
      </c>
      <c r="B21" s="141">
        <f t="shared" si="12"/>
        <v>20</v>
      </c>
      <c r="C21" s="164"/>
      <c r="D21" s="141" t="s">
        <v>848</v>
      </c>
      <c r="E21" s="157" t="s">
        <v>1596</v>
      </c>
      <c r="F21" s="92" t="s">
        <v>2016</v>
      </c>
      <c r="G21" s="92" t="s">
        <v>2017</v>
      </c>
      <c r="H21" s="86" t="s">
        <v>1558</v>
      </c>
      <c r="I21" s="86" t="s">
        <v>1570</v>
      </c>
      <c r="J21" s="87" t="s">
        <v>1560</v>
      </c>
      <c r="K21" s="87">
        <v>1</v>
      </c>
      <c r="L21" s="88">
        <v>44409</v>
      </c>
      <c r="M21" s="88">
        <v>44561</v>
      </c>
      <c r="N21" s="89">
        <f t="shared" si="0"/>
        <v>21.714285714285715</v>
      </c>
      <c r="O21" s="87" t="s">
        <v>895</v>
      </c>
      <c r="P21" s="87">
        <v>0</v>
      </c>
      <c r="Q21" s="140"/>
      <c r="R21" s="189"/>
      <c r="S21" s="165">
        <f t="shared" si="1"/>
        <v>-1485.3666666666666</v>
      </c>
      <c r="T21" s="90">
        <f t="shared" si="2"/>
        <v>0</v>
      </c>
      <c r="U21" s="101">
        <f t="shared" si="3"/>
        <v>0</v>
      </c>
      <c r="V21" s="101">
        <f t="shared" si="4"/>
        <v>0</v>
      </c>
      <c r="W21" s="101">
        <f t="shared" si="5"/>
        <v>0</v>
      </c>
      <c r="X21" s="164"/>
      <c r="Y21" s="112" t="str">
        <f t="shared" si="6"/>
        <v>EN TERMINO</v>
      </c>
      <c r="Z21" s="112" t="str">
        <f t="shared" si="7"/>
        <v>EN TERMINO</v>
      </c>
      <c r="AA21" s="148" t="s">
        <v>1951</v>
      </c>
      <c r="AB21" s="118" t="str">
        <f t="shared" si="8"/>
        <v xml:space="preserve">
H18AF2020</v>
      </c>
      <c r="AC21" s="118">
        <f t="shared" si="13"/>
        <v>1</v>
      </c>
      <c r="AD21" s="118" t="str">
        <f t="shared" si="9"/>
        <v xml:space="preserve">
H18AF2020 - 1</v>
      </c>
      <c r="AE21" s="192">
        <f t="shared" si="14"/>
        <v>3</v>
      </c>
      <c r="AF21" s="192">
        <f t="shared" si="15"/>
        <v>3</v>
      </c>
      <c r="AG21" s="192" t="str">
        <f t="shared" si="16"/>
        <v xml:space="preserve">
H18AF2020.</v>
      </c>
      <c r="AH21" s="192" t="str">
        <f t="shared" si="17"/>
        <v xml:space="preserve">
H18AF2020</v>
      </c>
      <c r="AI21" s="64"/>
      <c r="AJ21" s="65"/>
      <c r="AK21" s="16"/>
    </row>
    <row r="22" spans="1:37" s="17" customFormat="1" ht="357" customHeight="1" x14ac:dyDescent="0.2">
      <c r="A22" s="162">
        <f>IF(ISBLANK(D22),"",COUNTA($D$2:D22))</f>
        <v>19</v>
      </c>
      <c r="B22" s="141">
        <f t="shared" si="12"/>
        <v>21</v>
      </c>
      <c r="C22" s="164"/>
      <c r="D22" s="141" t="s">
        <v>847</v>
      </c>
      <c r="E22" s="157" t="s">
        <v>2092</v>
      </c>
      <c r="F22" s="94" t="s">
        <v>2018</v>
      </c>
      <c r="G22" s="94" t="s">
        <v>2019</v>
      </c>
      <c r="H22" s="86" t="s">
        <v>2020</v>
      </c>
      <c r="I22" s="86" t="s">
        <v>2021</v>
      </c>
      <c r="J22" s="87" t="s">
        <v>2022</v>
      </c>
      <c r="K22" s="87">
        <v>1</v>
      </c>
      <c r="L22" s="88">
        <v>44396</v>
      </c>
      <c r="M22" s="88">
        <v>44561</v>
      </c>
      <c r="N22" s="89">
        <f t="shared" si="0"/>
        <v>23.571428571428573</v>
      </c>
      <c r="O22" s="87" t="s">
        <v>384</v>
      </c>
      <c r="P22" s="87">
        <v>0</v>
      </c>
      <c r="Q22" s="140"/>
      <c r="R22" s="189"/>
      <c r="S22" s="165">
        <f t="shared" si="1"/>
        <v>-1485.3666666666666</v>
      </c>
      <c r="T22" s="90">
        <f t="shared" si="2"/>
        <v>0</v>
      </c>
      <c r="U22" s="101">
        <f t="shared" si="3"/>
        <v>0</v>
      </c>
      <c r="V22" s="101">
        <f t="shared" si="4"/>
        <v>0</v>
      </c>
      <c r="W22" s="101">
        <f t="shared" si="5"/>
        <v>0</v>
      </c>
      <c r="X22" s="164"/>
      <c r="Y22" s="112" t="str">
        <f t="shared" si="6"/>
        <v>EN TERMINO</v>
      </c>
      <c r="Z22" s="112" t="str">
        <f t="shared" si="7"/>
        <v>EN TERMINO</v>
      </c>
      <c r="AA22" s="148" t="s">
        <v>1951</v>
      </c>
      <c r="AB22" s="118" t="str">
        <f t="shared" si="8"/>
        <v xml:space="preserve">
H19AF2020</v>
      </c>
      <c r="AC22" s="118">
        <f t="shared" si="13"/>
        <v>1</v>
      </c>
      <c r="AD22" s="118" t="str">
        <f t="shared" si="9"/>
        <v xml:space="preserve">
H19AF2020 - 1</v>
      </c>
      <c r="AE22" s="192">
        <f t="shared" si="14"/>
        <v>3</v>
      </c>
      <c r="AF22" s="192">
        <f t="shared" si="15"/>
        <v>3</v>
      </c>
      <c r="AG22" s="192" t="str">
        <f t="shared" si="16"/>
        <v xml:space="preserve">
H19AF2020.</v>
      </c>
      <c r="AH22" s="192" t="str">
        <f t="shared" si="17"/>
        <v xml:space="preserve">
H19AF2020</v>
      </c>
      <c r="AI22" s="64"/>
      <c r="AJ22" s="65"/>
      <c r="AK22" s="16"/>
    </row>
    <row r="23" spans="1:37" s="17" customFormat="1" ht="357" customHeight="1" x14ac:dyDescent="0.2">
      <c r="A23" s="162">
        <f>IF(ISBLANK(D23),"",COUNTA($D$2:D23))</f>
        <v>20</v>
      </c>
      <c r="B23" s="141">
        <f t="shared" si="12"/>
        <v>22</v>
      </c>
      <c r="C23" s="164"/>
      <c r="D23" s="141" t="s">
        <v>847</v>
      </c>
      <c r="E23" s="157" t="s">
        <v>1596</v>
      </c>
      <c r="F23" s="94" t="s">
        <v>2023</v>
      </c>
      <c r="G23" s="92" t="s">
        <v>2024</v>
      </c>
      <c r="H23" s="86" t="s">
        <v>2097</v>
      </c>
      <c r="I23" s="86" t="s">
        <v>2025</v>
      </c>
      <c r="J23" s="87" t="s">
        <v>2026</v>
      </c>
      <c r="K23" s="87">
        <v>1</v>
      </c>
      <c r="L23" s="88">
        <v>44409</v>
      </c>
      <c r="M23" s="88">
        <v>44774</v>
      </c>
      <c r="N23" s="89">
        <f t="shared" si="0"/>
        <v>52.142857142857146</v>
      </c>
      <c r="O23" s="87" t="s">
        <v>659</v>
      </c>
      <c r="P23" s="87">
        <v>0</v>
      </c>
      <c r="Q23" s="140"/>
      <c r="R23" s="189"/>
      <c r="S23" s="165">
        <f t="shared" si="1"/>
        <v>-1492.4666666666667</v>
      </c>
      <c r="T23" s="90">
        <f t="shared" si="2"/>
        <v>0</v>
      </c>
      <c r="U23" s="101">
        <f t="shared" si="3"/>
        <v>0</v>
      </c>
      <c r="V23" s="101">
        <f t="shared" si="4"/>
        <v>0</v>
      </c>
      <c r="W23" s="101">
        <f t="shared" si="5"/>
        <v>0</v>
      </c>
      <c r="X23" s="164"/>
      <c r="Y23" s="112" t="str">
        <f t="shared" si="6"/>
        <v>EN TERMINO</v>
      </c>
      <c r="Z23" s="112" t="str">
        <f t="shared" si="7"/>
        <v>EN TERMINO</v>
      </c>
      <c r="AA23" s="148" t="s">
        <v>1951</v>
      </c>
      <c r="AB23" s="118" t="str">
        <f t="shared" si="8"/>
        <v xml:space="preserve">
H20AF2020</v>
      </c>
      <c r="AC23" s="118">
        <f t="shared" si="13"/>
        <v>1</v>
      </c>
      <c r="AD23" s="118" t="str">
        <f t="shared" si="9"/>
        <v xml:space="preserve">
H20AF2020 - 1</v>
      </c>
      <c r="AE23" s="192">
        <f t="shared" si="14"/>
        <v>3</v>
      </c>
      <c r="AF23" s="192">
        <f t="shared" si="15"/>
        <v>3</v>
      </c>
      <c r="AG23" s="192" t="str">
        <f t="shared" si="16"/>
        <v xml:space="preserve">
H20AF2020.</v>
      </c>
      <c r="AH23" s="192" t="str">
        <f t="shared" si="17"/>
        <v xml:space="preserve">
H20AF2020</v>
      </c>
      <c r="AI23" s="64"/>
      <c r="AJ23" s="65"/>
      <c r="AK23" s="16"/>
    </row>
    <row r="24" spans="1:37" s="17" customFormat="1" ht="357" customHeight="1" x14ac:dyDescent="0.2">
      <c r="A24" s="162">
        <f>IF(ISBLANK(D24),"",COUNTA($D$2:D24))</f>
        <v>21</v>
      </c>
      <c r="B24" s="141">
        <f t="shared" si="12"/>
        <v>23</v>
      </c>
      <c r="C24" s="164"/>
      <c r="D24" s="141" t="s">
        <v>847</v>
      </c>
      <c r="E24" s="157" t="s">
        <v>1151</v>
      </c>
      <c r="F24" s="94" t="s">
        <v>2027</v>
      </c>
      <c r="G24" s="92" t="s">
        <v>2028</v>
      </c>
      <c r="H24" s="86" t="s">
        <v>1997</v>
      </c>
      <c r="I24" s="86" t="s">
        <v>1998</v>
      </c>
      <c r="J24" s="87" t="s">
        <v>1881</v>
      </c>
      <c r="K24" s="84">
        <v>1</v>
      </c>
      <c r="L24" s="88">
        <v>44409</v>
      </c>
      <c r="M24" s="88">
        <v>44561</v>
      </c>
      <c r="N24" s="89">
        <f t="shared" si="0"/>
        <v>21.714285714285715</v>
      </c>
      <c r="O24" s="87" t="s">
        <v>2045</v>
      </c>
      <c r="P24" s="87">
        <v>0</v>
      </c>
      <c r="Q24" s="140"/>
      <c r="R24" s="189"/>
      <c r="S24" s="165">
        <f t="shared" si="1"/>
        <v>-1485.3666666666666</v>
      </c>
      <c r="T24" s="90">
        <f t="shared" si="2"/>
        <v>0</v>
      </c>
      <c r="U24" s="101">
        <f t="shared" si="3"/>
        <v>0</v>
      </c>
      <c r="V24" s="101">
        <f t="shared" si="4"/>
        <v>0</v>
      </c>
      <c r="W24" s="101">
        <f t="shared" si="5"/>
        <v>0</v>
      </c>
      <c r="X24" s="164"/>
      <c r="Y24" s="112" t="str">
        <f t="shared" si="6"/>
        <v>EN TERMINO</v>
      </c>
      <c r="Z24" s="112" t="str">
        <f t="shared" si="7"/>
        <v>EN TERMINO</v>
      </c>
      <c r="AA24" s="148" t="s">
        <v>1951</v>
      </c>
      <c r="AB24" s="118" t="str">
        <f t="shared" si="8"/>
        <v xml:space="preserve">
H21AF2020</v>
      </c>
      <c r="AC24" s="118">
        <f t="shared" si="13"/>
        <v>1</v>
      </c>
      <c r="AD24" s="118" t="str">
        <f t="shared" si="9"/>
        <v xml:space="preserve">
H21AF2020 - 1</v>
      </c>
      <c r="AE24" s="192">
        <f t="shared" si="14"/>
        <v>3</v>
      </c>
      <c r="AF24" s="192">
        <f t="shared" si="15"/>
        <v>3</v>
      </c>
      <c r="AG24" s="192" t="str">
        <f t="shared" si="16"/>
        <v xml:space="preserve">
H21AF2020.</v>
      </c>
      <c r="AH24" s="192" t="str">
        <f t="shared" si="17"/>
        <v xml:space="preserve">
H21AF2020</v>
      </c>
      <c r="AI24" s="64"/>
      <c r="AJ24" s="65"/>
      <c r="AK24" s="16"/>
    </row>
    <row r="25" spans="1:37" s="17" customFormat="1" ht="357" customHeight="1" x14ac:dyDescent="0.2">
      <c r="A25" s="162">
        <f>IF(ISBLANK(D25),"",COUNTA($D$2:D25))</f>
        <v>22</v>
      </c>
      <c r="B25" s="141">
        <f t="shared" si="12"/>
        <v>24</v>
      </c>
      <c r="C25" s="164"/>
      <c r="D25" s="141" t="s">
        <v>1955</v>
      </c>
      <c r="E25" s="157" t="s">
        <v>1151</v>
      </c>
      <c r="F25" s="94" t="s">
        <v>2029</v>
      </c>
      <c r="G25" s="92" t="s">
        <v>2030</v>
      </c>
      <c r="H25" s="97" t="s">
        <v>2031</v>
      </c>
      <c r="I25" s="97" t="s">
        <v>2032</v>
      </c>
      <c r="J25" s="87" t="s">
        <v>1881</v>
      </c>
      <c r="K25" s="87">
        <v>1</v>
      </c>
      <c r="L25" s="88">
        <v>44409</v>
      </c>
      <c r="M25" s="88">
        <v>44561</v>
      </c>
      <c r="N25" s="89">
        <f t="shared" si="0"/>
        <v>21.714285714285715</v>
      </c>
      <c r="O25" s="87" t="s">
        <v>645</v>
      </c>
      <c r="P25" s="87">
        <v>0</v>
      </c>
      <c r="Q25" s="140"/>
      <c r="R25" s="189"/>
      <c r="S25" s="165">
        <f t="shared" si="1"/>
        <v>-1485.3666666666666</v>
      </c>
      <c r="T25" s="90">
        <f t="shared" si="2"/>
        <v>0</v>
      </c>
      <c r="U25" s="101">
        <f t="shared" si="3"/>
        <v>0</v>
      </c>
      <c r="V25" s="101">
        <f t="shared" si="4"/>
        <v>0</v>
      </c>
      <c r="W25" s="101">
        <f t="shared" si="5"/>
        <v>0</v>
      </c>
      <c r="X25" s="164"/>
      <c r="Y25" s="112" t="str">
        <f t="shared" si="6"/>
        <v>EN TERMINO</v>
      </c>
      <c r="Z25" s="112" t="str">
        <f t="shared" si="7"/>
        <v>EN TERMINO</v>
      </c>
      <c r="AA25" s="148" t="s">
        <v>1951</v>
      </c>
      <c r="AB25" s="118" t="str">
        <f t="shared" si="8"/>
        <v xml:space="preserve">
H22AF2020</v>
      </c>
      <c r="AC25" s="118">
        <f t="shared" si="13"/>
        <v>1</v>
      </c>
      <c r="AD25" s="118" t="str">
        <f t="shared" si="9"/>
        <v xml:space="preserve">
H22AF2020 - 1</v>
      </c>
      <c r="AE25" s="192">
        <f t="shared" si="14"/>
        <v>3</v>
      </c>
      <c r="AF25" s="192">
        <f t="shared" si="15"/>
        <v>3</v>
      </c>
      <c r="AG25" s="192" t="str">
        <f t="shared" si="16"/>
        <v xml:space="preserve">
H22AF2020.</v>
      </c>
      <c r="AH25" s="192" t="str">
        <f t="shared" si="17"/>
        <v xml:space="preserve">
H22AF2020</v>
      </c>
      <c r="AI25" s="64"/>
      <c r="AJ25" s="65"/>
      <c r="AK25" s="16"/>
    </row>
    <row r="26" spans="1:37" s="17" customFormat="1" ht="357" customHeight="1" x14ac:dyDescent="0.2">
      <c r="A26" s="162">
        <f>IF(ISBLANK(D26),"",COUNTA($D$2:D26))</f>
        <v>23</v>
      </c>
      <c r="B26" s="141">
        <f t="shared" si="12"/>
        <v>25</v>
      </c>
      <c r="C26" s="164"/>
      <c r="D26" s="141" t="s">
        <v>847</v>
      </c>
      <c r="E26" s="157" t="s">
        <v>1151</v>
      </c>
      <c r="F26" s="94" t="s">
        <v>2033</v>
      </c>
      <c r="G26" s="92" t="s">
        <v>2034</v>
      </c>
      <c r="H26" s="86" t="s">
        <v>1830</v>
      </c>
      <c r="I26" s="86" t="s">
        <v>1880</v>
      </c>
      <c r="J26" s="87" t="s">
        <v>1881</v>
      </c>
      <c r="K26" s="87">
        <v>1</v>
      </c>
      <c r="L26" s="88">
        <v>44409</v>
      </c>
      <c r="M26" s="88">
        <v>44561</v>
      </c>
      <c r="N26" s="89">
        <f t="shared" si="0"/>
        <v>21.714285714285715</v>
      </c>
      <c r="O26" s="87" t="s">
        <v>645</v>
      </c>
      <c r="P26" s="87">
        <v>0</v>
      </c>
      <c r="Q26" s="140"/>
      <c r="R26" s="189"/>
      <c r="S26" s="165">
        <f t="shared" si="1"/>
        <v>-1485.3666666666666</v>
      </c>
      <c r="T26" s="90">
        <f t="shared" si="2"/>
        <v>0</v>
      </c>
      <c r="U26" s="101">
        <f t="shared" si="3"/>
        <v>0</v>
      </c>
      <c r="V26" s="101">
        <f t="shared" si="4"/>
        <v>0</v>
      </c>
      <c r="W26" s="101">
        <f t="shared" si="5"/>
        <v>0</v>
      </c>
      <c r="X26" s="164"/>
      <c r="Y26" s="112" t="str">
        <f t="shared" si="6"/>
        <v>EN TERMINO</v>
      </c>
      <c r="Z26" s="112" t="str">
        <f t="shared" si="7"/>
        <v>EN TERMINO</v>
      </c>
      <c r="AA26" s="148" t="s">
        <v>1951</v>
      </c>
      <c r="AB26" s="118" t="str">
        <f t="shared" si="8"/>
        <v xml:space="preserve">
H23AF2020</v>
      </c>
      <c r="AC26" s="118">
        <f t="shared" si="13"/>
        <v>1</v>
      </c>
      <c r="AD26" s="118" t="str">
        <f t="shared" si="9"/>
        <v xml:space="preserve">
H23AF2020 - 1</v>
      </c>
      <c r="AE26" s="192">
        <f t="shared" si="14"/>
        <v>3</v>
      </c>
      <c r="AF26" s="192">
        <f t="shared" si="15"/>
        <v>3</v>
      </c>
      <c r="AG26" s="192" t="str">
        <f t="shared" si="16"/>
        <v xml:space="preserve">
H23AF2020.</v>
      </c>
      <c r="AH26" s="192" t="str">
        <f t="shared" si="17"/>
        <v xml:space="preserve">
H23AF2020</v>
      </c>
      <c r="AI26" s="64"/>
      <c r="AJ26" s="65"/>
      <c r="AK26" s="16"/>
    </row>
    <row r="27" spans="1:37" s="17" customFormat="1" ht="357" customHeight="1" x14ac:dyDescent="0.2">
      <c r="A27" s="162">
        <f>IF(ISBLANK(D27),"",COUNTA($D$2:D27))</f>
        <v>24</v>
      </c>
      <c r="B27" s="141">
        <f t="shared" si="12"/>
        <v>26</v>
      </c>
      <c r="C27" s="164"/>
      <c r="D27" s="141" t="s">
        <v>848</v>
      </c>
      <c r="E27" s="157" t="s">
        <v>1821</v>
      </c>
      <c r="F27" s="94" t="s">
        <v>2035</v>
      </c>
      <c r="G27" s="94" t="s">
        <v>2036</v>
      </c>
      <c r="H27" s="97" t="s">
        <v>1558</v>
      </c>
      <c r="I27" s="97" t="s">
        <v>1570</v>
      </c>
      <c r="J27" s="87" t="s">
        <v>1560</v>
      </c>
      <c r="K27" s="87">
        <v>1</v>
      </c>
      <c r="L27" s="88">
        <v>44409</v>
      </c>
      <c r="M27" s="88">
        <v>44561</v>
      </c>
      <c r="N27" s="89">
        <f t="shared" si="0"/>
        <v>21.714285714285715</v>
      </c>
      <c r="O27" s="87" t="s">
        <v>895</v>
      </c>
      <c r="P27" s="87">
        <v>0</v>
      </c>
      <c r="Q27" s="140"/>
      <c r="R27" s="189"/>
      <c r="S27" s="165">
        <f t="shared" si="1"/>
        <v>-1485.3666666666666</v>
      </c>
      <c r="T27" s="90">
        <f t="shared" si="2"/>
        <v>0</v>
      </c>
      <c r="U27" s="101">
        <f t="shared" si="3"/>
        <v>0</v>
      </c>
      <c r="V27" s="101">
        <f t="shared" si="4"/>
        <v>0</v>
      </c>
      <c r="W27" s="101">
        <f t="shared" si="5"/>
        <v>0</v>
      </c>
      <c r="X27" s="164"/>
      <c r="Y27" s="112" t="str">
        <f t="shared" si="6"/>
        <v>EN TERMINO</v>
      </c>
      <c r="Z27" s="112" t="str">
        <f t="shared" si="7"/>
        <v>EN TERMINO</v>
      </c>
      <c r="AA27" s="148" t="s">
        <v>1951</v>
      </c>
      <c r="AB27" s="118" t="str">
        <f t="shared" si="8"/>
        <v xml:space="preserve">
H24AF2020</v>
      </c>
      <c r="AC27" s="118">
        <f t="shared" si="13"/>
        <v>1</v>
      </c>
      <c r="AD27" s="118" t="str">
        <f t="shared" si="9"/>
        <v xml:space="preserve">
H24AF2020 - 1</v>
      </c>
      <c r="AE27" s="192">
        <f t="shared" si="14"/>
        <v>3</v>
      </c>
      <c r="AF27" s="192">
        <f t="shared" si="15"/>
        <v>3</v>
      </c>
      <c r="AG27" s="192" t="str">
        <f t="shared" si="16"/>
        <v xml:space="preserve">
H24AF2020.</v>
      </c>
      <c r="AH27" s="192" t="str">
        <f t="shared" si="17"/>
        <v xml:space="preserve">
H24AF2020</v>
      </c>
      <c r="AI27" s="64"/>
      <c r="AJ27" s="65"/>
      <c r="AK27" s="16"/>
    </row>
    <row r="28" spans="1:37" s="17" customFormat="1" ht="357" customHeight="1" x14ac:dyDescent="0.2">
      <c r="A28" s="162">
        <f>IF(ISBLANK(D28),"",COUNTA($D$2:D28))</f>
        <v>25</v>
      </c>
      <c r="B28" s="141">
        <f t="shared" si="12"/>
        <v>27</v>
      </c>
      <c r="C28" s="164"/>
      <c r="D28" s="141" t="s">
        <v>1954</v>
      </c>
      <c r="E28" s="157" t="s">
        <v>2093</v>
      </c>
      <c r="F28" s="94" t="s">
        <v>2037</v>
      </c>
      <c r="G28" s="94" t="s">
        <v>2038</v>
      </c>
      <c r="H28" s="86" t="s">
        <v>2039</v>
      </c>
      <c r="I28" s="86" t="s">
        <v>2040</v>
      </c>
      <c r="J28" s="87" t="s">
        <v>2041</v>
      </c>
      <c r="K28" s="87">
        <v>1</v>
      </c>
      <c r="L28" s="88">
        <v>44409</v>
      </c>
      <c r="M28" s="88">
        <v>44561</v>
      </c>
      <c r="N28" s="89">
        <f t="shared" si="0"/>
        <v>21.714285714285715</v>
      </c>
      <c r="O28" s="87" t="s">
        <v>895</v>
      </c>
      <c r="P28" s="87">
        <v>0</v>
      </c>
      <c r="Q28" s="140"/>
      <c r="R28" s="189"/>
      <c r="S28" s="165">
        <f t="shared" si="1"/>
        <v>-1485.3666666666666</v>
      </c>
      <c r="T28" s="90">
        <f t="shared" si="2"/>
        <v>0</v>
      </c>
      <c r="U28" s="101">
        <f t="shared" si="3"/>
        <v>0</v>
      </c>
      <c r="V28" s="101">
        <f t="shared" si="4"/>
        <v>0</v>
      </c>
      <c r="W28" s="101">
        <f t="shared" si="5"/>
        <v>0</v>
      </c>
      <c r="X28" s="164"/>
      <c r="Y28" s="112" t="str">
        <f t="shared" si="6"/>
        <v>EN TERMINO</v>
      </c>
      <c r="Z28" s="112" t="str">
        <f t="shared" si="7"/>
        <v>EN TERMINO</v>
      </c>
      <c r="AA28" s="148" t="s">
        <v>1951</v>
      </c>
      <c r="AB28" s="118" t="str">
        <f t="shared" si="8"/>
        <v xml:space="preserve">
H25AF2020</v>
      </c>
      <c r="AC28" s="118">
        <f t="shared" si="13"/>
        <v>1</v>
      </c>
      <c r="AD28" s="118" t="str">
        <f t="shared" si="9"/>
        <v xml:space="preserve">
H25AF2020 - 1</v>
      </c>
      <c r="AE28" s="192">
        <f t="shared" si="14"/>
        <v>3</v>
      </c>
      <c r="AF28" s="192">
        <f t="shared" si="15"/>
        <v>3</v>
      </c>
      <c r="AG28" s="192" t="str">
        <f t="shared" si="16"/>
        <v xml:space="preserve">
H25AF2020.</v>
      </c>
      <c r="AH28" s="192" t="str">
        <f t="shared" si="17"/>
        <v xml:space="preserve">
H25AF2020</v>
      </c>
      <c r="AI28" s="64"/>
      <c r="AJ28" s="65"/>
      <c r="AK28" s="16"/>
    </row>
    <row r="29" spans="1:37" s="17" customFormat="1" ht="273" customHeight="1" x14ac:dyDescent="0.2">
      <c r="A29" s="162">
        <f>IF(ISBLANK(D29),"",COUNTA($D$2:D29))</f>
        <v>26</v>
      </c>
      <c r="B29" s="141">
        <f t="shared" si="12"/>
        <v>28</v>
      </c>
      <c r="C29" s="164"/>
      <c r="D29" s="84" t="s">
        <v>1941</v>
      </c>
      <c r="E29" s="84" t="s">
        <v>1305</v>
      </c>
      <c r="F29" s="94" t="s">
        <v>2098</v>
      </c>
      <c r="G29" s="94" t="s">
        <v>1939</v>
      </c>
      <c r="H29" s="142" t="s">
        <v>1945</v>
      </c>
      <c r="I29" s="142" t="s">
        <v>1944</v>
      </c>
      <c r="J29" s="140" t="s">
        <v>1943</v>
      </c>
      <c r="K29" s="140">
        <v>1</v>
      </c>
      <c r="L29" s="176">
        <v>44377</v>
      </c>
      <c r="M29" s="176">
        <v>44561</v>
      </c>
      <c r="N29" s="89">
        <f t="shared" ref="N29:N49" si="18">(+M29-L29)/7</f>
        <v>26.285714285714285</v>
      </c>
      <c r="O29" s="157" t="s">
        <v>384</v>
      </c>
      <c r="P29" s="87">
        <v>0</v>
      </c>
      <c r="Q29" s="142"/>
      <c r="R29" s="189"/>
      <c r="S29" s="165">
        <f t="shared" si="1"/>
        <v>-1485.3666666666666</v>
      </c>
      <c r="T29" s="90">
        <f t="shared" ref="T29" si="19">IF(P29/K29&gt;1,100,+P29/K29*100)</f>
        <v>0</v>
      </c>
      <c r="U29" s="101">
        <f t="shared" ref="U29" si="20">+N29*T29/100</f>
        <v>0</v>
      </c>
      <c r="V29" s="101">
        <f t="shared" ref="V29" si="21">IF(M29&lt;=$AJ$1,U29,0)</f>
        <v>0</v>
      </c>
      <c r="W29" s="101">
        <f t="shared" ref="W29" si="22">IF($AJ$1&gt;=M29,N29,0)</f>
        <v>0</v>
      </c>
      <c r="X29" s="84"/>
      <c r="Y29" s="112" t="str">
        <f t="shared" ref="Y29" si="23">IF(T29=100,"CUMPLIDA",IF(M29-$AJ$1&lt;0,"VENCIDA",IF(M29-$AJ$1&lt;=30,"PRÓXIMA A VENCER",IF(T29&gt;0,"CON AVANCE","EN TERMINO"))))</f>
        <v>EN TERMINO</v>
      </c>
      <c r="Z29" s="112" t="str">
        <f t="shared" ref="Z29" si="24">IF(A29&lt;&gt;"",IF(AF29=1,"VENCIDO",IF(AF29=2,"PRÓXIMO A VENCER",IF(AF29=3,"EN TERMINO",IF(AF29=4,"CON AVANCE",IF(AF29=5,"CUMPLIDO",))))),"")</f>
        <v>EN TERMINO</v>
      </c>
      <c r="AA29" s="193" t="s">
        <v>1946</v>
      </c>
      <c r="AB29" s="118" t="str">
        <f t="shared" ref="AB29" si="25">AH29</f>
        <v>H1Denuncia2020-187038-82111-D</v>
      </c>
      <c r="AC29" s="118">
        <f t="shared" si="13"/>
        <v>1</v>
      </c>
      <c r="AD29" s="118" t="str">
        <f t="shared" ref="AD29" si="26">CONCATENATE(AB29," - ",AC29)</f>
        <v>H1Denuncia2020-187038-82111-D - 1</v>
      </c>
      <c r="AE29" s="192">
        <f t="shared" si="14"/>
        <v>3</v>
      </c>
      <c r="AF29" s="192">
        <f t="shared" si="15"/>
        <v>3</v>
      </c>
      <c r="AG29" s="192" t="str">
        <f t="shared" si="16"/>
        <v>H1Denuncia2020-187038-82111-D.</v>
      </c>
      <c r="AH29" s="192" t="str">
        <f t="shared" si="17"/>
        <v>H1Denuncia2020-187038-82111-D</v>
      </c>
      <c r="AI29" s="64"/>
      <c r="AJ29" s="65"/>
      <c r="AK29" s="16"/>
    </row>
    <row r="30" spans="1:37" s="17" customFormat="1" ht="357" customHeight="1" x14ac:dyDescent="0.2">
      <c r="A30" s="162">
        <f>IF(ISBLANK(D30),"",COUNTA($D$2:D30))</f>
        <v>27</v>
      </c>
      <c r="B30" s="141">
        <f t="shared" si="12"/>
        <v>29</v>
      </c>
      <c r="C30" s="164"/>
      <c r="D30" s="141" t="s">
        <v>1594</v>
      </c>
      <c r="E30" s="157" t="s">
        <v>1561</v>
      </c>
      <c r="F30" s="142" t="s">
        <v>1838</v>
      </c>
      <c r="G30" s="142" t="s">
        <v>1839</v>
      </c>
      <c r="H30" s="142" t="s">
        <v>1558</v>
      </c>
      <c r="I30" s="142" t="s">
        <v>1570</v>
      </c>
      <c r="J30" s="140" t="s">
        <v>1560</v>
      </c>
      <c r="K30" s="140">
        <v>1</v>
      </c>
      <c r="L30" s="176">
        <v>44185</v>
      </c>
      <c r="M30" s="176">
        <v>44285</v>
      </c>
      <c r="N30" s="89">
        <f t="shared" si="18"/>
        <v>14.285714285714286</v>
      </c>
      <c r="O30" s="157" t="s">
        <v>895</v>
      </c>
      <c r="P30" s="87">
        <v>0.3</v>
      </c>
      <c r="Q30" s="140"/>
      <c r="R30" s="176"/>
      <c r="S30" s="165">
        <f>(R30-M30)/30</f>
        <v>-1476.1666666666667</v>
      </c>
      <c r="T30" s="90">
        <f t="shared" ref="T30:T49" si="27">IF(P30/K30&gt;1,100,+P30/K30*100)</f>
        <v>30</v>
      </c>
      <c r="U30" s="101">
        <f t="shared" ref="U30:U49" si="28">+N30*T30/100</f>
        <v>4.2857142857142865</v>
      </c>
      <c r="V30" s="101">
        <f t="shared" ref="V30:V49" si="29">IF(M30&lt;=$AJ$1,U30,0)</f>
        <v>4.2857142857142865</v>
      </c>
      <c r="W30" s="101">
        <f t="shared" ref="W30:W49" si="30">IF($AJ$1&gt;=M30,N30,0)</f>
        <v>14.285714285714286</v>
      </c>
      <c r="X30" s="84"/>
      <c r="Y30" s="112" t="str">
        <f t="shared" ref="Y30:Y49" si="31">IF(T30=100,"CUMPLIDA",IF(M30-$AJ$1&lt;0,"VENCIDA",IF(M30-$AJ$1&lt;=30,"PRÓXIMA A VENCER",IF(T30&gt;0,"CON AVANCE","EN TERMINO"))))</f>
        <v>VENCIDA</v>
      </c>
      <c r="Z30" s="112" t="str">
        <f t="shared" ref="Z30:Z49" si="32">IF(A30&lt;&gt;"",IF(AF30=1,"VENCIDO",IF(AF30=2,"PRÓXIMO A VENCER",IF(AF30=3,"EN TERMINO",IF(AF30=4,"CON AVANCE",IF(AF30=5,"CUMPLIDO",))))),"")</f>
        <v>VENCIDO</v>
      </c>
      <c r="AA30" s="193" t="s">
        <v>1889</v>
      </c>
      <c r="AB30" s="118" t="str">
        <f t="shared" ref="AB30:AB49" si="33">AH30</f>
        <v>H1AT73</v>
      </c>
      <c r="AC30" s="118">
        <f t="shared" si="13"/>
        <v>1</v>
      </c>
      <c r="AD30" s="118" t="str">
        <f t="shared" ref="AD30:AD43" si="34">CONCATENATE(AB30," - ",AC30)</f>
        <v>H1AT73 - 1</v>
      </c>
      <c r="AE30" s="192">
        <f t="shared" si="14"/>
        <v>1</v>
      </c>
      <c r="AF30" s="192">
        <f t="shared" si="15"/>
        <v>1</v>
      </c>
      <c r="AG30" s="192" t="str">
        <f t="shared" si="16"/>
        <v>H1AT73.</v>
      </c>
      <c r="AH30" s="192" t="str">
        <f t="shared" si="17"/>
        <v>H1AT73</v>
      </c>
      <c r="AI30" s="64"/>
      <c r="AJ30" s="65"/>
      <c r="AK30" s="16"/>
    </row>
    <row r="31" spans="1:37" s="17" customFormat="1" ht="357" customHeight="1" x14ac:dyDescent="0.2">
      <c r="A31" s="162">
        <f>IF(ISBLANK(D31),"",COUNTA($D$2:D31))</f>
        <v>28</v>
      </c>
      <c r="B31" s="141">
        <f t="shared" si="12"/>
        <v>30</v>
      </c>
      <c r="C31" s="164"/>
      <c r="D31" s="141" t="s">
        <v>1594</v>
      </c>
      <c r="E31" s="157" t="s">
        <v>1151</v>
      </c>
      <c r="F31" s="142" t="s">
        <v>1840</v>
      </c>
      <c r="G31" s="142" t="s">
        <v>1841</v>
      </c>
      <c r="H31" s="142" t="s">
        <v>1879</v>
      </c>
      <c r="I31" s="142" t="s">
        <v>1880</v>
      </c>
      <c r="J31" s="140" t="s">
        <v>1881</v>
      </c>
      <c r="K31" s="140">
        <v>1</v>
      </c>
      <c r="L31" s="176">
        <v>44185</v>
      </c>
      <c r="M31" s="176">
        <v>44346</v>
      </c>
      <c r="N31" s="89">
        <f t="shared" si="18"/>
        <v>23</v>
      </c>
      <c r="O31" s="157" t="s">
        <v>19</v>
      </c>
      <c r="P31" s="87">
        <v>0</v>
      </c>
      <c r="Q31" s="140"/>
      <c r="R31" s="176"/>
      <c r="S31" s="165">
        <f t="shared" ref="S31:S83" si="35">(R31-M31)/30</f>
        <v>-1478.2</v>
      </c>
      <c r="T31" s="90">
        <f t="shared" si="27"/>
        <v>0</v>
      </c>
      <c r="U31" s="101">
        <f t="shared" si="28"/>
        <v>0</v>
      </c>
      <c r="V31" s="101">
        <f t="shared" si="29"/>
        <v>0</v>
      </c>
      <c r="W31" s="101">
        <f t="shared" si="30"/>
        <v>23</v>
      </c>
      <c r="X31" s="84"/>
      <c r="Y31" s="112" t="str">
        <f t="shared" si="31"/>
        <v>VENCIDA</v>
      </c>
      <c r="Z31" s="112" t="str">
        <f t="shared" si="32"/>
        <v>VENCIDO</v>
      </c>
      <c r="AA31" s="193" t="s">
        <v>1889</v>
      </c>
      <c r="AB31" s="118" t="str">
        <f t="shared" si="33"/>
        <v>H2AT73</v>
      </c>
      <c r="AC31" s="118">
        <f t="shared" si="13"/>
        <v>1</v>
      </c>
      <c r="AD31" s="118" t="str">
        <f t="shared" si="34"/>
        <v>H2AT73 - 1</v>
      </c>
      <c r="AE31" s="192">
        <f t="shared" si="14"/>
        <v>1</v>
      </c>
      <c r="AF31" s="192">
        <f t="shared" si="15"/>
        <v>1</v>
      </c>
      <c r="AG31" s="192" t="str">
        <f t="shared" si="16"/>
        <v>H2AT73.</v>
      </c>
      <c r="AH31" s="192" t="str">
        <f t="shared" si="17"/>
        <v>H2AT73</v>
      </c>
      <c r="AI31" s="64"/>
      <c r="AJ31" s="65"/>
      <c r="AK31" s="16"/>
    </row>
    <row r="32" spans="1:37" s="17" customFormat="1" ht="357" customHeight="1" x14ac:dyDescent="0.2">
      <c r="A32" s="162">
        <f>IF(ISBLANK(D32),"",COUNTA($D$2:D32))</f>
        <v>29</v>
      </c>
      <c r="B32" s="141">
        <f t="shared" si="12"/>
        <v>31</v>
      </c>
      <c r="C32" s="164"/>
      <c r="D32" s="141" t="s">
        <v>1594</v>
      </c>
      <c r="E32" s="157" t="s">
        <v>1151</v>
      </c>
      <c r="F32" s="142" t="s">
        <v>1842</v>
      </c>
      <c r="G32" s="142" t="s">
        <v>1843</v>
      </c>
      <c r="H32" s="142" t="s">
        <v>1879</v>
      </c>
      <c r="I32" s="142" t="s">
        <v>1882</v>
      </c>
      <c r="J32" s="140" t="s">
        <v>1881</v>
      </c>
      <c r="K32" s="140">
        <v>1</v>
      </c>
      <c r="L32" s="176">
        <v>44185</v>
      </c>
      <c r="M32" s="176">
        <v>44346</v>
      </c>
      <c r="N32" s="89">
        <f t="shared" si="18"/>
        <v>23</v>
      </c>
      <c r="O32" s="157" t="s">
        <v>19</v>
      </c>
      <c r="P32" s="87">
        <v>0</v>
      </c>
      <c r="Q32" s="140"/>
      <c r="R32" s="176"/>
      <c r="S32" s="165">
        <f t="shared" si="35"/>
        <v>-1478.2</v>
      </c>
      <c r="T32" s="90">
        <f t="shared" si="27"/>
        <v>0</v>
      </c>
      <c r="U32" s="101">
        <f t="shared" si="28"/>
        <v>0</v>
      </c>
      <c r="V32" s="101">
        <f t="shared" si="29"/>
        <v>0</v>
      </c>
      <c r="W32" s="101">
        <f t="shared" si="30"/>
        <v>23</v>
      </c>
      <c r="X32" s="84"/>
      <c r="Y32" s="112" t="str">
        <f t="shared" si="31"/>
        <v>VENCIDA</v>
      </c>
      <c r="Z32" s="112" t="str">
        <f t="shared" si="32"/>
        <v>VENCIDO</v>
      </c>
      <c r="AA32" s="193" t="s">
        <v>1889</v>
      </c>
      <c r="AB32" s="118" t="str">
        <f t="shared" si="33"/>
        <v>H3AT73</v>
      </c>
      <c r="AC32" s="118">
        <f t="shared" si="13"/>
        <v>1</v>
      </c>
      <c r="AD32" s="118" t="str">
        <f t="shared" si="34"/>
        <v>H3AT73 - 1</v>
      </c>
      <c r="AE32" s="192">
        <f t="shared" si="14"/>
        <v>1</v>
      </c>
      <c r="AF32" s="192">
        <f t="shared" si="15"/>
        <v>1</v>
      </c>
      <c r="AG32" s="192" t="str">
        <f t="shared" si="16"/>
        <v>H3AT73.</v>
      </c>
      <c r="AH32" s="192" t="str">
        <f t="shared" si="17"/>
        <v>H3AT73</v>
      </c>
      <c r="AI32" s="64"/>
      <c r="AJ32" s="65"/>
      <c r="AK32" s="16"/>
    </row>
    <row r="33" spans="1:37" s="17" customFormat="1" ht="357" customHeight="1" x14ac:dyDescent="0.2">
      <c r="A33" s="162">
        <f>IF(ISBLANK(D33),"",COUNTA($D$2:D33))</f>
        <v>30</v>
      </c>
      <c r="B33" s="141">
        <f t="shared" si="12"/>
        <v>32</v>
      </c>
      <c r="C33" s="164"/>
      <c r="D33" s="141" t="s">
        <v>1835</v>
      </c>
      <c r="E33" s="157" t="s">
        <v>1821</v>
      </c>
      <c r="F33" s="142" t="s">
        <v>1844</v>
      </c>
      <c r="G33" s="142" t="s">
        <v>1845</v>
      </c>
      <c r="H33" s="142" t="s">
        <v>1830</v>
      </c>
      <c r="I33" s="142" t="s">
        <v>1882</v>
      </c>
      <c r="J33" s="140" t="s">
        <v>1881</v>
      </c>
      <c r="K33" s="140">
        <v>1</v>
      </c>
      <c r="L33" s="176">
        <v>44185</v>
      </c>
      <c r="M33" s="176">
        <v>44346</v>
      </c>
      <c r="N33" s="89">
        <f t="shared" si="18"/>
        <v>23</v>
      </c>
      <c r="O33" s="157" t="s">
        <v>19</v>
      </c>
      <c r="P33" s="87">
        <v>0</v>
      </c>
      <c r="Q33" s="140"/>
      <c r="R33" s="176"/>
      <c r="S33" s="165">
        <f t="shared" si="35"/>
        <v>-1478.2</v>
      </c>
      <c r="T33" s="90">
        <f t="shared" si="27"/>
        <v>0</v>
      </c>
      <c r="U33" s="101">
        <f t="shared" si="28"/>
        <v>0</v>
      </c>
      <c r="V33" s="101">
        <f t="shared" si="29"/>
        <v>0</v>
      </c>
      <c r="W33" s="101">
        <f t="shared" si="30"/>
        <v>23</v>
      </c>
      <c r="X33" s="84"/>
      <c r="Y33" s="112" t="str">
        <f t="shared" si="31"/>
        <v>VENCIDA</v>
      </c>
      <c r="Z33" s="112" t="str">
        <f t="shared" si="32"/>
        <v>VENCIDO</v>
      </c>
      <c r="AA33" s="193" t="s">
        <v>1889</v>
      </c>
      <c r="AB33" s="118" t="str">
        <f t="shared" si="33"/>
        <v>H4AT73</v>
      </c>
      <c r="AC33" s="118">
        <f t="shared" si="13"/>
        <v>1</v>
      </c>
      <c r="AD33" s="118" t="str">
        <f t="shared" si="34"/>
        <v>H4AT73 - 1</v>
      </c>
      <c r="AE33" s="192">
        <f t="shared" si="14"/>
        <v>1</v>
      </c>
      <c r="AF33" s="192">
        <f t="shared" si="15"/>
        <v>1</v>
      </c>
      <c r="AG33" s="192" t="str">
        <f t="shared" si="16"/>
        <v>H4AT73.</v>
      </c>
      <c r="AH33" s="192" t="str">
        <f t="shared" si="17"/>
        <v>H4AT73</v>
      </c>
      <c r="AI33" s="64"/>
      <c r="AJ33" s="65"/>
      <c r="AK33" s="16"/>
    </row>
    <row r="34" spans="1:37" s="17" customFormat="1" ht="357" customHeight="1" x14ac:dyDescent="0.2">
      <c r="A34" s="162">
        <f>IF(ISBLANK(D34),"",COUNTA($D$2:D34))</f>
        <v>31</v>
      </c>
      <c r="B34" s="141">
        <f t="shared" si="12"/>
        <v>33</v>
      </c>
      <c r="C34" s="164"/>
      <c r="D34" s="141" t="s">
        <v>1594</v>
      </c>
      <c r="E34" s="157" t="s">
        <v>1876</v>
      </c>
      <c r="F34" s="142" t="s">
        <v>1846</v>
      </c>
      <c r="G34" s="142" t="s">
        <v>1847</v>
      </c>
      <c r="H34" s="142" t="s">
        <v>1830</v>
      </c>
      <c r="I34" s="142" t="s">
        <v>1826</v>
      </c>
      <c r="J34" s="140" t="s">
        <v>1881</v>
      </c>
      <c r="K34" s="140">
        <v>1</v>
      </c>
      <c r="L34" s="176">
        <v>44185</v>
      </c>
      <c r="M34" s="176">
        <v>44346</v>
      </c>
      <c r="N34" s="89">
        <f t="shared" si="18"/>
        <v>23</v>
      </c>
      <c r="O34" s="157" t="s">
        <v>19</v>
      </c>
      <c r="P34" s="87">
        <v>0</v>
      </c>
      <c r="Q34" s="140"/>
      <c r="R34" s="176"/>
      <c r="S34" s="165">
        <f t="shared" si="35"/>
        <v>-1478.2</v>
      </c>
      <c r="T34" s="90">
        <f t="shared" si="27"/>
        <v>0</v>
      </c>
      <c r="U34" s="101">
        <f t="shared" si="28"/>
        <v>0</v>
      </c>
      <c r="V34" s="101">
        <f t="shared" si="29"/>
        <v>0</v>
      </c>
      <c r="W34" s="101">
        <f t="shared" si="30"/>
        <v>23</v>
      </c>
      <c r="X34" s="84"/>
      <c r="Y34" s="112" t="str">
        <f t="shared" si="31"/>
        <v>VENCIDA</v>
      </c>
      <c r="Z34" s="112" t="str">
        <f t="shared" si="32"/>
        <v>VENCIDO</v>
      </c>
      <c r="AA34" s="193" t="s">
        <v>1889</v>
      </c>
      <c r="AB34" s="118" t="str">
        <f t="shared" si="33"/>
        <v>H5AT73</v>
      </c>
      <c r="AC34" s="118">
        <f t="shared" ref="AC34:AC42" si="36">IF(A34&lt;&gt;"",1,AC33+1)</f>
        <v>1</v>
      </c>
      <c r="AD34" s="118" t="str">
        <f t="shared" si="34"/>
        <v>H5AT73 - 1</v>
      </c>
      <c r="AE34" s="192">
        <f t="shared" si="14"/>
        <v>1</v>
      </c>
      <c r="AF34" s="192">
        <f t="shared" si="15"/>
        <v>1</v>
      </c>
      <c r="AG34" s="192" t="str">
        <f t="shared" si="16"/>
        <v>H5AT73.</v>
      </c>
      <c r="AH34" s="192" t="str">
        <f t="shared" si="17"/>
        <v>H5AT73</v>
      </c>
      <c r="AI34" s="64"/>
      <c r="AJ34" s="65"/>
      <c r="AK34" s="16"/>
    </row>
    <row r="35" spans="1:37" s="17" customFormat="1" ht="357" customHeight="1" x14ac:dyDescent="0.2">
      <c r="A35" s="162">
        <f>IF(ISBLANK(D35),"",COUNTA($D$2:D35))</f>
        <v>32</v>
      </c>
      <c r="B35" s="141">
        <f t="shared" si="12"/>
        <v>34</v>
      </c>
      <c r="C35" s="164"/>
      <c r="D35" s="141" t="s">
        <v>1835</v>
      </c>
      <c r="E35" s="157" t="s">
        <v>1151</v>
      </c>
      <c r="F35" s="142" t="s">
        <v>2099</v>
      </c>
      <c r="G35" s="142" t="s">
        <v>2100</v>
      </c>
      <c r="H35" s="142" t="s">
        <v>1831</v>
      </c>
      <c r="I35" s="142" t="s">
        <v>1826</v>
      </c>
      <c r="J35" s="140" t="s">
        <v>1881</v>
      </c>
      <c r="K35" s="140">
        <v>1</v>
      </c>
      <c r="L35" s="176">
        <v>44185</v>
      </c>
      <c r="M35" s="176">
        <v>44346</v>
      </c>
      <c r="N35" s="89">
        <f t="shared" si="18"/>
        <v>23</v>
      </c>
      <c r="O35" s="157" t="s">
        <v>19</v>
      </c>
      <c r="P35" s="87">
        <v>0</v>
      </c>
      <c r="Q35" s="140"/>
      <c r="R35" s="176"/>
      <c r="S35" s="165">
        <f t="shared" si="35"/>
        <v>-1478.2</v>
      </c>
      <c r="T35" s="90">
        <f t="shared" si="27"/>
        <v>0</v>
      </c>
      <c r="U35" s="101">
        <f t="shared" si="28"/>
        <v>0</v>
      </c>
      <c r="V35" s="101">
        <f t="shared" si="29"/>
        <v>0</v>
      </c>
      <c r="W35" s="101">
        <f t="shared" si="30"/>
        <v>23</v>
      </c>
      <c r="X35" s="84"/>
      <c r="Y35" s="112" t="str">
        <f t="shared" si="31"/>
        <v>VENCIDA</v>
      </c>
      <c r="Z35" s="112" t="str">
        <f t="shared" si="32"/>
        <v>VENCIDO</v>
      </c>
      <c r="AA35" s="193" t="s">
        <v>1889</v>
      </c>
      <c r="AB35" s="118" t="str">
        <f t="shared" si="33"/>
        <v>H6AT73</v>
      </c>
      <c r="AC35" s="118">
        <f t="shared" si="36"/>
        <v>1</v>
      </c>
      <c r="AD35" s="118" t="str">
        <f t="shared" si="34"/>
        <v>H6AT73 - 1</v>
      </c>
      <c r="AE35" s="192">
        <f t="shared" si="14"/>
        <v>1</v>
      </c>
      <c r="AF35" s="192">
        <f t="shared" si="15"/>
        <v>1</v>
      </c>
      <c r="AG35" s="192" t="str">
        <f t="shared" si="16"/>
        <v>H6AT73.</v>
      </c>
      <c r="AH35" s="192" t="str">
        <f t="shared" si="17"/>
        <v>H6AT73</v>
      </c>
      <c r="AI35" s="64"/>
      <c r="AJ35" s="65"/>
      <c r="AK35" s="16"/>
    </row>
    <row r="36" spans="1:37" s="17" customFormat="1" ht="357" customHeight="1" x14ac:dyDescent="0.2">
      <c r="A36" s="162">
        <f>IF(ISBLANK(D36),"",COUNTA($D$2:D36))</f>
        <v>33</v>
      </c>
      <c r="B36" s="141">
        <f t="shared" si="12"/>
        <v>35</v>
      </c>
      <c r="C36" s="164"/>
      <c r="D36" s="141" t="s">
        <v>1835</v>
      </c>
      <c r="E36" s="157" t="s">
        <v>1151</v>
      </c>
      <c r="F36" s="142" t="s">
        <v>1848</v>
      </c>
      <c r="G36" s="142" t="s">
        <v>1849</v>
      </c>
      <c r="H36" s="142" t="s">
        <v>1831</v>
      </c>
      <c r="I36" s="142" t="s">
        <v>1826</v>
      </c>
      <c r="J36" s="140" t="s">
        <v>1881</v>
      </c>
      <c r="K36" s="140">
        <v>1</v>
      </c>
      <c r="L36" s="176">
        <v>44185</v>
      </c>
      <c r="M36" s="176">
        <v>44346</v>
      </c>
      <c r="N36" s="89">
        <f t="shared" si="18"/>
        <v>23</v>
      </c>
      <c r="O36" s="157" t="s">
        <v>19</v>
      </c>
      <c r="P36" s="87">
        <v>0</v>
      </c>
      <c r="Q36" s="140"/>
      <c r="R36" s="176"/>
      <c r="S36" s="165">
        <f t="shared" si="35"/>
        <v>-1478.2</v>
      </c>
      <c r="T36" s="90">
        <f t="shared" si="27"/>
        <v>0</v>
      </c>
      <c r="U36" s="101">
        <f t="shared" si="28"/>
        <v>0</v>
      </c>
      <c r="V36" s="101">
        <f t="shared" si="29"/>
        <v>0</v>
      </c>
      <c r="W36" s="101">
        <f t="shared" si="30"/>
        <v>23</v>
      </c>
      <c r="X36" s="84"/>
      <c r="Y36" s="112" t="str">
        <f t="shared" si="31"/>
        <v>VENCIDA</v>
      </c>
      <c r="Z36" s="112" t="str">
        <f t="shared" si="32"/>
        <v>VENCIDO</v>
      </c>
      <c r="AA36" s="193" t="s">
        <v>1889</v>
      </c>
      <c r="AB36" s="118" t="str">
        <f t="shared" si="33"/>
        <v>H7AT73</v>
      </c>
      <c r="AC36" s="118">
        <f t="shared" si="36"/>
        <v>1</v>
      </c>
      <c r="AD36" s="118" t="str">
        <f t="shared" si="34"/>
        <v>H7AT73 - 1</v>
      </c>
      <c r="AE36" s="192">
        <f t="shared" si="14"/>
        <v>1</v>
      </c>
      <c r="AF36" s="192">
        <f t="shared" si="15"/>
        <v>1</v>
      </c>
      <c r="AG36" s="192" t="str">
        <f t="shared" si="16"/>
        <v>H7AT73.</v>
      </c>
      <c r="AH36" s="192" t="str">
        <f t="shared" si="17"/>
        <v>H7AT73</v>
      </c>
      <c r="AI36" s="64"/>
      <c r="AJ36" s="65"/>
      <c r="AK36" s="16"/>
    </row>
    <row r="37" spans="1:37" s="17" customFormat="1" ht="357" customHeight="1" x14ac:dyDescent="0.2">
      <c r="A37" s="162">
        <f>IF(ISBLANK(D37),"",COUNTA($D$2:D37))</f>
        <v>34</v>
      </c>
      <c r="B37" s="141">
        <f t="shared" si="12"/>
        <v>36</v>
      </c>
      <c r="C37" s="164"/>
      <c r="D37" s="141" t="s">
        <v>1594</v>
      </c>
      <c r="E37" s="157" t="s">
        <v>1151</v>
      </c>
      <c r="F37" s="142" t="s">
        <v>1850</v>
      </c>
      <c r="G37" s="142" t="s">
        <v>1851</v>
      </c>
      <c r="H37" s="142" t="s">
        <v>1831</v>
      </c>
      <c r="I37" s="142" t="s">
        <v>1826</v>
      </c>
      <c r="J37" s="140" t="s">
        <v>1881</v>
      </c>
      <c r="K37" s="140">
        <v>1</v>
      </c>
      <c r="L37" s="176">
        <v>44185</v>
      </c>
      <c r="M37" s="176">
        <v>44346</v>
      </c>
      <c r="N37" s="89">
        <f t="shared" si="18"/>
        <v>23</v>
      </c>
      <c r="O37" s="157" t="s">
        <v>19</v>
      </c>
      <c r="P37" s="87">
        <v>0</v>
      </c>
      <c r="Q37" s="140"/>
      <c r="R37" s="176"/>
      <c r="S37" s="165">
        <f t="shared" si="35"/>
        <v>-1478.2</v>
      </c>
      <c r="T37" s="90">
        <f t="shared" si="27"/>
        <v>0</v>
      </c>
      <c r="U37" s="101">
        <f t="shared" si="28"/>
        <v>0</v>
      </c>
      <c r="V37" s="101">
        <f t="shared" si="29"/>
        <v>0</v>
      </c>
      <c r="W37" s="101">
        <f t="shared" si="30"/>
        <v>23</v>
      </c>
      <c r="X37" s="84"/>
      <c r="Y37" s="112" t="str">
        <f t="shared" si="31"/>
        <v>VENCIDA</v>
      </c>
      <c r="Z37" s="112" t="str">
        <f t="shared" si="32"/>
        <v>VENCIDO</v>
      </c>
      <c r="AA37" s="193" t="s">
        <v>1890</v>
      </c>
      <c r="AB37" s="118" t="str">
        <f t="shared" si="33"/>
        <v>H1AT74</v>
      </c>
      <c r="AC37" s="118">
        <f t="shared" si="36"/>
        <v>1</v>
      </c>
      <c r="AD37" s="118" t="str">
        <f t="shared" si="34"/>
        <v>H1AT74 - 1</v>
      </c>
      <c r="AE37" s="192">
        <f t="shared" si="14"/>
        <v>1</v>
      </c>
      <c r="AF37" s="192">
        <f t="shared" si="15"/>
        <v>1</v>
      </c>
      <c r="AG37" s="192" t="str">
        <f t="shared" si="16"/>
        <v>H1AT74.</v>
      </c>
      <c r="AH37" s="192" t="str">
        <f t="shared" si="17"/>
        <v>H1AT74</v>
      </c>
      <c r="AI37" s="64"/>
      <c r="AJ37" s="65"/>
      <c r="AK37" s="16"/>
    </row>
    <row r="38" spans="1:37" s="17" customFormat="1" ht="357" customHeight="1" x14ac:dyDescent="0.2">
      <c r="A38" s="162">
        <f>IF(ISBLANK(D38),"",COUNTA($D$2:D38))</f>
        <v>35</v>
      </c>
      <c r="B38" s="141">
        <f t="shared" si="12"/>
        <v>37</v>
      </c>
      <c r="C38" s="164"/>
      <c r="D38" s="141" t="s">
        <v>1594</v>
      </c>
      <c r="E38" s="157" t="s">
        <v>1596</v>
      </c>
      <c r="F38" s="94" t="s">
        <v>1852</v>
      </c>
      <c r="G38" s="94" t="s">
        <v>1853</v>
      </c>
      <c r="H38" s="142" t="s">
        <v>1558</v>
      </c>
      <c r="I38" s="142" t="s">
        <v>1570</v>
      </c>
      <c r="J38" s="140" t="s">
        <v>1560</v>
      </c>
      <c r="K38" s="140">
        <v>1</v>
      </c>
      <c r="L38" s="176">
        <v>44185</v>
      </c>
      <c r="M38" s="176">
        <v>44285</v>
      </c>
      <c r="N38" s="89">
        <f t="shared" si="18"/>
        <v>14.285714285714286</v>
      </c>
      <c r="O38" s="157" t="s">
        <v>895</v>
      </c>
      <c r="P38" s="87">
        <v>0.3</v>
      </c>
      <c r="Q38" s="140"/>
      <c r="R38" s="176"/>
      <c r="S38" s="165">
        <f t="shared" si="35"/>
        <v>-1476.1666666666667</v>
      </c>
      <c r="T38" s="90">
        <f t="shared" si="27"/>
        <v>30</v>
      </c>
      <c r="U38" s="101">
        <f t="shared" si="28"/>
        <v>4.2857142857142865</v>
      </c>
      <c r="V38" s="101">
        <f t="shared" si="29"/>
        <v>4.2857142857142865</v>
      </c>
      <c r="W38" s="101">
        <f t="shared" si="30"/>
        <v>14.285714285714286</v>
      </c>
      <c r="X38" s="84"/>
      <c r="Y38" s="112" t="str">
        <f t="shared" si="31"/>
        <v>VENCIDA</v>
      </c>
      <c r="Z38" s="112" t="str">
        <f t="shared" si="32"/>
        <v>VENCIDO</v>
      </c>
      <c r="AA38" s="193" t="s">
        <v>1891</v>
      </c>
      <c r="AB38" s="118" t="str">
        <f t="shared" si="33"/>
        <v>H1AT75</v>
      </c>
      <c r="AC38" s="118">
        <f t="shared" si="36"/>
        <v>1</v>
      </c>
      <c r="AD38" s="118" t="str">
        <f t="shared" si="34"/>
        <v>H1AT75 - 1</v>
      </c>
      <c r="AE38" s="192">
        <f t="shared" si="14"/>
        <v>1</v>
      </c>
      <c r="AF38" s="192">
        <f t="shared" si="15"/>
        <v>1</v>
      </c>
      <c r="AG38" s="192" t="str">
        <f t="shared" si="16"/>
        <v>H1AT75.</v>
      </c>
      <c r="AH38" s="192" t="str">
        <f t="shared" si="17"/>
        <v>H1AT75</v>
      </c>
      <c r="AI38" s="64"/>
      <c r="AJ38" s="65"/>
      <c r="AK38" s="16"/>
    </row>
    <row r="39" spans="1:37" s="17" customFormat="1" ht="357" customHeight="1" x14ac:dyDescent="0.2">
      <c r="A39" s="162">
        <f>IF(ISBLANK(D39),"",COUNTA($D$2:D39))</f>
        <v>36</v>
      </c>
      <c r="B39" s="141">
        <f t="shared" si="12"/>
        <v>38</v>
      </c>
      <c r="C39" s="164"/>
      <c r="D39" s="141" t="s">
        <v>1594</v>
      </c>
      <c r="E39" s="157" t="s">
        <v>1877</v>
      </c>
      <c r="F39" s="94" t="s">
        <v>1854</v>
      </c>
      <c r="G39" s="94" t="s">
        <v>1855</v>
      </c>
      <c r="H39" s="142" t="s">
        <v>1558</v>
      </c>
      <c r="I39" s="142" t="s">
        <v>1570</v>
      </c>
      <c r="J39" s="140" t="s">
        <v>1560</v>
      </c>
      <c r="K39" s="140">
        <v>1</v>
      </c>
      <c r="L39" s="176">
        <v>44185</v>
      </c>
      <c r="M39" s="176">
        <v>44285</v>
      </c>
      <c r="N39" s="89">
        <f t="shared" si="18"/>
        <v>14.285714285714286</v>
      </c>
      <c r="O39" s="157" t="s">
        <v>895</v>
      </c>
      <c r="P39" s="87">
        <v>0.3</v>
      </c>
      <c r="Q39" s="140"/>
      <c r="R39" s="176"/>
      <c r="S39" s="165">
        <f t="shared" si="35"/>
        <v>-1476.1666666666667</v>
      </c>
      <c r="T39" s="90">
        <f t="shared" si="27"/>
        <v>30</v>
      </c>
      <c r="U39" s="101">
        <f t="shared" si="28"/>
        <v>4.2857142857142865</v>
      </c>
      <c r="V39" s="101">
        <f t="shared" si="29"/>
        <v>4.2857142857142865</v>
      </c>
      <c r="W39" s="101">
        <f t="shared" si="30"/>
        <v>14.285714285714286</v>
      </c>
      <c r="X39" s="84"/>
      <c r="Y39" s="112" t="str">
        <f t="shared" si="31"/>
        <v>VENCIDA</v>
      </c>
      <c r="Z39" s="112" t="str">
        <f t="shared" si="32"/>
        <v>VENCIDO</v>
      </c>
      <c r="AA39" s="193" t="s">
        <v>1891</v>
      </c>
      <c r="AB39" s="118" t="str">
        <f t="shared" si="33"/>
        <v>H2AT75</v>
      </c>
      <c r="AC39" s="118">
        <f t="shared" si="36"/>
        <v>1</v>
      </c>
      <c r="AD39" s="118" t="str">
        <f t="shared" si="34"/>
        <v>H2AT75 - 1</v>
      </c>
      <c r="AE39" s="192">
        <f t="shared" si="14"/>
        <v>1</v>
      </c>
      <c r="AF39" s="192">
        <f t="shared" si="15"/>
        <v>1</v>
      </c>
      <c r="AG39" s="192" t="str">
        <f t="shared" si="16"/>
        <v>H2AT75.</v>
      </c>
      <c r="AH39" s="192" t="str">
        <f t="shared" si="17"/>
        <v>H2AT75</v>
      </c>
      <c r="AI39" s="64"/>
      <c r="AJ39" s="65"/>
      <c r="AK39" s="16"/>
    </row>
    <row r="40" spans="1:37" s="17" customFormat="1" ht="357" customHeight="1" x14ac:dyDescent="0.2">
      <c r="A40" s="162">
        <f>IF(ISBLANK(D40),"",COUNTA($D$2:D40))</f>
        <v>37</v>
      </c>
      <c r="B40" s="141">
        <f t="shared" si="12"/>
        <v>39</v>
      </c>
      <c r="C40" s="164"/>
      <c r="D40" s="141" t="s">
        <v>1594</v>
      </c>
      <c r="E40" s="157" t="s">
        <v>1734</v>
      </c>
      <c r="F40" s="92" t="s">
        <v>1856</v>
      </c>
      <c r="G40" s="92" t="s">
        <v>1857</v>
      </c>
      <c r="H40" s="142" t="s">
        <v>1831</v>
      </c>
      <c r="I40" s="142" t="s">
        <v>1826</v>
      </c>
      <c r="J40" s="140" t="s">
        <v>1881</v>
      </c>
      <c r="K40" s="140">
        <v>1</v>
      </c>
      <c r="L40" s="176">
        <v>44185</v>
      </c>
      <c r="M40" s="176">
        <v>44346</v>
      </c>
      <c r="N40" s="89">
        <f t="shared" si="18"/>
        <v>23</v>
      </c>
      <c r="O40" s="157" t="s">
        <v>19</v>
      </c>
      <c r="P40" s="87">
        <v>0</v>
      </c>
      <c r="Q40" s="140"/>
      <c r="R40" s="176"/>
      <c r="S40" s="165">
        <f t="shared" si="35"/>
        <v>-1478.2</v>
      </c>
      <c r="T40" s="90">
        <f t="shared" si="27"/>
        <v>0</v>
      </c>
      <c r="U40" s="101">
        <f t="shared" si="28"/>
        <v>0</v>
      </c>
      <c r="V40" s="101">
        <f t="shared" si="29"/>
        <v>0</v>
      </c>
      <c r="W40" s="101">
        <f t="shared" si="30"/>
        <v>23</v>
      </c>
      <c r="X40" s="84"/>
      <c r="Y40" s="112" t="str">
        <f t="shared" si="31"/>
        <v>VENCIDA</v>
      </c>
      <c r="Z40" s="112" t="str">
        <f t="shared" si="32"/>
        <v>VENCIDO</v>
      </c>
      <c r="AA40" s="193" t="s">
        <v>1891</v>
      </c>
      <c r="AB40" s="118" t="str">
        <f t="shared" si="33"/>
        <v>H3AT75</v>
      </c>
      <c r="AC40" s="118">
        <f t="shared" si="36"/>
        <v>1</v>
      </c>
      <c r="AD40" s="118" t="str">
        <f t="shared" si="34"/>
        <v>H3AT75 - 1</v>
      </c>
      <c r="AE40" s="192">
        <f t="shared" si="14"/>
        <v>1</v>
      </c>
      <c r="AF40" s="192">
        <f t="shared" si="15"/>
        <v>1</v>
      </c>
      <c r="AG40" s="192" t="str">
        <f t="shared" si="16"/>
        <v>H3AT75.</v>
      </c>
      <c r="AH40" s="192" t="str">
        <f t="shared" si="17"/>
        <v>H3AT75</v>
      </c>
      <c r="AI40" s="64"/>
      <c r="AJ40" s="65"/>
      <c r="AK40" s="16"/>
    </row>
    <row r="41" spans="1:37" s="17" customFormat="1" ht="357" customHeight="1" x14ac:dyDescent="0.2">
      <c r="A41" s="162">
        <f>IF(ISBLANK(D41),"",COUNTA($D$2:D41))</f>
        <v>38</v>
      </c>
      <c r="B41" s="141">
        <f t="shared" si="12"/>
        <v>40</v>
      </c>
      <c r="C41" s="164"/>
      <c r="D41" s="141" t="s">
        <v>1594</v>
      </c>
      <c r="E41" s="157" t="s">
        <v>1821</v>
      </c>
      <c r="F41" s="92" t="s">
        <v>1858</v>
      </c>
      <c r="G41" s="92" t="s">
        <v>1859</v>
      </c>
      <c r="H41" s="142" t="s">
        <v>1558</v>
      </c>
      <c r="I41" s="142" t="s">
        <v>1570</v>
      </c>
      <c r="J41" s="140" t="s">
        <v>1560</v>
      </c>
      <c r="K41" s="140">
        <v>1</v>
      </c>
      <c r="L41" s="176">
        <v>44185</v>
      </c>
      <c r="M41" s="176">
        <v>44285</v>
      </c>
      <c r="N41" s="89">
        <f t="shared" si="18"/>
        <v>14.285714285714286</v>
      </c>
      <c r="O41" s="157" t="s">
        <v>19</v>
      </c>
      <c r="P41" s="87">
        <v>0.3</v>
      </c>
      <c r="Q41" s="140"/>
      <c r="R41" s="176"/>
      <c r="S41" s="165">
        <f t="shared" si="35"/>
        <v>-1476.1666666666667</v>
      </c>
      <c r="T41" s="90">
        <f t="shared" si="27"/>
        <v>30</v>
      </c>
      <c r="U41" s="101">
        <f t="shared" si="28"/>
        <v>4.2857142857142865</v>
      </c>
      <c r="V41" s="101">
        <f t="shared" si="29"/>
        <v>4.2857142857142865</v>
      </c>
      <c r="W41" s="101">
        <f t="shared" si="30"/>
        <v>14.285714285714286</v>
      </c>
      <c r="X41" s="84"/>
      <c r="Y41" s="112" t="str">
        <f t="shared" si="31"/>
        <v>VENCIDA</v>
      </c>
      <c r="Z41" s="112" t="str">
        <f t="shared" si="32"/>
        <v>VENCIDO</v>
      </c>
      <c r="AA41" s="193" t="s">
        <v>1891</v>
      </c>
      <c r="AB41" s="118" t="str">
        <f t="shared" si="33"/>
        <v>H4AT75</v>
      </c>
      <c r="AC41" s="118">
        <f t="shared" si="36"/>
        <v>1</v>
      </c>
      <c r="AD41" s="118" t="str">
        <f t="shared" si="34"/>
        <v>H4AT75 - 1</v>
      </c>
      <c r="AE41" s="192">
        <f t="shared" si="14"/>
        <v>1</v>
      </c>
      <c r="AF41" s="192">
        <f t="shared" si="15"/>
        <v>1</v>
      </c>
      <c r="AG41" s="192" t="str">
        <f t="shared" si="16"/>
        <v>H4AT75.</v>
      </c>
      <c r="AH41" s="192" t="str">
        <f t="shared" si="17"/>
        <v>H4AT75</v>
      </c>
      <c r="AI41" s="64"/>
      <c r="AJ41" s="65"/>
      <c r="AK41" s="16"/>
    </row>
    <row r="42" spans="1:37" s="17" customFormat="1" ht="357" customHeight="1" x14ac:dyDescent="0.2">
      <c r="A42" s="162">
        <f>IF(ISBLANK(D42),"",COUNTA($D$2:D42))</f>
        <v>39</v>
      </c>
      <c r="B42" s="141">
        <f t="shared" si="12"/>
        <v>41</v>
      </c>
      <c r="C42" s="164"/>
      <c r="D42" s="141" t="s">
        <v>1594</v>
      </c>
      <c r="E42" s="157" t="s">
        <v>1167</v>
      </c>
      <c r="F42" s="92" t="s">
        <v>1860</v>
      </c>
      <c r="G42" s="92" t="s">
        <v>1861</v>
      </c>
      <c r="H42" s="142" t="s">
        <v>1883</v>
      </c>
      <c r="I42" s="142" t="s">
        <v>1884</v>
      </c>
      <c r="J42" s="140" t="s">
        <v>1885</v>
      </c>
      <c r="K42" s="140">
        <v>1</v>
      </c>
      <c r="L42" s="176">
        <v>44197</v>
      </c>
      <c r="M42" s="176">
        <v>44384</v>
      </c>
      <c r="N42" s="89">
        <f t="shared" si="18"/>
        <v>26.714285714285715</v>
      </c>
      <c r="O42" s="157" t="s">
        <v>19</v>
      </c>
      <c r="P42" s="87">
        <v>0</v>
      </c>
      <c r="Q42" s="140"/>
      <c r="R42" s="176"/>
      <c r="S42" s="165">
        <f t="shared" si="35"/>
        <v>-1479.4666666666667</v>
      </c>
      <c r="T42" s="90">
        <f t="shared" si="27"/>
        <v>0</v>
      </c>
      <c r="U42" s="101">
        <f t="shared" si="28"/>
        <v>0</v>
      </c>
      <c r="V42" s="101">
        <f t="shared" si="29"/>
        <v>0</v>
      </c>
      <c r="W42" s="101">
        <f t="shared" si="30"/>
        <v>26.714285714285715</v>
      </c>
      <c r="X42" s="84"/>
      <c r="Y42" s="112" t="str">
        <f t="shared" si="31"/>
        <v>VENCIDA</v>
      </c>
      <c r="Z42" s="112" t="str">
        <f t="shared" si="32"/>
        <v>VENCIDO</v>
      </c>
      <c r="AA42" s="193" t="s">
        <v>1891</v>
      </c>
      <c r="AB42" s="118" t="str">
        <f t="shared" si="33"/>
        <v>H5AT75</v>
      </c>
      <c r="AC42" s="118">
        <f t="shared" si="36"/>
        <v>1</v>
      </c>
      <c r="AD42" s="118" t="str">
        <f t="shared" si="34"/>
        <v>H5AT75 - 1</v>
      </c>
      <c r="AE42" s="192">
        <f t="shared" si="14"/>
        <v>1</v>
      </c>
      <c r="AF42" s="192">
        <f t="shared" si="15"/>
        <v>1</v>
      </c>
      <c r="AG42" s="192" t="str">
        <f t="shared" si="16"/>
        <v>H5AT75.</v>
      </c>
      <c r="AH42" s="192" t="str">
        <f t="shared" si="17"/>
        <v>H5AT75</v>
      </c>
      <c r="AI42" s="64"/>
      <c r="AJ42" s="65"/>
      <c r="AK42" s="16"/>
    </row>
    <row r="43" spans="1:37" s="17" customFormat="1" ht="357" customHeight="1" x14ac:dyDescent="0.2">
      <c r="A43" s="162">
        <f>IF(ISBLANK(D43),"",COUNTA($D$2:D43))</f>
        <v>40</v>
      </c>
      <c r="B43" s="141">
        <f t="shared" si="12"/>
        <v>42</v>
      </c>
      <c r="C43" s="164"/>
      <c r="D43" s="141" t="s">
        <v>1594</v>
      </c>
      <c r="E43" s="157" t="s">
        <v>1167</v>
      </c>
      <c r="F43" s="92" t="s">
        <v>1862</v>
      </c>
      <c r="G43" s="92" t="s">
        <v>1863</v>
      </c>
      <c r="H43" s="142" t="s">
        <v>1887</v>
      </c>
      <c r="I43" s="142" t="s">
        <v>1886</v>
      </c>
      <c r="J43" s="140" t="s">
        <v>1888</v>
      </c>
      <c r="K43" s="140">
        <v>1</v>
      </c>
      <c r="L43" s="176">
        <v>44197</v>
      </c>
      <c r="M43" s="176">
        <v>44353</v>
      </c>
      <c r="N43" s="89">
        <f t="shared" si="18"/>
        <v>22.285714285714285</v>
      </c>
      <c r="O43" s="157" t="s">
        <v>893</v>
      </c>
      <c r="P43" s="87">
        <v>0</v>
      </c>
      <c r="Q43" s="140"/>
      <c r="R43" s="176"/>
      <c r="S43" s="165">
        <f t="shared" si="35"/>
        <v>-1478.4333333333334</v>
      </c>
      <c r="T43" s="90">
        <f t="shared" si="27"/>
        <v>0</v>
      </c>
      <c r="U43" s="101">
        <f t="shared" si="28"/>
        <v>0</v>
      </c>
      <c r="V43" s="101">
        <f t="shared" si="29"/>
        <v>0</v>
      </c>
      <c r="W43" s="101">
        <f t="shared" si="30"/>
        <v>22.285714285714285</v>
      </c>
      <c r="X43" s="84"/>
      <c r="Y43" s="112" t="str">
        <f t="shared" si="31"/>
        <v>VENCIDA</v>
      </c>
      <c r="Z43" s="112" t="str">
        <f t="shared" si="32"/>
        <v>VENCIDO</v>
      </c>
      <c r="AA43" s="193" t="s">
        <v>1891</v>
      </c>
      <c r="AB43" s="118" t="str">
        <f t="shared" si="33"/>
        <v>H6AT75</v>
      </c>
      <c r="AC43" s="118">
        <f>IF(A43&lt;&gt;"",1,AC42+1)</f>
        <v>1</v>
      </c>
      <c r="AD43" s="118" t="str">
        <f t="shared" si="34"/>
        <v>H6AT75 - 1</v>
      </c>
      <c r="AE43" s="192">
        <f t="shared" si="14"/>
        <v>1</v>
      </c>
      <c r="AF43" s="192">
        <f t="shared" si="15"/>
        <v>1</v>
      </c>
      <c r="AG43" s="192" t="str">
        <f t="shared" si="16"/>
        <v>H6AT75.</v>
      </c>
      <c r="AH43" s="192" t="str">
        <f t="shared" si="17"/>
        <v>H6AT75</v>
      </c>
      <c r="AI43" s="64"/>
      <c r="AJ43" s="65"/>
      <c r="AK43" s="16"/>
    </row>
    <row r="44" spans="1:37" s="17" customFormat="1" ht="357" customHeight="1" x14ac:dyDescent="0.2">
      <c r="A44" s="162">
        <f>IF(ISBLANK(D44),"",COUNTA($D$2:D44))</f>
        <v>41</v>
      </c>
      <c r="B44" s="141">
        <f t="shared" si="12"/>
        <v>43</v>
      </c>
      <c r="C44" s="164"/>
      <c r="D44" s="141" t="s">
        <v>1836</v>
      </c>
      <c r="E44" s="157" t="s">
        <v>1822</v>
      </c>
      <c r="F44" s="92" t="s">
        <v>1864</v>
      </c>
      <c r="G44" s="92" t="s">
        <v>1865</v>
      </c>
      <c r="H44" s="142" t="s">
        <v>1558</v>
      </c>
      <c r="I44" s="142" t="s">
        <v>1570</v>
      </c>
      <c r="J44" s="140" t="s">
        <v>1560</v>
      </c>
      <c r="K44" s="140">
        <v>1</v>
      </c>
      <c r="L44" s="176">
        <v>44185</v>
      </c>
      <c r="M44" s="176">
        <v>44285</v>
      </c>
      <c r="N44" s="89">
        <f t="shared" si="18"/>
        <v>14.285714285714286</v>
      </c>
      <c r="O44" s="157" t="s">
        <v>895</v>
      </c>
      <c r="P44" s="87">
        <v>0.3</v>
      </c>
      <c r="Q44" s="140"/>
      <c r="R44" s="176"/>
      <c r="S44" s="165">
        <f t="shared" si="35"/>
        <v>-1476.1666666666667</v>
      </c>
      <c r="T44" s="90">
        <f t="shared" si="27"/>
        <v>30</v>
      </c>
      <c r="U44" s="101">
        <f t="shared" si="28"/>
        <v>4.2857142857142865</v>
      </c>
      <c r="V44" s="101">
        <f t="shared" si="29"/>
        <v>4.2857142857142865</v>
      </c>
      <c r="W44" s="101">
        <f t="shared" si="30"/>
        <v>14.285714285714286</v>
      </c>
      <c r="X44" s="84"/>
      <c r="Y44" s="112" t="str">
        <f t="shared" si="31"/>
        <v>VENCIDA</v>
      </c>
      <c r="Z44" s="112" t="str">
        <f t="shared" si="32"/>
        <v>VENCIDO</v>
      </c>
      <c r="AA44" s="193" t="s">
        <v>1891</v>
      </c>
      <c r="AB44" s="118" t="str">
        <f t="shared" si="33"/>
        <v>H7AT75</v>
      </c>
      <c r="AC44" s="118">
        <f t="shared" ref="AC44:AC70" si="37">IF(A44&lt;&gt;"",1,AC43+1)</f>
        <v>1</v>
      </c>
      <c r="AD44" s="118" t="str">
        <f t="shared" ref="AD44:AD70" si="38">CONCATENATE(AB44," - ",AC44)</f>
        <v>H7AT75 - 1</v>
      </c>
      <c r="AE44" s="192">
        <f t="shared" si="14"/>
        <v>1</v>
      </c>
      <c r="AF44" s="192">
        <f t="shared" si="15"/>
        <v>1</v>
      </c>
      <c r="AG44" s="192" t="str">
        <f t="shared" si="16"/>
        <v>H7AT75.</v>
      </c>
      <c r="AH44" s="192" t="str">
        <f t="shared" si="17"/>
        <v>H7AT75</v>
      </c>
      <c r="AI44" s="64"/>
      <c r="AJ44" s="65"/>
      <c r="AK44" s="16"/>
    </row>
    <row r="45" spans="1:37" s="17" customFormat="1" ht="357" customHeight="1" x14ac:dyDescent="0.2">
      <c r="A45" s="162">
        <f>IF(ISBLANK(D45),"",COUNTA($D$2:D45))</f>
        <v>42</v>
      </c>
      <c r="B45" s="141">
        <f t="shared" si="12"/>
        <v>44</v>
      </c>
      <c r="C45" s="164"/>
      <c r="D45" s="84" t="s">
        <v>848</v>
      </c>
      <c r="E45" s="157" t="s">
        <v>1561</v>
      </c>
      <c r="F45" s="92" t="s">
        <v>1866</v>
      </c>
      <c r="G45" s="92" t="s">
        <v>1867</v>
      </c>
      <c r="H45" s="142" t="s">
        <v>1558</v>
      </c>
      <c r="I45" s="142" t="s">
        <v>1570</v>
      </c>
      <c r="J45" s="140" t="s">
        <v>1560</v>
      </c>
      <c r="K45" s="140">
        <v>1</v>
      </c>
      <c r="L45" s="176">
        <v>44185</v>
      </c>
      <c r="M45" s="176">
        <v>44285</v>
      </c>
      <c r="N45" s="89">
        <f t="shared" si="18"/>
        <v>14.285714285714286</v>
      </c>
      <c r="O45" s="157" t="s">
        <v>895</v>
      </c>
      <c r="P45" s="87">
        <v>0.3</v>
      </c>
      <c r="Q45" s="140"/>
      <c r="R45" s="176"/>
      <c r="S45" s="165">
        <f t="shared" si="35"/>
        <v>-1476.1666666666667</v>
      </c>
      <c r="T45" s="90">
        <f t="shared" si="27"/>
        <v>30</v>
      </c>
      <c r="U45" s="101">
        <f t="shared" si="28"/>
        <v>4.2857142857142865</v>
      </c>
      <c r="V45" s="101">
        <f t="shared" si="29"/>
        <v>4.2857142857142865</v>
      </c>
      <c r="W45" s="101">
        <f t="shared" si="30"/>
        <v>14.285714285714286</v>
      </c>
      <c r="X45" s="84"/>
      <c r="Y45" s="112" t="str">
        <f t="shared" si="31"/>
        <v>VENCIDA</v>
      </c>
      <c r="Z45" s="112" t="str">
        <f t="shared" si="32"/>
        <v>VENCIDO</v>
      </c>
      <c r="AA45" s="193" t="s">
        <v>1891</v>
      </c>
      <c r="AB45" s="118" t="str">
        <f t="shared" si="33"/>
        <v>H8AT75</v>
      </c>
      <c r="AC45" s="118">
        <f t="shared" si="37"/>
        <v>1</v>
      </c>
      <c r="AD45" s="118" t="str">
        <f t="shared" si="38"/>
        <v>H8AT75 - 1</v>
      </c>
      <c r="AE45" s="192">
        <f t="shared" si="14"/>
        <v>1</v>
      </c>
      <c r="AF45" s="192">
        <f t="shared" si="15"/>
        <v>1</v>
      </c>
      <c r="AG45" s="192" t="str">
        <f t="shared" si="16"/>
        <v>H8AT75.</v>
      </c>
      <c r="AH45" s="192" t="str">
        <f t="shared" si="17"/>
        <v>H8AT75</v>
      </c>
      <c r="AI45" s="64"/>
      <c r="AJ45" s="65"/>
      <c r="AK45" s="16"/>
    </row>
    <row r="46" spans="1:37" s="17" customFormat="1" ht="357" customHeight="1" x14ac:dyDescent="0.2">
      <c r="A46" s="162">
        <f>IF(ISBLANK(D46),"",COUNTA($D$2:D46))</f>
        <v>43</v>
      </c>
      <c r="B46" s="141">
        <f t="shared" si="12"/>
        <v>45</v>
      </c>
      <c r="C46" s="164"/>
      <c r="D46" s="141" t="s">
        <v>1594</v>
      </c>
      <c r="E46" s="157" t="s">
        <v>1878</v>
      </c>
      <c r="F46" s="92" t="s">
        <v>1868</v>
      </c>
      <c r="G46" s="92" t="s">
        <v>1869</v>
      </c>
      <c r="H46" s="142" t="s">
        <v>1831</v>
      </c>
      <c r="I46" s="142" t="s">
        <v>1826</v>
      </c>
      <c r="J46" s="140" t="s">
        <v>1881</v>
      </c>
      <c r="K46" s="140">
        <v>1</v>
      </c>
      <c r="L46" s="176">
        <v>44185</v>
      </c>
      <c r="M46" s="176">
        <v>44346</v>
      </c>
      <c r="N46" s="89">
        <f t="shared" si="18"/>
        <v>23</v>
      </c>
      <c r="O46" s="157" t="s">
        <v>19</v>
      </c>
      <c r="P46" s="87">
        <v>0</v>
      </c>
      <c r="Q46" s="140"/>
      <c r="R46" s="176"/>
      <c r="S46" s="165">
        <f t="shared" si="35"/>
        <v>-1478.2</v>
      </c>
      <c r="T46" s="90">
        <f t="shared" si="27"/>
        <v>0</v>
      </c>
      <c r="U46" s="101">
        <f t="shared" si="28"/>
        <v>0</v>
      </c>
      <c r="V46" s="101">
        <f t="shared" si="29"/>
        <v>0</v>
      </c>
      <c r="W46" s="101">
        <f t="shared" si="30"/>
        <v>23</v>
      </c>
      <c r="X46" s="84"/>
      <c r="Y46" s="112" t="str">
        <f t="shared" si="31"/>
        <v>VENCIDA</v>
      </c>
      <c r="Z46" s="112" t="str">
        <f t="shared" si="32"/>
        <v>VENCIDO</v>
      </c>
      <c r="AA46" s="193" t="s">
        <v>1891</v>
      </c>
      <c r="AB46" s="118" t="str">
        <f t="shared" si="33"/>
        <v>H9AT75</v>
      </c>
      <c r="AC46" s="118">
        <f t="shared" si="37"/>
        <v>1</v>
      </c>
      <c r="AD46" s="118" t="str">
        <f t="shared" si="38"/>
        <v>H9AT75 - 1</v>
      </c>
      <c r="AE46" s="192">
        <f t="shared" si="14"/>
        <v>1</v>
      </c>
      <c r="AF46" s="192">
        <f t="shared" si="15"/>
        <v>1</v>
      </c>
      <c r="AG46" s="192" t="str">
        <f t="shared" si="16"/>
        <v>H9AT75.</v>
      </c>
      <c r="AH46" s="192" t="str">
        <f t="shared" si="17"/>
        <v>H9AT75</v>
      </c>
      <c r="AI46" s="64"/>
      <c r="AJ46" s="65"/>
      <c r="AK46" s="16"/>
    </row>
    <row r="47" spans="1:37" s="17" customFormat="1" ht="357" customHeight="1" x14ac:dyDescent="0.2">
      <c r="A47" s="162">
        <f>IF(ISBLANK(D47),"",COUNTA($D$2:D47))</f>
        <v>44</v>
      </c>
      <c r="B47" s="141">
        <f t="shared" si="12"/>
        <v>46</v>
      </c>
      <c r="C47" s="164"/>
      <c r="D47" s="93" t="s">
        <v>1837</v>
      </c>
      <c r="E47" s="157" t="s">
        <v>1821</v>
      </c>
      <c r="F47" s="94" t="s">
        <v>1870</v>
      </c>
      <c r="G47" s="94" t="s">
        <v>1871</v>
      </c>
      <c r="H47" s="142" t="s">
        <v>1831</v>
      </c>
      <c r="I47" s="142" t="s">
        <v>1826</v>
      </c>
      <c r="J47" s="140" t="s">
        <v>1881</v>
      </c>
      <c r="K47" s="140">
        <v>1</v>
      </c>
      <c r="L47" s="176">
        <v>44185</v>
      </c>
      <c r="M47" s="176">
        <v>44346</v>
      </c>
      <c r="N47" s="89">
        <f t="shared" si="18"/>
        <v>23</v>
      </c>
      <c r="O47" s="157" t="s">
        <v>19</v>
      </c>
      <c r="P47" s="87">
        <v>0</v>
      </c>
      <c r="Q47" s="140"/>
      <c r="R47" s="176"/>
      <c r="S47" s="165">
        <f t="shared" si="35"/>
        <v>-1478.2</v>
      </c>
      <c r="T47" s="90">
        <f t="shared" si="27"/>
        <v>0</v>
      </c>
      <c r="U47" s="101">
        <f t="shared" si="28"/>
        <v>0</v>
      </c>
      <c r="V47" s="101">
        <f t="shared" si="29"/>
        <v>0</v>
      </c>
      <c r="W47" s="101">
        <f t="shared" si="30"/>
        <v>23</v>
      </c>
      <c r="X47" s="84"/>
      <c r="Y47" s="112" t="str">
        <f t="shared" si="31"/>
        <v>VENCIDA</v>
      </c>
      <c r="Z47" s="112" t="str">
        <f t="shared" si="32"/>
        <v>VENCIDO</v>
      </c>
      <c r="AA47" s="193" t="s">
        <v>1891</v>
      </c>
      <c r="AB47" s="118" t="str">
        <f t="shared" si="33"/>
        <v>H10AT75</v>
      </c>
      <c r="AC47" s="118">
        <f t="shared" si="37"/>
        <v>1</v>
      </c>
      <c r="AD47" s="118" t="str">
        <f t="shared" si="38"/>
        <v>H10AT75 - 1</v>
      </c>
      <c r="AE47" s="192">
        <f t="shared" si="14"/>
        <v>1</v>
      </c>
      <c r="AF47" s="192">
        <f t="shared" si="15"/>
        <v>1</v>
      </c>
      <c r="AG47" s="192" t="str">
        <f t="shared" si="16"/>
        <v>H10AT75.</v>
      </c>
      <c r="AH47" s="192" t="str">
        <f t="shared" si="17"/>
        <v>H10AT75</v>
      </c>
      <c r="AI47" s="64"/>
      <c r="AJ47" s="65"/>
      <c r="AK47" s="16"/>
    </row>
    <row r="48" spans="1:37" s="17" customFormat="1" ht="357" customHeight="1" x14ac:dyDescent="0.2">
      <c r="A48" s="162">
        <f>IF(ISBLANK(D48),"",COUNTA($D$2:D48))</f>
        <v>45</v>
      </c>
      <c r="B48" s="141">
        <f t="shared" si="12"/>
        <v>47</v>
      </c>
      <c r="C48" s="164"/>
      <c r="D48" s="93" t="s">
        <v>848</v>
      </c>
      <c r="E48" s="157" t="s">
        <v>1821</v>
      </c>
      <c r="F48" s="94" t="s">
        <v>1872</v>
      </c>
      <c r="G48" s="94" t="s">
        <v>1873</v>
      </c>
      <c r="H48" s="142" t="s">
        <v>1831</v>
      </c>
      <c r="I48" s="142" t="s">
        <v>1826</v>
      </c>
      <c r="J48" s="140" t="s">
        <v>1881</v>
      </c>
      <c r="K48" s="140">
        <v>1</v>
      </c>
      <c r="L48" s="176">
        <v>44185</v>
      </c>
      <c r="M48" s="176">
        <v>44346</v>
      </c>
      <c r="N48" s="89">
        <f t="shared" si="18"/>
        <v>23</v>
      </c>
      <c r="O48" s="157" t="s">
        <v>19</v>
      </c>
      <c r="P48" s="87">
        <v>0</v>
      </c>
      <c r="Q48" s="140"/>
      <c r="R48" s="176"/>
      <c r="S48" s="165">
        <f t="shared" si="35"/>
        <v>-1478.2</v>
      </c>
      <c r="T48" s="90">
        <f t="shared" si="27"/>
        <v>0</v>
      </c>
      <c r="U48" s="101">
        <f t="shared" si="28"/>
        <v>0</v>
      </c>
      <c r="V48" s="101">
        <f t="shared" si="29"/>
        <v>0</v>
      </c>
      <c r="W48" s="101">
        <f t="shared" si="30"/>
        <v>23</v>
      </c>
      <c r="X48" s="84"/>
      <c r="Y48" s="112" t="str">
        <f t="shared" si="31"/>
        <v>VENCIDA</v>
      </c>
      <c r="Z48" s="112" t="str">
        <f t="shared" si="32"/>
        <v>VENCIDO</v>
      </c>
      <c r="AA48" s="193" t="s">
        <v>1891</v>
      </c>
      <c r="AB48" s="118" t="str">
        <f t="shared" si="33"/>
        <v>H11AT75</v>
      </c>
      <c r="AC48" s="118">
        <f t="shared" si="37"/>
        <v>1</v>
      </c>
      <c r="AD48" s="118" t="str">
        <f t="shared" si="38"/>
        <v>H11AT75 - 1</v>
      </c>
      <c r="AE48" s="192">
        <f t="shared" si="14"/>
        <v>1</v>
      </c>
      <c r="AF48" s="192">
        <f t="shared" si="15"/>
        <v>1</v>
      </c>
      <c r="AG48" s="192" t="str">
        <f t="shared" si="16"/>
        <v>H11AT75.</v>
      </c>
      <c r="AH48" s="192" t="str">
        <f t="shared" si="17"/>
        <v>H11AT75</v>
      </c>
      <c r="AI48" s="64"/>
      <c r="AJ48" s="65"/>
      <c r="AK48" s="16"/>
    </row>
    <row r="49" spans="1:37" s="17" customFormat="1" ht="357" customHeight="1" x14ac:dyDescent="0.2">
      <c r="A49" s="162">
        <f>IF(ISBLANK(D49),"",COUNTA($D$2:D49))</f>
        <v>46</v>
      </c>
      <c r="B49" s="141">
        <f t="shared" si="12"/>
        <v>48</v>
      </c>
      <c r="C49" s="164"/>
      <c r="D49" s="141" t="s">
        <v>1594</v>
      </c>
      <c r="E49" s="157" t="s">
        <v>1151</v>
      </c>
      <c r="F49" s="94" t="s">
        <v>1874</v>
      </c>
      <c r="G49" s="94" t="s">
        <v>1875</v>
      </c>
      <c r="H49" s="142" t="s">
        <v>1831</v>
      </c>
      <c r="I49" s="142" t="s">
        <v>1826</v>
      </c>
      <c r="J49" s="140" t="s">
        <v>1881</v>
      </c>
      <c r="K49" s="140">
        <v>1</v>
      </c>
      <c r="L49" s="176">
        <v>44185</v>
      </c>
      <c r="M49" s="176">
        <v>44346</v>
      </c>
      <c r="N49" s="89">
        <f t="shared" si="18"/>
        <v>23</v>
      </c>
      <c r="O49" s="157" t="s">
        <v>19</v>
      </c>
      <c r="P49" s="87">
        <v>0</v>
      </c>
      <c r="Q49" s="140"/>
      <c r="R49" s="176"/>
      <c r="S49" s="165">
        <f t="shared" si="35"/>
        <v>-1478.2</v>
      </c>
      <c r="T49" s="90">
        <f t="shared" si="27"/>
        <v>0</v>
      </c>
      <c r="U49" s="101">
        <f t="shared" si="28"/>
        <v>0</v>
      </c>
      <c r="V49" s="101">
        <f t="shared" si="29"/>
        <v>0</v>
      </c>
      <c r="W49" s="101">
        <f t="shared" si="30"/>
        <v>23</v>
      </c>
      <c r="X49" s="84"/>
      <c r="Y49" s="112" t="str">
        <f t="shared" si="31"/>
        <v>VENCIDA</v>
      </c>
      <c r="Z49" s="112" t="str">
        <f t="shared" si="32"/>
        <v>VENCIDO</v>
      </c>
      <c r="AA49" s="193" t="s">
        <v>1891</v>
      </c>
      <c r="AB49" s="118" t="str">
        <f t="shared" si="33"/>
        <v>H12AT75</v>
      </c>
      <c r="AC49" s="118">
        <f t="shared" si="37"/>
        <v>1</v>
      </c>
      <c r="AD49" s="118" t="str">
        <f t="shared" si="38"/>
        <v>H12AT75 - 1</v>
      </c>
      <c r="AE49" s="192">
        <f t="shared" si="14"/>
        <v>1</v>
      </c>
      <c r="AF49" s="192">
        <f t="shared" si="15"/>
        <v>1</v>
      </c>
      <c r="AG49" s="192" t="str">
        <f t="shared" si="16"/>
        <v>H12AT75.</v>
      </c>
      <c r="AH49" s="192" t="str">
        <f t="shared" si="17"/>
        <v>H12AT75</v>
      </c>
      <c r="AI49" s="64"/>
      <c r="AJ49" s="65"/>
      <c r="AK49" s="16"/>
    </row>
    <row r="50" spans="1:37" s="17" customFormat="1" ht="357" customHeight="1" x14ac:dyDescent="0.2">
      <c r="A50" s="162">
        <f>IF(ISBLANK(D50),"",COUNTA($D$2:D50))</f>
        <v>47</v>
      </c>
      <c r="B50" s="141">
        <f t="shared" si="12"/>
        <v>49</v>
      </c>
      <c r="C50" s="164"/>
      <c r="D50" s="141" t="s">
        <v>963</v>
      </c>
      <c r="E50" s="140" t="s">
        <v>1820</v>
      </c>
      <c r="F50" s="166" t="s">
        <v>1785</v>
      </c>
      <c r="G50" s="142" t="s">
        <v>1786</v>
      </c>
      <c r="H50" s="86" t="s">
        <v>1558</v>
      </c>
      <c r="I50" s="86" t="s">
        <v>1570</v>
      </c>
      <c r="J50" s="87" t="s">
        <v>1560</v>
      </c>
      <c r="K50" s="87">
        <v>1</v>
      </c>
      <c r="L50" s="181">
        <v>44185</v>
      </c>
      <c r="M50" s="181">
        <v>44285</v>
      </c>
      <c r="N50" s="89">
        <f t="shared" ref="N50:N52" si="39">(+M50-L50)/7</f>
        <v>14.285714285714286</v>
      </c>
      <c r="O50" s="87" t="s">
        <v>895</v>
      </c>
      <c r="P50" s="87">
        <v>0.3</v>
      </c>
      <c r="Q50" s="162"/>
      <c r="R50" s="177"/>
      <c r="S50" s="165">
        <f t="shared" si="35"/>
        <v>-1476.1666666666667</v>
      </c>
      <c r="T50" s="90">
        <f t="shared" ref="T50" si="40">IF(P50/K50&gt;1,100,+P50/K50*100)</f>
        <v>30</v>
      </c>
      <c r="U50" s="101">
        <f t="shared" ref="U50" si="41">+N50*T50/100</f>
        <v>4.2857142857142865</v>
      </c>
      <c r="V50" s="101">
        <f t="shared" ref="V50" si="42">IF(M50&lt;=$AJ$1,U50,0)</f>
        <v>4.2857142857142865</v>
      </c>
      <c r="W50" s="101">
        <f t="shared" ref="W50" si="43">IF($AJ$1&gt;=M50,N50,0)</f>
        <v>14.285714285714286</v>
      </c>
      <c r="X50" s="84"/>
      <c r="Y50" s="112" t="str">
        <f t="shared" ref="Y50" si="44">IF(T50=100,"CUMPLIDA",IF(M50-$AJ$1&lt;0,"VENCIDA",IF(M50-$AJ$1&lt;=30,"PRÓXIMA A VENCER",IF(T50&gt;0,"CON AVANCE","EN TERMINO"))))</f>
        <v>VENCIDA</v>
      </c>
      <c r="Z50" s="112" t="str">
        <f t="shared" ref="Z50" si="45">IF(A50&lt;&gt;"",IF(AF50=1,"VENCIDO",IF(AF50=2,"PRÓXIMO A VENCER",IF(AF50=3,"EN TERMINO",IF(AF50=4,"CON AVANCE",IF(AF50=5,"CUMPLIDO",))))),"")</f>
        <v>VENCIDO</v>
      </c>
      <c r="AA50" s="193" t="s">
        <v>1823</v>
      </c>
      <c r="AB50" s="118" t="str">
        <f t="shared" ref="AB50" si="46">AH50</f>
        <v>H1AC19</v>
      </c>
      <c r="AC50" s="118">
        <f t="shared" si="37"/>
        <v>1</v>
      </c>
      <c r="AD50" s="118" t="str">
        <f t="shared" si="38"/>
        <v>H1AC19 - 1</v>
      </c>
      <c r="AE50" s="192">
        <f t="shared" si="14"/>
        <v>1</v>
      </c>
      <c r="AF50" s="192">
        <f t="shared" si="15"/>
        <v>1</v>
      </c>
      <c r="AG50" s="192" t="str">
        <f t="shared" si="16"/>
        <v>H1AC19.</v>
      </c>
      <c r="AH50" s="192" t="str">
        <f t="shared" si="17"/>
        <v>H1AC19</v>
      </c>
      <c r="AI50" s="64"/>
      <c r="AJ50" s="65"/>
      <c r="AK50" s="16"/>
    </row>
    <row r="51" spans="1:37" s="17" customFormat="1" ht="357" customHeight="1" x14ac:dyDescent="0.2">
      <c r="A51" s="162">
        <f>IF(ISBLANK(D51),"",COUNTA($D$2:D51))</f>
        <v>48</v>
      </c>
      <c r="B51" s="141">
        <f t="shared" si="12"/>
        <v>50</v>
      </c>
      <c r="C51" s="164"/>
      <c r="D51" s="141" t="s">
        <v>963</v>
      </c>
      <c r="E51" s="140" t="s">
        <v>1820</v>
      </c>
      <c r="F51" s="142" t="s">
        <v>1787</v>
      </c>
      <c r="G51" s="142" t="s">
        <v>1788</v>
      </c>
      <c r="H51" s="86" t="s">
        <v>1558</v>
      </c>
      <c r="I51" s="86" t="s">
        <v>1570</v>
      </c>
      <c r="J51" s="87" t="s">
        <v>1560</v>
      </c>
      <c r="K51" s="87">
        <v>1</v>
      </c>
      <c r="L51" s="181">
        <v>44185</v>
      </c>
      <c r="M51" s="181">
        <v>44285</v>
      </c>
      <c r="N51" s="89">
        <f t="shared" si="39"/>
        <v>14.285714285714286</v>
      </c>
      <c r="O51" s="87" t="s">
        <v>895</v>
      </c>
      <c r="P51" s="87">
        <v>0.3</v>
      </c>
      <c r="Q51" s="162"/>
      <c r="R51" s="177"/>
      <c r="S51" s="165">
        <f t="shared" si="35"/>
        <v>-1476.1666666666667</v>
      </c>
      <c r="T51" s="90">
        <f t="shared" ref="T51:T66" si="47">IF(P51/K51&gt;1,100,+P51/K51*100)</f>
        <v>30</v>
      </c>
      <c r="U51" s="101">
        <f t="shared" ref="U51:U66" si="48">+N51*T51/100</f>
        <v>4.2857142857142865</v>
      </c>
      <c r="V51" s="101">
        <f t="shared" ref="V51:V66" si="49">IF(M51&lt;=$AJ$1,U51,0)</f>
        <v>4.2857142857142865</v>
      </c>
      <c r="W51" s="101">
        <f t="shared" ref="W51:W66" si="50">IF($AJ$1&gt;=M51,N51,0)</f>
        <v>14.285714285714286</v>
      </c>
      <c r="X51" s="84"/>
      <c r="Y51" s="112" t="str">
        <f t="shared" ref="Y51:Y66" si="51">IF(T51=100,"CUMPLIDA",IF(M51-$AJ$1&lt;0,"VENCIDA",IF(M51-$AJ$1&lt;=30,"PRÓXIMA A VENCER",IF(T51&gt;0,"CON AVANCE","EN TERMINO"))))</f>
        <v>VENCIDA</v>
      </c>
      <c r="Z51" s="112" t="str">
        <f t="shared" ref="Z51:Z66" si="52">IF(A51&lt;&gt;"",IF(AF51=1,"VENCIDO",IF(AF51=2,"PRÓXIMO A VENCER",IF(AF51=3,"EN TERMINO",IF(AF51=4,"CON AVANCE",IF(AF51=5,"CUMPLIDO",))))),"")</f>
        <v>VENCIDO</v>
      </c>
      <c r="AA51" s="193" t="s">
        <v>1823</v>
      </c>
      <c r="AB51" s="118" t="str">
        <f t="shared" ref="AB51:AB66" si="53">AH51</f>
        <v>H2AC19</v>
      </c>
      <c r="AC51" s="118">
        <f t="shared" si="37"/>
        <v>1</v>
      </c>
      <c r="AD51" s="118" t="str">
        <f t="shared" si="38"/>
        <v>H2AC19 - 1</v>
      </c>
      <c r="AE51" s="192">
        <f t="shared" si="14"/>
        <v>1</v>
      </c>
      <c r="AF51" s="192">
        <f t="shared" si="15"/>
        <v>1</v>
      </c>
      <c r="AG51" s="192" t="str">
        <f t="shared" si="16"/>
        <v>H2AC19.</v>
      </c>
      <c r="AH51" s="192" t="str">
        <f t="shared" si="17"/>
        <v>H2AC19</v>
      </c>
      <c r="AI51" s="64"/>
      <c r="AJ51" s="65"/>
      <c r="AK51" s="16"/>
    </row>
    <row r="52" spans="1:37" s="17" customFormat="1" ht="357" customHeight="1" x14ac:dyDescent="0.2">
      <c r="A52" s="162">
        <f>IF(ISBLANK(D52),"",COUNTA($D$2:D52))</f>
        <v>49</v>
      </c>
      <c r="B52" s="141">
        <f t="shared" si="12"/>
        <v>51</v>
      </c>
      <c r="C52" s="164"/>
      <c r="D52" s="162" t="s">
        <v>848</v>
      </c>
      <c r="E52" s="140" t="s">
        <v>1821</v>
      </c>
      <c r="F52" s="142" t="s">
        <v>1789</v>
      </c>
      <c r="G52" s="142" t="s">
        <v>1790</v>
      </c>
      <c r="H52" s="167" t="s">
        <v>1829</v>
      </c>
      <c r="I52" s="167" t="s">
        <v>1824</v>
      </c>
      <c r="J52" s="167" t="s">
        <v>1825</v>
      </c>
      <c r="K52" s="165">
        <v>1</v>
      </c>
      <c r="L52" s="178">
        <v>44225</v>
      </c>
      <c r="M52" s="178">
        <v>44347</v>
      </c>
      <c r="N52" s="89">
        <f t="shared" si="39"/>
        <v>17.428571428571427</v>
      </c>
      <c r="O52" s="85" t="s">
        <v>349</v>
      </c>
      <c r="P52" s="87">
        <v>1</v>
      </c>
      <c r="Q52" s="162"/>
      <c r="R52" s="177">
        <v>44257</v>
      </c>
      <c r="S52" s="187">
        <f t="shared" si="35"/>
        <v>-3</v>
      </c>
      <c r="T52" s="90">
        <f t="shared" si="47"/>
        <v>100</v>
      </c>
      <c r="U52" s="101">
        <f t="shared" si="48"/>
        <v>17.428571428571427</v>
      </c>
      <c r="V52" s="101">
        <f t="shared" si="49"/>
        <v>17.428571428571427</v>
      </c>
      <c r="W52" s="101">
        <f t="shared" si="50"/>
        <v>17.428571428571427</v>
      </c>
      <c r="X52" s="84"/>
      <c r="Y52" s="112" t="str">
        <f t="shared" si="51"/>
        <v>CUMPLIDA</v>
      </c>
      <c r="Z52" s="112" t="str">
        <f t="shared" si="52"/>
        <v>CUMPLIDO</v>
      </c>
      <c r="AA52" s="193" t="s">
        <v>1823</v>
      </c>
      <c r="AB52" s="118" t="str">
        <f t="shared" si="53"/>
        <v>H3AC19</v>
      </c>
      <c r="AC52" s="118">
        <f t="shared" si="37"/>
        <v>1</v>
      </c>
      <c r="AD52" s="118" t="str">
        <f t="shared" si="38"/>
        <v>H3AC19 - 1</v>
      </c>
      <c r="AE52" s="192">
        <f t="shared" si="14"/>
        <v>5</v>
      </c>
      <c r="AF52" s="192">
        <f t="shared" si="15"/>
        <v>5</v>
      </c>
      <c r="AG52" s="192" t="str">
        <f t="shared" si="16"/>
        <v>H3AC19.</v>
      </c>
      <c r="AH52" s="192" t="str">
        <f t="shared" si="17"/>
        <v>H3AC19</v>
      </c>
      <c r="AI52" s="64"/>
      <c r="AJ52" s="65"/>
      <c r="AK52" s="16"/>
    </row>
    <row r="53" spans="1:37" s="17" customFormat="1" ht="357" customHeight="1" x14ac:dyDescent="0.2">
      <c r="A53" s="162">
        <f>IF(ISBLANK(D53),"",COUNTA($D$2:D53))</f>
        <v>50</v>
      </c>
      <c r="B53" s="141">
        <f t="shared" si="12"/>
        <v>52</v>
      </c>
      <c r="C53" s="164"/>
      <c r="D53" s="141" t="s">
        <v>847</v>
      </c>
      <c r="E53" s="140" t="s">
        <v>1822</v>
      </c>
      <c r="F53" s="142" t="s">
        <v>1791</v>
      </c>
      <c r="G53" s="142" t="s">
        <v>1792</v>
      </c>
      <c r="H53" s="86" t="s">
        <v>1558</v>
      </c>
      <c r="I53" s="86" t="s">
        <v>1570</v>
      </c>
      <c r="J53" s="87" t="s">
        <v>1560</v>
      </c>
      <c r="K53" s="87">
        <v>1</v>
      </c>
      <c r="L53" s="181">
        <v>44185</v>
      </c>
      <c r="M53" s="181">
        <v>44285</v>
      </c>
      <c r="N53" s="89">
        <f t="shared" ref="N53:N66" si="54">(+M53-L53)/7</f>
        <v>14.285714285714286</v>
      </c>
      <c r="O53" s="87" t="s">
        <v>895</v>
      </c>
      <c r="P53" s="87">
        <v>0.3</v>
      </c>
      <c r="Q53" s="162"/>
      <c r="R53" s="177"/>
      <c r="S53" s="165">
        <f t="shared" si="35"/>
        <v>-1476.1666666666667</v>
      </c>
      <c r="T53" s="90">
        <f t="shared" si="47"/>
        <v>30</v>
      </c>
      <c r="U53" s="101">
        <f t="shared" si="48"/>
        <v>4.2857142857142865</v>
      </c>
      <c r="V53" s="101">
        <f t="shared" si="49"/>
        <v>4.2857142857142865</v>
      </c>
      <c r="W53" s="101">
        <f t="shared" si="50"/>
        <v>14.285714285714286</v>
      </c>
      <c r="X53" s="84"/>
      <c r="Y53" s="112" t="str">
        <f t="shared" si="51"/>
        <v>VENCIDA</v>
      </c>
      <c r="Z53" s="112" t="str">
        <f t="shared" si="52"/>
        <v>VENCIDO</v>
      </c>
      <c r="AA53" s="193" t="s">
        <v>1823</v>
      </c>
      <c r="AB53" s="118" t="str">
        <f t="shared" si="53"/>
        <v>H4AC19</v>
      </c>
      <c r="AC53" s="118">
        <f t="shared" si="37"/>
        <v>1</v>
      </c>
      <c r="AD53" s="118" t="str">
        <f t="shared" si="38"/>
        <v>H4AC19 - 1</v>
      </c>
      <c r="AE53" s="192">
        <f t="shared" si="14"/>
        <v>1</v>
      </c>
      <c r="AF53" s="192">
        <f t="shared" si="15"/>
        <v>1</v>
      </c>
      <c r="AG53" s="192" t="str">
        <f t="shared" si="16"/>
        <v>H4AC19.</v>
      </c>
      <c r="AH53" s="192" t="str">
        <f t="shared" si="17"/>
        <v>H4AC19</v>
      </c>
      <c r="AI53" s="64"/>
      <c r="AJ53" s="65"/>
      <c r="AK53" s="16"/>
    </row>
    <row r="54" spans="1:37" s="17" customFormat="1" ht="357" customHeight="1" x14ac:dyDescent="0.2">
      <c r="A54" s="162">
        <f>IF(ISBLANK(D54),"",COUNTA($D$2:D54))</f>
        <v>51</v>
      </c>
      <c r="B54" s="141">
        <f t="shared" si="12"/>
        <v>53</v>
      </c>
      <c r="C54" s="164"/>
      <c r="D54" s="141" t="s">
        <v>847</v>
      </c>
      <c r="E54" s="140" t="s">
        <v>1596</v>
      </c>
      <c r="F54" s="142" t="s">
        <v>1793</v>
      </c>
      <c r="G54" s="142" t="s">
        <v>1794</v>
      </c>
      <c r="H54" s="86" t="s">
        <v>1558</v>
      </c>
      <c r="I54" s="86" t="s">
        <v>1570</v>
      </c>
      <c r="J54" s="87" t="s">
        <v>1560</v>
      </c>
      <c r="K54" s="87">
        <v>1</v>
      </c>
      <c r="L54" s="181">
        <v>44185</v>
      </c>
      <c r="M54" s="181">
        <v>44285</v>
      </c>
      <c r="N54" s="89">
        <f t="shared" si="54"/>
        <v>14.285714285714286</v>
      </c>
      <c r="O54" s="87" t="s">
        <v>895</v>
      </c>
      <c r="P54" s="87">
        <v>0.3</v>
      </c>
      <c r="Q54" s="162"/>
      <c r="R54" s="177"/>
      <c r="S54" s="165">
        <f t="shared" si="35"/>
        <v>-1476.1666666666667</v>
      </c>
      <c r="T54" s="90">
        <f t="shared" si="47"/>
        <v>30</v>
      </c>
      <c r="U54" s="101">
        <f t="shared" si="48"/>
        <v>4.2857142857142865</v>
      </c>
      <c r="V54" s="101">
        <f t="shared" si="49"/>
        <v>4.2857142857142865</v>
      </c>
      <c r="W54" s="101">
        <f t="shared" si="50"/>
        <v>14.285714285714286</v>
      </c>
      <c r="X54" s="84"/>
      <c r="Y54" s="112" t="str">
        <f t="shared" si="51"/>
        <v>VENCIDA</v>
      </c>
      <c r="Z54" s="112" t="str">
        <f t="shared" si="52"/>
        <v>VENCIDO</v>
      </c>
      <c r="AA54" s="193" t="s">
        <v>1823</v>
      </c>
      <c r="AB54" s="118" t="str">
        <f t="shared" si="53"/>
        <v>H5AC19</v>
      </c>
      <c r="AC54" s="118">
        <f t="shared" si="37"/>
        <v>1</v>
      </c>
      <c r="AD54" s="118" t="str">
        <f t="shared" si="38"/>
        <v>H5AC19 - 1</v>
      </c>
      <c r="AE54" s="192">
        <f t="shared" si="14"/>
        <v>1</v>
      </c>
      <c r="AF54" s="192">
        <f t="shared" si="15"/>
        <v>1</v>
      </c>
      <c r="AG54" s="192" t="str">
        <f t="shared" si="16"/>
        <v>H5AC19.</v>
      </c>
      <c r="AH54" s="192" t="str">
        <f t="shared" si="17"/>
        <v>H5AC19</v>
      </c>
      <c r="AI54" s="64"/>
      <c r="AJ54" s="65"/>
      <c r="AK54" s="16"/>
    </row>
    <row r="55" spans="1:37" s="17" customFormat="1" ht="357" customHeight="1" x14ac:dyDescent="0.2">
      <c r="A55" s="162">
        <f>IF(ISBLANK(D55),"",COUNTA($D$2:D55))</f>
        <v>52</v>
      </c>
      <c r="B55" s="141">
        <f t="shared" si="12"/>
        <v>54</v>
      </c>
      <c r="C55" s="164"/>
      <c r="D55" s="141" t="s">
        <v>966</v>
      </c>
      <c r="E55" s="140" t="s">
        <v>1822</v>
      </c>
      <c r="F55" s="142" t="s">
        <v>1795</v>
      </c>
      <c r="G55" s="142" t="s">
        <v>1796</v>
      </c>
      <c r="H55" s="86" t="s">
        <v>1558</v>
      </c>
      <c r="I55" s="86" t="s">
        <v>1570</v>
      </c>
      <c r="J55" s="87" t="s">
        <v>1560</v>
      </c>
      <c r="K55" s="87">
        <v>1</v>
      </c>
      <c r="L55" s="88">
        <v>44185</v>
      </c>
      <c r="M55" s="88">
        <v>44285</v>
      </c>
      <c r="N55" s="89">
        <f t="shared" si="54"/>
        <v>14.285714285714286</v>
      </c>
      <c r="O55" s="87" t="s">
        <v>895</v>
      </c>
      <c r="P55" s="87">
        <v>0.3</v>
      </c>
      <c r="Q55" s="162"/>
      <c r="R55" s="177"/>
      <c r="S55" s="165">
        <f t="shared" si="35"/>
        <v>-1476.1666666666667</v>
      </c>
      <c r="T55" s="90">
        <f t="shared" si="47"/>
        <v>30</v>
      </c>
      <c r="U55" s="101">
        <f t="shared" si="48"/>
        <v>4.2857142857142865</v>
      </c>
      <c r="V55" s="101">
        <f t="shared" si="49"/>
        <v>4.2857142857142865</v>
      </c>
      <c r="W55" s="101">
        <f t="shared" si="50"/>
        <v>14.285714285714286</v>
      </c>
      <c r="X55" s="84"/>
      <c r="Y55" s="112" t="str">
        <f t="shared" si="51"/>
        <v>VENCIDA</v>
      </c>
      <c r="Z55" s="112" t="str">
        <f t="shared" si="52"/>
        <v>VENCIDO</v>
      </c>
      <c r="AA55" s="193" t="s">
        <v>1823</v>
      </c>
      <c r="AB55" s="118" t="str">
        <f t="shared" si="53"/>
        <v>H6AC19</v>
      </c>
      <c r="AC55" s="118">
        <f t="shared" si="37"/>
        <v>1</v>
      </c>
      <c r="AD55" s="118" t="str">
        <f t="shared" si="38"/>
        <v>H6AC19 - 1</v>
      </c>
      <c r="AE55" s="192">
        <f t="shared" si="14"/>
        <v>1</v>
      </c>
      <c r="AF55" s="192">
        <f t="shared" si="15"/>
        <v>1</v>
      </c>
      <c r="AG55" s="192" t="str">
        <f t="shared" si="16"/>
        <v>H6AC19.</v>
      </c>
      <c r="AH55" s="192" t="str">
        <f t="shared" si="17"/>
        <v>H6AC19</v>
      </c>
      <c r="AI55" s="64"/>
      <c r="AJ55" s="65"/>
      <c r="AK55" s="16"/>
    </row>
    <row r="56" spans="1:37" s="17" customFormat="1" ht="357" customHeight="1" x14ac:dyDescent="0.2">
      <c r="A56" s="162">
        <f>IF(ISBLANK(D56),"",COUNTA($D$2:D56))</f>
        <v>53</v>
      </c>
      <c r="B56" s="141">
        <f t="shared" si="12"/>
        <v>55</v>
      </c>
      <c r="C56" s="164"/>
      <c r="D56" s="141" t="s">
        <v>848</v>
      </c>
      <c r="E56" s="140" t="s">
        <v>1596</v>
      </c>
      <c r="F56" s="142" t="s">
        <v>1797</v>
      </c>
      <c r="G56" s="142" t="s">
        <v>1798</v>
      </c>
      <c r="H56" s="86" t="s">
        <v>1558</v>
      </c>
      <c r="I56" s="86" t="s">
        <v>1570</v>
      </c>
      <c r="J56" s="87" t="s">
        <v>1560</v>
      </c>
      <c r="K56" s="87">
        <v>1</v>
      </c>
      <c r="L56" s="88">
        <v>44185</v>
      </c>
      <c r="M56" s="88">
        <v>44285</v>
      </c>
      <c r="N56" s="89">
        <f t="shared" si="54"/>
        <v>14.285714285714286</v>
      </c>
      <c r="O56" s="87" t="s">
        <v>895</v>
      </c>
      <c r="P56" s="87">
        <v>0.3</v>
      </c>
      <c r="Q56" s="162"/>
      <c r="R56" s="177"/>
      <c r="S56" s="165">
        <f t="shared" si="35"/>
        <v>-1476.1666666666667</v>
      </c>
      <c r="T56" s="90">
        <f t="shared" si="47"/>
        <v>30</v>
      </c>
      <c r="U56" s="101">
        <f t="shared" si="48"/>
        <v>4.2857142857142865</v>
      </c>
      <c r="V56" s="101">
        <f t="shared" si="49"/>
        <v>4.2857142857142865</v>
      </c>
      <c r="W56" s="101">
        <f t="shared" si="50"/>
        <v>14.285714285714286</v>
      </c>
      <c r="X56" s="84"/>
      <c r="Y56" s="112" t="str">
        <f t="shared" si="51"/>
        <v>VENCIDA</v>
      </c>
      <c r="Z56" s="112" t="str">
        <f t="shared" si="52"/>
        <v>VENCIDO</v>
      </c>
      <c r="AA56" s="193" t="s">
        <v>1823</v>
      </c>
      <c r="AB56" s="118" t="str">
        <f t="shared" si="53"/>
        <v>H7AC19</v>
      </c>
      <c r="AC56" s="118">
        <f t="shared" si="37"/>
        <v>1</v>
      </c>
      <c r="AD56" s="118" t="str">
        <f t="shared" si="38"/>
        <v>H7AC19 - 1</v>
      </c>
      <c r="AE56" s="192">
        <f t="shared" si="14"/>
        <v>1</v>
      </c>
      <c r="AF56" s="192">
        <f t="shared" si="15"/>
        <v>1</v>
      </c>
      <c r="AG56" s="192" t="str">
        <f t="shared" si="16"/>
        <v>H7AC19.</v>
      </c>
      <c r="AH56" s="192" t="str">
        <f t="shared" si="17"/>
        <v>H7AC19</v>
      </c>
      <c r="AI56" s="64"/>
      <c r="AJ56" s="65"/>
      <c r="AK56" s="16"/>
    </row>
    <row r="57" spans="1:37" s="17" customFormat="1" ht="357" customHeight="1" x14ac:dyDescent="0.2">
      <c r="A57" s="162">
        <f>IF(ISBLANK(D57),"",COUNTA($D$2:D57))</f>
        <v>54</v>
      </c>
      <c r="B57" s="141">
        <f t="shared" si="12"/>
        <v>56</v>
      </c>
      <c r="C57" s="164"/>
      <c r="D57" s="141" t="s">
        <v>847</v>
      </c>
      <c r="E57" s="140" t="s">
        <v>1596</v>
      </c>
      <c r="F57" s="142" t="s">
        <v>1799</v>
      </c>
      <c r="G57" s="142" t="s">
        <v>1800</v>
      </c>
      <c r="H57" s="86" t="s">
        <v>1558</v>
      </c>
      <c r="I57" s="86" t="s">
        <v>1570</v>
      </c>
      <c r="J57" s="87" t="s">
        <v>1560</v>
      </c>
      <c r="K57" s="87">
        <v>1</v>
      </c>
      <c r="L57" s="88">
        <v>44185</v>
      </c>
      <c r="M57" s="88">
        <v>44285</v>
      </c>
      <c r="N57" s="89">
        <f t="shared" si="54"/>
        <v>14.285714285714286</v>
      </c>
      <c r="O57" s="87" t="s">
        <v>895</v>
      </c>
      <c r="P57" s="87">
        <v>0.3</v>
      </c>
      <c r="Q57" s="162"/>
      <c r="R57" s="177"/>
      <c r="S57" s="165">
        <f t="shared" si="35"/>
        <v>-1476.1666666666667</v>
      </c>
      <c r="T57" s="90">
        <f t="shared" si="47"/>
        <v>30</v>
      </c>
      <c r="U57" s="101">
        <f t="shared" si="48"/>
        <v>4.2857142857142865</v>
      </c>
      <c r="V57" s="101">
        <f t="shared" si="49"/>
        <v>4.2857142857142865</v>
      </c>
      <c r="W57" s="101">
        <f t="shared" si="50"/>
        <v>14.285714285714286</v>
      </c>
      <c r="X57" s="84"/>
      <c r="Y57" s="112" t="str">
        <f t="shared" si="51"/>
        <v>VENCIDA</v>
      </c>
      <c r="Z57" s="112" t="str">
        <f t="shared" si="52"/>
        <v>VENCIDO</v>
      </c>
      <c r="AA57" s="193" t="s">
        <v>1823</v>
      </c>
      <c r="AB57" s="118" t="str">
        <f t="shared" si="53"/>
        <v>H8AC19</v>
      </c>
      <c r="AC57" s="118">
        <f t="shared" si="37"/>
        <v>1</v>
      </c>
      <c r="AD57" s="118" t="str">
        <f t="shared" si="38"/>
        <v>H8AC19 - 1</v>
      </c>
      <c r="AE57" s="192">
        <f t="shared" si="14"/>
        <v>1</v>
      </c>
      <c r="AF57" s="192">
        <f t="shared" si="15"/>
        <v>1</v>
      </c>
      <c r="AG57" s="192" t="str">
        <f t="shared" si="16"/>
        <v>H8AC19.</v>
      </c>
      <c r="AH57" s="192" t="str">
        <f t="shared" si="17"/>
        <v>H8AC19</v>
      </c>
      <c r="AI57" s="64"/>
      <c r="AJ57" s="65"/>
      <c r="AK57" s="16"/>
    </row>
    <row r="58" spans="1:37" s="17" customFormat="1" ht="357" customHeight="1" x14ac:dyDescent="0.2">
      <c r="A58" s="162">
        <f>IF(ISBLANK(D58),"",COUNTA($D$2:D58))</f>
        <v>55</v>
      </c>
      <c r="B58" s="141">
        <f t="shared" si="12"/>
        <v>57</v>
      </c>
      <c r="C58" s="164"/>
      <c r="D58" s="84" t="s">
        <v>847</v>
      </c>
      <c r="E58" s="93" t="s">
        <v>1734</v>
      </c>
      <c r="F58" s="94" t="s">
        <v>1801</v>
      </c>
      <c r="G58" s="94" t="s">
        <v>1802</v>
      </c>
      <c r="H58" s="97" t="s">
        <v>1830</v>
      </c>
      <c r="I58" s="97" t="s">
        <v>1826</v>
      </c>
      <c r="J58" s="86" t="s">
        <v>1827</v>
      </c>
      <c r="K58" s="84">
        <v>1</v>
      </c>
      <c r="L58" s="88">
        <v>44185</v>
      </c>
      <c r="M58" s="124">
        <v>44346</v>
      </c>
      <c r="N58" s="89">
        <f t="shared" si="54"/>
        <v>23</v>
      </c>
      <c r="O58" s="87" t="s">
        <v>19</v>
      </c>
      <c r="P58" s="87">
        <v>0</v>
      </c>
      <c r="Q58" s="162"/>
      <c r="R58" s="177"/>
      <c r="S58" s="165">
        <f t="shared" si="35"/>
        <v>-1478.2</v>
      </c>
      <c r="T58" s="90">
        <f t="shared" si="47"/>
        <v>0</v>
      </c>
      <c r="U58" s="101">
        <f t="shared" si="48"/>
        <v>0</v>
      </c>
      <c r="V58" s="101">
        <f t="shared" si="49"/>
        <v>0</v>
      </c>
      <c r="W58" s="101">
        <f t="shared" si="50"/>
        <v>23</v>
      </c>
      <c r="X58" s="84"/>
      <c r="Y58" s="112" t="str">
        <f t="shared" si="51"/>
        <v>VENCIDA</v>
      </c>
      <c r="Z58" s="112" t="str">
        <f t="shared" si="52"/>
        <v>VENCIDO</v>
      </c>
      <c r="AA58" s="193" t="s">
        <v>1823</v>
      </c>
      <c r="AB58" s="118" t="str">
        <f t="shared" si="53"/>
        <v>H9AC19</v>
      </c>
      <c r="AC58" s="118">
        <f t="shared" si="37"/>
        <v>1</v>
      </c>
      <c r="AD58" s="118" t="str">
        <f t="shared" si="38"/>
        <v>H9AC19 - 1</v>
      </c>
      <c r="AE58" s="192">
        <f t="shared" si="14"/>
        <v>1</v>
      </c>
      <c r="AF58" s="192">
        <f t="shared" si="15"/>
        <v>1</v>
      </c>
      <c r="AG58" s="192" t="str">
        <f t="shared" si="16"/>
        <v>H9AC19.</v>
      </c>
      <c r="AH58" s="192" t="str">
        <f t="shared" si="17"/>
        <v>H9AC19</v>
      </c>
      <c r="AI58" s="64"/>
      <c r="AJ58" s="65"/>
      <c r="AK58" s="16"/>
    </row>
    <row r="59" spans="1:37" s="17" customFormat="1" ht="357" customHeight="1" x14ac:dyDescent="0.2">
      <c r="A59" s="162">
        <f>IF(ISBLANK(D59),"",COUNTA($D$2:D59))</f>
        <v>56</v>
      </c>
      <c r="B59" s="141">
        <f t="shared" si="12"/>
        <v>58</v>
      </c>
      <c r="C59" s="164"/>
      <c r="D59" s="84" t="s">
        <v>848</v>
      </c>
      <c r="E59" s="93" t="s">
        <v>1734</v>
      </c>
      <c r="F59" s="94" t="s">
        <v>1803</v>
      </c>
      <c r="G59" s="94" t="s">
        <v>1804</v>
      </c>
      <c r="H59" s="97" t="s">
        <v>1831</v>
      </c>
      <c r="I59" s="97" t="s">
        <v>1826</v>
      </c>
      <c r="J59" s="86" t="s">
        <v>1827</v>
      </c>
      <c r="K59" s="84">
        <v>1</v>
      </c>
      <c r="L59" s="88">
        <v>44185</v>
      </c>
      <c r="M59" s="124">
        <v>44346</v>
      </c>
      <c r="N59" s="89">
        <f t="shared" si="54"/>
        <v>23</v>
      </c>
      <c r="O59" s="87" t="s">
        <v>19</v>
      </c>
      <c r="P59" s="87">
        <v>0</v>
      </c>
      <c r="Q59" s="162"/>
      <c r="R59" s="177"/>
      <c r="S59" s="165">
        <f t="shared" si="35"/>
        <v>-1478.2</v>
      </c>
      <c r="T59" s="90">
        <f t="shared" si="47"/>
        <v>0</v>
      </c>
      <c r="U59" s="101">
        <f t="shared" si="48"/>
        <v>0</v>
      </c>
      <c r="V59" s="101">
        <f t="shared" si="49"/>
        <v>0</v>
      </c>
      <c r="W59" s="101">
        <f t="shared" si="50"/>
        <v>23</v>
      </c>
      <c r="X59" s="84"/>
      <c r="Y59" s="112" t="str">
        <f t="shared" si="51"/>
        <v>VENCIDA</v>
      </c>
      <c r="Z59" s="112" t="str">
        <f t="shared" si="52"/>
        <v>VENCIDO</v>
      </c>
      <c r="AA59" s="193" t="s">
        <v>1823</v>
      </c>
      <c r="AB59" s="118" t="str">
        <f t="shared" si="53"/>
        <v>H10AC19</v>
      </c>
      <c r="AC59" s="118">
        <f t="shared" si="37"/>
        <v>1</v>
      </c>
      <c r="AD59" s="118" t="str">
        <f t="shared" si="38"/>
        <v>H10AC19 - 1</v>
      </c>
      <c r="AE59" s="192">
        <f t="shared" si="14"/>
        <v>1</v>
      </c>
      <c r="AF59" s="192">
        <f t="shared" si="15"/>
        <v>1</v>
      </c>
      <c r="AG59" s="192" t="str">
        <f t="shared" si="16"/>
        <v>H10AC19.</v>
      </c>
      <c r="AH59" s="192" t="str">
        <f t="shared" si="17"/>
        <v>H10AC19</v>
      </c>
      <c r="AI59" s="64"/>
      <c r="AJ59" s="65"/>
      <c r="AK59" s="16"/>
    </row>
    <row r="60" spans="1:37" s="17" customFormat="1" ht="357" customHeight="1" x14ac:dyDescent="0.2">
      <c r="A60" s="162">
        <f>IF(ISBLANK(D60),"",COUNTA($D$2:D60))</f>
        <v>57</v>
      </c>
      <c r="B60" s="141">
        <f t="shared" si="12"/>
        <v>59</v>
      </c>
      <c r="C60" s="164"/>
      <c r="D60" s="84" t="s">
        <v>847</v>
      </c>
      <c r="E60" s="93" t="s">
        <v>1734</v>
      </c>
      <c r="F60" s="92" t="s">
        <v>1805</v>
      </c>
      <c r="G60" s="92" t="s">
        <v>1806</v>
      </c>
      <c r="H60" s="97" t="s">
        <v>1831</v>
      </c>
      <c r="I60" s="97" t="s">
        <v>1826</v>
      </c>
      <c r="J60" s="86" t="s">
        <v>1827</v>
      </c>
      <c r="K60" s="84">
        <v>1</v>
      </c>
      <c r="L60" s="88">
        <v>44185</v>
      </c>
      <c r="M60" s="124">
        <v>44346</v>
      </c>
      <c r="N60" s="89">
        <f t="shared" si="54"/>
        <v>23</v>
      </c>
      <c r="O60" s="87" t="s">
        <v>19</v>
      </c>
      <c r="P60" s="87">
        <v>0</v>
      </c>
      <c r="Q60" s="162"/>
      <c r="R60" s="177"/>
      <c r="S60" s="165">
        <f t="shared" si="35"/>
        <v>-1478.2</v>
      </c>
      <c r="T60" s="90">
        <f t="shared" si="47"/>
        <v>0</v>
      </c>
      <c r="U60" s="101">
        <f t="shared" si="48"/>
        <v>0</v>
      </c>
      <c r="V60" s="101">
        <f t="shared" si="49"/>
        <v>0</v>
      </c>
      <c r="W60" s="101">
        <f t="shared" si="50"/>
        <v>23</v>
      </c>
      <c r="X60" s="84"/>
      <c r="Y60" s="112" t="str">
        <f t="shared" si="51"/>
        <v>VENCIDA</v>
      </c>
      <c r="Z60" s="112" t="str">
        <f t="shared" si="52"/>
        <v>VENCIDO</v>
      </c>
      <c r="AA60" s="193" t="s">
        <v>1823</v>
      </c>
      <c r="AB60" s="118" t="str">
        <f t="shared" si="53"/>
        <v>H11AC19</v>
      </c>
      <c r="AC60" s="118">
        <f t="shared" si="37"/>
        <v>1</v>
      </c>
      <c r="AD60" s="118" t="str">
        <f t="shared" si="38"/>
        <v>H11AC19 - 1</v>
      </c>
      <c r="AE60" s="192">
        <f t="shared" si="14"/>
        <v>1</v>
      </c>
      <c r="AF60" s="192">
        <f t="shared" si="15"/>
        <v>1</v>
      </c>
      <c r="AG60" s="192" t="str">
        <f t="shared" si="16"/>
        <v>H11AC19.</v>
      </c>
      <c r="AH60" s="192" t="str">
        <f t="shared" si="17"/>
        <v>H11AC19</v>
      </c>
      <c r="AI60" s="64"/>
      <c r="AJ60" s="65"/>
      <c r="AK60" s="16"/>
    </row>
    <row r="61" spans="1:37" s="17" customFormat="1" ht="357" customHeight="1" x14ac:dyDescent="0.2">
      <c r="A61" s="162">
        <f>IF(ISBLANK(D61),"",COUNTA($D$2:D61))</f>
        <v>58</v>
      </c>
      <c r="B61" s="141">
        <f t="shared" si="12"/>
        <v>60</v>
      </c>
      <c r="C61" s="164"/>
      <c r="D61" s="84" t="s">
        <v>848</v>
      </c>
      <c r="E61" s="93" t="s">
        <v>1734</v>
      </c>
      <c r="F61" s="92" t="s">
        <v>1807</v>
      </c>
      <c r="G61" s="92" t="s">
        <v>1808</v>
      </c>
      <c r="H61" s="97" t="s">
        <v>1832</v>
      </c>
      <c r="I61" s="97" t="s">
        <v>1826</v>
      </c>
      <c r="J61" s="86" t="s">
        <v>1827</v>
      </c>
      <c r="K61" s="84">
        <v>1</v>
      </c>
      <c r="L61" s="88">
        <v>44185</v>
      </c>
      <c r="M61" s="124">
        <v>44346</v>
      </c>
      <c r="N61" s="89">
        <f t="shared" si="54"/>
        <v>23</v>
      </c>
      <c r="O61" s="87" t="s">
        <v>19</v>
      </c>
      <c r="P61" s="87">
        <v>0</v>
      </c>
      <c r="Q61" s="162"/>
      <c r="R61" s="177"/>
      <c r="S61" s="165">
        <f t="shared" si="35"/>
        <v>-1478.2</v>
      </c>
      <c r="T61" s="90">
        <f t="shared" si="47"/>
        <v>0</v>
      </c>
      <c r="U61" s="101">
        <f t="shared" si="48"/>
        <v>0</v>
      </c>
      <c r="V61" s="101">
        <f t="shared" si="49"/>
        <v>0</v>
      </c>
      <c r="W61" s="101">
        <f t="shared" si="50"/>
        <v>23</v>
      </c>
      <c r="X61" s="84"/>
      <c r="Y61" s="112" t="str">
        <f t="shared" si="51"/>
        <v>VENCIDA</v>
      </c>
      <c r="Z61" s="112" t="str">
        <f t="shared" si="52"/>
        <v>VENCIDO</v>
      </c>
      <c r="AA61" s="193" t="s">
        <v>1823</v>
      </c>
      <c r="AB61" s="118" t="str">
        <f t="shared" si="53"/>
        <v>H12AC19</v>
      </c>
      <c r="AC61" s="118">
        <f t="shared" si="37"/>
        <v>1</v>
      </c>
      <c r="AD61" s="118" t="str">
        <f t="shared" si="38"/>
        <v>H12AC19 - 1</v>
      </c>
      <c r="AE61" s="192">
        <f t="shared" si="14"/>
        <v>1</v>
      </c>
      <c r="AF61" s="192">
        <f t="shared" si="15"/>
        <v>1</v>
      </c>
      <c r="AG61" s="192" t="str">
        <f t="shared" si="16"/>
        <v>H12AC19.</v>
      </c>
      <c r="AH61" s="192" t="str">
        <f t="shared" si="17"/>
        <v>H12AC19</v>
      </c>
      <c r="AI61" s="64"/>
      <c r="AJ61" s="65"/>
      <c r="AK61" s="16"/>
    </row>
    <row r="62" spans="1:37" s="17" customFormat="1" ht="357" customHeight="1" x14ac:dyDescent="0.2">
      <c r="A62" s="162">
        <f>IF(ISBLANK(D62),"",COUNTA($D$2:D62))</f>
        <v>59</v>
      </c>
      <c r="B62" s="141">
        <f t="shared" si="12"/>
        <v>61</v>
      </c>
      <c r="C62" s="164"/>
      <c r="D62" s="84" t="s">
        <v>848</v>
      </c>
      <c r="E62" s="93" t="s">
        <v>1734</v>
      </c>
      <c r="F62" s="92" t="s">
        <v>1809</v>
      </c>
      <c r="G62" s="92" t="s">
        <v>1810</v>
      </c>
      <c r="H62" s="97" t="s">
        <v>1832</v>
      </c>
      <c r="I62" s="97" t="s">
        <v>1828</v>
      </c>
      <c r="J62" s="86" t="s">
        <v>1827</v>
      </c>
      <c r="K62" s="84">
        <v>1</v>
      </c>
      <c r="L62" s="88">
        <v>44185</v>
      </c>
      <c r="M62" s="124">
        <v>44346</v>
      </c>
      <c r="N62" s="89">
        <f t="shared" si="54"/>
        <v>23</v>
      </c>
      <c r="O62" s="87" t="s">
        <v>19</v>
      </c>
      <c r="P62" s="87">
        <v>0</v>
      </c>
      <c r="Q62" s="162"/>
      <c r="R62" s="177"/>
      <c r="S62" s="165">
        <f t="shared" si="35"/>
        <v>-1478.2</v>
      </c>
      <c r="T62" s="90">
        <f t="shared" si="47"/>
        <v>0</v>
      </c>
      <c r="U62" s="101">
        <f t="shared" si="48"/>
        <v>0</v>
      </c>
      <c r="V62" s="101">
        <f t="shared" si="49"/>
        <v>0</v>
      </c>
      <c r="W62" s="101">
        <f t="shared" si="50"/>
        <v>23</v>
      </c>
      <c r="X62" s="84"/>
      <c r="Y62" s="112" t="str">
        <f t="shared" si="51"/>
        <v>VENCIDA</v>
      </c>
      <c r="Z62" s="112" t="str">
        <f t="shared" si="52"/>
        <v>VENCIDO</v>
      </c>
      <c r="AA62" s="193" t="s">
        <v>1823</v>
      </c>
      <c r="AB62" s="118" t="str">
        <f t="shared" si="53"/>
        <v>H13AC19</v>
      </c>
      <c r="AC62" s="118">
        <f t="shared" si="37"/>
        <v>1</v>
      </c>
      <c r="AD62" s="118" t="str">
        <f t="shared" si="38"/>
        <v>H13AC19 - 1</v>
      </c>
      <c r="AE62" s="192">
        <f t="shared" si="14"/>
        <v>1</v>
      </c>
      <c r="AF62" s="192">
        <f t="shared" si="15"/>
        <v>1</v>
      </c>
      <c r="AG62" s="192" t="str">
        <f t="shared" si="16"/>
        <v>H13AC19.</v>
      </c>
      <c r="AH62" s="192" t="str">
        <f t="shared" si="17"/>
        <v>H13AC19</v>
      </c>
      <c r="AI62" s="64"/>
      <c r="AJ62" s="65"/>
      <c r="AK62" s="16"/>
    </row>
    <row r="63" spans="1:37" s="17" customFormat="1" ht="357" customHeight="1" x14ac:dyDescent="0.2">
      <c r="A63" s="162">
        <f>IF(ISBLANK(D63),"",COUNTA($D$2:D63))</f>
        <v>60</v>
      </c>
      <c r="B63" s="141">
        <f t="shared" si="12"/>
        <v>62</v>
      </c>
      <c r="C63" s="164"/>
      <c r="D63" s="84" t="s">
        <v>848</v>
      </c>
      <c r="E63" s="93" t="s">
        <v>1734</v>
      </c>
      <c r="F63" s="92" t="s">
        <v>1811</v>
      </c>
      <c r="G63" s="92" t="s">
        <v>1812</v>
      </c>
      <c r="H63" s="97" t="s">
        <v>1832</v>
      </c>
      <c r="I63" s="97" t="s">
        <v>1826</v>
      </c>
      <c r="J63" s="86" t="s">
        <v>1827</v>
      </c>
      <c r="K63" s="84">
        <v>1</v>
      </c>
      <c r="L63" s="88">
        <v>44185</v>
      </c>
      <c r="M63" s="124">
        <v>44346</v>
      </c>
      <c r="N63" s="89">
        <f t="shared" si="54"/>
        <v>23</v>
      </c>
      <c r="O63" s="87" t="s">
        <v>19</v>
      </c>
      <c r="P63" s="87">
        <v>0</v>
      </c>
      <c r="Q63" s="162"/>
      <c r="R63" s="177"/>
      <c r="S63" s="165">
        <f t="shared" si="35"/>
        <v>-1478.2</v>
      </c>
      <c r="T63" s="90">
        <f t="shared" si="47"/>
        <v>0</v>
      </c>
      <c r="U63" s="101">
        <f t="shared" si="48"/>
        <v>0</v>
      </c>
      <c r="V63" s="101">
        <f t="shared" si="49"/>
        <v>0</v>
      </c>
      <c r="W63" s="101">
        <f t="shared" si="50"/>
        <v>23</v>
      </c>
      <c r="X63" s="84"/>
      <c r="Y63" s="112" t="str">
        <f t="shared" si="51"/>
        <v>VENCIDA</v>
      </c>
      <c r="Z63" s="112" t="str">
        <f t="shared" si="52"/>
        <v>VENCIDO</v>
      </c>
      <c r="AA63" s="193" t="s">
        <v>1823</v>
      </c>
      <c r="AB63" s="118" t="str">
        <f t="shared" si="53"/>
        <v>H14AC19</v>
      </c>
      <c r="AC63" s="118">
        <f t="shared" si="37"/>
        <v>1</v>
      </c>
      <c r="AD63" s="118" t="str">
        <f t="shared" si="38"/>
        <v>H14AC19 - 1</v>
      </c>
      <c r="AE63" s="192">
        <f t="shared" si="14"/>
        <v>1</v>
      </c>
      <c r="AF63" s="192">
        <f t="shared" si="15"/>
        <v>1</v>
      </c>
      <c r="AG63" s="192" t="str">
        <f t="shared" si="16"/>
        <v>H14AC19.</v>
      </c>
      <c r="AH63" s="192" t="str">
        <f t="shared" si="17"/>
        <v>H14AC19</v>
      </c>
      <c r="AI63" s="64"/>
      <c r="AJ63" s="65"/>
      <c r="AK63" s="16"/>
    </row>
    <row r="64" spans="1:37" s="17" customFormat="1" ht="357" customHeight="1" x14ac:dyDescent="0.2">
      <c r="A64" s="162">
        <f>IF(ISBLANK(D64),"",COUNTA($D$2:D64))</f>
        <v>61</v>
      </c>
      <c r="B64" s="141">
        <f t="shared" si="12"/>
        <v>63</v>
      </c>
      <c r="C64" s="164"/>
      <c r="D64" s="84" t="s">
        <v>1813</v>
      </c>
      <c r="E64" s="93" t="s">
        <v>1820</v>
      </c>
      <c r="F64" s="92" t="s">
        <v>1814</v>
      </c>
      <c r="G64" s="92" t="s">
        <v>1815</v>
      </c>
      <c r="H64" s="86" t="s">
        <v>1558</v>
      </c>
      <c r="I64" s="86" t="s">
        <v>1570</v>
      </c>
      <c r="J64" s="87" t="s">
        <v>1560</v>
      </c>
      <c r="K64" s="87">
        <v>1</v>
      </c>
      <c r="L64" s="88">
        <v>44185</v>
      </c>
      <c r="M64" s="88">
        <v>44285</v>
      </c>
      <c r="N64" s="89">
        <f t="shared" si="54"/>
        <v>14.285714285714286</v>
      </c>
      <c r="O64" s="87" t="s">
        <v>895</v>
      </c>
      <c r="P64" s="87">
        <v>0.3</v>
      </c>
      <c r="Q64" s="162"/>
      <c r="R64" s="177"/>
      <c r="S64" s="165">
        <f t="shared" si="35"/>
        <v>-1476.1666666666667</v>
      </c>
      <c r="T64" s="90">
        <f t="shared" si="47"/>
        <v>30</v>
      </c>
      <c r="U64" s="101">
        <f t="shared" si="48"/>
        <v>4.2857142857142865</v>
      </c>
      <c r="V64" s="101">
        <f t="shared" si="49"/>
        <v>4.2857142857142865</v>
      </c>
      <c r="W64" s="101">
        <f t="shared" si="50"/>
        <v>14.285714285714286</v>
      </c>
      <c r="X64" s="84"/>
      <c r="Y64" s="112" t="str">
        <f t="shared" si="51"/>
        <v>VENCIDA</v>
      </c>
      <c r="Z64" s="112" t="str">
        <f t="shared" si="52"/>
        <v>VENCIDO</v>
      </c>
      <c r="AA64" s="193" t="s">
        <v>1823</v>
      </c>
      <c r="AB64" s="118" t="str">
        <f t="shared" si="53"/>
        <v>H15AC19</v>
      </c>
      <c r="AC64" s="118">
        <f t="shared" si="37"/>
        <v>1</v>
      </c>
      <c r="AD64" s="118" t="str">
        <f t="shared" si="38"/>
        <v>H15AC19 - 1</v>
      </c>
      <c r="AE64" s="192">
        <f t="shared" si="14"/>
        <v>1</v>
      </c>
      <c r="AF64" s="192">
        <f t="shared" si="15"/>
        <v>1</v>
      </c>
      <c r="AG64" s="192" t="str">
        <f t="shared" si="16"/>
        <v>H15AC19.</v>
      </c>
      <c r="AH64" s="192" t="str">
        <f t="shared" si="17"/>
        <v>H15AC19</v>
      </c>
      <c r="AI64" s="64"/>
      <c r="AJ64" s="65"/>
      <c r="AK64" s="16"/>
    </row>
    <row r="65" spans="1:37" s="17" customFormat="1" ht="357" customHeight="1" x14ac:dyDescent="0.2">
      <c r="A65" s="162">
        <f>IF(ISBLANK(D65),"",COUNTA($D$2:D65))</f>
        <v>62</v>
      </c>
      <c r="B65" s="141">
        <f t="shared" si="12"/>
        <v>64</v>
      </c>
      <c r="C65" s="164"/>
      <c r="D65" s="84" t="s">
        <v>848</v>
      </c>
      <c r="E65" s="93" t="s">
        <v>1596</v>
      </c>
      <c r="F65" s="92" t="s">
        <v>1816</v>
      </c>
      <c r="G65" s="92" t="s">
        <v>1817</v>
      </c>
      <c r="H65" s="86" t="s">
        <v>1558</v>
      </c>
      <c r="I65" s="86" t="s">
        <v>1570</v>
      </c>
      <c r="J65" s="87" t="s">
        <v>1560</v>
      </c>
      <c r="K65" s="87">
        <v>1</v>
      </c>
      <c r="L65" s="88">
        <v>44185</v>
      </c>
      <c r="M65" s="88">
        <v>44285</v>
      </c>
      <c r="N65" s="89">
        <f t="shared" si="54"/>
        <v>14.285714285714286</v>
      </c>
      <c r="O65" s="87" t="s">
        <v>895</v>
      </c>
      <c r="P65" s="87">
        <v>0.3</v>
      </c>
      <c r="Q65" s="162"/>
      <c r="R65" s="177"/>
      <c r="S65" s="165">
        <f t="shared" si="35"/>
        <v>-1476.1666666666667</v>
      </c>
      <c r="T65" s="90">
        <f t="shared" si="47"/>
        <v>30</v>
      </c>
      <c r="U65" s="101">
        <f t="shared" si="48"/>
        <v>4.2857142857142865</v>
      </c>
      <c r="V65" s="101">
        <f t="shared" si="49"/>
        <v>4.2857142857142865</v>
      </c>
      <c r="W65" s="101">
        <f t="shared" si="50"/>
        <v>14.285714285714286</v>
      </c>
      <c r="X65" s="84"/>
      <c r="Y65" s="112" t="str">
        <f t="shared" si="51"/>
        <v>VENCIDA</v>
      </c>
      <c r="Z65" s="112" t="str">
        <f t="shared" si="52"/>
        <v>VENCIDO</v>
      </c>
      <c r="AA65" s="193" t="s">
        <v>1823</v>
      </c>
      <c r="AB65" s="118" t="str">
        <f t="shared" si="53"/>
        <v>H16AC19</v>
      </c>
      <c r="AC65" s="118">
        <f t="shared" si="37"/>
        <v>1</v>
      </c>
      <c r="AD65" s="118" t="str">
        <f t="shared" si="38"/>
        <v>H16AC19 - 1</v>
      </c>
      <c r="AE65" s="192">
        <f t="shared" si="14"/>
        <v>1</v>
      </c>
      <c r="AF65" s="192">
        <f t="shared" si="15"/>
        <v>1</v>
      </c>
      <c r="AG65" s="192" t="str">
        <f t="shared" si="16"/>
        <v>H16AC19.</v>
      </c>
      <c r="AH65" s="192" t="str">
        <f t="shared" si="17"/>
        <v>H16AC19</v>
      </c>
      <c r="AI65" s="64"/>
      <c r="AJ65" s="65"/>
      <c r="AK65" s="16"/>
    </row>
    <row r="66" spans="1:37" s="17" customFormat="1" ht="357" customHeight="1" x14ac:dyDescent="0.2">
      <c r="A66" s="162">
        <f>IF(ISBLANK(D66),"",COUNTA($D$2:D66))</f>
        <v>63</v>
      </c>
      <c r="B66" s="141">
        <f t="shared" si="12"/>
        <v>65</v>
      </c>
      <c r="C66" s="164"/>
      <c r="D66" s="84" t="s">
        <v>847</v>
      </c>
      <c r="E66" s="93" t="s">
        <v>1734</v>
      </c>
      <c r="F66" s="92" t="s">
        <v>1818</v>
      </c>
      <c r="G66" s="92" t="s">
        <v>1819</v>
      </c>
      <c r="H66" s="97" t="s">
        <v>1833</v>
      </c>
      <c r="I66" s="97" t="s">
        <v>1828</v>
      </c>
      <c r="J66" s="86" t="s">
        <v>1827</v>
      </c>
      <c r="K66" s="84">
        <v>1</v>
      </c>
      <c r="L66" s="88">
        <v>44185</v>
      </c>
      <c r="M66" s="124">
        <v>44346</v>
      </c>
      <c r="N66" s="89">
        <f t="shared" si="54"/>
        <v>23</v>
      </c>
      <c r="O66" s="87" t="s">
        <v>19</v>
      </c>
      <c r="P66" s="87">
        <v>0</v>
      </c>
      <c r="Q66" s="162"/>
      <c r="R66" s="177"/>
      <c r="S66" s="165">
        <f t="shared" si="35"/>
        <v>-1478.2</v>
      </c>
      <c r="T66" s="90">
        <f t="shared" si="47"/>
        <v>0</v>
      </c>
      <c r="U66" s="101">
        <f t="shared" si="48"/>
        <v>0</v>
      </c>
      <c r="V66" s="101">
        <f t="shared" si="49"/>
        <v>0</v>
      </c>
      <c r="W66" s="101">
        <f t="shared" si="50"/>
        <v>23</v>
      </c>
      <c r="X66" s="84"/>
      <c r="Y66" s="112" t="str">
        <f t="shared" si="51"/>
        <v>VENCIDA</v>
      </c>
      <c r="Z66" s="112" t="str">
        <f t="shared" si="52"/>
        <v>VENCIDO</v>
      </c>
      <c r="AA66" s="193" t="s">
        <v>1823</v>
      </c>
      <c r="AB66" s="118" t="str">
        <f t="shared" si="53"/>
        <v>H17AC19</v>
      </c>
      <c r="AC66" s="118">
        <f t="shared" si="37"/>
        <v>1</v>
      </c>
      <c r="AD66" s="118" t="str">
        <f t="shared" si="38"/>
        <v>H17AC19 - 1</v>
      </c>
      <c r="AE66" s="192">
        <f t="shared" si="14"/>
        <v>1</v>
      </c>
      <c r="AF66" s="192">
        <f t="shared" si="15"/>
        <v>1</v>
      </c>
      <c r="AG66" s="192" t="str">
        <f t="shared" si="16"/>
        <v>H17AC19.</v>
      </c>
      <c r="AH66" s="192" t="str">
        <f t="shared" si="17"/>
        <v>H17AC19</v>
      </c>
      <c r="AI66" s="64"/>
      <c r="AJ66" s="65"/>
      <c r="AK66" s="16"/>
    </row>
    <row r="67" spans="1:37" s="17" customFormat="1" ht="357" customHeight="1" x14ac:dyDescent="0.2">
      <c r="A67" s="162">
        <f>IF(ISBLANK(D67),"",COUNTA($D$2:D67))</f>
        <v>64</v>
      </c>
      <c r="B67" s="141">
        <f t="shared" ref="B67:B129" si="55">ROW()-1</f>
        <v>66</v>
      </c>
      <c r="C67" s="164"/>
      <c r="D67" s="141" t="s">
        <v>1742</v>
      </c>
      <c r="E67" s="141" t="s">
        <v>1734</v>
      </c>
      <c r="F67" s="194" t="s">
        <v>1893</v>
      </c>
      <c r="G67" s="194" t="s">
        <v>1754</v>
      </c>
      <c r="H67" s="194" t="s">
        <v>2101</v>
      </c>
      <c r="I67" s="194" t="s">
        <v>2102</v>
      </c>
      <c r="J67" s="194" t="s">
        <v>2103</v>
      </c>
      <c r="K67" s="162">
        <v>1</v>
      </c>
      <c r="L67" s="195">
        <v>44084</v>
      </c>
      <c r="M67" s="195">
        <v>44196</v>
      </c>
      <c r="N67" s="89">
        <f t="shared" ref="N67:N77" si="56">(+M67-L67)/7</f>
        <v>16</v>
      </c>
      <c r="O67" s="141" t="s">
        <v>1749</v>
      </c>
      <c r="P67" s="87">
        <v>0.3</v>
      </c>
      <c r="Q67" s="162"/>
      <c r="R67" s="177"/>
      <c r="S67" s="165">
        <f t="shared" si="35"/>
        <v>-1473.2</v>
      </c>
      <c r="T67" s="90">
        <f t="shared" ref="T67" si="57">IF(P67/K67&gt;1,100,+P67/K67*100)</f>
        <v>30</v>
      </c>
      <c r="U67" s="101">
        <f t="shared" ref="U67" si="58">+N67*T67/100</f>
        <v>4.8</v>
      </c>
      <c r="V67" s="101">
        <f t="shared" ref="V67" si="59">IF(M67&lt;=$AJ$1,U67,0)</f>
        <v>4.8</v>
      </c>
      <c r="W67" s="101">
        <f t="shared" ref="W67" si="60">IF($AJ$1&gt;=M67,N67,0)</f>
        <v>16</v>
      </c>
      <c r="X67" s="84"/>
      <c r="Y67" s="112" t="str">
        <f t="shared" ref="Y67" si="61">IF(T67=100,"CUMPLIDA",IF(M67-$AJ$1&lt;0,"VENCIDA",IF(M67-$AJ$1&lt;=30,"PRÓXIMA A VENCER",IF(T67&gt;0,"CON AVANCE","EN TERMINO"))))</f>
        <v>VENCIDA</v>
      </c>
      <c r="Z67" s="112" t="str">
        <f t="shared" ref="Z67" si="62">IF(A67&lt;&gt;"",IF(AF67=1,"VENCIDO",IF(AF67=2,"PRÓXIMO A VENCER",IF(AF67=3,"EN TERMINO",IF(AF67=4,"CON AVANCE",IF(AF67=5,"CUMPLIDO",))))),"")</f>
        <v>VENCIDO</v>
      </c>
      <c r="AA67" s="193" t="s">
        <v>1892</v>
      </c>
      <c r="AB67" s="118" t="str">
        <f t="shared" ref="AB67" si="63">AH67</f>
        <v>H1AT75-OCAD</v>
      </c>
      <c r="AC67" s="118">
        <f t="shared" si="37"/>
        <v>1</v>
      </c>
      <c r="AD67" s="118" t="str">
        <f t="shared" si="38"/>
        <v>H1AT75-OCAD - 1</v>
      </c>
      <c r="AE67" s="192">
        <f t="shared" ref="AE67:AE129" si="64">IF(Y67="VENCIDA",1,IF(Y67="PRÓXIMA A VENCER",2,IF(Y67="EN TERMINO",3,IF(Y67="CON AVANCE",4,IF(Y67="CUMPLIDA",5,)))))</f>
        <v>1</v>
      </c>
      <c r="AF67" s="192">
        <f t="shared" ref="AF67:AF129" si="65">IF(AC68=AC67+1,MIN(AE67,AF68),AE67)</f>
        <v>1</v>
      </c>
      <c r="AG67" s="192" t="str">
        <f t="shared" ref="AG67:AG129" si="66">IF(A67&lt;&gt;"",MID(F67,1,FIND(" ",F67,1)-1),AG66)</f>
        <v>H1AT75-OCAD</v>
      </c>
      <c r="AH67" s="192" t="str">
        <f t="shared" ref="AH67:AH129" si="67">IFERROR(MID(AG67,1,FIND(".",AG67,1)-1),AG67)</f>
        <v>H1AT75-OCAD</v>
      </c>
      <c r="AI67" s="64"/>
      <c r="AJ67" s="65"/>
      <c r="AK67" s="16"/>
    </row>
    <row r="68" spans="1:37" s="17" customFormat="1" ht="357" customHeight="1" x14ac:dyDescent="0.2">
      <c r="A68" s="162" t="str">
        <f>IF(ISBLANK(D68),"",COUNTA($D$2:D68))</f>
        <v/>
      </c>
      <c r="B68" s="141">
        <f t="shared" si="55"/>
        <v>67</v>
      </c>
      <c r="C68" s="164"/>
      <c r="D68" s="141"/>
      <c r="E68" s="141" t="s">
        <v>1734</v>
      </c>
      <c r="F68" s="194" t="s">
        <v>1894</v>
      </c>
      <c r="G68" s="194" t="s">
        <v>1755</v>
      </c>
      <c r="H68" s="194" t="s">
        <v>1745</v>
      </c>
      <c r="I68" s="194" t="s">
        <v>1743</v>
      </c>
      <c r="J68" s="162" t="s">
        <v>1344</v>
      </c>
      <c r="K68" s="162">
        <v>16</v>
      </c>
      <c r="L68" s="195">
        <v>44104</v>
      </c>
      <c r="M68" s="195">
        <v>44561</v>
      </c>
      <c r="N68" s="89">
        <f t="shared" si="56"/>
        <v>65.285714285714292</v>
      </c>
      <c r="O68" s="141" t="s">
        <v>659</v>
      </c>
      <c r="P68" s="87">
        <v>0</v>
      </c>
      <c r="Q68" s="162"/>
      <c r="R68" s="177"/>
      <c r="S68" s="165">
        <f t="shared" si="35"/>
        <v>-1485.3666666666666</v>
      </c>
      <c r="T68" s="90">
        <f t="shared" ref="T68:T79" si="68">IF(P68/K68&gt;1,100,+P68/K68*100)</f>
        <v>0</v>
      </c>
      <c r="U68" s="101">
        <f t="shared" ref="U68:U79" si="69">+N68*T68/100</f>
        <v>0</v>
      </c>
      <c r="V68" s="101">
        <f t="shared" ref="V68:V79" si="70">IF(M68&lt;=$AJ$1,U68,0)</f>
        <v>0</v>
      </c>
      <c r="W68" s="101">
        <f t="shared" ref="W68:W79" si="71">IF($AJ$1&gt;=M68,N68,0)</f>
        <v>0</v>
      </c>
      <c r="X68" s="84"/>
      <c r="Y68" s="112" t="str">
        <f t="shared" ref="Y68:Y79" si="72">IF(T68=100,"CUMPLIDA",IF(M68-$AJ$1&lt;0,"VENCIDA",IF(M68-$AJ$1&lt;=30,"PRÓXIMA A VENCER",IF(T68&gt;0,"CON AVANCE","EN TERMINO"))))</f>
        <v>EN TERMINO</v>
      </c>
      <c r="Z68" s="112" t="str">
        <f t="shared" ref="Z68:Z79" si="73">IF(A68&lt;&gt;"",IF(AF68=1,"VENCIDO",IF(AF68=2,"PRÓXIMO A VENCER",IF(AF68=3,"EN TERMINO",IF(AF68=4,"CON AVANCE",IF(AF68=5,"CUMPLIDO",))))),"")</f>
        <v/>
      </c>
      <c r="AA68" s="193" t="s">
        <v>1892</v>
      </c>
      <c r="AB68" s="118" t="str">
        <f t="shared" ref="AB68:AB76" si="74">AH68</f>
        <v>H1AT75-OCAD</v>
      </c>
      <c r="AC68" s="118">
        <f t="shared" si="37"/>
        <v>2</v>
      </c>
      <c r="AD68" s="118" t="str">
        <f t="shared" si="38"/>
        <v>H1AT75-OCAD - 2</v>
      </c>
      <c r="AE68" s="192">
        <f t="shared" si="64"/>
        <v>3</v>
      </c>
      <c r="AF68" s="192">
        <f t="shared" si="65"/>
        <v>1</v>
      </c>
      <c r="AG68" s="192" t="str">
        <f t="shared" si="66"/>
        <v>H1AT75-OCAD</v>
      </c>
      <c r="AH68" s="192" t="str">
        <f t="shared" si="67"/>
        <v>H1AT75-OCAD</v>
      </c>
      <c r="AI68" s="64"/>
      <c r="AJ68" s="65"/>
      <c r="AK68" s="16"/>
    </row>
    <row r="69" spans="1:37" s="17" customFormat="1" ht="357" customHeight="1" x14ac:dyDescent="0.2">
      <c r="A69" s="162" t="str">
        <f>IF(ISBLANK(D69),"",COUNTA($D$2:D69))</f>
        <v/>
      </c>
      <c r="B69" s="141">
        <f t="shared" si="55"/>
        <v>68</v>
      </c>
      <c r="C69" s="164"/>
      <c r="D69" s="141"/>
      <c r="E69" s="141" t="s">
        <v>1734</v>
      </c>
      <c r="F69" s="194" t="s">
        <v>1895</v>
      </c>
      <c r="G69" s="194" t="s">
        <v>1756</v>
      </c>
      <c r="H69" s="194" t="s">
        <v>1757</v>
      </c>
      <c r="I69" s="194" t="s">
        <v>1758</v>
      </c>
      <c r="J69" s="194" t="s">
        <v>1744</v>
      </c>
      <c r="K69" s="162">
        <v>1</v>
      </c>
      <c r="L69" s="195">
        <v>44084</v>
      </c>
      <c r="M69" s="195">
        <v>44196</v>
      </c>
      <c r="N69" s="89">
        <f t="shared" si="56"/>
        <v>16</v>
      </c>
      <c r="O69" s="141" t="s">
        <v>659</v>
      </c>
      <c r="P69" s="87">
        <v>0</v>
      </c>
      <c r="Q69" s="162"/>
      <c r="R69" s="177"/>
      <c r="S69" s="165">
        <f t="shared" si="35"/>
        <v>-1473.2</v>
      </c>
      <c r="T69" s="90">
        <f t="shared" si="68"/>
        <v>0</v>
      </c>
      <c r="U69" s="101">
        <f t="shared" si="69"/>
        <v>0</v>
      </c>
      <c r="V69" s="101">
        <f t="shared" si="70"/>
        <v>0</v>
      </c>
      <c r="W69" s="101">
        <f t="shared" si="71"/>
        <v>16</v>
      </c>
      <c r="X69" s="84"/>
      <c r="Y69" s="112" t="str">
        <f t="shared" si="72"/>
        <v>VENCIDA</v>
      </c>
      <c r="Z69" s="112" t="str">
        <f t="shared" si="73"/>
        <v/>
      </c>
      <c r="AA69" s="193" t="s">
        <v>1892</v>
      </c>
      <c r="AB69" s="118" t="str">
        <f t="shared" si="74"/>
        <v>H1AT75-OCAD</v>
      </c>
      <c r="AC69" s="118">
        <f t="shared" si="37"/>
        <v>3</v>
      </c>
      <c r="AD69" s="118" t="str">
        <f t="shared" si="38"/>
        <v>H1AT75-OCAD - 3</v>
      </c>
      <c r="AE69" s="192">
        <f t="shared" si="64"/>
        <v>1</v>
      </c>
      <c r="AF69" s="192">
        <f t="shared" si="65"/>
        <v>1</v>
      </c>
      <c r="AG69" s="192" t="str">
        <f t="shared" si="66"/>
        <v>H1AT75-OCAD</v>
      </c>
      <c r="AH69" s="192" t="str">
        <f t="shared" si="67"/>
        <v>H1AT75-OCAD</v>
      </c>
      <c r="AI69" s="64"/>
      <c r="AJ69" s="65"/>
      <c r="AK69" s="16"/>
    </row>
    <row r="70" spans="1:37" s="17" customFormat="1" ht="357" customHeight="1" x14ac:dyDescent="0.2">
      <c r="A70" s="162" t="str">
        <f>IF(ISBLANK(D70),"",COUNTA($D$2:D70))</f>
        <v/>
      </c>
      <c r="B70" s="141">
        <f t="shared" si="55"/>
        <v>69</v>
      </c>
      <c r="C70" s="164"/>
      <c r="D70" s="141"/>
      <c r="E70" s="141" t="s">
        <v>1734</v>
      </c>
      <c r="F70" s="194" t="s">
        <v>1896</v>
      </c>
      <c r="G70" s="194" t="s">
        <v>1759</v>
      </c>
      <c r="H70" s="194" t="s">
        <v>1760</v>
      </c>
      <c r="I70" s="194" t="s">
        <v>1746</v>
      </c>
      <c r="J70" s="194" t="s">
        <v>1747</v>
      </c>
      <c r="K70" s="162">
        <v>1</v>
      </c>
      <c r="L70" s="195">
        <v>44084</v>
      </c>
      <c r="M70" s="195">
        <v>44196</v>
      </c>
      <c r="N70" s="89">
        <f t="shared" si="56"/>
        <v>16</v>
      </c>
      <c r="O70" s="141" t="s">
        <v>659</v>
      </c>
      <c r="P70" s="87">
        <v>0</v>
      </c>
      <c r="Q70" s="162"/>
      <c r="R70" s="177"/>
      <c r="S70" s="165">
        <f t="shared" si="35"/>
        <v>-1473.2</v>
      </c>
      <c r="T70" s="90">
        <f t="shared" si="68"/>
        <v>0</v>
      </c>
      <c r="U70" s="101">
        <f t="shared" si="69"/>
        <v>0</v>
      </c>
      <c r="V70" s="101">
        <f t="shared" si="70"/>
        <v>0</v>
      </c>
      <c r="W70" s="101">
        <f t="shared" si="71"/>
        <v>16</v>
      </c>
      <c r="X70" s="84"/>
      <c r="Y70" s="112" t="str">
        <f t="shared" si="72"/>
        <v>VENCIDA</v>
      </c>
      <c r="Z70" s="112" t="str">
        <f t="shared" si="73"/>
        <v/>
      </c>
      <c r="AA70" s="193" t="s">
        <v>1892</v>
      </c>
      <c r="AB70" s="118" t="str">
        <f t="shared" si="74"/>
        <v>H1AT75-OCAD</v>
      </c>
      <c r="AC70" s="118">
        <f t="shared" si="37"/>
        <v>4</v>
      </c>
      <c r="AD70" s="118" t="str">
        <f t="shared" si="38"/>
        <v>H1AT75-OCAD - 4</v>
      </c>
      <c r="AE70" s="192">
        <f t="shared" si="64"/>
        <v>1</v>
      </c>
      <c r="AF70" s="192">
        <f t="shared" si="65"/>
        <v>1</v>
      </c>
      <c r="AG70" s="192" t="str">
        <f t="shared" si="66"/>
        <v>H1AT75-OCAD</v>
      </c>
      <c r="AH70" s="192" t="str">
        <f t="shared" si="67"/>
        <v>H1AT75-OCAD</v>
      </c>
      <c r="AI70" s="64"/>
      <c r="AJ70" s="65"/>
      <c r="AK70" s="16"/>
    </row>
    <row r="71" spans="1:37" s="17" customFormat="1" ht="357" customHeight="1" x14ac:dyDescent="0.2">
      <c r="A71" s="162" t="str">
        <f>IF(ISBLANK(D71),"",COUNTA($D$2:D71))</f>
        <v/>
      </c>
      <c r="B71" s="141">
        <f t="shared" si="55"/>
        <v>70</v>
      </c>
      <c r="C71" s="164"/>
      <c r="D71" s="141"/>
      <c r="E71" s="141" t="s">
        <v>1734</v>
      </c>
      <c r="F71" s="194" t="s">
        <v>1897</v>
      </c>
      <c r="G71" s="194" t="s">
        <v>1759</v>
      </c>
      <c r="H71" s="194" t="s">
        <v>1761</v>
      </c>
      <c r="I71" s="194" t="s">
        <v>1762</v>
      </c>
      <c r="J71" s="194" t="s">
        <v>1748</v>
      </c>
      <c r="K71" s="162">
        <v>1</v>
      </c>
      <c r="L71" s="195">
        <v>44084</v>
      </c>
      <c r="M71" s="195">
        <v>44196</v>
      </c>
      <c r="N71" s="89">
        <f t="shared" si="56"/>
        <v>16</v>
      </c>
      <c r="O71" s="141" t="s">
        <v>659</v>
      </c>
      <c r="P71" s="87">
        <v>0</v>
      </c>
      <c r="Q71" s="162"/>
      <c r="R71" s="177"/>
      <c r="S71" s="165">
        <f t="shared" si="35"/>
        <v>-1473.2</v>
      </c>
      <c r="T71" s="90">
        <f t="shared" si="68"/>
        <v>0</v>
      </c>
      <c r="U71" s="101">
        <f t="shared" si="69"/>
        <v>0</v>
      </c>
      <c r="V71" s="101">
        <f t="shared" si="70"/>
        <v>0</v>
      </c>
      <c r="W71" s="101">
        <f t="shared" si="71"/>
        <v>16</v>
      </c>
      <c r="X71" s="84"/>
      <c r="Y71" s="112" t="str">
        <f t="shared" si="72"/>
        <v>VENCIDA</v>
      </c>
      <c r="Z71" s="112" t="str">
        <f t="shared" si="73"/>
        <v/>
      </c>
      <c r="AA71" s="193" t="s">
        <v>1892</v>
      </c>
      <c r="AB71" s="118" t="str">
        <f t="shared" si="74"/>
        <v>H1AT75-OCAD</v>
      </c>
      <c r="AC71" s="118">
        <f t="shared" ref="AC71:AC106" si="75">IF(A71&lt;&gt;"",1,AC70+1)</f>
        <v>5</v>
      </c>
      <c r="AD71" s="118" t="str">
        <f t="shared" ref="AD71:AD106" si="76">CONCATENATE(AB71," - ",AC71)</f>
        <v>H1AT75-OCAD - 5</v>
      </c>
      <c r="AE71" s="192">
        <f t="shared" si="64"/>
        <v>1</v>
      </c>
      <c r="AF71" s="192">
        <f t="shared" si="65"/>
        <v>1</v>
      </c>
      <c r="AG71" s="192" t="str">
        <f t="shared" si="66"/>
        <v>H1AT75-OCAD</v>
      </c>
      <c r="AH71" s="192" t="str">
        <f t="shared" si="67"/>
        <v>H1AT75-OCAD</v>
      </c>
      <c r="AI71" s="64"/>
      <c r="AJ71" s="65"/>
      <c r="AK71" s="16"/>
    </row>
    <row r="72" spans="1:37" s="17" customFormat="1" ht="287.25" customHeight="1" x14ac:dyDescent="0.2">
      <c r="A72" s="162">
        <f>IF(ISBLANK(D72),"",COUNTA($D$2:D72))</f>
        <v>65</v>
      </c>
      <c r="B72" s="141">
        <f t="shared" si="55"/>
        <v>71</v>
      </c>
      <c r="C72" s="164"/>
      <c r="D72" s="141" t="s">
        <v>1742</v>
      </c>
      <c r="E72" s="141" t="s">
        <v>1734</v>
      </c>
      <c r="F72" s="194" t="s">
        <v>1898</v>
      </c>
      <c r="G72" s="194" t="s">
        <v>1763</v>
      </c>
      <c r="H72" s="194" t="s">
        <v>2101</v>
      </c>
      <c r="I72" s="194" t="s">
        <v>2102</v>
      </c>
      <c r="J72" s="162" t="s">
        <v>2103</v>
      </c>
      <c r="K72" s="162">
        <v>1</v>
      </c>
      <c r="L72" s="195">
        <v>44084</v>
      </c>
      <c r="M72" s="195">
        <v>44196</v>
      </c>
      <c r="N72" s="89">
        <f t="shared" si="56"/>
        <v>16</v>
      </c>
      <c r="O72" s="141" t="s">
        <v>1749</v>
      </c>
      <c r="P72" s="87">
        <v>0.3</v>
      </c>
      <c r="Q72" s="162"/>
      <c r="R72" s="177"/>
      <c r="S72" s="165">
        <f t="shared" si="35"/>
        <v>-1473.2</v>
      </c>
      <c r="T72" s="90">
        <f t="shared" si="68"/>
        <v>30</v>
      </c>
      <c r="U72" s="101">
        <f t="shared" si="69"/>
        <v>4.8</v>
      </c>
      <c r="V72" s="101">
        <f t="shared" si="70"/>
        <v>4.8</v>
      </c>
      <c r="W72" s="101">
        <f t="shared" si="71"/>
        <v>16</v>
      </c>
      <c r="X72" s="84"/>
      <c r="Y72" s="112" t="str">
        <f t="shared" si="72"/>
        <v>VENCIDA</v>
      </c>
      <c r="Z72" s="112" t="str">
        <f t="shared" si="73"/>
        <v>VENCIDO</v>
      </c>
      <c r="AA72" s="193" t="s">
        <v>1892</v>
      </c>
      <c r="AB72" s="118" t="str">
        <f t="shared" si="74"/>
        <v>H2AT75-OCAD</v>
      </c>
      <c r="AC72" s="118">
        <f t="shared" si="75"/>
        <v>1</v>
      </c>
      <c r="AD72" s="118" t="str">
        <f t="shared" si="76"/>
        <v>H2AT75-OCAD - 1</v>
      </c>
      <c r="AE72" s="192">
        <f t="shared" si="64"/>
        <v>1</v>
      </c>
      <c r="AF72" s="192">
        <f t="shared" si="65"/>
        <v>1</v>
      </c>
      <c r="AG72" s="192" t="str">
        <f t="shared" si="66"/>
        <v>H2AT75-OCAD</v>
      </c>
      <c r="AH72" s="192" t="str">
        <f t="shared" si="67"/>
        <v>H2AT75-OCAD</v>
      </c>
      <c r="AI72" s="64"/>
      <c r="AJ72" s="65"/>
      <c r="AK72" s="16"/>
    </row>
    <row r="73" spans="1:37" s="17" customFormat="1" ht="287.25" customHeight="1" x14ac:dyDescent="0.2">
      <c r="A73" s="162" t="str">
        <f>IF(ISBLANK(D73),"",COUNTA($D$2:D73))</f>
        <v/>
      </c>
      <c r="B73" s="141">
        <f t="shared" si="55"/>
        <v>72</v>
      </c>
      <c r="C73" s="164"/>
      <c r="D73" s="141"/>
      <c r="E73" s="141" t="s">
        <v>1734</v>
      </c>
      <c r="F73" s="194" t="s">
        <v>1899</v>
      </c>
      <c r="G73" s="194" t="s">
        <v>1771</v>
      </c>
      <c r="H73" s="194" t="s">
        <v>1745</v>
      </c>
      <c r="I73" s="194" t="s">
        <v>1743</v>
      </c>
      <c r="J73" s="162" t="s">
        <v>1344</v>
      </c>
      <c r="K73" s="162">
        <v>16</v>
      </c>
      <c r="L73" s="195">
        <v>44104</v>
      </c>
      <c r="M73" s="195">
        <v>44561</v>
      </c>
      <c r="N73" s="89">
        <f t="shared" si="56"/>
        <v>65.285714285714292</v>
      </c>
      <c r="O73" s="141" t="s">
        <v>659</v>
      </c>
      <c r="P73" s="87">
        <v>0</v>
      </c>
      <c r="Q73" s="162"/>
      <c r="R73" s="177"/>
      <c r="S73" s="165">
        <f t="shared" si="35"/>
        <v>-1485.3666666666666</v>
      </c>
      <c r="T73" s="90">
        <f t="shared" si="68"/>
        <v>0</v>
      </c>
      <c r="U73" s="101">
        <f t="shared" si="69"/>
        <v>0</v>
      </c>
      <c r="V73" s="101">
        <f t="shared" si="70"/>
        <v>0</v>
      </c>
      <c r="W73" s="101">
        <f t="shared" si="71"/>
        <v>0</v>
      </c>
      <c r="X73" s="84"/>
      <c r="Y73" s="112" t="str">
        <f t="shared" si="72"/>
        <v>EN TERMINO</v>
      </c>
      <c r="Z73" s="112" t="str">
        <f t="shared" si="73"/>
        <v/>
      </c>
      <c r="AA73" s="193" t="s">
        <v>1892</v>
      </c>
      <c r="AB73" s="118" t="str">
        <f t="shared" si="74"/>
        <v>H2AT75-OCAD</v>
      </c>
      <c r="AC73" s="118">
        <f t="shared" si="75"/>
        <v>2</v>
      </c>
      <c r="AD73" s="118" t="str">
        <f t="shared" si="76"/>
        <v>H2AT75-OCAD - 2</v>
      </c>
      <c r="AE73" s="192">
        <f t="shared" si="64"/>
        <v>3</v>
      </c>
      <c r="AF73" s="192">
        <f t="shared" si="65"/>
        <v>1</v>
      </c>
      <c r="AG73" s="192" t="str">
        <f t="shared" si="66"/>
        <v>H2AT75-OCAD</v>
      </c>
      <c r="AH73" s="192" t="str">
        <f t="shared" si="67"/>
        <v>H2AT75-OCAD</v>
      </c>
      <c r="AI73" s="64"/>
      <c r="AJ73" s="65"/>
      <c r="AK73" s="16"/>
    </row>
    <row r="74" spans="1:37" s="17" customFormat="1" ht="287.25" customHeight="1" x14ac:dyDescent="0.2">
      <c r="A74" s="162" t="str">
        <f>IF(ISBLANK(D74),"",COUNTA($D$2:D74))</f>
        <v/>
      </c>
      <c r="B74" s="141">
        <f t="shared" si="55"/>
        <v>73</v>
      </c>
      <c r="C74" s="164"/>
      <c r="D74" s="141"/>
      <c r="E74" s="141" t="s">
        <v>1734</v>
      </c>
      <c r="F74" s="194" t="s">
        <v>1900</v>
      </c>
      <c r="G74" s="194" t="s">
        <v>1764</v>
      </c>
      <c r="H74" s="194" t="s">
        <v>1757</v>
      </c>
      <c r="I74" s="194" t="s">
        <v>1758</v>
      </c>
      <c r="J74" s="162" t="s">
        <v>1744</v>
      </c>
      <c r="K74" s="162">
        <v>1</v>
      </c>
      <c r="L74" s="195">
        <v>44084</v>
      </c>
      <c r="M74" s="195">
        <v>44196</v>
      </c>
      <c r="N74" s="89">
        <f t="shared" si="56"/>
        <v>16</v>
      </c>
      <c r="O74" s="141" t="s">
        <v>659</v>
      </c>
      <c r="P74" s="87">
        <v>0</v>
      </c>
      <c r="Q74" s="162"/>
      <c r="R74" s="177"/>
      <c r="S74" s="165">
        <f t="shared" si="35"/>
        <v>-1473.2</v>
      </c>
      <c r="T74" s="90">
        <f t="shared" si="68"/>
        <v>0</v>
      </c>
      <c r="U74" s="101">
        <f t="shared" si="69"/>
        <v>0</v>
      </c>
      <c r="V74" s="101">
        <f t="shared" si="70"/>
        <v>0</v>
      </c>
      <c r="W74" s="101">
        <f t="shared" si="71"/>
        <v>16</v>
      </c>
      <c r="X74" s="84"/>
      <c r="Y74" s="112" t="str">
        <f t="shared" si="72"/>
        <v>VENCIDA</v>
      </c>
      <c r="Z74" s="112" t="str">
        <f t="shared" si="73"/>
        <v/>
      </c>
      <c r="AA74" s="193" t="s">
        <v>1892</v>
      </c>
      <c r="AB74" s="118" t="str">
        <f t="shared" si="74"/>
        <v>H2AT75-OCAD</v>
      </c>
      <c r="AC74" s="118">
        <f t="shared" si="75"/>
        <v>3</v>
      </c>
      <c r="AD74" s="118" t="str">
        <f t="shared" si="76"/>
        <v>H2AT75-OCAD - 3</v>
      </c>
      <c r="AE74" s="192">
        <f t="shared" si="64"/>
        <v>1</v>
      </c>
      <c r="AF74" s="192">
        <f t="shared" si="65"/>
        <v>1</v>
      </c>
      <c r="AG74" s="192" t="str">
        <f t="shared" si="66"/>
        <v>H2AT75-OCAD</v>
      </c>
      <c r="AH74" s="192" t="str">
        <f t="shared" si="67"/>
        <v>H2AT75-OCAD</v>
      </c>
      <c r="AI74" s="64"/>
      <c r="AJ74" s="65"/>
      <c r="AK74" s="16"/>
    </row>
    <row r="75" spans="1:37" s="17" customFormat="1" ht="174.75" customHeight="1" x14ac:dyDescent="0.2">
      <c r="A75" s="162">
        <f>IF(ISBLANK(D75),"",COUNTA($D$2:D75))</f>
        <v>66</v>
      </c>
      <c r="B75" s="141">
        <f t="shared" si="55"/>
        <v>74</v>
      </c>
      <c r="C75" s="164"/>
      <c r="D75" s="141" t="s">
        <v>1742</v>
      </c>
      <c r="E75" s="141" t="s">
        <v>1772</v>
      </c>
      <c r="F75" s="194" t="s">
        <v>1901</v>
      </c>
      <c r="G75" s="194" t="s">
        <v>1750</v>
      </c>
      <c r="H75" s="194" t="s">
        <v>1751</v>
      </c>
      <c r="I75" s="194" t="s">
        <v>1752</v>
      </c>
      <c r="J75" s="194" t="s">
        <v>1765</v>
      </c>
      <c r="K75" s="162">
        <v>1</v>
      </c>
      <c r="L75" s="195">
        <v>44084</v>
      </c>
      <c r="M75" s="195">
        <v>44196</v>
      </c>
      <c r="N75" s="89">
        <f t="shared" si="56"/>
        <v>16</v>
      </c>
      <c r="O75" s="141" t="s">
        <v>659</v>
      </c>
      <c r="P75" s="87">
        <v>0</v>
      </c>
      <c r="Q75" s="140"/>
      <c r="R75" s="176"/>
      <c r="S75" s="165">
        <f t="shared" si="35"/>
        <v>-1473.2</v>
      </c>
      <c r="T75" s="90">
        <f t="shared" si="68"/>
        <v>0</v>
      </c>
      <c r="U75" s="101">
        <f t="shared" si="69"/>
        <v>0</v>
      </c>
      <c r="V75" s="101">
        <f t="shared" si="70"/>
        <v>0</v>
      </c>
      <c r="W75" s="101">
        <f t="shared" si="71"/>
        <v>16</v>
      </c>
      <c r="X75" s="84"/>
      <c r="Y75" s="112" t="str">
        <f t="shared" si="72"/>
        <v>VENCIDA</v>
      </c>
      <c r="Z75" s="112" t="str">
        <f t="shared" si="73"/>
        <v>VENCIDO</v>
      </c>
      <c r="AA75" s="193" t="s">
        <v>1892</v>
      </c>
      <c r="AB75" s="118" t="str">
        <f t="shared" si="74"/>
        <v>H3AT75-OCAD</v>
      </c>
      <c r="AC75" s="118">
        <f t="shared" si="75"/>
        <v>1</v>
      </c>
      <c r="AD75" s="118" t="str">
        <f t="shared" si="76"/>
        <v>H3AT75-OCAD - 1</v>
      </c>
      <c r="AE75" s="192">
        <f t="shared" si="64"/>
        <v>1</v>
      </c>
      <c r="AF75" s="192">
        <f t="shared" si="65"/>
        <v>1</v>
      </c>
      <c r="AG75" s="192" t="str">
        <f t="shared" si="66"/>
        <v>H3AT75-OCAD</v>
      </c>
      <c r="AH75" s="192" t="str">
        <f t="shared" si="67"/>
        <v>H3AT75-OCAD</v>
      </c>
      <c r="AI75" s="64"/>
      <c r="AJ75" s="65"/>
      <c r="AK75" s="16"/>
    </row>
    <row r="76" spans="1:37" s="17" customFormat="1" ht="196.5" customHeight="1" x14ac:dyDescent="0.2">
      <c r="A76" s="162">
        <f>IF(ISBLANK(D76),"",COUNTA($D$2:D76))</f>
        <v>67</v>
      </c>
      <c r="B76" s="141">
        <f t="shared" si="55"/>
        <v>75</v>
      </c>
      <c r="C76" s="164"/>
      <c r="D76" s="141" t="s">
        <v>1742</v>
      </c>
      <c r="E76" s="141" t="s">
        <v>1734</v>
      </c>
      <c r="F76" s="194" t="s">
        <v>2104</v>
      </c>
      <c r="G76" s="194" t="s">
        <v>1766</v>
      </c>
      <c r="H76" s="194" t="s">
        <v>1767</v>
      </c>
      <c r="I76" s="194" t="s">
        <v>1768</v>
      </c>
      <c r="J76" s="162" t="s">
        <v>1753</v>
      </c>
      <c r="K76" s="196">
        <v>1</v>
      </c>
      <c r="L76" s="177">
        <v>44084</v>
      </c>
      <c r="M76" s="195">
        <v>44196</v>
      </c>
      <c r="N76" s="89">
        <f t="shared" si="56"/>
        <v>16</v>
      </c>
      <c r="O76" s="141" t="s">
        <v>659</v>
      </c>
      <c r="P76" s="87">
        <v>0</v>
      </c>
      <c r="Q76" s="162"/>
      <c r="R76" s="177"/>
      <c r="S76" s="165">
        <f t="shared" si="35"/>
        <v>-1473.2</v>
      </c>
      <c r="T76" s="90">
        <f t="shared" si="68"/>
        <v>0</v>
      </c>
      <c r="U76" s="101">
        <f t="shared" si="69"/>
        <v>0</v>
      </c>
      <c r="V76" s="101">
        <f t="shared" si="70"/>
        <v>0</v>
      </c>
      <c r="W76" s="101">
        <f t="shared" si="71"/>
        <v>16</v>
      </c>
      <c r="X76" s="84"/>
      <c r="Y76" s="112" t="str">
        <f t="shared" si="72"/>
        <v>VENCIDA</v>
      </c>
      <c r="Z76" s="112" t="str">
        <f t="shared" si="73"/>
        <v>VENCIDO</v>
      </c>
      <c r="AA76" s="193" t="s">
        <v>1892</v>
      </c>
      <c r="AB76" s="118" t="str">
        <f t="shared" si="74"/>
        <v>H20AT75-OCAD</v>
      </c>
      <c r="AC76" s="118">
        <f t="shared" si="75"/>
        <v>1</v>
      </c>
      <c r="AD76" s="118" t="str">
        <f t="shared" si="76"/>
        <v>H20AT75-OCAD - 1</v>
      </c>
      <c r="AE76" s="192">
        <f t="shared" si="64"/>
        <v>1</v>
      </c>
      <c r="AF76" s="192">
        <f t="shared" si="65"/>
        <v>1</v>
      </c>
      <c r="AG76" s="192" t="str">
        <f t="shared" si="66"/>
        <v>H20AT75-OCAD</v>
      </c>
      <c r="AH76" s="192" t="str">
        <f t="shared" si="67"/>
        <v>H20AT75-OCAD</v>
      </c>
      <c r="AI76" s="64"/>
      <c r="AJ76" s="65"/>
      <c r="AK76" s="16"/>
    </row>
    <row r="77" spans="1:37" s="17" customFormat="1" ht="178.5" customHeight="1" x14ac:dyDescent="0.2">
      <c r="A77" s="162">
        <f>IF(ISBLANK(D77),"",COUNTA($D$2:D77))</f>
        <v>68</v>
      </c>
      <c r="B77" s="141">
        <f t="shared" si="55"/>
        <v>76</v>
      </c>
      <c r="C77" s="164"/>
      <c r="D77" s="141" t="s">
        <v>1742</v>
      </c>
      <c r="E77" s="141" t="s">
        <v>1734</v>
      </c>
      <c r="F77" s="194" t="s">
        <v>1902</v>
      </c>
      <c r="G77" s="194" t="s">
        <v>1766</v>
      </c>
      <c r="H77" s="194" t="s">
        <v>1769</v>
      </c>
      <c r="I77" s="194" t="s">
        <v>1770</v>
      </c>
      <c r="J77" s="162" t="s">
        <v>1753</v>
      </c>
      <c r="K77" s="162">
        <v>1</v>
      </c>
      <c r="L77" s="177">
        <v>44084</v>
      </c>
      <c r="M77" s="195">
        <v>44196</v>
      </c>
      <c r="N77" s="89">
        <f t="shared" si="56"/>
        <v>16</v>
      </c>
      <c r="O77" s="141" t="s">
        <v>659</v>
      </c>
      <c r="P77" s="87">
        <v>0</v>
      </c>
      <c r="Q77" s="140"/>
      <c r="R77" s="176"/>
      <c r="S77" s="165">
        <f t="shared" si="35"/>
        <v>-1473.2</v>
      </c>
      <c r="T77" s="90">
        <f t="shared" si="68"/>
        <v>0</v>
      </c>
      <c r="U77" s="101">
        <f t="shared" si="69"/>
        <v>0</v>
      </c>
      <c r="V77" s="101">
        <f t="shared" si="70"/>
        <v>0</v>
      </c>
      <c r="W77" s="101">
        <f t="shared" si="71"/>
        <v>16</v>
      </c>
      <c r="X77" s="84"/>
      <c r="Y77" s="112" t="str">
        <f t="shared" si="72"/>
        <v>VENCIDA</v>
      </c>
      <c r="Z77" s="112" t="str">
        <f t="shared" si="73"/>
        <v>VENCIDO</v>
      </c>
      <c r="AA77" s="193" t="s">
        <v>1892</v>
      </c>
      <c r="AB77" s="118" t="str">
        <f t="shared" ref="AB77" si="77">AH77</f>
        <v>H22AT75-OCAD</v>
      </c>
      <c r="AC77" s="118">
        <f t="shared" si="75"/>
        <v>1</v>
      </c>
      <c r="AD77" s="118" t="str">
        <f t="shared" si="76"/>
        <v>H22AT75-OCAD - 1</v>
      </c>
      <c r="AE77" s="192">
        <f t="shared" si="64"/>
        <v>1</v>
      </c>
      <c r="AF77" s="192">
        <f t="shared" si="65"/>
        <v>1</v>
      </c>
      <c r="AG77" s="192" t="str">
        <f t="shared" si="66"/>
        <v>H22AT75-OCAD</v>
      </c>
      <c r="AH77" s="192" t="str">
        <f t="shared" si="67"/>
        <v>H22AT75-OCAD</v>
      </c>
      <c r="AI77" s="64"/>
      <c r="AJ77" s="65"/>
      <c r="AK77" s="16"/>
    </row>
    <row r="78" spans="1:37" s="17" customFormat="1" ht="220.5" customHeight="1" x14ac:dyDescent="0.2">
      <c r="A78" s="162">
        <f>IF(ISBLANK(D78),"",COUNTA($D$2:D78))</f>
        <v>69</v>
      </c>
      <c r="B78" s="141">
        <f t="shared" si="55"/>
        <v>77</v>
      </c>
      <c r="C78" s="141"/>
      <c r="D78" s="84" t="s">
        <v>848</v>
      </c>
      <c r="E78" s="157" t="s">
        <v>1734</v>
      </c>
      <c r="F78" s="94" t="s">
        <v>1728</v>
      </c>
      <c r="G78" s="94" t="s">
        <v>1729</v>
      </c>
      <c r="H78" s="97" t="s">
        <v>1730</v>
      </c>
      <c r="I78" s="97" t="s">
        <v>1730</v>
      </c>
      <c r="J78" s="86" t="s">
        <v>1726</v>
      </c>
      <c r="K78" s="87">
        <v>1</v>
      </c>
      <c r="L78" s="88">
        <v>44055</v>
      </c>
      <c r="M78" s="88">
        <v>44104</v>
      </c>
      <c r="N78" s="89">
        <f t="shared" ref="N78:N90" si="78">(+M78-L78)/7</f>
        <v>7</v>
      </c>
      <c r="O78" s="157" t="s">
        <v>659</v>
      </c>
      <c r="P78" s="87">
        <v>0</v>
      </c>
      <c r="Q78" s="140"/>
      <c r="R78" s="176"/>
      <c r="S78" s="165">
        <f t="shared" si="35"/>
        <v>-1470.1333333333334</v>
      </c>
      <c r="T78" s="90">
        <f t="shared" si="68"/>
        <v>0</v>
      </c>
      <c r="U78" s="101">
        <f t="shared" si="69"/>
        <v>0</v>
      </c>
      <c r="V78" s="101">
        <f t="shared" si="70"/>
        <v>0</v>
      </c>
      <c r="W78" s="101">
        <f t="shared" si="71"/>
        <v>7</v>
      </c>
      <c r="X78" s="84"/>
      <c r="Y78" s="112" t="str">
        <f t="shared" si="72"/>
        <v>VENCIDA</v>
      </c>
      <c r="Z78" s="112" t="str">
        <f t="shared" si="73"/>
        <v>VENCIDO</v>
      </c>
      <c r="AA78" s="118" t="s">
        <v>1733</v>
      </c>
      <c r="AB78" s="118" t="str">
        <f t="shared" ref="AB78" si="79">AH78</f>
        <v>H11AEFC</v>
      </c>
      <c r="AC78" s="118">
        <f t="shared" si="75"/>
        <v>1</v>
      </c>
      <c r="AD78" s="118" t="str">
        <f t="shared" si="76"/>
        <v>H11AEFC - 1</v>
      </c>
      <c r="AE78" s="192">
        <f t="shared" si="64"/>
        <v>1</v>
      </c>
      <c r="AF78" s="192">
        <f t="shared" si="65"/>
        <v>1</v>
      </c>
      <c r="AG78" s="192" t="str">
        <f t="shared" si="66"/>
        <v>H11AEFC.</v>
      </c>
      <c r="AH78" s="192" t="str">
        <f t="shared" si="67"/>
        <v>H11AEFC</v>
      </c>
      <c r="AI78" s="64"/>
      <c r="AJ78" s="65"/>
      <c r="AK78" s="16"/>
    </row>
    <row r="79" spans="1:37" s="17" customFormat="1" ht="219.75" customHeight="1" x14ac:dyDescent="0.2">
      <c r="A79" s="162" t="str">
        <f>IF(ISBLANK(D79),"",COUNTA($D$2:D79))</f>
        <v/>
      </c>
      <c r="B79" s="141">
        <f t="shared" si="55"/>
        <v>78</v>
      </c>
      <c r="C79" s="141"/>
      <c r="D79" s="84"/>
      <c r="E79" s="157" t="s">
        <v>1734</v>
      </c>
      <c r="F79" s="94" t="s">
        <v>1731</v>
      </c>
      <c r="G79" s="94" t="s">
        <v>1729</v>
      </c>
      <c r="H79" s="86" t="s">
        <v>1732</v>
      </c>
      <c r="I79" s="86" t="s">
        <v>1732</v>
      </c>
      <c r="J79" s="86" t="s">
        <v>1727</v>
      </c>
      <c r="K79" s="87">
        <v>1</v>
      </c>
      <c r="L79" s="88">
        <v>44105</v>
      </c>
      <c r="M79" s="88">
        <v>44165</v>
      </c>
      <c r="N79" s="89">
        <f t="shared" si="78"/>
        <v>8.5714285714285712</v>
      </c>
      <c r="O79" s="157" t="s">
        <v>659</v>
      </c>
      <c r="P79" s="87">
        <v>0</v>
      </c>
      <c r="Q79" s="140"/>
      <c r="R79" s="176"/>
      <c r="S79" s="165">
        <f t="shared" si="35"/>
        <v>-1472.1666666666667</v>
      </c>
      <c r="T79" s="90">
        <f t="shared" si="68"/>
        <v>0</v>
      </c>
      <c r="U79" s="101">
        <f t="shared" si="69"/>
        <v>0</v>
      </c>
      <c r="V79" s="101">
        <f t="shared" si="70"/>
        <v>0</v>
      </c>
      <c r="W79" s="101">
        <f t="shared" si="71"/>
        <v>8.5714285714285712</v>
      </c>
      <c r="X79" s="84"/>
      <c r="Y79" s="112" t="str">
        <f t="shared" si="72"/>
        <v>VENCIDA</v>
      </c>
      <c r="Z79" s="112" t="str">
        <f t="shared" si="73"/>
        <v/>
      </c>
      <c r="AA79" s="118" t="s">
        <v>1733</v>
      </c>
      <c r="AB79" s="118" t="str">
        <f>AH79</f>
        <v>H11AEFC</v>
      </c>
      <c r="AC79" s="118">
        <f t="shared" si="75"/>
        <v>2</v>
      </c>
      <c r="AD79" s="118" t="str">
        <f t="shared" si="76"/>
        <v>H11AEFC - 2</v>
      </c>
      <c r="AE79" s="192">
        <f t="shared" si="64"/>
        <v>1</v>
      </c>
      <c r="AF79" s="192">
        <f t="shared" si="65"/>
        <v>1</v>
      </c>
      <c r="AG79" s="192" t="str">
        <f t="shared" si="66"/>
        <v>H11AEFC.</v>
      </c>
      <c r="AH79" s="192" t="str">
        <f t="shared" si="67"/>
        <v>H11AEFC</v>
      </c>
      <c r="AI79" s="64"/>
      <c r="AJ79" s="65"/>
      <c r="AK79" s="16"/>
    </row>
    <row r="80" spans="1:37" s="17" customFormat="1" ht="350.1" customHeight="1" x14ac:dyDescent="0.2">
      <c r="A80" s="162">
        <f>IF(ISBLANK(D80),"",COUNTA($D$2:D80))</f>
        <v>70</v>
      </c>
      <c r="B80" s="141">
        <f t="shared" si="55"/>
        <v>79</v>
      </c>
      <c r="C80" s="141"/>
      <c r="D80" s="84" t="s">
        <v>847</v>
      </c>
      <c r="E80" s="84" t="s">
        <v>1573</v>
      </c>
      <c r="F80" s="92" t="s">
        <v>1574</v>
      </c>
      <c r="G80" s="92" t="s">
        <v>1575</v>
      </c>
      <c r="H80" s="86" t="s">
        <v>1638</v>
      </c>
      <c r="I80" s="86" t="s">
        <v>1576</v>
      </c>
      <c r="J80" s="87" t="s">
        <v>1577</v>
      </c>
      <c r="K80" s="87">
        <v>6</v>
      </c>
      <c r="L80" s="88">
        <v>44056</v>
      </c>
      <c r="M80" s="88">
        <v>44226</v>
      </c>
      <c r="N80" s="89">
        <f t="shared" si="78"/>
        <v>24.285714285714285</v>
      </c>
      <c r="O80" s="87" t="s">
        <v>1618</v>
      </c>
      <c r="P80" s="87">
        <v>6</v>
      </c>
      <c r="Q80" s="142"/>
      <c r="R80" s="176">
        <v>44267</v>
      </c>
      <c r="S80" s="165">
        <f t="shared" si="35"/>
        <v>1.3666666666666667</v>
      </c>
      <c r="T80" s="90">
        <f t="shared" ref="T80:T110" si="80">IF(P80/K80&gt;1,100,+P80/K80*100)</f>
        <v>100</v>
      </c>
      <c r="U80" s="101">
        <f t="shared" ref="U80:U110" si="81">+N80*T80/100</f>
        <v>24.285714285714285</v>
      </c>
      <c r="V80" s="101">
        <f t="shared" ref="V80:V110" si="82">IF(M80&lt;=$AJ$1,U80,0)</f>
        <v>24.285714285714285</v>
      </c>
      <c r="W80" s="101">
        <f t="shared" ref="W80:W110" si="83">IF($AJ$1&gt;=M80,N80,0)</f>
        <v>24.285714285714285</v>
      </c>
      <c r="X80" s="84" t="s">
        <v>1907</v>
      </c>
      <c r="Y80" s="112" t="str">
        <f t="shared" ref="Y80:Y111" si="84">IF(T80=100,"CUMPLIDA",IF(M80-$AJ$1&lt;0,"VENCIDA",IF(M80-$AJ$1&lt;=30,"PRÓXIMA A VENCER",IF(T80&gt;0,"CON AVANCE","EN TERMINO"))))</f>
        <v>CUMPLIDA</v>
      </c>
      <c r="Z80" s="112" t="str">
        <f t="shared" ref="Z80:Z110" si="85">IF(A80&lt;&gt;"",IF(AF80=1,"VENCIDO",IF(AF80=2,"PRÓXIMO A VENCER",IF(AF80=3,"EN TERMINO",IF(AF80=4,"CON AVANCE",IF(AF80=5,"CUMPLIDO",))))),"")</f>
        <v>CUMPLIDO</v>
      </c>
      <c r="AA80" s="118" t="s">
        <v>1629</v>
      </c>
      <c r="AB80" s="118" t="str">
        <f t="shared" ref="AB80:AB111" si="86">AH80</f>
        <v>H2AF19</v>
      </c>
      <c r="AC80" s="118">
        <f>IF(A80&lt;&gt;"",1,#REF!+1)</f>
        <v>1</v>
      </c>
      <c r="AD80" s="118" t="str">
        <f t="shared" si="76"/>
        <v>H2AF19 - 1</v>
      </c>
      <c r="AE80" s="192">
        <f t="shared" si="64"/>
        <v>5</v>
      </c>
      <c r="AF80" s="192">
        <f t="shared" si="65"/>
        <v>5</v>
      </c>
      <c r="AG80" s="192" t="str">
        <f t="shared" si="66"/>
        <v>H2AF19.</v>
      </c>
      <c r="AH80" s="192" t="str">
        <f t="shared" si="67"/>
        <v>H2AF19</v>
      </c>
      <c r="AI80" s="64"/>
      <c r="AJ80" s="65"/>
      <c r="AK80" s="16"/>
    </row>
    <row r="81" spans="1:37" s="17" customFormat="1" ht="350.1" customHeight="1" x14ac:dyDescent="0.2">
      <c r="A81" s="162">
        <f>IF(ISBLANK(D81),"",COUNTA($D$2:D81))</f>
        <v>71</v>
      </c>
      <c r="B81" s="141">
        <f t="shared" si="55"/>
        <v>80</v>
      </c>
      <c r="C81" s="141"/>
      <c r="D81" s="84" t="s">
        <v>1578</v>
      </c>
      <c r="E81" s="84" t="s">
        <v>1579</v>
      </c>
      <c r="F81" s="92" t="s">
        <v>1580</v>
      </c>
      <c r="G81" s="92" t="s">
        <v>1581</v>
      </c>
      <c r="H81" s="86" t="s">
        <v>1582</v>
      </c>
      <c r="I81" s="86" t="s">
        <v>1583</v>
      </c>
      <c r="J81" s="87" t="s">
        <v>1584</v>
      </c>
      <c r="K81" s="87">
        <v>1</v>
      </c>
      <c r="L81" s="88">
        <v>44056</v>
      </c>
      <c r="M81" s="88">
        <v>44165</v>
      </c>
      <c r="N81" s="89">
        <f t="shared" si="78"/>
        <v>15.571428571428571</v>
      </c>
      <c r="O81" s="87" t="s">
        <v>1572</v>
      </c>
      <c r="P81" s="87">
        <v>1</v>
      </c>
      <c r="Q81" s="142"/>
      <c r="R81" s="176">
        <v>44260</v>
      </c>
      <c r="S81" s="165">
        <f t="shared" si="35"/>
        <v>3.1666666666666665</v>
      </c>
      <c r="T81" s="90">
        <f t="shared" si="80"/>
        <v>100</v>
      </c>
      <c r="U81" s="101">
        <f t="shared" si="81"/>
        <v>15.571428571428571</v>
      </c>
      <c r="V81" s="101">
        <f t="shared" si="82"/>
        <v>15.571428571428571</v>
      </c>
      <c r="W81" s="101">
        <f t="shared" si="83"/>
        <v>15.571428571428571</v>
      </c>
      <c r="X81" s="84" t="s">
        <v>1907</v>
      </c>
      <c r="Y81" s="112" t="str">
        <f t="shared" si="84"/>
        <v>CUMPLIDA</v>
      </c>
      <c r="Z81" s="112" t="str">
        <f t="shared" si="85"/>
        <v>CUMPLIDO</v>
      </c>
      <c r="AA81" s="118" t="s">
        <v>1629</v>
      </c>
      <c r="AB81" s="118" t="str">
        <f t="shared" si="86"/>
        <v>H4AF19</v>
      </c>
      <c r="AC81" s="118">
        <f>IF(A81&lt;&gt;"",1,#REF!+1)</f>
        <v>1</v>
      </c>
      <c r="AD81" s="118" t="str">
        <f t="shared" si="76"/>
        <v>H4AF19 - 1</v>
      </c>
      <c r="AE81" s="192">
        <f t="shared" si="64"/>
        <v>5</v>
      </c>
      <c r="AF81" s="192">
        <f t="shared" si="65"/>
        <v>5</v>
      </c>
      <c r="AG81" s="192" t="str">
        <f t="shared" si="66"/>
        <v>H4AF19.</v>
      </c>
      <c r="AH81" s="192" t="str">
        <f t="shared" si="67"/>
        <v>H4AF19</v>
      </c>
      <c r="AI81" s="64"/>
      <c r="AJ81" s="65"/>
      <c r="AK81" s="16"/>
    </row>
    <row r="82" spans="1:37" s="17" customFormat="1" ht="350.1" customHeight="1" x14ac:dyDescent="0.2">
      <c r="A82" s="162">
        <f>IF(ISBLANK(D82),"",COUNTA($D$2:D82))</f>
        <v>72</v>
      </c>
      <c r="B82" s="141">
        <f t="shared" si="55"/>
        <v>81</v>
      </c>
      <c r="C82" s="141"/>
      <c r="D82" s="84" t="s">
        <v>848</v>
      </c>
      <c r="E82" s="87" t="s">
        <v>1579</v>
      </c>
      <c r="F82" s="94" t="s">
        <v>1586</v>
      </c>
      <c r="G82" s="94" t="s">
        <v>1587</v>
      </c>
      <c r="H82" s="86" t="s">
        <v>1588</v>
      </c>
      <c r="I82" s="86" t="s">
        <v>1576</v>
      </c>
      <c r="J82" s="87" t="s">
        <v>1577</v>
      </c>
      <c r="K82" s="87">
        <v>6</v>
      </c>
      <c r="L82" s="88">
        <v>44056</v>
      </c>
      <c r="M82" s="88">
        <v>44226</v>
      </c>
      <c r="N82" s="89">
        <f t="shared" si="78"/>
        <v>24.285714285714285</v>
      </c>
      <c r="O82" s="87" t="s">
        <v>1619</v>
      </c>
      <c r="P82" s="87">
        <v>6</v>
      </c>
      <c r="Q82" s="142"/>
      <c r="R82" s="176">
        <v>44267</v>
      </c>
      <c r="S82" s="165">
        <f t="shared" si="35"/>
        <v>1.3666666666666667</v>
      </c>
      <c r="T82" s="90">
        <f t="shared" si="80"/>
        <v>100</v>
      </c>
      <c r="U82" s="101">
        <f t="shared" si="81"/>
        <v>24.285714285714285</v>
      </c>
      <c r="V82" s="101">
        <f t="shared" si="82"/>
        <v>24.285714285714285</v>
      </c>
      <c r="W82" s="101">
        <f t="shared" si="83"/>
        <v>24.285714285714285</v>
      </c>
      <c r="X82" s="84" t="s">
        <v>1907</v>
      </c>
      <c r="Y82" s="112" t="str">
        <f t="shared" si="84"/>
        <v>CUMPLIDA</v>
      </c>
      <c r="Z82" s="112" t="str">
        <f t="shared" si="85"/>
        <v>CUMPLIDO</v>
      </c>
      <c r="AA82" s="118" t="s">
        <v>1629</v>
      </c>
      <c r="AB82" s="118" t="str">
        <f t="shared" si="86"/>
        <v>H9AF19</v>
      </c>
      <c r="AC82" s="118">
        <f>IF(A82&lt;&gt;"",1,#REF!+1)</f>
        <v>1</v>
      </c>
      <c r="AD82" s="118" t="str">
        <f t="shared" si="76"/>
        <v>H9AF19 - 1</v>
      </c>
      <c r="AE82" s="192">
        <f t="shared" si="64"/>
        <v>5</v>
      </c>
      <c r="AF82" s="192">
        <f t="shared" si="65"/>
        <v>5</v>
      </c>
      <c r="AG82" s="192" t="str">
        <f t="shared" si="66"/>
        <v>H9AF19.</v>
      </c>
      <c r="AH82" s="192" t="str">
        <f t="shared" si="67"/>
        <v>H9AF19</v>
      </c>
      <c r="AI82" s="64"/>
      <c r="AJ82" s="65"/>
      <c r="AK82" s="16"/>
    </row>
    <row r="83" spans="1:37" s="17" customFormat="1" ht="350.1" customHeight="1" x14ac:dyDescent="0.2">
      <c r="A83" s="162">
        <f>IF(ISBLANK(D83),"",COUNTA($D$2:D83))</f>
        <v>73</v>
      </c>
      <c r="B83" s="141">
        <f t="shared" si="55"/>
        <v>82</v>
      </c>
      <c r="C83" s="141"/>
      <c r="D83" s="84" t="s">
        <v>848</v>
      </c>
      <c r="E83" s="87" t="s">
        <v>1589</v>
      </c>
      <c r="F83" s="92" t="s">
        <v>1590</v>
      </c>
      <c r="G83" s="92" t="s">
        <v>1591</v>
      </c>
      <c r="H83" s="86" t="s">
        <v>1558</v>
      </c>
      <c r="I83" s="86" t="s">
        <v>1570</v>
      </c>
      <c r="J83" s="87" t="s">
        <v>1560</v>
      </c>
      <c r="K83" s="87">
        <v>1</v>
      </c>
      <c r="L83" s="88">
        <v>44056</v>
      </c>
      <c r="M83" s="88">
        <v>44196</v>
      </c>
      <c r="N83" s="89">
        <f t="shared" si="78"/>
        <v>20</v>
      </c>
      <c r="O83" s="87" t="s">
        <v>894</v>
      </c>
      <c r="P83" s="87">
        <v>0.3</v>
      </c>
      <c r="Q83" s="142"/>
      <c r="R83" s="176"/>
      <c r="S83" s="165">
        <f t="shared" si="35"/>
        <v>-1473.2</v>
      </c>
      <c r="T83" s="90">
        <f t="shared" si="80"/>
        <v>30</v>
      </c>
      <c r="U83" s="101">
        <f t="shared" si="81"/>
        <v>6</v>
      </c>
      <c r="V83" s="101">
        <f t="shared" si="82"/>
        <v>6</v>
      </c>
      <c r="W83" s="101">
        <f t="shared" si="83"/>
        <v>20</v>
      </c>
      <c r="X83" s="84" t="s">
        <v>1907</v>
      </c>
      <c r="Y83" s="112" t="str">
        <f t="shared" si="84"/>
        <v>VENCIDA</v>
      </c>
      <c r="Z83" s="112" t="str">
        <f t="shared" si="85"/>
        <v>VENCIDO</v>
      </c>
      <c r="AA83" s="118" t="s">
        <v>1629</v>
      </c>
      <c r="AB83" s="118" t="str">
        <f t="shared" si="86"/>
        <v>H15AF19</v>
      </c>
      <c r="AC83" s="118">
        <f>IF(A83&lt;&gt;"",1,#REF!+1)</f>
        <v>1</v>
      </c>
      <c r="AD83" s="118" t="str">
        <f t="shared" si="76"/>
        <v>H15AF19 - 1</v>
      </c>
      <c r="AE83" s="192">
        <f t="shared" si="64"/>
        <v>1</v>
      </c>
      <c r="AF83" s="192">
        <f t="shared" si="65"/>
        <v>1</v>
      </c>
      <c r="AG83" s="192" t="str">
        <f t="shared" si="66"/>
        <v>H15AF19.</v>
      </c>
      <c r="AH83" s="192" t="str">
        <f t="shared" si="67"/>
        <v>H15AF19</v>
      </c>
      <c r="AI83" s="64"/>
      <c r="AJ83" s="65"/>
      <c r="AK83" s="16"/>
    </row>
    <row r="84" spans="1:37" s="17" customFormat="1" ht="350.1" customHeight="1" x14ac:dyDescent="0.2">
      <c r="A84" s="162">
        <f>IF(ISBLANK(D84),"",COUNTA($D$2:D84))</f>
        <v>74</v>
      </c>
      <c r="B84" s="141">
        <f t="shared" si="55"/>
        <v>83</v>
      </c>
      <c r="C84" s="141"/>
      <c r="D84" s="84" t="s">
        <v>847</v>
      </c>
      <c r="E84" s="87" t="s">
        <v>1561</v>
      </c>
      <c r="F84" s="92" t="s">
        <v>1592</v>
      </c>
      <c r="G84" s="92" t="s">
        <v>1593</v>
      </c>
      <c r="H84" s="86" t="s">
        <v>1558</v>
      </c>
      <c r="I84" s="86" t="s">
        <v>1570</v>
      </c>
      <c r="J84" s="87" t="s">
        <v>1560</v>
      </c>
      <c r="K84" s="87">
        <v>1</v>
      </c>
      <c r="L84" s="88">
        <v>44056</v>
      </c>
      <c r="M84" s="88">
        <v>44196</v>
      </c>
      <c r="N84" s="89">
        <f t="shared" si="78"/>
        <v>20</v>
      </c>
      <c r="O84" s="87" t="s">
        <v>2121</v>
      </c>
      <c r="P84" s="87">
        <v>0.3</v>
      </c>
      <c r="Q84" s="142"/>
      <c r="R84" s="176"/>
      <c r="S84" s="165">
        <f t="shared" ref="S84:S116" si="87">(R84-M84)/30</f>
        <v>-1473.2</v>
      </c>
      <c r="T84" s="90">
        <f t="shared" si="80"/>
        <v>30</v>
      </c>
      <c r="U84" s="101">
        <f t="shared" si="81"/>
        <v>6</v>
      </c>
      <c r="V84" s="101">
        <f t="shared" si="82"/>
        <v>6</v>
      </c>
      <c r="W84" s="101">
        <f t="shared" si="83"/>
        <v>20</v>
      </c>
      <c r="X84" s="84" t="s">
        <v>1907</v>
      </c>
      <c r="Y84" s="112" t="str">
        <f t="shared" si="84"/>
        <v>VENCIDA</v>
      </c>
      <c r="Z84" s="112" t="str">
        <f t="shared" si="85"/>
        <v>VENCIDO</v>
      </c>
      <c r="AA84" s="118" t="s">
        <v>1629</v>
      </c>
      <c r="AB84" s="118" t="str">
        <f t="shared" si="86"/>
        <v>H17AF19</v>
      </c>
      <c r="AC84" s="118">
        <f>IF(A84&lt;&gt;"",1,#REF!+1)</f>
        <v>1</v>
      </c>
      <c r="AD84" s="118" t="str">
        <f t="shared" si="76"/>
        <v>H17AF19 - 1</v>
      </c>
      <c r="AE84" s="192">
        <f t="shared" si="64"/>
        <v>1</v>
      </c>
      <c r="AF84" s="192">
        <f t="shared" si="65"/>
        <v>1</v>
      </c>
      <c r="AG84" s="192" t="str">
        <f t="shared" si="66"/>
        <v>H17AF19.</v>
      </c>
      <c r="AH84" s="192" t="str">
        <f t="shared" si="67"/>
        <v>H17AF19</v>
      </c>
      <c r="AI84" s="64"/>
      <c r="AJ84" s="65"/>
      <c r="AK84" s="16"/>
    </row>
    <row r="85" spans="1:37" s="17" customFormat="1" ht="350.1" customHeight="1" x14ac:dyDescent="0.2">
      <c r="A85" s="162">
        <f>IF(ISBLANK(D85),"",COUNTA($D$2:D85))</f>
        <v>75</v>
      </c>
      <c r="B85" s="141">
        <f t="shared" si="55"/>
        <v>84</v>
      </c>
      <c r="C85" s="141"/>
      <c r="D85" s="158" t="s">
        <v>1594</v>
      </c>
      <c r="E85" s="87" t="s">
        <v>1561</v>
      </c>
      <c r="F85" s="92" t="s">
        <v>1617</v>
      </c>
      <c r="G85" s="92" t="s">
        <v>1595</v>
      </c>
      <c r="H85" s="86" t="s">
        <v>1558</v>
      </c>
      <c r="I85" s="86" t="s">
        <v>1570</v>
      </c>
      <c r="J85" s="87" t="s">
        <v>1560</v>
      </c>
      <c r="K85" s="87">
        <v>1</v>
      </c>
      <c r="L85" s="88">
        <v>44056</v>
      </c>
      <c r="M85" s="88">
        <v>44196</v>
      </c>
      <c r="N85" s="89">
        <f t="shared" si="78"/>
        <v>20</v>
      </c>
      <c r="O85" s="87" t="s">
        <v>2122</v>
      </c>
      <c r="P85" s="87">
        <v>0.3</v>
      </c>
      <c r="Q85" s="142"/>
      <c r="R85" s="176"/>
      <c r="S85" s="165">
        <f t="shared" si="87"/>
        <v>-1473.2</v>
      </c>
      <c r="T85" s="90">
        <f t="shared" si="80"/>
        <v>30</v>
      </c>
      <c r="U85" s="101">
        <f t="shared" si="81"/>
        <v>6</v>
      </c>
      <c r="V85" s="101">
        <f t="shared" si="82"/>
        <v>6</v>
      </c>
      <c r="W85" s="101">
        <f t="shared" si="83"/>
        <v>20</v>
      </c>
      <c r="X85" s="84" t="s">
        <v>1907</v>
      </c>
      <c r="Y85" s="112" t="str">
        <f t="shared" si="84"/>
        <v>VENCIDA</v>
      </c>
      <c r="Z85" s="112" t="str">
        <f t="shared" si="85"/>
        <v>VENCIDO</v>
      </c>
      <c r="AA85" s="118" t="s">
        <v>1629</v>
      </c>
      <c r="AB85" s="118" t="str">
        <f t="shared" si="86"/>
        <v>H18AF19</v>
      </c>
      <c r="AC85" s="118">
        <f t="shared" si="75"/>
        <v>1</v>
      </c>
      <c r="AD85" s="118" t="str">
        <f t="shared" si="76"/>
        <v>H18AF19 - 1</v>
      </c>
      <c r="AE85" s="192">
        <f t="shared" si="64"/>
        <v>1</v>
      </c>
      <c r="AF85" s="192">
        <f t="shared" si="65"/>
        <v>1</v>
      </c>
      <c r="AG85" s="192" t="str">
        <f t="shared" si="66"/>
        <v>H18AF19.</v>
      </c>
      <c r="AH85" s="192" t="str">
        <f t="shared" si="67"/>
        <v>H18AF19</v>
      </c>
      <c r="AI85" s="64"/>
      <c r="AJ85" s="65"/>
      <c r="AK85" s="16"/>
    </row>
    <row r="86" spans="1:37" s="17" customFormat="1" ht="350.1" customHeight="1" x14ac:dyDescent="0.2">
      <c r="A86" s="162">
        <f>IF(ISBLANK(D86),"",COUNTA($D$2:D86))</f>
        <v>76</v>
      </c>
      <c r="B86" s="141">
        <f t="shared" si="55"/>
        <v>85</v>
      </c>
      <c r="C86" s="141"/>
      <c r="D86" s="84" t="s">
        <v>847</v>
      </c>
      <c r="E86" s="87" t="s">
        <v>1596</v>
      </c>
      <c r="F86" s="94" t="s">
        <v>1597</v>
      </c>
      <c r="G86" s="94" t="s">
        <v>1598</v>
      </c>
      <c r="H86" s="86" t="s">
        <v>1558</v>
      </c>
      <c r="I86" s="86" t="s">
        <v>1570</v>
      </c>
      <c r="J86" s="87" t="s">
        <v>1560</v>
      </c>
      <c r="K86" s="87">
        <v>1</v>
      </c>
      <c r="L86" s="88">
        <v>44056</v>
      </c>
      <c r="M86" s="88">
        <v>44196</v>
      </c>
      <c r="N86" s="89">
        <f t="shared" si="78"/>
        <v>20</v>
      </c>
      <c r="O86" s="87" t="s">
        <v>1620</v>
      </c>
      <c r="P86" s="87">
        <v>0.3</v>
      </c>
      <c r="Q86" s="140"/>
      <c r="R86" s="176"/>
      <c r="S86" s="165">
        <f t="shared" si="87"/>
        <v>-1473.2</v>
      </c>
      <c r="T86" s="90">
        <f t="shared" si="80"/>
        <v>30</v>
      </c>
      <c r="U86" s="101">
        <f t="shared" si="81"/>
        <v>6</v>
      </c>
      <c r="V86" s="101">
        <f t="shared" si="82"/>
        <v>6</v>
      </c>
      <c r="W86" s="101">
        <f t="shared" si="83"/>
        <v>20</v>
      </c>
      <c r="X86" s="84"/>
      <c r="Y86" s="112" t="str">
        <f t="shared" si="84"/>
        <v>VENCIDA</v>
      </c>
      <c r="Z86" s="112" t="str">
        <f t="shared" si="85"/>
        <v>VENCIDO</v>
      </c>
      <c r="AA86" s="118" t="s">
        <v>1629</v>
      </c>
      <c r="AB86" s="118" t="str">
        <f t="shared" si="86"/>
        <v>H19AF19</v>
      </c>
      <c r="AC86" s="118">
        <f t="shared" si="75"/>
        <v>1</v>
      </c>
      <c r="AD86" s="118" t="str">
        <f t="shared" si="76"/>
        <v>H19AF19 - 1</v>
      </c>
      <c r="AE86" s="192">
        <f t="shared" si="64"/>
        <v>1</v>
      </c>
      <c r="AF86" s="192">
        <f t="shared" si="65"/>
        <v>1</v>
      </c>
      <c r="AG86" s="192" t="str">
        <f t="shared" si="66"/>
        <v>H19AF19.</v>
      </c>
      <c r="AH86" s="192" t="str">
        <f t="shared" si="67"/>
        <v>H19AF19</v>
      </c>
      <c r="AI86" s="64"/>
      <c r="AJ86" s="65"/>
      <c r="AK86" s="16"/>
    </row>
    <row r="87" spans="1:37" s="17" customFormat="1" ht="350.1" customHeight="1" x14ac:dyDescent="0.2">
      <c r="A87" s="162">
        <f>IF(ISBLANK(D87),"",COUNTA($D$2:D87))</f>
        <v>77</v>
      </c>
      <c r="B87" s="141">
        <f t="shared" si="55"/>
        <v>86</v>
      </c>
      <c r="C87" s="141"/>
      <c r="D87" s="84" t="s">
        <v>1599</v>
      </c>
      <c r="E87" s="87" t="s">
        <v>1596</v>
      </c>
      <c r="F87" s="94" t="s">
        <v>1600</v>
      </c>
      <c r="G87" s="92" t="s">
        <v>1601</v>
      </c>
      <c r="H87" s="86" t="s">
        <v>1602</v>
      </c>
      <c r="I87" s="86" t="s">
        <v>1603</v>
      </c>
      <c r="J87" s="87" t="s">
        <v>1604</v>
      </c>
      <c r="K87" s="87">
        <v>5</v>
      </c>
      <c r="L87" s="88">
        <v>44056</v>
      </c>
      <c r="M87" s="88">
        <v>44196</v>
      </c>
      <c r="N87" s="89">
        <f t="shared" si="78"/>
        <v>20</v>
      </c>
      <c r="O87" s="87" t="s">
        <v>1621</v>
      </c>
      <c r="P87" s="87">
        <v>5</v>
      </c>
      <c r="Q87" s="140"/>
      <c r="R87" s="176">
        <v>44193</v>
      </c>
      <c r="S87" s="165">
        <f t="shared" si="87"/>
        <v>-0.1</v>
      </c>
      <c r="T87" s="90">
        <f t="shared" si="80"/>
        <v>100</v>
      </c>
      <c r="U87" s="101">
        <f t="shared" si="81"/>
        <v>20</v>
      </c>
      <c r="V87" s="101">
        <f t="shared" si="82"/>
        <v>20</v>
      </c>
      <c r="W87" s="101">
        <f t="shared" si="83"/>
        <v>20</v>
      </c>
      <c r="X87" s="84"/>
      <c r="Y87" s="112" t="str">
        <f t="shared" si="84"/>
        <v>CUMPLIDA</v>
      </c>
      <c r="Z87" s="112" t="str">
        <f t="shared" si="85"/>
        <v>CUMPLIDO</v>
      </c>
      <c r="AA87" s="118" t="s">
        <v>1629</v>
      </c>
      <c r="AB87" s="118" t="str">
        <f t="shared" si="86"/>
        <v>H20AF19</v>
      </c>
      <c r="AC87" s="118">
        <f t="shared" si="75"/>
        <v>1</v>
      </c>
      <c r="AD87" s="118" t="str">
        <f t="shared" si="76"/>
        <v>H20AF19 - 1</v>
      </c>
      <c r="AE87" s="192">
        <f t="shared" si="64"/>
        <v>5</v>
      </c>
      <c r="AF87" s="192">
        <f t="shared" si="65"/>
        <v>5</v>
      </c>
      <c r="AG87" s="192" t="str">
        <f t="shared" si="66"/>
        <v>H20AF19.</v>
      </c>
      <c r="AH87" s="192" t="str">
        <f t="shared" si="67"/>
        <v>H20AF19</v>
      </c>
      <c r="AI87" s="64"/>
      <c r="AJ87" s="65"/>
      <c r="AK87" s="16"/>
    </row>
    <row r="88" spans="1:37" s="17" customFormat="1" ht="350.1" customHeight="1" x14ac:dyDescent="0.2">
      <c r="A88" s="162">
        <f>IF(ISBLANK(D88),"",COUNTA($D$2:D88))</f>
        <v>78</v>
      </c>
      <c r="B88" s="141">
        <f t="shared" si="55"/>
        <v>87</v>
      </c>
      <c r="C88" s="141"/>
      <c r="D88" s="84" t="s">
        <v>1605</v>
      </c>
      <c r="E88" s="87" t="s">
        <v>1606</v>
      </c>
      <c r="F88" s="94" t="s">
        <v>1666</v>
      </c>
      <c r="G88" s="92" t="s">
        <v>1607</v>
      </c>
      <c r="H88" s="86" t="s">
        <v>1608</v>
      </c>
      <c r="I88" s="86" t="s">
        <v>1609</v>
      </c>
      <c r="J88" s="87" t="s">
        <v>1610</v>
      </c>
      <c r="K88" s="84">
        <v>1</v>
      </c>
      <c r="L88" s="88">
        <v>44056</v>
      </c>
      <c r="M88" s="88">
        <v>44165</v>
      </c>
      <c r="N88" s="89">
        <f t="shared" si="78"/>
        <v>15.571428571428571</v>
      </c>
      <c r="O88" s="87" t="s">
        <v>1774</v>
      </c>
      <c r="P88" s="87">
        <v>0.3</v>
      </c>
      <c r="Q88" s="142"/>
      <c r="R88" s="176"/>
      <c r="S88" s="165">
        <f t="shared" si="87"/>
        <v>-1472.1666666666667</v>
      </c>
      <c r="T88" s="90">
        <f t="shared" si="80"/>
        <v>30</v>
      </c>
      <c r="U88" s="101">
        <f t="shared" si="81"/>
        <v>4.6714285714285708</v>
      </c>
      <c r="V88" s="101">
        <f t="shared" si="82"/>
        <v>4.6714285714285708</v>
      </c>
      <c r="W88" s="101">
        <f t="shared" si="83"/>
        <v>15.571428571428571</v>
      </c>
      <c r="X88" s="84"/>
      <c r="Y88" s="112" t="str">
        <f t="shared" si="84"/>
        <v>VENCIDA</v>
      </c>
      <c r="Z88" s="112" t="str">
        <f t="shared" si="85"/>
        <v>VENCIDO</v>
      </c>
      <c r="AA88" s="118" t="s">
        <v>1629</v>
      </c>
      <c r="AB88" s="118" t="str">
        <f t="shared" si="86"/>
        <v>H21AF19</v>
      </c>
      <c r="AC88" s="118">
        <f t="shared" si="75"/>
        <v>1</v>
      </c>
      <c r="AD88" s="118" t="str">
        <f t="shared" si="76"/>
        <v>H21AF19 - 1</v>
      </c>
      <c r="AE88" s="192">
        <f t="shared" si="64"/>
        <v>1</v>
      </c>
      <c r="AF88" s="192">
        <f t="shared" si="65"/>
        <v>1</v>
      </c>
      <c r="AG88" s="192" t="str">
        <f t="shared" si="66"/>
        <v>H21AF19.</v>
      </c>
      <c r="AH88" s="192" t="str">
        <f t="shared" si="67"/>
        <v>H21AF19</v>
      </c>
      <c r="AI88" s="64"/>
      <c r="AJ88" s="65"/>
      <c r="AK88" s="16"/>
    </row>
    <row r="89" spans="1:37" s="17" customFormat="1" ht="350.1" customHeight="1" x14ac:dyDescent="0.2">
      <c r="A89" s="162" t="str">
        <f>IF(ISBLANK(D89),"",COUNTA($D$2:D89))</f>
        <v/>
      </c>
      <c r="B89" s="141">
        <f t="shared" si="55"/>
        <v>88</v>
      </c>
      <c r="C89" s="141"/>
      <c r="D89" s="84"/>
      <c r="E89" s="87" t="s">
        <v>1606</v>
      </c>
      <c r="F89" s="94" t="s">
        <v>1667</v>
      </c>
      <c r="G89" s="92" t="s">
        <v>1607</v>
      </c>
      <c r="H89" s="97" t="s">
        <v>1611</v>
      </c>
      <c r="I89" s="97" t="s">
        <v>1612</v>
      </c>
      <c r="J89" s="86" t="s">
        <v>1613</v>
      </c>
      <c r="K89" s="87">
        <v>1</v>
      </c>
      <c r="L89" s="88">
        <v>44056</v>
      </c>
      <c r="M89" s="88">
        <v>44196</v>
      </c>
      <c r="N89" s="89">
        <f t="shared" si="78"/>
        <v>20</v>
      </c>
      <c r="O89" s="87" t="s">
        <v>1636</v>
      </c>
      <c r="P89" s="87">
        <v>0</v>
      </c>
      <c r="Q89" s="140"/>
      <c r="R89" s="176"/>
      <c r="S89" s="165">
        <f t="shared" si="87"/>
        <v>-1473.2</v>
      </c>
      <c r="T89" s="90">
        <f t="shared" si="80"/>
        <v>0</v>
      </c>
      <c r="U89" s="101">
        <f t="shared" si="81"/>
        <v>0</v>
      </c>
      <c r="V89" s="101">
        <f t="shared" si="82"/>
        <v>0</v>
      </c>
      <c r="W89" s="101">
        <f t="shared" si="83"/>
        <v>20</v>
      </c>
      <c r="X89" s="84"/>
      <c r="Y89" s="112" t="str">
        <f t="shared" si="84"/>
        <v>VENCIDA</v>
      </c>
      <c r="Z89" s="112" t="str">
        <f t="shared" si="85"/>
        <v/>
      </c>
      <c r="AA89" s="118" t="s">
        <v>1629</v>
      </c>
      <c r="AB89" s="118" t="str">
        <f t="shared" si="86"/>
        <v>H21AF19</v>
      </c>
      <c r="AC89" s="118">
        <f t="shared" si="75"/>
        <v>2</v>
      </c>
      <c r="AD89" s="118" t="str">
        <f t="shared" si="76"/>
        <v>H21AF19 - 2</v>
      </c>
      <c r="AE89" s="192">
        <f t="shared" si="64"/>
        <v>1</v>
      </c>
      <c r="AF89" s="192">
        <f t="shared" si="65"/>
        <v>1</v>
      </c>
      <c r="AG89" s="192" t="str">
        <f t="shared" si="66"/>
        <v>H21AF19.</v>
      </c>
      <c r="AH89" s="192" t="str">
        <f t="shared" si="67"/>
        <v>H21AF19</v>
      </c>
      <c r="AI89" s="64"/>
      <c r="AJ89" s="65"/>
      <c r="AK89" s="16"/>
    </row>
    <row r="90" spans="1:37" s="17" customFormat="1" ht="350.1" customHeight="1" x14ac:dyDescent="0.2">
      <c r="A90" s="162" t="str">
        <f>IF(ISBLANK(D90),"",COUNTA($D$2:D90))</f>
        <v/>
      </c>
      <c r="B90" s="141">
        <f t="shared" si="55"/>
        <v>89</v>
      </c>
      <c r="C90" s="141"/>
      <c r="D90" s="84"/>
      <c r="E90" s="87" t="s">
        <v>1606</v>
      </c>
      <c r="F90" s="94" t="s">
        <v>1668</v>
      </c>
      <c r="G90" s="92" t="s">
        <v>1607</v>
      </c>
      <c r="H90" s="86" t="s">
        <v>1614</v>
      </c>
      <c r="I90" s="86" t="s">
        <v>1615</v>
      </c>
      <c r="J90" s="86" t="s">
        <v>1616</v>
      </c>
      <c r="K90" s="87">
        <v>1</v>
      </c>
      <c r="L90" s="88">
        <v>44056</v>
      </c>
      <c r="M90" s="88">
        <v>44196</v>
      </c>
      <c r="N90" s="89">
        <f t="shared" si="78"/>
        <v>20</v>
      </c>
      <c r="O90" s="87" t="s">
        <v>1637</v>
      </c>
      <c r="P90" s="87">
        <v>0</v>
      </c>
      <c r="Q90" s="140"/>
      <c r="R90" s="176"/>
      <c r="S90" s="165">
        <f t="shared" si="87"/>
        <v>-1473.2</v>
      </c>
      <c r="T90" s="90">
        <f t="shared" si="80"/>
        <v>0</v>
      </c>
      <c r="U90" s="101">
        <f t="shared" si="81"/>
        <v>0</v>
      </c>
      <c r="V90" s="101">
        <f t="shared" si="82"/>
        <v>0</v>
      </c>
      <c r="W90" s="101">
        <f t="shared" si="83"/>
        <v>20</v>
      </c>
      <c r="X90" s="84"/>
      <c r="Y90" s="112" t="str">
        <f t="shared" si="84"/>
        <v>VENCIDA</v>
      </c>
      <c r="Z90" s="112" t="str">
        <f t="shared" si="85"/>
        <v/>
      </c>
      <c r="AA90" s="118" t="s">
        <v>1629</v>
      </c>
      <c r="AB90" s="118" t="str">
        <f t="shared" si="86"/>
        <v>H21AF19</v>
      </c>
      <c r="AC90" s="118">
        <f t="shared" si="75"/>
        <v>3</v>
      </c>
      <c r="AD90" s="118" t="str">
        <f t="shared" si="76"/>
        <v>H21AF19 - 3</v>
      </c>
      <c r="AE90" s="192">
        <f t="shared" si="64"/>
        <v>1</v>
      </c>
      <c r="AF90" s="192">
        <f t="shared" si="65"/>
        <v>1</v>
      </c>
      <c r="AG90" s="192" t="str">
        <f t="shared" si="66"/>
        <v>H21AF19.</v>
      </c>
      <c r="AH90" s="192" t="str">
        <f t="shared" si="67"/>
        <v>H21AF19</v>
      </c>
      <c r="AI90" s="64"/>
      <c r="AJ90" s="65"/>
      <c r="AK90" s="16"/>
    </row>
    <row r="91" spans="1:37" s="17" customFormat="1" ht="350.1" customHeight="1" x14ac:dyDescent="0.2">
      <c r="A91" s="162">
        <f>IF(ISBLANK(D91),"",COUNTA($D$2:D91))</f>
        <v>79</v>
      </c>
      <c r="B91" s="141">
        <f t="shared" si="55"/>
        <v>90</v>
      </c>
      <c r="C91" s="141"/>
      <c r="D91" s="84" t="s">
        <v>847</v>
      </c>
      <c r="E91" s="84" t="s">
        <v>1549</v>
      </c>
      <c r="F91" s="94" t="s">
        <v>1947</v>
      </c>
      <c r="G91" s="94" t="s">
        <v>1623</v>
      </c>
      <c r="H91" s="97" t="s">
        <v>1624</v>
      </c>
      <c r="I91" s="97" t="s">
        <v>1550</v>
      </c>
      <c r="J91" s="87" t="s">
        <v>1551</v>
      </c>
      <c r="K91" s="87">
        <v>1</v>
      </c>
      <c r="L91" s="88">
        <v>44032</v>
      </c>
      <c r="M91" s="88">
        <v>44165</v>
      </c>
      <c r="N91" s="89">
        <f t="shared" ref="N91:N95" si="88">(+M91-L91)/7</f>
        <v>19</v>
      </c>
      <c r="O91" s="87" t="s">
        <v>750</v>
      </c>
      <c r="P91" s="87">
        <v>0.3</v>
      </c>
      <c r="Q91" s="142"/>
      <c r="R91" s="176"/>
      <c r="S91" s="165">
        <f t="shared" si="87"/>
        <v>-1472.1666666666667</v>
      </c>
      <c r="T91" s="90">
        <f t="shared" si="80"/>
        <v>30</v>
      </c>
      <c r="U91" s="101">
        <f t="shared" si="81"/>
        <v>5.7</v>
      </c>
      <c r="V91" s="101">
        <f t="shared" si="82"/>
        <v>5.7</v>
      </c>
      <c r="W91" s="101">
        <f t="shared" si="83"/>
        <v>19</v>
      </c>
      <c r="X91" s="84"/>
      <c r="Y91" s="112" t="str">
        <f t="shared" si="84"/>
        <v>VENCIDA</v>
      </c>
      <c r="Z91" s="112" t="str">
        <f t="shared" si="85"/>
        <v>VENCIDO</v>
      </c>
      <c r="AA91" s="148" t="s">
        <v>1622</v>
      </c>
      <c r="AB91" s="118" t="str">
        <f t="shared" si="86"/>
        <v>H1ACPP</v>
      </c>
      <c r="AC91" s="118">
        <f t="shared" si="75"/>
        <v>1</v>
      </c>
      <c r="AD91" s="118" t="str">
        <f t="shared" si="76"/>
        <v>H1ACPP - 1</v>
      </c>
      <c r="AE91" s="192">
        <f t="shared" si="64"/>
        <v>1</v>
      </c>
      <c r="AF91" s="192">
        <f t="shared" si="65"/>
        <v>1</v>
      </c>
      <c r="AG91" s="192" t="str">
        <f t="shared" si="66"/>
        <v>H1ACPP.</v>
      </c>
      <c r="AH91" s="192" t="str">
        <f t="shared" si="67"/>
        <v>H1ACPP</v>
      </c>
      <c r="AI91" s="64"/>
      <c r="AJ91" s="65"/>
      <c r="AK91" s="16"/>
    </row>
    <row r="92" spans="1:37" s="17" customFormat="1" ht="350.1" customHeight="1" x14ac:dyDescent="0.2">
      <c r="A92" s="162">
        <f>IF(ISBLANK(D92),"",COUNTA($D$2:D92))</f>
        <v>80</v>
      </c>
      <c r="B92" s="141">
        <f t="shared" si="55"/>
        <v>91</v>
      </c>
      <c r="C92" s="141"/>
      <c r="D92" s="84" t="s">
        <v>848</v>
      </c>
      <c r="E92" s="84" t="s">
        <v>1148</v>
      </c>
      <c r="F92" s="92" t="s">
        <v>1552</v>
      </c>
      <c r="G92" s="92" t="s">
        <v>1553</v>
      </c>
      <c r="H92" s="86" t="s">
        <v>1554</v>
      </c>
      <c r="I92" s="86" t="s">
        <v>2111</v>
      </c>
      <c r="J92" s="87" t="s">
        <v>9</v>
      </c>
      <c r="K92" s="87">
        <v>1</v>
      </c>
      <c r="L92" s="88">
        <v>44032</v>
      </c>
      <c r="M92" s="88">
        <v>44196</v>
      </c>
      <c r="N92" s="89">
        <f t="shared" si="88"/>
        <v>23.428571428571427</v>
      </c>
      <c r="O92" s="87" t="s">
        <v>19</v>
      </c>
      <c r="P92" s="87">
        <v>0</v>
      </c>
      <c r="Q92" s="140"/>
      <c r="R92" s="176"/>
      <c r="S92" s="165">
        <f t="shared" si="87"/>
        <v>-1473.2</v>
      </c>
      <c r="T92" s="90">
        <f t="shared" si="80"/>
        <v>0</v>
      </c>
      <c r="U92" s="101">
        <f t="shared" si="81"/>
        <v>0</v>
      </c>
      <c r="V92" s="101">
        <f t="shared" si="82"/>
        <v>0</v>
      </c>
      <c r="W92" s="101">
        <f t="shared" si="83"/>
        <v>23.428571428571427</v>
      </c>
      <c r="X92" s="84"/>
      <c r="Y92" s="112" t="str">
        <f t="shared" si="84"/>
        <v>VENCIDA</v>
      </c>
      <c r="Z92" s="112" t="str">
        <f t="shared" si="85"/>
        <v>VENCIDO</v>
      </c>
      <c r="AA92" s="148" t="s">
        <v>1622</v>
      </c>
      <c r="AB92" s="118" t="str">
        <f t="shared" si="86"/>
        <v>H2ACPP</v>
      </c>
      <c r="AC92" s="118">
        <f t="shared" si="75"/>
        <v>1</v>
      </c>
      <c r="AD92" s="118" t="str">
        <f t="shared" si="76"/>
        <v>H2ACPP - 1</v>
      </c>
      <c r="AE92" s="192">
        <f t="shared" si="64"/>
        <v>1</v>
      </c>
      <c r="AF92" s="192">
        <f t="shared" si="65"/>
        <v>1</v>
      </c>
      <c r="AG92" s="192" t="str">
        <f t="shared" si="66"/>
        <v>H2ACPP.</v>
      </c>
      <c r="AH92" s="192" t="str">
        <f t="shared" si="67"/>
        <v>H2ACPP</v>
      </c>
      <c r="AI92" s="64"/>
      <c r="AJ92" s="65"/>
      <c r="AK92" s="16"/>
    </row>
    <row r="93" spans="1:37" s="17" customFormat="1" ht="350.1" customHeight="1" x14ac:dyDescent="0.2">
      <c r="A93" s="162">
        <f>IF(ISBLANK(D93),"",COUNTA($D$2:D93))</f>
        <v>81</v>
      </c>
      <c r="B93" s="141">
        <f t="shared" si="55"/>
        <v>92</v>
      </c>
      <c r="C93" s="141"/>
      <c r="D93" s="84" t="s">
        <v>1555</v>
      </c>
      <c r="E93" s="84" t="s">
        <v>1150</v>
      </c>
      <c r="F93" s="92" t="s">
        <v>1556</v>
      </c>
      <c r="G93" s="92" t="s">
        <v>1557</v>
      </c>
      <c r="H93" s="86" t="s">
        <v>1558</v>
      </c>
      <c r="I93" s="86" t="s">
        <v>1559</v>
      </c>
      <c r="J93" s="87" t="s">
        <v>1560</v>
      </c>
      <c r="K93" s="87">
        <v>1</v>
      </c>
      <c r="L93" s="88">
        <v>44032</v>
      </c>
      <c r="M93" s="88">
        <v>44196</v>
      </c>
      <c r="N93" s="89">
        <f t="shared" si="88"/>
        <v>23.428571428571427</v>
      </c>
      <c r="O93" s="87" t="s">
        <v>895</v>
      </c>
      <c r="P93" s="87">
        <v>0.3</v>
      </c>
      <c r="Q93" s="140"/>
      <c r="R93" s="176"/>
      <c r="S93" s="165">
        <f t="shared" si="87"/>
        <v>-1473.2</v>
      </c>
      <c r="T93" s="90">
        <f t="shared" si="80"/>
        <v>30</v>
      </c>
      <c r="U93" s="101">
        <f t="shared" si="81"/>
        <v>7.0285714285714276</v>
      </c>
      <c r="V93" s="101">
        <f t="shared" si="82"/>
        <v>7.0285714285714276</v>
      </c>
      <c r="W93" s="101">
        <f t="shared" si="83"/>
        <v>23.428571428571427</v>
      </c>
      <c r="X93" s="84"/>
      <c r="Y93" s="112" t="str">
        <f t="shared" si="84"/>
        <v>VENCIDA</v>
      </c>
      <c r="Z93" s="112" t="str">
        <f t="shared" si="85"/>
        <v>VENCIDO</v>
      </c>
      <c r="AA93" s="148" t="s">
        <v>1622</v>
      </c>
      <c r="AB93" s="118" t="str">
        <f t="shared" si="86"/>
        <v>H3ACPP</v>
      </c>
      <c r="AC93" s="118">
        <f t="shared" si="75"/>
        <v>1</v>
      </c>
      <c r="AD93" s="118" t="str">
        <f t="shared" si="76"/>
        <v>H3ACPP - 1</v>
      </c>
      <c r="AE93" s="192">
        <f t="shared" si="64"/>
        <v>1</v>
      </c>
      <c r="AF93" s="192">
        <f t="shared" si="65"/>
        <v>1</v>
      </c>
      <c r="AG93" s="192" t="str">
        <f t="shared" si="66"/>
        <v>H3ACPP.</v>
      </c>
      <c r="AH93" s="192" t="str">
        <f t="shared" si="67"/>
        <v>H3ACPP</v>
      </c>
      <c r="AI93" s="64"/>
      <c r="AJ93" s="65"/>
      <c r="AK93" s="16"/>
    </row>
    <row r="94" spans="1:37" s="17" customFormat="1" ht="350.1" customHeight="1" x14ac:dyDescent="0.2">
      <c r="A94" s="162">
        <f>IF(ISBLANK(D94),"",COUNTA($D$2:D94))</f>
        <v>82</v>
      </c>
      <c r="B94" s="141">
        <f t="shared" si="55"/>
        <v>93</v>
      </c>
      <c r="C94" s="141"/>
      <c r="D94" s="84" t="s">
        <v>965</v>
      </c>
      <c r="E94" s="87" t="s">
        <v>1561</v>
      </c>
      <c r="F94" s="94" t="s">
        <v>1562</v>
      </c>
      <c r="G94" s="94" t="s">
        <v>1563</v>
      </c>
      <c r="H94" s="86" t="s">
        <v>1564</v>
      </c>
      <c r="I94" s="86" t="s">
        <v>1565</v>
      </c>
      <c r="J94" s="87" t="s">
        <v>1566</v>
      </c>
      <c r="K94" s="87">
        <v>1</v>
      </c>
      <c r="L94" s="88">
        <v>44032</v>
      </c>
      <c r="M94" s="88">
        <v>44135</v>
      </c>
      <c r="N94" s="89">
        <f t="shared" si="88"/>
        <v>14.714285714285714</v>
      </c>
      <c r="O94" s="87" t="s">
        <v>1567</v>
      </c>
      <c r="P94" s="87">
        <v>1</v>
      </c>
      <c r="Q94" s="142"/>
      <c r="R94" s="176">
        <v>44167</v>
      </c>
      <c r="S94" s="165">
        <f t="shared" si="87"/>
        <v>1.0666666666666667</v>
      </c>
      <c r="T94" s="90">
        <f t="shared" si="80"/>
        <v>100</v>
      </c>
      <c r="U94" s="101">
        <f t="shared" si="81"/>
        <v>14.714285714285714</v>
      </c>
      <c r="V94" s="101">
        <f t="shared" si="82"/>
        <v>14.714285714285714</v>
      </c>
      <c r="W94" s="101">
        <f t="shared" si="83"/>
        <v>14.714285714285714</v>
      </c>
      <c r="X94" s="84" t="s">
        <v>1907</v>
      </c>
      <c r="Y94" s="112" t="str">
        <f t="shared" si="84"/>
        <v>CUMPLIDA</v>
      </c>
      <c r="Z94" s="112" t="str">
        <f t="shared" si="85"/>
        <v>CUMPLIDO</v>
      </c>
      <c r="AA94" s="148" t="s">
        <v>1622</v>
      </c>
      <c r="AB94" s="118" t="str">
        <f t="shared" si="86"/>
        <v>H4ACPP</v>
      </c>
      <c r="AC94" s="118">
        <f t="shared" si="75"/>
        <v>1</v>
      </c>
      <c r="AD94" s="118" t="str">
        <f t="shared" si="76"/>
        <v>H4ACPP - 1</v>
      </c>
      <c r="AE94" s="192">
        <f t="shared" si="64"/>
        <v>5</v>
      </c>
      <c r="AF94" s="192">
        <f t="shared" si="65"/>
        <v>5</v>
      </c>
      <c r="AG94" s="192" t="str">
        <f t="shared" si="66"/>
        <v>H4ACPP.</v>
      </c>
      <c r="AH94" s="192" t="str">
        <f t="shared" si="67"/>
        <v>H4ACPP</v>
      </c>
      <c r="AI94" s="64"/>
      <c r="AJ94" s="65"/>
      <c r="AK94" s="16"/>
    </row>
    <row r="95" spans="1:37" s="17" customFormat="1" ht="350.1" customHeight="1" x14ac:dyDescent="0.2">
      <c r="A95" s="162">
        <f>IF(ISBLANK(D95),"",COUNTA($D$2:D95))</f>
        <v>83</v>
      </c>
      <c r="B95" s="141">
        <f t="shared" si="55"/>
        <v>94</v>
      </c>
      <c r="C95" s="141"/>
      <c r="D95" s="84" t="s">
        <v>847</v>
      </c>
      <c r="E95" s="87" t="s">
        <v>1561</v>
      </c>
      <c r="F95" s="94" t="s">
        <v>1568</v>
      </c>
      <c r="G95" s="94" t="s">
        <v>1569</v>
      </c>
      <c r="H95" s="86" t="s">
        <v>1558</v>
      </c>
      <c r="I95" s="86" t="s">
        <v>1570</v>
      </c>
      <c r="J95" s="87" t="s">
        <v>1560</v>
      </c>
      <c r="K95" s="87">
        <v>1</v>
      </c>
      <c r="L95" s="88">
        <v>44032</v>
      </c>
      <c r="M95" s="88">
        <v>44196</v>
      </c>
      <c r="N95" s="89">
        <f t="shared" si="88"/>
        <v>23.428571428571427</v>
      </c>
      <c r="O95" s="87" t="s">
        <v>895</v>
      </c>
      <c r="P95" s="87">
        <v>0.3</v>
      </c>
      <c r="Q95" s="142"/>
      <c r="R95" s="176"/>
      <c r="S95" s="165">
        <f t="shared" si="87"/>
        <v>-1473.2</v>
      </c>
      <c r="T95" s="90">
        <f t="shared" si="80"/>
        <v>30</v>
      </c>
      <c r="U95" s="101">
        <f t="shared" si="81"/>
        <v>7.0285714285714276</v>
      </c>
      <c r="V95" s="101">
        <f t="shared" si="82"/>
        <v>7.0285714285714276</v>
      </c>
      <c r="W95" s="101">
        <f t="shared" si="83"/>
        <v>23.428571428571427</v>
      </c>
      <c r="X95" s="84" t="s">
        <v>1907</v>
      </c>
      <c r="Y95" s="112" t="str">
        <f t="shared" si="84"/>
        <v>VENCIDA</v>
      </c>
      <c r="Z95" s="112" t="str">
        <f t="shared" si="85"/>
        <v>VENCIDO</v>
      </c>
      <c r="AA95" s="148" t="s">
        <v>1622</v>
      </c>
      <c r="AB95" s="118" t="str">
        <f t="shared" si="86"/>
        <v>H5ACPP</v>
      </c>
      <c r="AC95" s="118">
        <f t="shared" si="75"/>
        <v>1</v>
      </c>
      <c r="AD95" s="118" t="str">
        <f t="shared" si="76"/>
        <v>H5ACPP - 1</v>
      </c>
      <c r="AE95" s="192">
        <f t="shared" si="64"/>
        <v>1</v>
      </c>
      <c r="AF95" s="192">
        <f t="shared" si="65"/>
        <v>1</v>
      </c>
      <c r="AG95" s="192" t="str">
        <f t="shared" si="66"/>
        <v>H5ACPP.</v>
      </c>
      <c r="AH95" s="192" t="str">
        <f t="shared" si="67"/>
        <v>H5ACPP</v>
      </c>
      <c r="AI95" s="64"/>
      <c r="AJ95" s="65"/>
      <c r="AK95" s="16"/>
    </row>
    <row r="96" spans="1:37" s="17" customFormat="1" ht="350.1" customHeight="1" x14ac:dyDescent="0.2">
      <c r="A96" s="162">
        <f>IF(ISBLANK(D96),"",COUNTA($D$2:D96))</f>
        <v>84</v>
      </c>
      <c r="B96" s="141">
        <f t="shared" si="55"/>
        <v>95</v>
      </c>
      <c r="C96" s="141"/>
      <c r="D96" s="141" t="s">
        <v>1385</v>
      </c>
      <c r="E96" s="157" t="s">
        <v>1387</v>
      </c>
      <c r="F96" s="142" t="s">
        <v>1413</v>
      </c>
      <c r="G96" s="142" t="s">
        <v>1388</v>
      </c>
      <c r="H96" s="142" t="s">
        <v>1415</v>
      </c>
      <c r="I96" s="142" t="s">
        <v>1389</v>
      </c>
      <c r="J96" s="140" t="s">
        <v>1390</v>
      </c>
      <c r="K96" s="140">
        <v>6</v>
      </c>
      <c r="L96" s="88">
        <v>43710</v>
      </c>
      <c r="M96" s="88">
        <v>43891</v>
      </c>
      <c r="N96" s="89">
        <f t="shared" ref="N96:N103" si="89">(+M96-L96)/7</f>
        <v>25.857142857142858</v>
      </c>
      <c r="O96" s="87" t="s">
        <v>1407</v>
      </c>
      <c r="P96" s="140">
        <v>6</v>
      </c>
      <c r="Q96" s="140"/>
      <c r="R96" s="176"/>
      <c r="S96" s="165">
        <f t="shared" si="87"/>
        <v>-1463.0333333333333</v>
      </c>
      <c r="T96" s="90">
        <f t="shared" si="80"/>
        <v>100</v>
      </c>
      <c r="U96" s="101">
        <f t="shared" si="81"/>
        <v>25.857142857142858</v>
      </c>
      <c r="V96" s="101">
        <f t="shared" si="82"/>
        <v>25.857142857142858</v>
      </c>
      <c r="W96" s="101">
        <f t="shared" si="83"/>
        <v>25.857142857142858</v>
      </c>
      <c r="X96" s="84"/>
      <c r="Y96" s="112" t="str">
        <f t="shared" si="84"/>
        <v>CUMPLIDA</v>
      </c>
      <c r="Z96" s="112" t="str">
        <f t="shared" si="85"/>
        <v>CUMPLIDO</v>
      </c>
      <c r="AA96" s="118" t="s">
        <v>1414</v>
      </c>
      <c r="AB96" s="118" t="str">
        <f t="shared" si="86"/>
        <v>H2ACTL</v>
      </c>
      <c r="AC96" s="118">
        <f>IF(A96&lt;&gt;"",1,#REF!+1)</f>
        <v>1</v>
      </c>
      <c r="AD96" s="118" t="str">
        <f t="shared" si="76"/>
        <v>H2ACTL - 1</v>
      </c>
      <c r="AE96" s="192">
        <f t="shared" si="64"/>
        <v>5</v>
      </c>
      <c r="AF96" s="192">
        <f t="shared" si="65"/>
        <v>5</v>
      </c>
      <c r="AG96" s="192" t="str">
        <f t="shared" si="66"/>
        <v>H2ACTL.</v>
      </c>
      <c r="AH96" s="192" t="str">
        <f t="shared" si="67"/>
        <v>H2ACTL</v>
      </c>
      <c r="AI96" s="64"/>
      <c r="AJ96" s="65"/>
      <c r="AK96" s="16"/>
    </row>
    <row r="97" spans="1:37" s="17" customFormat="1" ht="350.1" customHeight="1" x14ac:dyDescent="0.2">
      <c r="A97" s="162">
        <f>IF(ISBLANK(D97),"",COUNTA($D$2:D97))</f>
        <v>85</v>
      </c>
      <c r="B97" s="141">
        <f t="shared" si="55"/>
        <v>96</v>
      </c>
      <c r="C97" s="141"/>
      <c r="D97" s="141" t="s">
        <v>1386</v>
      </c>
      <c r="E97" s="157" t="s">
        <v>1387</v>
      </c>
      <c r="F97" s="142" t="s">
        <v>1519</v>
      </c>
      <c r="G97" s="142" t="s">
        <v>1391</v>
      </c>
      <c r="H97" s="97" t="s">
        <v>1416</v>
      </c>
      <c r="I97" s="97" t="s">
        <v>1417</v>
      </c>
      <c r="J97" s="97" t="s">
        <v>1418</v>
      </c>
      <c r="K97" s="140">
        <v>1</v>
      </c>
      <c r="L97" s="88">
        <v>43690</v>
      </c>
      <c r="M97" s="88">
        <v>44012</v>
      </c>
      <c r="N97" s="89">
        <f t="shared" si="89"/>
        <v>46</v>
      </c>
      <c r="O97" s="87" t="s">
        <v>1407</v>
      </c>
      <c r="P97" s="140">
        <v>1</v>
      </c>
      <c r="Q97" s="140"/>
      <c r="R97" s="176"/>
      <c r="S97" s="165">
        <f t="shared" si="87"/>
        <v>-1467.0666666666666</v>
      </c>
      <c r="T97" s="90">
        <f t="shared" si="80"/>
        <v>100</v>
      </c>
      <c r="U97" s="101">
        <f t="shared" si="81"/>
        <v>46</v>
      </c>
      <c r="V97" s="101">
        <f t="shared" si="82"/>
        <v>46</v>
      </c>
      <c r="W97" s="101">
        <f t="shared" si="83"/>
        <v>46</v>
      </c>
      <c r="X97" s="84"/>
      <c r="Y97" s="112" t="str">
        <f t="shared" si="84"/>
        <v>CUMPLIDA</v>
      </c>
      <c r="Z97" s="112" t="str">
        <f t="shared" si="85"/>
        <v>CUMPLIDO</v>
      </c>
      <c r="AA97" s="118" t="s">
        <v>1414</v>
      </c>
      <c r="AB97" s="118" t="str">
        <f t="shared" si="86"/>
        <v>H4ACTL</v>
      </c>
      <c r="AC97" s="118">
        <f t="shared" si="75"/>
        <v>1</v>
      </c>
      <c r="AD97" s="118" t="str">
        <f t="shared" si="76"/>
        <v>H4ACTL - 1</v>
      </c>
      <c r="AE97" s="192">
        <f t="shared" si="64"/>
        <v>5</v>
      </c>
      <c r="AF97" s="192">
        <f t="shared" si="65"/>
        <v>5</v>
      </c>
      <c r="AG97" s="192" t="str">
        <f t="shared" si="66"/>
        <v>H4ACTL.</v>
      </c>
      <c r="AH97" s="192" t="str">
        <f t="shared" si="67"/>
        <v>H4ACTL</v>
      </c>
      <c r="AI97" s="64"/>
      <c r="AJ97" s="65"/>
      <c r="AK97" s="16"/>
    </row>
    <row r="98" spans="1:37" s="17" customFormat="1" ht="350.1" customHeight="1" x14ac:dyDescent="0.2">
      <c r="A98" s="162">
        <f>IF(ISBLANK(D98),"",COUNTA($D$2:D98))</f>
        <v>86</v>
      </c>
      <c r="B98" s="141">
        <f t="shared" si="55"/>
        <v>97</v>
      </c>
      <c r="C98" s="141">
        <v>1</v>
      </c>
      <c r="D98" s="141" t="s">
        <v>1304</v>
      </c>
      <c r="E98" s="157" t="s">
        <v>1387</v>
      </c>
      <c r="F98" s="142" t="s">
        <v>1412</v>
      </c>
      <c r="G98" s="142" t="s">
        <v>1392</v>
      </c>
      <c r="H98" s="142" t="s">
        <v>1393</v>
      </c>
      <c r="I98" s="142" t="s">
        <v>1394</v>
      </c>
      <c r="J98" s="140" t="s">
        <v>1227</v>
      </c>
      <c r="K98" s="140">
        <v>1</v>
      </c>
      <c r="L98" s="88">
        <v>43710</v>
      </c>
      <c r="M98" s="124">
        <v>43982</v>
      </c>
      <c r="N98" s="89">
        <f t="shared" si="89"/>
        <v>38.857142857142854</v>
      </c>
      <c r="O98" s="87" t="s">
        <v>1407</v>
      </c>
      <c r="P98" s="87">
        <v>1</v>
      </c>
      <c r="Q98" s="142"/>
      <c r="R98" s="176">
        <v>44466</v>
      </c>
      <c r="S98" s="165">
        <f t="shared" si="87"/>
        <v>16.133333333333333</v>
      </c>
      <c r="T98" s="90">
        <f t="shared" si="80"/>
        <v>100</v>
      </c>
      <c r="U98" s="101">
        <f t="shared" si="81"/>
        <v>38.857142857142854</v>
      </c>
      <c r="V98" s="101">
        <f t="shared" si="82"/>
        <v>38.857142857142854</v>
      </c>
      <c r="W98" s="101">
        <f t="shared" si="83"/>
        <v>38.857142857142854</v>
      </c>
      <c r="X98" s="84"/>
      <c r="Y98" s="112" t="str">
        <f t="shared" si="84"/>
        <v>CUMPLIDA</v>
      </c>
      <c r="Z98" s="112" t="str">
        <f t="shared" si="85"/>
        <v>CUMPLIDO</v>
      </c>
      <c r="AA98" s="118" t="s">
        <v>1414</v>
      </c>
      <c r="AB98" s="118" t="str">
        <f t="shared" si="86"/>
        <v>H5ACTL</v>
      </c>
      <c r="AC98" s="118">
        <f t="shared" si="75"/>
        <v>1</v>
      </c>
      <c r="AD98" s="118" t="str">
        <f t="shared" si="76"/>
        <v>H5ACTL - 1</v>
      </c>
      <c r="AE98" s="192">
        <f t="shared" si="64"/>
        <v>5</v>
      </c>
      <c r="AF98" s="192">
        <f t="shared" si="65"/>
        <v>5</v>
      </c>
      <c r="AG98" s="192" t="str">
        <f t="shared" si="66"/>
        <v>H5ACTL.</v>
      </c>
      <c r="AH98" s="192" t="str">
        <f t="shared" si="67"/>
        <v>H5ACTL</v>
      </c>
      <c r="AI98" s="64"/>
      <c r="AJ98" s="65"/>
      <c r="AK98" s="16"/>
    </row>
    <row r="99" spans="1:37" s="17" customFormat="1" ht="350.1" customHeight="1" x14ac:dyDescent="0.2">
      <c r="A99" s="162" t="str">
        <f>IF(ISBLANK(D99),"",COUNTA($D$2:D99))</f>
        <v/>
      </c>
      <c r="B99" s="141">
        <f t="shared" si="55"/>
        <v>98</v>
      </c>
      <c r="C99" s="141">
        <v>2</v>
      </c>
      <c r="D99" s="141"/>
      <c r="E99" s="157" t="s">
        <v>1387</v>
      </c>
      <c r="F99" s="142" t="s">
        <v>1411</v>
      </c>
      <c r="G99" s="142" t="s">
        <v>1392</v>
      </c>
      <c r="H99" s="142" t="s">
        <v>1419</v>
      </c>
      <c r="I99" s="142" t="s">
        <v>1395</v>
      </c>
      <c r="J99" s="140" t="s">
        <v>1396</v>
      </c>
      <c r="K99" s="140">
        <v>1</v>
      </c>
      <c r="L99" s="88">
        <v>43983</v>
      </c>
      <c r="M99" s="124">
        <v>44012</v>
      </c>
      <c r="N99" s="89">
        <f t="shared" si="89"/>
        <v>4.1428571428571432</v>
      </c>
      <c r="O99" s="87" t="s">
        <v>1407</v>
      </c>
      <c r="P99" s="87">
        <v>1</v>
      </c>
      <c r="Q99" s="142"/>
      <c r="R99" s="176">
        <v>44466</v>
      </c>
      <c r="S99" s="165">
        <f t="shared" si="87"/>
        <v>15.133333333333333</v>
      </c>
      <c r="T99" s="90">
        <f t="shared" si="80"/>
        <v>100</v>
      </c>
      <c r="U99" s="101">
        <f t="shared" si="81"/>
        <v>4.1428571428571432</v>
      </c>
      <c r="V99" s="101">
        <f t="shared" si="82"/>
        <v>4.1428571428571432</v>
      </c>
      <c r="W99" s="101">
        <f t="shared" si="83"/>
        <v>4.1428571428571432</v>
      </c>
      <c r="X99" s="84"/>
      <c r="Y99" s="112" t="str">
        <f t="shared" si="84"/>
        <v>CUMPLIDA</v>
      </c>
      <c r="Z99" s="112" t="str">
        <f t="shared" si="85"/>
        <v/>
      </c>
      <c r="AA99" s="118" t="s">
        <v>1414</v>
      </c>
      <c r="AB99" s="118" t="str">
        <f t="shared" si="86"/>
        <v>H5ACTL</v>
      </c>
      <c r="AC99" s="118">
        <f t="shared" si="75"/>
        <v>2</v>
      </c>
      <c r="AD99" s="118" t="str">
        <f t="shared" si="76"/>
        <v>H5ACTL - 2</v>
      </c>
      <c r="AE99" s="192">
        <f t="shared" si="64"/>
        <v>5</v>
      </c>
      <c r="AF99" s="192">
        <f t="shared" si="65"/>
        <v>5</v>
      </c>
      <c r="AG99" s="192" t="str">
        <f t="shared" si="66"/>
        <v>H5ACTL.</v>
      </c>
      <c r="AH99" s="192" t="str">
        <f t="shared" si="67"/>
        <v>H5ACTL</v>
      </c>
      <c r="AI99" s="64"/>
      <c r="AJ99" s="65"/>
      <c r="AK99" s="16"/>
    </row>
    <row r="100" spans="1:37" s="17" customFormat="1" ht="350.1" customHeight="1" x14ac:dyDescent="0.2">
      <c r="A100" s="162">
        <f>IF(ISBLANK(D100),"",COUNTA($D$2:D100))</f>
        <v>87</v>
      </c>
      <c r="B100" s="141">
        <f t="shared" si="55"/>
        <v>99</v>
      </c>
      <c r="C100" s="141">
        <v>3</v>
      </c>
      <c r="D100" s="141" t="s">
        <v>1304</v>
      </c>
      <c r="E100" s="157" t="s">
        <v>1387</v>
      </c>
      <c r="F100" s="142" t="s">
        <v>1397</v>
      </c>
      <c r="G100" s="142" t="s">
        <v>1398</v>
      </c>
      <c r="H100" s="142" t="s">
        <v>1399</v>
      </c>
      <c r="I100" s="142" t="s">
        <v>1400</v>
      </c>
      <c r="J100" s="140" t="s">
        <v>1401</v>
      </c>
      <c r="K100" s="140">
        <v>1</v>
      </c>
      <c r="L100" s="88">
        <v>43710</v>
      </c>
      <c r="M100" s="124">
        <v>44012</v>
      </c>
      <c r="N100" s="89">
        <f t="shared" si="89"/>
        <v>43.142857142857146</v>
      </c>
      <c r="O100" s="87" t="s">
        <v>1408</v>
      </c>
      <c r="P100" s="87">
        <v>1</v>
      </c>
      <c r="Q100" s="140"/>
      <c r="R100" s="176"/>
      <c r="S100" s="165">
        <f t="shared" si="87"/>
        <v>-1467.0666666666666</v>
      </c>
      <c r="T100" s="90">
        <f t="shared" si="80"/>
        <v>100</v>
      </c>
      <c r="U100" s="101">
        <f t="shared" si="81"/>
        <v>43.142857142857146</v>
      </c>
      <c r="V100" s="101">
        <f t="shared" si="82"/>
        <v>43.142857142857146</v>
      </c>
      <c r="W100" s="101">
        <f t="shared" si="83"/>
        <v>43.142857142857146</v>
      </c>
      <c r="X100" s="84"/>
      <c r="Y100" s="112" t="str">
        <f t="shared" si="84"/>
        <v>CUMPLIDA</v>
      </c>
      <c r="Z100" s="112" t="str">
        <f t="shared" si="85"/>
        <v>CUMPLIDO</v>
      </c>
      <c r="AA100" s="118" t="s">
        <v>1414</v>
      </c>
      <c r="AB100" s="118" t="str">
        <f t="shared" si="86"/>
        <v>H12ACTL</v>
      </c>
      <c r="AC100" s="118">
        <f t="shared" si="75"/>
        <v>1</v>
      </c>
      <c r="AD100" s="118" t="str">
        <f t="shared" si="76"/>
        <v>H12ACTL - 1</v>
      </c>
      <c r="AE100" s="192">
        <f t="shared" si="64"/>
        <v>5</v>
      </c>
      <c r="AF100" s="192">
        <f t="shared" si="65"/>
        <v>5</v>
      </c>
      <c r="AG100" s="192" t="str">
        <f t="shared" si="66"/>
        <v>H12ACTL.</v>
      </c>
      <c r="AH100" s="192" t="str">
        <f t="shared" si="67"/>
        <v>H12ACTL</v>
      </c>
      <c r="AI100" s="64"/>
      <c r="AJ100" s="65"/>
      <c r="AK100" s="16"/>
    </row>
    <row r="101" spans="1:37" s="17" customFormat="1" ht="350.1" customHeight="1" x14ac:dyDescent="0.2">
      <c r="A101" s="162" t="str">
        <f>IF(ISBLANK(D101),"",COUNTA($D$2:D101))</f>
        <v/>
      </c>
      <c r="B101" s="141">
        <f t="shared" si="55"/>
        <v>100</v>
      </c>
      <c r="C101" s="141">
        <v>4</v>
      </c>
      <c r="D101" s="141"/>
      <c r="E101" s="157" t="s">
        <v>1387</v>
      </c>
      <c r="F101" s="142" t="s">
        <v>1402</v>
      </c>
      <c r="G101" s="142" t="s">
        <v>1398</v>
      </c>
      <c r="H101" s="142" t="s">
        <v>1399</v>
      </c>
      <c r="I101" s="142" t="s">
        <v>1403</v>
      </c>
      <c r="J101" s="140" t="s">
        <v>1396</v>
      </c>
      <c r="K101" s="140">
        <v>1</v>
      </c>
      <c r="L101" s="88">
        <v>44013</v>
      </c>
      <c r="M101" s="124">
        <v>44043</v>
      </c>
      <c r="N101" s="89">
        <f t="shared" si="89"/>
        <v>4.2857142857142856</v>
      </c>
      <c r="O101" s="87" t="s">
        <v>1408</v>
      </c>
      <c r="P101" s="87">
        <v>1</v>
      </c>
      <c r="Q101" s="140"/>
      <c r="R101" s="176"/>
      <c r="S101" s="165">
        <f t="shared" si="87"/>
        <v>-1468.1</v>
      </c>
      <c r="T101" s="90">
        <f t="shared" si="80"/>
        <v>100</v>
      </c>
      <c r="U101" s="101">
        <f t="shared" si="81"/>
        <v>4.2857142857142856</v>
      </c>
      <c r="V101" s="101">
        <f t="shared" si="82"/>
        <v>4.2857142857142856</v>
      </c>
      <c r="W101" s="101">
        <f t="shared" si="83"/>
        <v>4.2857142857142856</v>
      </c>
      <c r="X101" s="84"/>
      <c r="Y101" s="112" t="str">
        <f t="shared" si="84"/>
        <v>CUMPLIDA</v>
      </c>
      <c r="Z101" s="112" t="str">
        <f t="shared" si="85"/>
        <v/>
      </c>
      <c r="AA101" s="118" t="s">
        <v>1414</v>
      </c>
      <c r="AB101" s="118" t="str">
        <f t="shared" si="86"/>
        <v>H12ACTL</v>
      </c>
      <c r="AC101" s="118">
        <f t="shared" si="75"/>
        <v>2</v>
      </c>
      <c r="AD101" s="118" t="str">
        <f t="shared" si="76"/>
        <v>H12ACTL - 2</v>
      </c>
      <c r="AE101" s="192">
        <f t="shared" si="64"/>
        <v>5</v>
      </c>
      <c r="AF101" s="192">
        <f t="shared" si="65"/>
        <v>5</v>
      </c>
      <c r="AG101" s="192" t="str">
        <f t="shared" si="66"/>
        <v>H12ACTL.</v>
      </c>
      <c r="AH101" s="192" t="str">
        <f t="shared" si="67"/>
        <v>H12ACTL</v>
      </c>
      <c r="AI101" s="64"/>
      <c r="AJ101" s="65"/>
      <c r="AK101" s="16"/>
    </row>
    <row r="102" spans="1:37" s="17" customFormat="1" ht="350.1" customHeight="1" x14ac:dyDescent="0.2">
      <c r="A102" s="162">
        <f>IF(ISBLANK(D102),"",COUNTA($D$2:D102))</f>
        <v>88</v>
      </c>
      <c r="B102" s="141">
        <f t="shared" si="55"/>
        <v>101</v>
      </c>
      <c r="C102" s="141">
        <v>5</v>
      </c>
      <c r="D102" s="141" t="s">
        <v>1304</v>
      </c>
      <c r="E102" s="157" t="s">
        <v>1387</v>
      </c>
      <c r="F102" s="142" t="s">
        <v>1409</v>
      </c>
      <c r="G102" s="142" t="s">
        <v>1404</v>
      </c>
      <c r="H102" s="142" t="s">
        <v>1405</v>
      </c>
      <c r="I102" s="142" t="s">
        <v>1406</v>
      </c>
      <c r="J102" s="140" t="s">
        <v>1420</v>
      </c>
      <c r="K102" s="140">
        <v>1</v>
      </c>
      <c r="L102" s="88">
        <v>43710</v>
      </c>
      <c r="M102" s="124">
        <v>44012</v>
      </c>
      <c r="N102" s="89">
        <f t="shared" si="89"/>
        <v>43.142857142857146</v>
      </c>
      <c r="O102" s="87" t="s">
        <v>1407</v>
      </c>
      <c r="P102" s="87">
        <v>1</v>
      </c>
      <c r="Q102" s="142"/>
      <c r="R102" s="176">
        <v>44466</v>
      </c>
      <c r="S102" s="165">
        <f t="shared" si="87"/>
        <v>15.133333333333333</v>
      </c>
      <c r="T102" s="90">
        <f t="shared" si="80"/>
        <v>100</v>
      </c>
      <c r="U102" s="101">
        <f t="shared" si="81"/>
        <v>43.142857142857146</v>
      </c>
      <c r="V102" s="101">
        <f t="shared" si="82"/>
        <v>43.142857142857146</v>
      </c>
      <c r="W102" s="101">
        <f t="shared" si="83"/>
        <v>43.142857142857146</v>
      </c>
      <c r="X102" s="84"/>
      <c r="Y102" s="112" t="str">
        <f t="shared" si="84"/>
        <v>CUMPLIDA</v>
      </c>
      <c r="Z102" s="112" t="str">
        <f t="shared" si="85"/>
        <v>CUMPLIDO</v>
      </c>
      <c r="AA102" s="118" t="s">
        <v>1414</v>
      </c>
      <c r="AB102" s="118" t="str">
        <f t="shared" si="86"/>
        <v>H15ACTL</v>
      </c>
      <c r="AC102" s="118">
        <f t="shared" si="75"/>
        <v>1</v>
      </c>
      <c r="AD102" s="118" t="str">
        <f t="shared" si="76"/>
        <v>H15ACTL - 1</v>
      </c>
      <c r="AE102" s="192">
        <f t="shared" si="64"/>
        <v>5</v>
      </c>
      <c r="AF102" s="192">
        <f t="shared" si="65"/>
        <v>5</v>
      </c>
      <c r="AG102" s="192" t="str">
        <f t="shared" si="66"/>
        <v>H15ACTL.</v>
      </c>
      <c r="AH102" s="192" t="str">
        <f t="shared" si="67"/>
        <v>H15ACTL</v>
      </c>
      <c r="AI102" s="64"/>
      <c r="AJ102" s="65"/>
      <c r="AK102" s="16"/>
    </row>
    <row r="103" spans="1:37" s="17" customFormat="1" ht="350.1" customHeight="1" x14ac:dyDescent="0.2">
      <c r="A103" s="162" t="str">
        <f>IF(ISBLANK(D103),"",COUNTA($D$2:D103))</f>
        <v/>
      </c>
      <c r="B103" s="141">
        <f t="shared" si="55"/>
        <v>102</v>
      </c>
      <c r="C103" s="141">
        <v>6</v>
      </c>
      <c r="D103" s="141"/>
      <c r="E103" s="157" t="s">
        <v>1387</v>
      </c>
      <c r="F103" s="142" t="s">
        <v>1410</v>
      </c>
      <c r="G103" s="142" t="s">
        <v>1404</v>
      </c>
      <c r="H103" s="142" t="s">
        <v>1405</v>
      </c>
      <c r="I103" s="142" t="s">
        <v>1421</v>
      </c>
      <c r="J103" s="140" t="s">
        <v>1396</v>
      </c>
      <c r="K103" s="140">
        <v>1</v>
      </c>
      <c r="L103" s="88">
        <v>44013</v>
      </c>
      <c r="M103" s="124">
        <v>44043</v>
      </c>
      <c r="N103" s="89">
        <f t="shared" si="89"/>
        <v>4.2857142857142856</v>
      </c>
      <c r="O103" s="87" t="s">
        <v>1407</v>
      </c>
      <c r="P103" s="87">
        <v>1</v>
      </c>
      <c r="Q103" s="142"/>
      <c r="R103" s="176">
        <v>44466</v>
      </c>
      <c r="S103" s="165">
        <f t="shared" si="87"/>
        <v>14.1</v>
      </c>
      <c r="T103" s="90">
        <f t="shared" si="80"/>
        <v>100</v>
      </c>
      <c r="U103" s="101">
        <f t="shared" si="81"/>
        <v>4.2857142857142856</v>
      </c>
      <c r="V103" s="101">
        <f t="shared" si="82"/>
        <v>4.2857142857142856</v>
      </c>
      <c r="W103" s="101">
        <f t="shared" si="83"/>
        <v>4.2857142857142856</v>
      </c>
      <c r="X103" s="84"/>
      <c r="Y103" s="112" t="str">
        <f t="shared" si="84"/>
        <v>CUMPLIDA</v>
      </c>
      <c r="Z103" s="112" t="str">
        <f t="shared" si="85"/>
        <v/>
      </c>
      <c r="AA103" s="118" t="s">
        <v>1414</v>
      </c>
      <c r="AB103" s="118" t="str">
        <f t="shared" si="86"/>
        <v>H15ACTL</v>
      </c>
      <c r="AC103" s="118">
        <f t="shared" si="75"/>
        <v>2</v>
      </c>
      <c r="AD103" s="118" t="str">
        <f t="shared" si="76"/>
        <v>H15ACTL - 2</v>
      </c>
      <c r="AE103" s="192">
        <f t="shared" si="64"/>
        <v>5</v>
      </c>
      <c r="AF103" s="192">
        <f t="shared" si="65"/>
        <v>5</v>
      </c>
      <c r="AG103" s="192" t="str">
        <f t="shared" si="66"/>
        <v>H15ACTL.</v>
      </c>
      <c r="AH103" s="192" t="str">
        <f t="shared" si="67"/>
        <v>H15ACTL</v>
      </c>
      <c r="AI103" s="64"/>
      <c r="AJ103" s="65"/>
      <c r="AK103" s="16"/>
    </row>
    <row r="104" spans="1:37" s="17" customFormat="1" ht="350.1" customHeight="1" x14ac:dyDescent="0.2">
      <c r="A104" s="162">
        <f>IF(ISBLANK(D104),"",COUNTA($D$2:D104))</f>
        <v>89</v>
      </c>
      <c r="B104" s="141">
        <f t="shared" si="55"/>
        <v>103</v>
      </c>
      <c r="C104" s="84">
        <v>16</v>
      </c>
      <c r="D104" s="84" t="s">
        <v>848</v>
      </c>
      <c r="E104" s="87">
        <v>1801001</v>
      </c>
      <c r="F104" s="94" t="s">
        <v>1676</v>
      </c>
      <c r="G104" s="94" t="s">
        <v>1267</v>
      </c>
      <c r="H104" s="97" t="s">
        <v>1261</v>
      </c>
      <c r="I104" s="97" t="s">
        <v>1266</v>
      </c>
      <c r="J104" s="84" t="s">
        <v>1262</v>
      </c>
      <c r="K104" s="84">
        <v>1</v>
      </c>
      <c r="L104" s="88">
        <v>43690</v>
      </c>
      <c r="M104" s="124">
        <v>43921</v>
      </c>
      <c r="N104" s="89">
        <f t="shared" ref="N104:N122" si="90">(+M104-L104)/7</f>
        <v>33</v>
      </c>
      <c r="O104" s="87" t="s">
        <v>1382</v>
      </c>
      <c r="P104" s="85">
        <v>1</v>
      </c>
      <c r="Q104" s="92"/>
      <c r="R104" s="85"/>
      <c r="S104" s="165">
        <f t="shared" si="87"/>
        <v>-1464.0333333333333</v>
      </c>
      <c r="T104" s="90">
        <f t="shared" si="80"/>
        <v>100</v>
      </c>
      <c r="U104" s="101">
        <f t="shared" si="81"/>
        <v>33</v>
      </c>
      <c r="V104" s="101">
        <f t="shared" si="82"/>
        <v>33</v>
      </c>
      <c r="W104" s="101">
        <f t="shared" si="83"/>
        <v>33</v>
      </c>
      <c r="X104" s="84" t="s">
        <v>1907</v>
      </c>
      <c r="Y104" s="112" t="str">
        <f t="shared" si="84"/>
        <v>CUMPLIDA</v>
      </c>
      <c r="Z104" s="112" t="str">
        <f t="shared" si="85"/>
        <v>CUMPLIDO</v>
      </c>
      <c r="AA104" s="118" t="s">
        <v>1260</v>
      </c>
      <c r="AB104" s="118" t="str">
        <f t="shared" si="86"/>
        <v>H10AF18</v>
      </c>
      <c r="AC104" s="118">
        <f>IF(A104&lt;&gt;"",1,#REF!+1)</f>
        <v>1</v>
      </c>
      <c r="AD104" s="118" t="str">
        <f t="shared" si="76"/>
        <v>H10AF18 - 1</v>
      </c>
      <c r="AE104" s="192">
        <f t="shared" si="64"/>
        <v>5</v>
      </c>
      <c r="AF104" s="192">
        <f t="shared" si="65"/>
        <v>5</v>
      </c>
      <c r="AG104" s="192" t="str">
        <f t="shared" si="66"/>
        <v>H10AF18.</v>
      </c>
      <c r="AH104" s="192" t="str">
        <f t="shared" si="67"/>
        <v>H10AF18</v>
      </c>
      <c r="AI104" s="64"/>
      <c r="AJ104" s="65"/>
      <c r="AK104" s="16"/>
    </row>
    <row r="105" spans="1:37" s="17" customFormat="1" ht="350.1" customHeight="1" x14ac:dyDescent="0.2">
      <c r="A105" s="162" t="str">
        <f>IF(ISBLANK(D105),"",COUNTA($D$2:D105))</f>
        <v/>
      </c>
      <c r="B105" s="141">
        <f t="shared" si="55"/>
        <v>104</v>
      </c>
      <c r="C105" s="84">
        <v>17</v>
      </c>
      <c r="D105" s="84"/>
      <c r="E105" s="87">
        <v>1801001</v>
      </c>
      <c r="F105" s="94" t="s">
        <v>1677</v>
      </c>
      <c r="G105" s="94" t="s">
        <v>1267</v>
      </c>
      <c r="H105" s="97" t="s">
        <v>1261</v>
      </c>
      <c r="I105" s="97" t="s">
        <v>1264</v>
      </c>
      <c r="J105" s="97" t="s">
        <v>1265</v>
      </c>
      <c r="K105" s="84">
        <v>1</v>
      </c>
      <c r="L105" s="88">
        <v>43690</v>
      </c>
      <c r="M105" s="124">
        <v>43830</v>
      </c>
      <c r="N105" s="89">
        <f t="shared" si="90"/>
        <v>20</v>
      </c>
      <c r="O105" s="87" t="s">
        <v>1382</v>
      </c>
      <c r="P105" s="87">
        <v>1</v>
      </c>
      <c r="Q105" s="92"/>
      <c r="R105" s="179">
        <v>44258</v>
      </c>
      <c r="S105" s="165">
        <f t="shared" si="87"/>
        <v>14.266666666666667</v>
      </c>
      <c r="T105" s="90">
        <f t="shared" si="80"/>
        <v>100</v>
      </c>
      <c r="U105" s="101">
        <f t="shared" si="81"/>
        <v>20</v>
      </c>
      <c r="V105" s="101">
        <f t="shared" si="82"/>
        <v>20</v>
      </c>
      <c r="W105" s="101">
        <f t="shared" si="83"/>
        <v>20</v>
      </c>
      <c r="X105" s="84" t="s">
        <v>1907</v>
      </c>
      <c r="Y105" s="112" t="str">
        <f t="shared" si="84"/>
        <v>CUMPLIDA</v>
      </c>
      <c r="Z105" s="112" t="str">
        <f t="shared" si="85"/>
        <v/>
      </c>
      <c r="AA105" s="118" t="s">
        <v>1260</v>
      </c>
      <c r="AB105" s="118" t="str">
        <f t="shared" si="86"/>
        <v>H10AF18</v>
      </c>
      <c r="AC105" s="118">
        <f t="shared" si="75"/>
        <v>2</v>
      </c>
      <c r="AD105" s="118" t="str">
        <f t="shared" si="76"/>
        <v>H10AF18 - 2</v>
      </c>
      <c r="AE105" s="192">
        <f t="shared" si="64"/>
        <v>5</v>
      </c>
      <c r="AF105" s="192">
        <f t="shared" si="65"/>
        <v>5</v>
      </c>
      <c r="AG105" s="192" t="str">
        <f t="shared" si="66"/>
        <v>H10AF18.</v>
      </c>
      <c r="AH105" s="192" t="str">
        <f t="shared" si="67"/>
        <v>H10AF18</v>
      </c>
      <c r="AI105" s="64"/>
      <c r="AJ105" s="65"/>
      <c r="AK105" s="16"/>
    </row>
    <row r="106" spans="1:37" s="17" customFormat="1" ht="350.1" customHeight="1" x14ac:dyDescent="0.2">
      <c r="A106" s="162" t="str">
        <f>IF(ISBLANK(D106),"",COUNTA($D$2:D106))</f>
        <v/>
      </c>
      <c r="B106" s="141">
        <f t="shared" si="55"/>
        <v>105</v>
      </c>
      <c r="C106" s="84">
        <v>18</v>
      </c>
      <c r="D106" s="84"/>
      <c r="E106" s="87">
        <v>1801001</v>
      </c>
      <c r="F106" s="94" t="s">
        <v>1678</v>
      </c>
      <c r="G106" s="94" t="s">
        <v>1267</v>
      </c>
      <c r="H106" s="97" t="s">
        <v>1261</v>
      </c>
      <c r="I106" s="97" t="s">
        <v>1775</v>
      </c>
      <c r="J106" s="97" t="s">
        <v>1910</v>
      </c>
      <c r="K106" s="84">
        <v>2</v>
      </c>
      <c r="L106" s="88">
        <v>43690</v>
      </c>
      <c r="M106" s="124">
        <v>43830</v>
      </c>
      <c r="N106" s="89">
        <f t="shared" si="90"/>
        <v>20</v>
      </c>
      <c r="O106" s="87" t="s">
        <v>1383</v>
      </c>
      <c r="P106" s="87">
        <v>2</v>
      </c>
      <c r="Q106" s="92"/>
      <c r="R106" s="85"/>
      <c r="S106" s="165">
        <f t="shared" si="87"/>
        <v>-1461</v>
      </c>
      <c r="T106" s="90">
        <f t="shared" si="80"/>
        <v>100</v>
      </c>
      <c r="U106" s="101">
        <f t="shared" si="81"/>
        <v>20</v>
      </c>
      <c r="V106" s="101">
        <f t="shared" si="82"/>
        <v>20</v>
      </c>
      <c r="W106" s="101">
        <f t="shared" si="83"/>
        <v>20</v>
      </c>
      <c r="X106" s="84" t="s">
        <v>1907</v>
      </c>
      <c r="Y106" s="112" t="str">
        <f t="shared" si="84"/>
        <v>CUMPLIDA</v>
      </c>
      <c r="Z106" s="112" t="str">
        <f t="shared" si="85"/>
        <v/>
      </c>
      <c r="AA106" s="118" t="s">
        <v>1260</v>
      </c>
      <c r="AB106" s="118" t="str">
        <f t="shared" si="86"/>
        <v>H10AF18</v>
      </c>
      <c r="AC106" s="118">
        <f t="shared" si="75"/>
        <v>3</v>
      </c>
      <c r="AD106" s="118" t="str">
        <f t="shared" si="76"/>
        <v>H10AF18 - 3</v>
      </c>
      <c r="AE106" s="192">
        <f t="shared" si="64"/>
        <v>5</v>
      </c>
      <c r="AF106" s="192">
        <f t="shared" si="65"/>
        <v>5</v>
      </c>
      <c r="AG106" s="192" t="str">
        <f t="shared" si="66"/>
        <v>H10AF18.</v>
      </c>
      <c r="AH106" s="192" t="str">
        <f t="shared" si="67"/>
        <v>H10AF18</v>
      </c>
      <c r="AI106" s="64"/>
      <c r="AJ106" s="65"/>
      <c r="AK106" s="16"/>
    </row>
    <row r="107" spans="1:37" s="17" customFormat="1" ht="350.1" customHeight="1" x14ac:dyDescent="0.2">
      <c r="A107" s="162">
        <f>IF(ISBLANK(D107),"",COUNTA($D$2:D107))</f>
        <v>90</v>
      </c>
      <c r="B107" s="141">
        <f t="shared" si="55"/>
        <v>106</v>
      </c>
      <c r="C107" s="84">
        <v>22</v>
      </c>
      <c r="D107" s="84" t="s">
        <v>848</v>
      </c>
      <c r="E107" s="87">
        <v>1801001</v>
      </c>
      <c r="F107" s="94" t="s">
        <v>1679</v>
      </c>
      <c r="G107" s="94" t="s">
        <v>1270</v>
      </c>
      <c r="H107" s="97" t="s">
        <v>1261</v>
      </c>
      <c r="I107" s="97" t="s">
        <v>1517</v>
      </c>
      <c r="J107" s="84" t="s">
        <v>1262</v>
      </c>
      <c r="K107" s="84">
        <v>1</v>
      </c>
      <c r="L107" s="88">
        <v>43690</v>
      </c>
      <c r="M107" s="124">
        <v>43921</v>
      </c>
      <c r="N107" s="89">
        <f t="shared" si="90"/>
        <v>33</v>
      </c>
      <c r="O107" s="87" t="s">
        <v>1269</v>
      </c>
      <c r="P107" s="85">
        <v>1</v>
      </c>
      <c r="Q107" s="92"/>
      <c r="R107" s="85"/>
      <c r="S107" s="165">
        <f t="shared" si="87"/>
        <v>-1464.0333333333333</v>
      </c>
      <c r="T107" s="90">
        <f t="shared" si="80"/>
        <v>100</v>
      </c>
      <c r="U107" s="101">
        <f t="shared" si="81"/>
        <v>33</v>
      </c>
      <c r="V107" s="101">
        <f t="shared" si="82"/>
        <v>33</v>
      </c>
      <c r="W107" s="101">
        <f t="shared" si="83"/>
        <v>33</v>
      </c>
      <c r="X107" s="84" t="s">
        <v>1907</v>
      </c>
      <c r="Y107" s="112" t="str">
        <f t="shared" si="84"/>
        <v>CUMPLIDA</v>
      </c>
      <c r="Z107" s="112" t="str">
        <f t="shared" si="85"/>
        <v>CUMPLIDO</v>
      </c>
      <c r="AA107" s="118" t="s">
        <v>1260</v>
      </c>
      <c r="AB107" s="118" t="str">
        <f t="shared" si="86"/>
        <v>H12AF18</v>
      </c>
      <c r="AC107" s="118">
        <f>IF(A107&lt;&gt;"",1,#REF!+1)</f>
        <v>1</v>
      </c>
      <c r="AD107" s="118" t="str">
        <f t="shared" ref="AD107:AD140" si="91">CONCATENATE(AB107," - ",AC107)</f>
        <v>H12AF18 - 1</v>
      </c>
      <c r="AE107" s="192">
        <f t="shared" si="64"/>
        <v>5</v>
      </c>
      <c r="AF107" s="192">
        <f t="shared" si="65"/>
        <v>5</v>
      </c>
      <c r="AG107" s="192" t="str">
        <f t="shared" si="66"/>
        <v>H12AF18.</v>
      </c>
      <c r="AH107" s="192" t="str">
        <f t="shared" si="67"/>
        <v>H12AF18</v>
      </c>
      <c r="AI107" s="64"/>
      <c r="AJ107" s="65"/>
      <c r="AK107" s="16"/>
    </row>
    <row r="108" spans="1:37" s="17" customFormat="1" ht="350.1" customHeight="1" x14ac:dyDescent="0.2">
      <c r="A108" s="162" t="str">
        <f>IF(ISBLANK(D108),"",COUNTA($D$2:D108))</f>
        <v/>
      </c>
      <c r="B108" s="141">
        <f t="shared" si="55"/>
        <v>107</v>
      </c>
      <c r="C108" s="84">
        <v>23</v>
      </c>
      <c r="D108" s="84"/>
      <c r="E108" s="87">
        <v>1801001</v>
      </c>
      <c r="F108" s="94" t="s">
        <v>1680</v>
      </c>
      <c r="G108" s="94" t="s">
        <v>1270</v>
      </c>
      <c r="H108" s="97" t="s">
        <v>1261</v>
      </c>
      <c r="I108" s="97" t="s">
        <v>1264</v>
      </c>
      <c r="J108" s="97" t="s">
        <v>1265</v>
      </c>
      <c r="K108" s="84">
        <v>1</v>
      </c>
      <c r="L108" s="88">
        <v>43690</v>
      </c>
      <c r="M108" s="124">
        <v>43830</v>
      </c>
      <c r="N108" s="89">
        <f t="shared" si="90"/>
        <v>20</v>
      </c>
      <c r="O108" s="87" t="s">
        <v>1269</v>
      </c>
      <c r="P108" s="87">
        <v>1</v>
      </c>
      <c r="Q108" s="92"/>
      <c r="R108" s="179">
        <v>44258</v>
      </c>
      <c r="S108" s="165">
        <f t="shared" si="87"/>
        <v>14.266666666666667</v>
      </c>
      <c r="T108" s="90">
        <f t="shared" si="80"/>
        <v>100</v>
      </c>
      <c r="U108" s="101">
        <f t="shared" si="81"/>
        <v>20</v>
      </c>
      <c r="V108" s="101">
        <f t="shared" si="82"/>
        <v>20</v>
      </c>
      <c r="W108" s="101">
        <f t="shared" si="83"/>
        <v>20</v>
      </c>
      <c r="X108" s="84" t="s">
        <v>1907</v>
      </c>
      <c r="Y108" s="112" t="str">
        <f t="shared" si="84"/>
        <v>CUMPLIDA</v>
      </c>
      <c r="Z108" s="112" t="str">
        <f t="shared" si="85"/>
        <v/>
      </c>
      <c r="AA108" s="118" t="s">
        <v>1260</v>
      </c>
      <c r="AB108" s="118" t="str">
        <f t="shared" si="86"/>
        <v>H12AF18</v>
      </c>
      <c r="AC108" s="118">
        <f t="shared" ref="AC108:AC140" si="92">IF(A108&lt;&gt;"",1,AC107+1)</f>
        <v>2</v>
      </c>
      <c r="AD108" s="118" t="str">
        <f t="shared" si="91"/>
        <v>H12AF18 - 2</v>
      </c>
      <c r="AE108" s="192">
        <f t="shared" si="64"/>
        <v>5</v>
      </c>
      <c r="AF108" s="192">
        <f t="shared" si="65"/>
        <v>5</v>
      </c>
      <c r="AG108" s="192" t="str">
        <f t="shared" si="66"/>
        <v>H12AF18.</v>
      </c>
      <c r="AH108" s="192" t="str">
        <f t="shared" si="67"/>
        <v>H12AF18</v>
      </c>
      <c r="AI108" s="64"/>
      <c r="AJ108" s="65"/>
      <c r="AK108" s="16"/>
    </row>
    <row r="109" spans="1:37" s="17" customFormat="1" ht="350.1" customHeight="1" x14ac:dyDescent="0.2">
      <c r="A109" s="162" t="str">
        <f>IF(ISBLANK(D109),"",COUNTA($D$2:D109))</f>
        <v/>
      </c>
      <c r="B109" s="141">
        <f t="shared" si="55"/>
        <v>108</v>
      </c>
      <c r="C109" s="84">
        <v>24</v>
      </c>
      <c r="D109" s="84"/>
      <c r="E109" s="87">
        <v>1801001</v>
      </c>
      <c r="F109" s="94" t="s">
        <v>1681</v>
      </c>
      <c r="G109" s="94" t="s">
        <v>1270</v>
      </c>
      <c r="H109" s="97" t="s">
        <v>1261</v>
      </c>
      <c r="I109" s="97" t="s">
        <v>1775</v>
      </c>
      <c r="J109" s="97" t="s">
        <v>1909</v>
      </c>
      <c r="K109" s="84">
        <v>1</v>
      </c>
      <c r="L109" s="88">
        <v>43690</v>
      </c>
      <c r="M109" s="124">
        <v>43830</v>
      </c>
      <c r="N109" s="89">
        <f t="shared" si="90"/>
        <v>20</v>
      </c>
      <c r="O109" s="87" t="s">
        <v>1269</v>
      </c>
      <c r="P109" s="87">
        <v>1</v>
      </c>
      <c r="Q109" s="92"/>
      <c r="R109" s="85"/>
      <c r="S109" s="165">
        <f t="shared" si="87"/>
        <v>-1461</v>
      </c>
      <c r="T109" s="90">
        <f t="shared" si="80"/>
        <v>100</v>
      </c>
      <c r="U109" s="101">
        <f t="shared" si="81"/>
        <v>20</v>
      </c>
      <c r="V109" s="101">
        <f t="shared" si="82"/>
        <v>20</v>
      </c>
      <c r="W109" s="101">
        <f t="shared" si="83"/>
        <v>20</v>
      </c>
      <c r="X109" s="84" t="s">
        <v>1907</v>
      </c>
      <c r="Y109" s="112" t="str">
        <f t="shared" si="84"/>
        <v>CUMPLIDA</v>
      </c>
      <c r="Z109" s="112" t="str">
        <f t="shared" si="85"/>
        <v/>
      </c>
      <c r="AA109" s="118" t="s">
        <v>1260</v>
      </c>
      <c r="AB109" s="118" t="str">
        <f t="shared" si="86"/>
        <v>H12AF18</v>
      </c>
      <c r="AC109" s="118">
        <f t="shared" si="92"/>
        <v>3</v>
      </c>
      <c r="AD109" s="118" t="str">
        <f t="shared" si="91"/>
        <v>H12AF18 - 3</v>
      </c>
      <c r="AE109" s="192">
        <f t="shared" si="64"/>
        <v>5</v>
      </c>
      <c r="AF109" s="192">
        <f t="shared" si="65"/>
        <v>5</v>
      </c>
      <c r="AG109" s="192" t="str">
        <f t="shared" si="66"/>
        <v>H12AF18.</v>
      </c>
      <c r="AH109" s="192" t="str">
        <f t="shared" si="67"/>
        <v>H12AF18</v>
      </c>
      <c r="AI109" s="64"/>
      <c r="AJ109" s="65"/>
      <c r="AK109" s="16"/>
    </row>
    <row r="110" spans="1:37" s="17" customFormat="1" ht="350.1" customHeight="1" x14ac:dyDescent="0.2">
      <c r="A110" s="162">
        <f>IF(ISBLANK(D110),"",COUNTA($D$2:D110))</f>
        <v>91</v>
      </c>
      <c r="B110" s="141">
        <f t="shared" si="55"/>
        <v>109</v>
      </c>
      <c r="C110" s="84">
        <v>25</v>
      </c>
      <c r="D110" s="84" t="s">
        <v>848</v>
      </c>
      <c r="E110" s="87">
        <v>1801001</v>
      </c>
      <c r="F110" s="94" t="s">
        <v>1682</v>
      </c>
      <c r="G110" s="94" t="s">
        <v>1271</v>
      </c>
      <c r="H110" s="97" t="s">
        <v>1261</v>
      </c>
      <c r="I110" s="97" t="s">
        <v>1268</v>
      </c>
      <c r="J110" s="84" t="s">
        <v>1262</v>
      </c>
      <c r="K110" s="84">
        <v>1</v>
      </c>
      <c r="L110" s="88">
        <v>43690</v>
      </c>
      <c r="M110" s="124">
        <v>43921</v>
      </c>
      <c r="N110" s="89">
        <f t="shared" si="90"/>
        <v>33</v>
      </c>
      <c r="O110" s="93" t="s">
        <v>1269</v>
      </c>
      <c r="P110" s="85">
        <v>1</v>
      </c>
      <c r="Q110" s="92"/>
      <c r="R110" s="85"/>
      <c r="S110" s="165">
        <f t="shared" si="87"/>
        <v>-1464.0333333333333</v>
      </c>
      <c r="T110" s="90">
        <f t="shared" si="80"/>
        <v>100</v>
      </c>
      <c r="U110" s="101">
        <f t="shared" si="81"/>
        <v>33</v>
      </c>
      <c r="V110" s="101">
        <f t="shared" si="82"/>
        <v>33</v>
      </c>
      <c r="W110" s="101">
        <f t="shared" si="83"/>
        <v>33</v>
      </c>
      <c r="X110" s="84" t="s">
        <v>1907</v>
      </c>
      <c r="Y110" s="112" t="str">
        <f t="shared" si="84"/>
        <v>CUMPLIDA</v>
      </c>
      <c r="Z110" s="112" t="str">
        <f t="shared" si="85"/>
        <v>CUMPLIDO</v>
      </c>
      <c r="AA110" s="118" t="s">
        <v>1260</v>
      </c>
      <c r="AB110" s="118" t="str">
        <f t="shared" si="86"/>
        <v>H13AF18</v>
      </c>
      <c r="AC110" s="118">
        <f t="shared" si="92"/>
        <v>1</v>
      </c>
      <c r="AD110" s="118" t="str">
        <f t="shared" si="91"/>
        <v>H13AF18 - 1</v>
      </c>
      <c r="AE110" s="192">
        <f t="shared" si="64"/>
        <v>5</v>
      </c>
      <c r="AF110" s="192">
        <f t="shared" si="65"/>
        <v>5</v>
      </c>
      <c r="AG110" s="192" t="str">
        <f t="shared" si="66"/>
        <v>H13AF18.</v>
      </c>
      <c r="AH110" s="192" t="str">
        <f t="shared" si="67"/>
        <v>H13AF18</v>
      </c>
      <c r="AI110" s="64"/>
      <c r="AJ110" s="65"/>
      <c r="AK110" s="16"/>
    </row>
    <row r="111" spans="1:37" s="17" customFormat="1" ht="350.1" customHeight="1" x14ac:dyDescent="0.2">
      <c r="A111" s="162" t="str">
        <f>IF(ISBLANK(D111),"",COUNTA($D$2:D111))</f>
        <v/>
      </c>
      <c r="B111" s="141">
        <f t="shared" si="55"/>
        <v>110</v>
      </c>
      <c r="C111" s="84">
        <v>26</v>
      </c>
      <c r="D111" s="84"/>
      <c r="E111" s="87">
        <v>1801001</v>
      </c>
      <c r="F111" s="94" t="s">
        <v>1683</v>
      </c>
      <c r="G111" s="94" t="s">
        <v>1271</v>
      </c>
      <c r="H111" s="97" t="s">
        <v>1261</v>
      </c>
      <c r="I111" s="97" t="s">
        <v>1936</v>
      </c>
      <c r="J111" s="97" t="s">
        <v>1913</v>
      </c>
      <c r="K111" s="84">
        <v>1</v>
      </c>
      <c r="L111" s="88">
        <v>43690</v>
      </c>
      <c r="M111" s="124">
        <v>43830</v>
      </c>
      <c r="N111" s="89">
        <f t="shared" si="90"/>
        <v>20</v>
      </c>
      <c r="O111" s="93" t="s">
        <v>1269</v>
      </c>
      <c r="P111" s="87">
        <v>1</v>
      </c>
      <c r="Q111" s="92"/>
      <c r="R111" s="179">
        <v>44258</v>
      </c>
      <c r="S111" s="165">
        <f t="shared" si="87"/>
        <v>14.266666666666667</v>
      </c>
      <c r="T111" s="90">
        <f t="shared" ref="T111:T140" si="93">IF(P111/K111&gt;1,100,+P111/K111*100)</f>
        <v>100</v>
      </c>
      <c r="U111" s="101">
        <f t="shared" ref="U111:U140" si="94">+N111*T111/100</f>
        <v>20</v>
      </c>
      <c r="V111" s="101">
        <f t="shared" ref="V111:V140" si="95">IF(M111&lt;=$AJ$1,U111,0)</f>
        <v>20</v>
      </c>
      <c r="W111" s="101">
        <f t="shared" ref="W111:W140" si="96">IF($AJ$1&gt;=M111,N111,0)</f>
        <v>20</v>
      </c>
      <c r="X111" s="84" t="s">
        <v>1907</v>
      </c>
      <c r="Y111" s="112" t="str">
        <f t="shared" si="84"/>
        <v>CUMPLIDA</v>
      </c>
      <c r="Z111" s="112" t="str">
        <f t="shared" ref="Z111:Z140" si="97">IF(A111&lt;&gt;"",IF(AF111=1,"VENCIDO",IF(AF111=2,"PRÓXIMO A VENCER",IF(AF111=3,"EN TERMINO",IF(AF111=4,"CON AVANCE",IF(AF111=5,"CUMPLIDO",))))),"")</f>
        <v/>
      </c>
      <c r="AA111" s="118" t="s">
        <v>1260</v>
      </c>
      <c r="AB111" s="118" t="str">
        <f t="shared" si="86"/>
        <v>H13AF18</v>
      </c>
      <c r="AC111" s="118">
        <f t="shared" si="92"/>
        <v>2</v>
      </c>
      <c r="AD111" s="118" t="str">
        <f t="shared" si="91"/>
        <v>H13AF18 - 2</v>
      </c>
      <c r="AE111" s="192">
        <f t="shared" si="64"/>
        <v>5</v>
      </c>
      <c r="AF111" s="192">
        <f t="shared" si="65"/>
        <v>5</v>
      </c>
      <c r="AG111" s="192" t="str">
        <f t="shared" si="66"/>
        <v>H13AF18.</v>
      </c>
      <c r="AH111" s="192" t="str">
        <f t="shared" si="67"/>
        <v>H13AF18</v>
      </c>
      <c r="AI111" s="64"/>
      <c r="AJ111" s="65"/>
      <c r="AK111" s="16"/>
    </row>
    <row r="112" spans="1:37" s="17" customFormat="1" ht="350.1" customHeight="1" x14ac:dyDescent="0.2">
      <c r="A112" s="162" t="str">
        <f>IF(ISBLANK(D112),"",COUNTA($D$2:D112))</f>
        <v/>
      </c>
      <c r="B112" s="141">
        <f t="shared" si="55"/>
        <v>111</v>
      </c>
      <c r="C112" s="84">
        <v>27</v>
      </c>
      <c r="D112" s="84"/>
      <c r="E112" s="87">
        <v>1801001</v>
      </c>
      <c r="F112" s="94" t="s">
        <v>1684</v>
      </c>
      <c r="G112" s="94" t="s">
        <v>1271</v>
      </c>
      <c r="H112" s="97" t="s">
        <v>1261</v>
      </c>
      <c r="I112" s="97" t="s">
        <v>1775</v>
      </c>
      <c r="J112" s="97" t="s">
        <v>1909</v>
      </c>
      <c r="K112" s="84">
        <v>1</v>
      </c>
      <c r="L112" s="88">
        <v>43690</v>
      </c>
      <c r="M112" s="124">
        <v>43830</v>
      </c>
      <c r="N112" s="89">
        <f t="shared" si="90"/>
        <v>20</v>
      </c>
      <c r="O112" s="93" t="s">
        <v>1269</v>
      </c>
      <c r="P112" s="87">
        <v>1</v>
      </c>
      <c r="Q112" s="92"/>
      <c r="R112" s="85"/>
      <c r="S112" s="165">
        <f t="shared" si="87"/>
        <v>-1461</v>
      </c>
      <c r="T112" s="90">
        <f t="shared" si="93"/>
        <v>100</v>
      </c>
      <c r="U112" s="101">
        <f t="shared" si="94"/>
        <v>20</v>
      </c>
      <c r="V112" s="101">
        <f t="shared" si="95"/>
        <v>20</v>
      </c>
      <c r="W112" s="101">
        <f t="shared" si="96"/>
        <v>20</v>
      </c>
      <c r="X112" s="84" t="s">
        <v>1907</v>
      </c>
      <c r="Y112" s="112" t="str">
        <f t="shared" ref="Y112:Y141" si="98">IF(T112=100,"CUMPLIDA",IF(M112-$AJ$1&lt;0,"VENCIDA",IF(M112-$AJ$1&lt;=30,"PRÓXIMA A VENCER",IF(T112&gt;0,"CON AVANCE","EN TERMINO"))))</f>
        <v>CUMPLIDA</v>
      </c>
      <c r="Z112" s="112" t="str">
        <f t="shared" si="97"/>
        <v/>
      </c>
      <c r="AA112" s="118" t="s">
        <v>1260</v>
      </c>
      <c r="AB112" s="118" t="str">
        <f t="shared" ref="AB112:AB141" si="99">AH112</f>
        <v>H13AF18</v>
      </c>
      <c r="AC112" s="118">
        <f t="shared" si="92"/>
        <v>3</v>
      </c>
      <c r="AD112" s="118" t="str">
        <f t="shared" si="91"/>
        <v>H13AF18 - 3</v>
      </c>
      <c r="AE112" s="192">
        <f t="shared" si="64"/>
        <v>5</v>
      </c>
      <c r="AF112" s="192">
        <f t="shared" si="65"/>
        <v>5</v>
      </c>
      <c r="AG112" s="192" t="str">
        <f t="shared" si="66"/>
        <v>H13AF18.</v>
      </c>
      <c r="AH112" s="192" t="str">
        <f t="shared" si="67"/>
        <v>H13AF18</v>
      </c>
      <c r="AI112" s="64"/>
      <c r="AJ112" s="65"/>
      <c r="AK112" s="16"/>
    </row>
    <row r="113" spans="1:37" s="17" customFormat="1" ht="350.1" customHeight="1" x14ac:dyDescent="0.2">
      <c r="A113" s="162">
        <f>IF(ISBLANK(D113),"",COUNTA($D$2:D113))</f>
        <v>92</v>
      </c>
      <c r="B113" s="141">
        <f t="shared" si="55"/>
        <v>112</v>
      </c>
      <c r="C113" s="84"/>
      <c r="D113" s="84" t="s">
        <v>847</v>
      </c>
      <c r="E113" s="87">
        <v>1801001</v>
      </c>
      <c r="F113" s="94" t="s">
        <v>2105</v>
      </c>
      <c r="G113" s="92" t="s">
        <v>1741</v>
      </c>
      <c r="H113" s="97" t="s">
        <v>1273</v>
      </c>
      <c r="I113" s="97" t="s">
        <v>1274</v>
      </c>
      <c r="J113" s="97" t="s">
        <v>1914</v>
      </c>
      <c r="K113" s="84">
        <v>2</v>
      </c>
      <c r="L113" s="88">
        <v>43690</v>
      </c>
      <c r="M113" s="124">
        <v>44055</v>
      </c>
      <c r="N113" s="89">
        <f t="shared" si="90"/>
        <v>52.142857142857146</v>
      </c>
      <c r="O113" s="87" t="s">
        <v>340</v>
      </c>
      <c r="P113" s="87">
        <v>2</v>
      </c>
      <c r="Q113" s="92"/>
      <c r="R113" s="179">
        <v>44379</v>
      </c>
      <c r="S113" s="165">
        <f t="shared" si="87"/>
        <v>10.8</v>
      </c>
      <c r="T113" s="90">
        <f t="shared" si="93"/>
        <v>100</v>
      </c>
      <c r="U113" s="101">
        <f t="shared" si="94"/>
        <v>52.142857142857146</v>
      </c>
      <c r="V113" s="101">
        <f t="shared" si="95"/>
        <v>52.142857142857146</v>
      </c>
      <c r="W113" s="101">
        <f t="shared" si="96"/>
        <v>52.142857142857146</v>
      </c>
      <c r="X113" s="84" t="s">
        <v>1907</v>
      </c>
      <c r="Y113" s="112" t="str">
        <f t="shared" si="98"/>
        <v>CUMPLIDA</v>
      </c>
      <c r="Z113" s="112" t="str">
        <f t="shared" si="97"/>
        <v>CUMPLIDO</v>
      </c>
      <c r="AA113" s="118" t="s">
        <v>1260</v>
      </c>
      <c r="AB113" s="118" t="str">
        <f t="shared" si="99"/>
        <v>H21AF18</v>
      </c>
      <c r="AC113" s="118">
        <f>IF(A113&lt;&gt;"",1,#REF!+1)</f>
        <v>1</v>
      </c>
      <c r="AD113" s="118" t="str">
        <f t="shared" si="91"/>
        <v>H21AF18 - 1</v>
      </c>
      <c r="AE113" s="192">
        <f t="shared" si="64"/>
        <v>5</v>
      </c>
      <c r="AF113" s="192">
        <f t="shared" si="65"/>
        <v>5</v>
      </c>
      <c r="AG113" s="192" t="str">
        <f t="shared" si="66"/>
        <v>H21AF18.</v>
      </c>
      <c r="AH113" s="192" t="str">
        <f t="shared" si="67"/>
        <v>H21AF18</v>
      </c>
      <c r="AI113" s="64"/>
      <c r="AJ113" s="65"/>
      <c r="AK113" s="16"/>
    </row>
    <row r="114" spans="1:37" s="17" customFormat="1" ht="350.1" customHeight="1" x14ac:dyDescent="0.2">
      <c r="A114" s="162">
        <f>IF(ISBLANK(D114),"",COUNTA($D$2:D114))</f>
        <v>93</v>
      </c>
      <c r="B114" s="141">
        <f t="shared" si="55"/>
        <v>113</v>
      </c>
      <c r="C114" s="84">
        <v>39</v>
      </c>
      <c r="D114" s="84" t="s">
        <v>847</v>
      </c>
      <c r="E114" s="87">
        <v>1801001</v>
      </c>
      <c r="F114" s="97" t="s">
        <v>2106</v>
      </c>
      <c r="G114" s="97" t="s">
        <v>1275</v>
      </c>
      <c r="H114" s="97" t="s">
        <v>1261</v>
      </c>
      <c r="I114" s="97" t="s">
        <v>1936</v>
      </c>
      <c r="J114" s="97" t="s">
        <v>1913</v>
      </c>
      <c r="K114" s="84">
        <v>1</v>
      </c>
      <c r="L114" s="88">
        <v>43690</v>
      </c>
      <c r="M114" s="88">
        <v>43830</v>
      </c>
      <c r="N114" s="89">
        <f t="shared" si="90"/>
        <v>20</v>
      </c>
      <c r="O114" s="87" t="s">
        <v>387</v>
      </c>
      <c r="P114" s="87">
        <v>1</v>
      </c>
      <c r="Q114" s="86"/>
      <c r="R114" s="180">
        <v>44259</v>
      </c>
      <c r="S114" s="165">
        <f t="shared" si="87"/>
        <v>14.3</v>
      </c>
      <c r="T114" s="90">
        <f t="shared" si="93"/>
        <v>100</v>
      </c>
      <c r="U114" s="101">
        <f t="shared" si="94"/>
        <v>20</v>
      </c>
      <c r="V114" s="101">
        <f t="shared" si="95"/>
        <v>20</v>
      </c>
      <c r="W114" s="101">
        <f t="shared" si="96"/>
        <v>20</v>
      </c>
      <c r="X114" s="84" t="s">
        <v>1907</v>
      </c>
      <c r="Y114" s="112" t="str">
        <f t="shared" si="98"/>
        <v>CUMPLIDA</v>
      </c>
      <c r="Z114" s="112" t="str">
        <f t="shared" si="97"/>
        <v>CUMPLIDO</v>
      </c>
      <c r="AA114" s="118" t="s">
        <v>1260</v>
      </c>
      <c r="AB114" s="118" t="str">
        <f t="shared" si="99"/>
        <v>H22AF18</v>
      </c>
      <c r="AC114" s="118">
        <f t="shared" si="92"/>
        <v>1</v>
      </c>
      <c r="AD114" s="118" t="str">
        <f t="shared" si="91"/>
        <v>H22AF18 - 1</v>
      </c>
      <c r="AE114" s="192">
        <f t="shared" si="64"/>
        <v>5</v>
      </c>
      <c r="AF114" s="192">
        <f t="shared" si="65"/>
        <v>5</v>
      </c>
      <c r="AG114" s="192" t="str">
        <f t="shared" si="66"/>
        <v>H22AF18.</v>
      </c>
      <c r="AH114" s="192" t="str">
        <f t="shared" si="67"/>
        <v>H22AF18</v>
      </c>
      <c r="AI114" s="64"/>
      <c r="AJ114" s="65"/>
      <c r="AK114" s="16"/>
    </row>
    <row r="115" spans="1:37" s="17" customFormat="1" ht="350.1" customHeight="1" x14ac:dyDescent="0.2">
      <c r="A115" s="162" t="str">
        <f>IF(ISBLANK(D115),"",COUNTA($D$2:D115))</f>
        <v/>
      </c>
      <c r="B115" s="141">
        <f t="shared" si="55"/>
        <v>114</v>
      </c>
      <c r="C115" s="84">
        <v>40</v>
      </c>
      <c r="D115" s="84"/>
      <c r="E115" s="87">
        <v>1801001</v>
      </c>
      <c r="F115" s="97" t="s">
        <v>2107</v>
      </c>
      <c r="G115" s="97" t="s">
        <v>1275</v>
      </c>
      <c r="H115" s="97" t="s">
        <v>1261</v>
      </c>
      <c r="I115" s="97" t="s">
        <v>1908</v>
      </c>
      <c r="J115" s="97" t="s">
        <v>1776</v>
      </c>
      <c r="K115" s="84">
        <v>1</v>
      </c>
      <c r="L115" s="88">
        <v>43690</v>
      </c>
      <c r="M115" s="88">
        <v>43830</v>
      </c>
      <c r="N115" s="89">
        <f t="shared" si="90"/>
        <v>20</v>
      </c>
      <c r="O115" s="87" t="s">
        <v>1272</v>
      </c>
      <c r="P115" s="87">
        <v>1</v>
      </c>
      <c r="Q115" s="86"/>
      <c r="R115" s="87"/>
      <c r="S115" s="165">
        <f t="shared" si="87"/>
        <v>-1461</v>
      </c>
      <c r="T115" s="90">
        <f t="shared" si="93"/>
        <v>100</v>
      </c>
      <c r="U115" s="101">
        <f t="shared" si="94"/>
        <v>20</v>
      </c>
      <c r="V115" s="101">
        <f t="shared" si="95"/>
        <v>20</v>
      </c>
      <c r="W115" s="101">
        <f t="shared" si="96"/>
        <v>20</v>
      </c>
      <c r="X115" s="84" t="s">
        <v>1907</v>
      </c>
      <c r="Y115" s="112" t="str">
        <f t="shared" si="98"/>
        <v>CUMPLIDA</v>
      </c>
      <c r="Z115" s="112" t="str">
        <f t="shared" si="97"/>
        <v/>
      </c>
      <c r="AA115" s="118" t="s">
        <v>1260</v>
      </c>
      <c r="AB115" s="118" t="str">
        <f t="shared" si="99"/>
        <v>H22AF18</v>
      </c>
      <c r="AC115" s="118">
        <f t="shared" si="92"/>
        <v>2</v>
      </c>
      <c r="AD115" s="118" t="str">
        <f t="shared" si="91"/>
        <v>H22AF18 - 2</v>
      </c>
      <c r="AE115" s="192">
        <f t="shared" si="64"/>
        <v>5</v>
      </c>
      <c r="AF115" s="192">
        <f t="shared" si="65"/>
        <v>5</v>
      </c>
      <c r="AG115" s="192" t="str">
        <f t="shared" si="66"/>
        <v>H22AF18.</v>
      </c>
      <c r="AH115" s="192" t="str">
        <f t="shared" si="67"/>
        <v>H22AF18</v>
      </c>
      <c r="AI115" s="64"/>
      <c r="AJ115" s="65"/>
      <c r="AK115" s="16"/>
    </row>
    <row r="116" spans="1:37" s="17" customFormat="1" ht="350.1" customHeight="1" x14ac:dyDescent="0.2">
      <c r="A116" s="162">
        <f>IF(ISBLANK(D116),"",COUNTA($D$2:D116))</f>
        <v>94</v>
      </c>
      <c r="B116" s="141">
        <f t="shared" si="55"/>
        <v>115</v>
      </c>
      <c r="C116" s="84">
        <v>41</v>
      </c>
      <c r="D116" s="84" t="s">
        <v>847</v>
      </c>
      <c r="E116" s="87">
        <v>1801001</v>
      </c>
      <c r="F116" s="97" t="s">
        <v>1685</v>
      </c>
      <c r="G116" s="97" t="s">
        <v>1276</v>
      </c>
      <c r="H116" s="97" t="s">
        <v>1277</v>
      </c>
      <c r="I116" s="97" t="s">
        <v>1518</v>
      </c>
      <c r="J116" s="84" t="s">
        <v>1263</v>
      </c>
      <c r="K116" s="84">
        <v>1</v>
      </c>
      <c r="L116" s="88">
        <v>43690</v>
      </c>
      <c r="M116" s="88">
        <v>43830</v>
      </c>
      <c r="N116" s="89">
        <f t="shared" si="90"/>
        <v>20</v>
      </c>
      <c r="O116" s="87" t="s">
        <v>387</v>
      </c>
      <c r="P116" s="87">
        <v>1</v>
      </c>
      <c r="Q116" s="86"/>
      <c r="R116" s="87"/>
      <c r="S116" s="165">
        <f t="shared" si="87"/>
        <v>-1461</v>
      </c>
      <c r="T116" s="90">
        <f t="shared" si="93"/>
        <v>100</v>
      </c>
      <c r="U116" s="101">
        <f t="shared" si="94"/>
        <v>20</v>
      </c>
      <c r="V116" s="101">
        <f t="shared" si="95"/>
        <v>20</v>
      </c>
      <c r="W116" s="101">
        <f t="shared" si="96"/>
        <v>20</v>
      </c>
      <c r="X116" s="84" t="s">
        <v>1907</v>
      </c>
      <c r="Y116" s="112" t="str">
        <f t="shared" si="98"/>
        <v>CUMPLIDA</v>
      </c>
      <c r="Z116" s="112" t="str">
        <f t="shared" si="97"/>
        <v>CUMPLIDO</v>
      </c>
      <c r="AA116" s="118" t="s">
        <v>1260</v>
      </c>
      <c r="AB116" s="118" t="str">
        <f t="shared" si="99"/>
        <v>H23AF18</v>
      </c>
      <c r="AC116" s="118">
        <f t="shared" si="92"/>
        <v>1</v>
      </c>
      <c r="AD116" s="118" t="str">
        <f t="shared" si="91"/>
        <v>H23AF18 - 1</v>
      </c>
      <c r="AE116" s="192">
        <f t="shared" si="64"/>
        <v>5</v>
      </c>
      <c r="AF116" s="192">
        <f t="shared" si="65"/>
        <v>5</v>
      </c>
      <c r="AG116" s="192" t="str">
        <f t="shared" si="66"/>
        <v>H23AF18.</v>
      </c>
      <c r="AH116" s="192" t="str">
        <f t="shared" si="67"/>
        <v>H23AF18</v>
      </c>
      <c r="AI116" s="64"/>
      <c r="AJ116" s="65"/>
      <c r="AK116" s="16"/>
    </row>
    <row r="117" spans="1:37" s="17" customFormat="1" ht="350.1" customHeight="1" x14ac:dyDescent="0.2">
      <c r="A117" s="162" t="str">
        <f>IF(ISBLANK(D117),"",COUNTA($D$2:D117))</f>
        <v/>
      </c>
      <c r="B117" s="141">
        <f t="shared" si="55"/>
        <v>116</v>
      </c>
      <c r="C117" s="84">
        <v>42</v>
      </c>
      <c r="D117" s="84"/>
      <c r="E117" s="87">
        <v>1801001</v>
      </c>
      <c r="F117" s="97" t="s">
        <v>1686</v>
      </c>
      <c r="G117" s="97" t="s">
        <v>1276</v>
      </c>
      <c r="H117" s="97" t="s">
        <v>914</v>
      </c>
      <c r="I117" s="97" t="s">
        <v>1278</v>
      </c>
      <c r="J117" s="97" t="s">
        <v>1948</v>
      </c>
      <c r="K117" s="84">
        <v>1</v>
      </c>
      <c r="L117" s="88">
        <v>43690</v>
      </c>
      <c r="M117" s="88">
        <v>43921</v>
      </c>
      <c r="N117" s="89">
        <f t="shared" si="90"/>
        <v>33</v>
      </c>
      <c r="O117" s="87" t="s">
        <v>387</v>
      </c>
      <c r="P117" s="87">
        <v>1</v>
      </c>
      <c r="Q117" s="86"/>
      <c r="R117" s="87"/>
      <c r="S117" s="165">
        <f t="shared" ref="S117:S164" si="100">(R117-M117)/30</f>
        <v>-1464.0333333333333</v>
      </c>
      <c r="T117" s="90">
        <f t="shared" si="93"/>
        <v>100</v>
      </c>
      <c r="U117" s="101">
        <f t="shared" si="94"/>
        <v>33</v>
      </c>
      <c r="V117" s="101">
        <f t="shared" si="95"/>
        <v>33</v>
      </c>
      <c r="W117" s="101">
        <f t="shared" si="96"/>
        <v>33</v>
      </c>
      <c r="X117" s="84" t="s">
        <v>1907</v>
      </c>
      <c r="Y117" s="112" t="str">
        <f t="shared" si="98"/>
        <v>CUMPLIDA</v>
      </c>
      <c r="Z117" s="112" t="str">
        <f t="shared" si="97"/>
        <v/>
      </c>
      <c r="AA117" s="118" t="s">
        <v>1260</v>
      </c>
      <c r="AB117" s="118" t="str">
        <f t="shared" si="99"/>
        <v>H23AF18</v>
      </c>
      <c r="AC117" s="118">
        <f t="shared" si="92"/>
        <v>2</v>
      </c>
      <c r="AD117" s="118" t="str">
        <f t="shared" si="91"/>
        <v>H23AF18 - 2</v>
      </c>
      <c r="AE117" s="192">
        <f t="shared" si="64"/>
        <v>5</v>
      </c>
      <c r="AF117" s="192">
        <f t="shared" si="65"/>
        <v>5</v>
      </c>
      <c r="AG117" s="192" t="str">
        <f t="shared" si="66"/>
        <v>H23AF18.</v>
      </c>
      <c r="AH117" s="192" t="str">
        <f t="shared" si="67"/>
        <v>H23AF18</v>
      </c>
      <c r="AI117" s="64"/>
      <c r="AJ117" s="65"/>
      <c r="AK117" s="16"/>
    </row>
    <row r="118" spans="1:37" s="17" customFormat="1" ht="350.1" customHeight="1" x14ac:dyDescent="0.2">
      <c r="A118" s="162">
        <f>IF(ISBLANK(D118),"",COUNTA($D$2:D118))</f>
        <v>95</v>
      </c>
      <c r="B118" s="141">
        <f t="shared" si="55"/>
        <v>117</v>
      </c>
      <c r="C118" s="84"/>
      <c r="D118" s="84" t="s">
        <v>847</v>
      </c>
      <c r="E118" s="87">
        <v>1801001</v>
      </c>
      <c r="F118" s="97" t="s">
        <v>1687</v>
      </c>
      <c r="G118" s="97" t="s">
        <v>1279</v>
      </c>
      <c r="H118" s="97" t="s">
        <v>1280</v>
      </c>
      <c r="I118" s="97" t="s">
        <v>1528</v>
      </c>
      <c r="J118" s="84" t="s">
        <v>1281</v>
      </c>
      <c r="K118" s="84">
        <v>1</v>
      </c>
      <c r="L118" s="88">
        <v>43690</v>
      </c>
      <c r="M118" s="88">
        <v>43830</v>
      </c>
      <c r="N118" s="89">
        <f t="shared" si="90"/>
        <v>20</v>
      </c>
      <c r="O118" s="87" t="s">
        <v>387</v>
      </c>
      <c r="P118" s="87">
        <v>1</v>
      </c>
      <c r="Q118" s="86"/>
      <c r="R118" s="180">
        <v>44414</v>
      </c>
      <c r="S118" s="165">
        <f t="shared" si="100"/>
        <v>19.466666666666665</v>
      </c>
      <c r="T118" s="90">
        <f t="shared" si="93"/>
        <v>100</v>
      </c>
      <c r="U118" s="101">
        <f t="shared" si="94"/>
        <v>20</v>
      </c>
      <c r="V118" s="101">
        <f t="shared" si="95"/>
        <v>20</v>
      </c>
      <c r="W118" s="101">
        <f t="shared" si="96"/>
        <v>20</v>
      </c>
      <c r="X118" s="84" t="s">
        <v>1907</v>
      </c>
      <c r="Y118" s="112" t="str">
        <f t="shared" si="98"/>
        <v>CUMPLIDA</v>
      </c>
      <c r="Z118" s="112" t="str">
        <f t="shared" si="97"/>
        <v>CUMPLIDO</v>
      </c>
      <c r="AA118" s="118" t="s">
        <v>1260</v>
      </c>
      <c r="AB118" s="118" t="str">
        <f t="shared" si="99"/>
        <v xml:space="preserve">
H24AF18</v>
      </c>
      <c r="AC118" s="118">
        <f t="shared" si="92"/>
        <v>1</v>
      </c>
      <c r="AD118" s="118" t="str">
        <f t="shared" si="91"/>
        <v xml:space="preserve">
H24AF18 - 1</v>
      </c>
      <c r="AE118" s="192">
        <f t="shared" si="64"/>
        <v>5</v>
      </c>
      <c r="AF118" s="192">
        <f t="shared" si="65"/>
        <v>5</v>
      </c>
      <c r="AG118" s="192" t="str">
        <f t="shared" si="66"/>
        <v xml:space="preserve">
H24AF18.</v>
      </c>
      <c r="AH118" s="192" t="str">
        <f t="shared" si="67"/>
        <v xml:space="preserve">
H24AF18</v>
      </c>
      <c r="AI118" s="64"/>
      <c r="AJ118" s="65"/>
      <c r="AK118" s="16"/>
    </row>
    <row r="119" spans="1:37" s="17" customFormat="1" ht="350.1" customHeight="1" x14ac:dyDescent="0.2">
      <c r="A119" s="162">
        <f>IF(ISBLANK(D119),"",COUNTA($D$2:D119))</f>
        <v>96</v>
      </c>
      <c r="B119" s="141">
        <f t="shared" si="55"/>
        <v>118</v>
      </c>
      <c r="C119" s="84">
        <v>47</v>
      </c>
      <c r="D119" s="84" t="s">
        <v>847</v>
      </c>
      <c r="E119" s="87">
        <v>1801001</v>
      </c>
      <c r="F119" s="94" t="s">
        <v>1688</v>
      </c>
      <c r="G119" s="94" t="s">
        <v>1284</v>
      </c>
      <c r="H119" s="97" t="s">
        <v>1529</v>
      </c>
      <c r="I119" s="92" t="s">
        <v>1285</v>
      </c>
      <c r="J119" s="85" t="s">
        <v>1283</v>
      </c>
      <c r="K119" s="85">
        <v>2</v>
      </c>
      <c r="L119" s="124">
        <v>43770</v>
      </c>
      <c r="M119" s="124">
        <v>43860</v>
      </c>
      <c r="N119" s="89">
        <f t="shared" si="90"/>
        <v>12.857142857142858</v>
      </c>
      <c r="O119" s="87" t="s">
        <v>1384</v>
      </c>
      <c r="P119" s="85">
        <v>2</v>
      </c>
      <c r="Q119" s="85"/>
      <c r="R119" s="85"/>
      <c r="S119" s="165">
        <f t="shared" si="100"/>
        <v>-1462</v>
      </c>
      <c r="T119" s="90">
        <f t="shared" si="93"/>
        <v>100</v>
      </c>
      <c r="U119" s="101">
        <f t="shared" si="94"/>
        <v>12.857142857142858</v>
      </c>
      <c r="V119" s="101">
        <f t="shared" si="95"/>
        <v>12.857142857142858</v>
      </c>
      <c r="W119" s="101">
        <f t="shared" si="96"/>
        <v>12.857142857142858</v>
      </c>
      <c r="X119" s="84"/>
      <c r="Y119" s="112" t="str">
        <f t="shared" si="98"/>
        <v>CUMPLIDA</v>
      </c>
      <c r="Z119" s="112" t="str">
        <f t="shared" si="97"/>
        <v>CUMPLIDO</v>
      </c>
      <c r="AA119" s="118" t="s">
        <v>1260</v>
      </c>
      <c r="AB119" s="118" t="str">
        <f t="shared" si="99"/>
        <v>H26AF18</v>
      </c>
      <c r="AC119" s="118">
        <f>IF(A119&lt;&gt;"",1,#REF!+1)</f>
        <v>1</v>
      </c>
      <c r="AD119" s="118" t="str">
        <f t="shared" si="91"/>
        <v>H26AF18 - 1</v>
      </c>
      <c r="AE119" s="192">
        <f t="shared" si="64"/>
        <v>5</v>
      </c>
      <c r="AF119" s="192">
        <f t="shared" si="65"/>
        <v>5</v>
      </c>
      <c r="AG119" s="192" t="str">
        <f t="shared" si="66"/>
        <v>H26AF18.</v>
      </c>
      <c r="AH119" s="192" t="str">
        <f t="shared" si="67"/>
        <v>H26AF18</v>
      </c>
      <c r="AI119" s="64"/>
      <c r="AJ119" s="65"/>
      <c r="AK119" s="16"/>
    </row>
    <row r="120" spans="1:37" s="17" customFormat="1" ht="350.1" customHeight="1" x14ac:dyDescent="0.2">
      <c r="A120" s="162" t="str">
        <f>IF(ISBLANK(D120),"",COUNTA($D$2:D120))</f>
        <v/>
      </c>
      <c r="B120" s="141">
        <f t="shared" si="55"/>
        <v>119</v>
      </c>
      <c r="C120" s="84">
        <v>48</v>
      </c>
      <c r="D120" s="84"/>
      <c r="E120" s="87">
        <v>1801001</v>
      </c>
      <c r="F120" s="94" t="s">
        <v>1689</v>
      </c>
      <c r="G120" s="94" t="s">
        <v>1284</v>
      </c>
      <c r="H120" s="97" t="s">
        <v>1529</v>
      </c>
      <c r="I120" s="92" t="s">
        <v>1530</v>
      </c>
      <c r="J120" s="85" t="s">
        <v>1286</v>
      </c>
      <c r="K120" s="85">
        <v>1</v>
      </c>
      <c r="L120" s="124">
        <v>43860</v>
      </c>
      <c r="M120" s="124">
        <f>L120+16</f>
        <v>43876</v>
      </c>
      <c r="N120" s="89">
        <f t="shared" si="90"/>
        <v>2.2857142857142856</v>
      </c>
      <c r="O120" s="85" t="s">
        <v>1384</v>
      </c>
      <c r="P120" s="85">
        <v>1</v>
      </c>
      <c r="Q120" s="85"/>
      <c r="R120" s="85"/>
      <c r="S120" s="165">
        <f t="shared" si="100"/>
        <v>-1462.5333333333333</v>
      </c>
      <c r="T120" s="90">
        <f t="shared" si="93"/>
        <v>100</v>
      </c>
      <c r="U120" s="101">
        <f t="shared" si="94"/>
        <v>2.2857142857142856</v>
      </c>
      <c r="V120" s="101">
        <f t="shared" si="95"/>
        <v>2.2857142857142856</v>
      </c>
      <c r="W120" s="101">
        <f t="shared" si="96"/>
        <v>2.2857142857142856</v>
      </c>
      <c r="X120" s="84"/>
      <c r="Y120" s="112" t="str">
        <f t="shared" si="98"/>
        <v>CUMPLIDA</v>
      </c>
      <c r="Z120" s="112" t="str">
        <f t="shared" si="97"/>
        <v/>
      </c>
      <c r="AA120" s="118" t="s">
        <v>1260</v>
      </c>
      <c r="AB120" s="118" t="str">
        <f t="shared" si="99"/>
        <v>H26AF18</v>
      </c>
      <c r="AC120" s="118">
        <f t="shared" si="92"/>
        <v>2</v>
      </c>
      <c r="AD120" s="118" t="str">
        <f t="shared" si="91"/>
        <v>H26AF18 - 2</v>
      </c>
      <c r="AE120" s="192">
        <f t="shared" si="64"/>
        <v>5</v>
      </c>
      <c r="AF120" s="192">
        <f t="shared" si="65"/>
        <v>5</v>
      </c>
      <c r="AG120" s="192" t="str">
        <f t="shared" si="66"/>
        <v>H26AF18.</v>
      </c>
      <c r="AH120" s="192" t="str">
        <f t="shared" si="67"/>
        <v>H26AF18</v>
      </c>
      <c r="AI120" s="64"/>
      <c r="AJ120" s="65"/>
      <c r="AK120" s="16"/>
    </row>
    <row r="121" spans="1:37" s="17" customFormat="1" ht="350.1" customHeight="1" x14ac:dyDescent="0.2">
      <c r="A121" s="162" t="str">
        <f>IF(ISBLANK(D121),"",COUNTA($D$2:D121))</f>
        <v/>
      </c>
      <c r="B121" s="141">
        <f t="shared" si="55"/>
        <v>120</v>
      </c>
      <c r="C121" s="84">
        <v>49</v>
      </c>
      <c r="D121" s="84"/>
      <c r="E121" s="87">
        <v>1801001</v>
      </c>
      <c r="F121" s="94" t="s">
        <v>1690</v>
      </c>
      <c r="G121" s="94" t="s">
        <v>1284</v>
      </c>
      <c r="H121" s="97" t="s">
        <v>1529</v>
      </c>
      <c r="I121" s="92" t="s">
        <v>1531</v>
      </c>
      <c r="J121" s="85" t="s">
        <v>1282</v>
      </c>
      <c r="K121" s="85">
        <v>1</v>
      </c>
      <c r="L121" s="124">
        <f>M119</f>
        <v>43860</v>
      </c>
      <c r="M121" s="124">
        <f>L121+7</f>
        <v>43867</v>
      </c>
      <c r="N121" s="89">
        <f t="shared" si="90"/>
        <v>1</v>
      </c>
      <c r="O121" s="85" t="s">
        <v>349</v>
      </c>
      <c r="P121" s="85">
        <v>1</v>
      </c>
      <c r="Q121" s="85"/>
      <c r="R121" s="85"/>
      <c r="S121" s="165">
        <f t="shared" si="100"/>
        <v>-1462.2333333333333</v>
      </c>
      <c r="T121" s="90">
        <f t="shared" si="93"/>
        <v>100</v>
      </c>
      <c r="U121" s="101">
        <f t="shared" si="94"/>
        <v>1</v>
      </c>
      <c r="V121" s="101">
        <f t="shared" si="95"/>
        <v>1</v>
      </c>
      <c r="W121" s="101">
        <f t="shared" si="96"/>
        <v>1</v>
      </c>
      <c r="X121" s="84"/>
      <c r="Y121" s="112" t="str">
        <f t="shared" si="98"/>
        <v>CUMPLIDA</v>
      </c>
      <c r="Z121" s="112" t="str">
        <f t="shared" si="97"/>
        <v/>
      </c>
      <c r="AA121" s="118" t="s">
        <v>1260</v>
      </c>
      <c r="AB121" s="118" t="str">
        <f t="shared" si="99"/>
        <v>H26AF18</v>
      </c>
      <c r="AC121" s="118">
        <f t="shared" si="92"/>
        <v>3</v>
      </c>
      <c r="AD121" s="118" t="str">
        <f t="shared" si="91"/>
        <v>H26AF18 - 3</v>
      </c>
      <c r="AE121" s="192">
        <f t="shared" si="64"/>
        <v>5</v>
      </c>
      <c r="AF121" s="192">
        <f t="shared" si="65"/>
        <v>5</v>
      </c>
      <c r="AG121" s="192" t="str">
        <f t="shared" si="66"/>
        <v>H26AF18.</v>
      </c>
      <c r="AH121" s="192" t="str">
        <f t="shared" si="67"/>
        <v>H26AF18</v>
      </c>
      <c r="AI121" s="64"/>
      <c r="AJ121" s="65"/>
      <c r="AK121" s="16"/>
    </row>
    <row r="122" spans="1:37" s="17" customFormat="1" ht="350.1" customHeight="1" x14ac:dyDescent="0.2">
      <c r="A122" s="162" t="str">
        <f>IF(ISBLANK(D122),"",COUNTA($D$2:D122))</f>
        <v/>
      </c>
      <c r="B122" s="141">
        <f t="shared" si="55"/>
        <v>121</v>
      </c>
      <c r="C122" s="84">
        <v>50</v>
      </c>
      <c r="D122" s="84"/>
      <c r="E122" s="87">
        <v>1801001</v>
      </c>
      <c r="F122" s="94" t="s">
        <v>1691</v>
      </c>
      <c r="G122" s="94" t="s">
        <v>1284</v>
      </c>
      <c r="H122" s="97" t="s">
        <v>1529</v>
      </c>
      <c r="I122" s="92" t="s">
        <v>1532</v>
      </c>
      <c r="J122" s="85" t="s">
        <v>1287</v>
      </c>
      <c r="K122" s="85">
        <v>12</v>
      </c>
      <c r="L122" s="124">
        <f>M121</f>
        <v>43867</v>
      </c>
      <c r="M122" s="124">
        <v>44226</v>
      </c>
      <c r="N122" s="89">
        <f t="shared" si="90"/>
        <v>51.285714285714285</v>
      </c>
      <c r="O122" s="85" t="s">
        <v>894</v>
      </c>
      <c r="P122" s="87">
        <v>12</v>
      </c>
      <c r="Q122" s="92"/>
      <c r="R122" s="179">
        <v>44337</v>
      </c>
      <c r="S122" s="165">
        <f t="shared" si="100"/>
        <v>3.7</v>
      </c>
      <c r="T122" s="90">
        <f t="shared" si="93"/>
        <v>100</v>
      </c>
      <c r="U122" s="101">
        <f t="shared" si="94"/>
        <v>51.285714285714285</v>
      </c>
      <c r="V122" s="101">
        <f t="shared" si="95"/>
        <v>51.285714285714285</v>
      </c>
      <c r="W122" s="101">
        <f t="shared" si="96"/>
        <v>51.285714285714285</v>
      </c>
      <c r="X122" s="84"/>
      <c r="Y122" s="112" t="str">
        <f t="shared" si="98"/>
        <v>CUMPLIDA</v>
      </c>
      <c r="Z122" s="112" t="str">
        <f t="shared" si="97"/>
        <v/>
      </c>
      <c r="AA122" s="118" t="s">
        <v>1260</v>
      </c>
      <c r="AB122" s="118" t="str">
        <f t="shared" si="99"/>
        <v>H26AF18</v>
      </c>
      <c r="AC122" s="118">
        <f t="shared" si="92"/>
        <v>4</v>
      </c>
      <c r="AD122" s="118" t="str">
        <f t="shared" si="91"/>
        <v>H26AF18 - 4</v>
      </c>
      <c r="AE122" s="192">
        <f t="shared" si="64"/>
        <v>5</v>
      </c>
      <c r="AF122" s="192">
        <f t="shared" si="65"/>
        <v>5</v>
      </c>
      <c r="AG122" s="192" t="str">
        <f t="shared" si="66"/>
        <v>H26AF18.</v>
      </c>
      <c r="AH122" s="192" t="str">
        <f t="shared" si="67"/>
        <v>H26AF18</v>
      </c>
      <c r="AI122" s="64"/>
      <c r="AJ122" s="65"/>
      <c r="AK122" s="16"/>
    </row>
    <row r="123" spans="1:37" s="17" customFormat="1" ht="350.1" customHeight="1" x14ac:dyDescent="0.2">
      <c r="A123" s="162">
        <f>IF(ISBLANK(D123),"",COUNTA($D$2:D123))</f>
        <v>97</v>
      </c>
      <c r="B123" s="141">
        <f t="shared" si="55"/>
        <v>122</v>
      </c>
      <c r="C123" s="84"/>
      <c r="D123" s="84" t="s">
        <v>848</v>
      </c>
      <c r="E123" s="87" t="s">
        <v>1289</v>
      </c>
      <c r="F123" s="94" t="s">
        <v>1692</v>
      </c>
      <c r="G123" s="94" t="s">
        <v>1290</v>
      </c>
      <c r="H123" s="86" t="s">
        <v>1291</v>
      </c>
      <c r="I123" s="86" t="s">
        <v>1292</v>
      </c>
      <c r="J123" s="87" t="s">
        <v>352</v>
      </c>
      <c r="K123" s="87">
        <v>6</v>
      </c>
      <c r="L123" s="88">
        <v>43690</v>
      </c>
      <c r="M123" s="88">
        <v>43861</v>
      </c>
      <c r="N123" s="89">
        <f t="shared" ref="N123:N168" si="101">(+M123-L123)/7</f>
        <v>24.428571428571427</v>
      </c>
      <c r="O123" s="87" t="s">
        <v>1293</v>
      </c>
      <c r="P123" s="85">
        <v>6</v>
      </c>
      <c r="Q123" s="92"/>
      <c r="R123" s="85"/>
      <c r="S123" s="165">
        <f t="shared" si="100"/>
        <v>-1462.0333333333333</v>
      </c>
      <c r="T123" s="90">
        <f t="shared" si="93"/>
        <v>100</v>
      </c>
      <c r="U123" s="101">
        <f t="shared" si="94"/>
        <v>24.428571428571427</v>
      </c>
      <c r="V123" s="101">
        <f t="shared" si="95"/>
        <v>24.428571428571427</v>
      </c>
      <c r="W123" s="101">
        <f t="shared" si="96"/>
        <v>24.428571428571427</v>
      </c>
      <c r="X123" s="84"/>
      <c r="Y123" s="112" t="str">
        <f t="shared" si="98"/>
        <v>CUMPLIDA</v>
      </c>
      <c r="Z123" s="112" t="str">
        <f t="shared" si="97"/>
        <v>VENCIDO</v>
      </c>
      <c r="AA123" s="118" t="s">
        <v>1260</v>
      </c>
      <c r="AB123" s="118" t="str">
        <f t="shared" si="99"/>
        <v>H30AF18</v>
      </c>
      <c r="AC123" s="118">
        <f>IF(A123&lt;&gt;"",1,#REF!+1)</f>
        <v>1</v>
      </c>
      <c r="AD123" s="118" t="str">
        <f t="shared" si="91"/>
        <v>H30AF18 - 1</v>
      </c>
      <c r="AE123" s="192">
        <f t="shared" si="64"/>
        <v>5</v>
      </c>
      <c r="AF123" s="192">
        <f t="shared" si="65"/>
        <v>1</v>
      </c>
      <c r="AG123" s="192" t="str">
        <f t="shared" si="66"/>
        <v>H30AF18.</v>
      </c>
      <c r="AH123" s="192" t="str">
        <f t="shared" si="67"/>
        <v>H30AF18</v>
      </c>
      <c r="AI123" s="64"/>
      <c r="AJ123" s="65"/>
      <c r="AK123" s="16"/>
    </row>
    <row r="124" spans="1:37" s="17" customFormat="1" ht="350.1" customHeight="1" x14ac:dyDescent="0.2">
      <c r="A124" s="162" t="str">
        <f>IF(ISBLANK(D124),"",COUNTA($D$2:D124))</f>
        <v/>
      </c>
      <c r="B124" s="141">
        <f t="shared" si="55"/>
        <v>123</v>
      </c>
      <c r="C124" s="84"/>
      <c r="D124" s="84"/>
      <c r="E124" s="87" t="s">
        <v>1289</v>
      </c>
      <c r="F124" s="94" t="s">
        <v>1693</v>
      </c>
      <c r="G124" s="94" t="s">
        <v>1290</v>
      </c>
      <c r="H124" s="86" t="s">
        <v>1294</v>
      </c>
      <c r="I124" s="86" t="s">
        <v>1533</v>
      </c>
      <c r="J124" s="87" t="s">
        <v>1295</v>
      </c>
      <c r="K124" s="87">
        <v>29</v>
      </c>
      <c r="L124" s="88">
        <v>43690</v>
      </c>
      <c r="M124" s="88">
        <v>43861</v>
      </c>
      <c r="N124" s="89">
        <f t="shared" si="101"/>
        <v>24.428571428571427</v>
      </c>
      <c r="O124" s="87" t="s">
        <v>1937</v>
      </c>
      <c r="P124" s="85">
        <v>26</v>
      </c>
      <c r="Q124" s="92"/>
      <c r="R124" s="85"/>
      <c r="S124" s="165">
        <f t="shared" si="100"/>
        <v>-1462.0333333333333</v>
      </c>
      <c r="T124" s="90">
        <f t="shared" si="93"/>
        <v>89.65517241379311</v>
      </c>
      <c r="U124" s="101">
        <f t="shared" si="94"/>
        <v>21.901477832512313</v>
      </c>
      <c r="V124" s="101">
        <f t="shared" si="95"/>
        <v>21.901477832512313</v>
      </c>
      <c r="W124" s="101">
        <f t="shared" si="96"/>
        <v>24.428571428571427</v>
      </c>
      <c r="X124" s="84"/>
      <c r="Y124" s="112" t="str">
        <f t="shared" si="98"/>
        <v>VENCIDA</v>
      </c>
      <c r="Z124" s="112" t="str">
        <f t="shared" si="97"/>
        <v/>
      </c>
      <c r="AA124" s="118" t="s">
        <v>1260</v>
      </c>
      <c r="AB124" s="118" t="str">
        <f t="shared" si="99"/>
        <v>H30AF18</v>
      </c>
      <c r="AC124" s="118">
        <f t="shared" si="92"/>
        <v>2</v>
      </c>
      <c r="AD124" s="118" t="str">
        <f t="shared" si="91"/>
        <v>H30AF18 - 2</v>
      </c>
      <c r="AE124" s="192">
        <f t="shared" si="64"/>
        <v>1</v>
      </c>
      <c r="AF124" s="192">
        <f t="shared" si="65"/>
        <v>1</v>
      </c>
      <c r="AG124" s="192" t="str">
        <f t="shared" si="66"/>
        <v>H30AF18.</v>
      </c>
      <c r="AH124" s="192" t="str">
        <f t="shared" si="67"/>
        <v>H30AF18</v>
      </c>
      <c r="AI124" s="64"/>
      <c r="AJ124" s="65"/>
      <c r="AK124" s="16"/>
    </row>
    <row r="125" spans="1:37" s="17" customFormat="1" ht="350.1" customHeight="1" x14ac:dyDescent="0.2">
      <c r="A125" s="162">
        <f>IF(ISBLANK(D125),"",COUNTA($D$2:D125))</f>
        <v>98</v>
      </c>
      <c r="B125" s="141">
        <f t="shared" si="55"/>
        <v>124</v>
      </c>
      <c r="C125" s="84"/>
      <c r="D125" s="84" t="s">
        <v>1669</v>
      </c>
      <c r="E125" s="87" t="s">
        <v>1296</v>
      </c>
      <c r="F125" s="86" t="s">
        <v>2071</v>
      </c>
      <c r="G125" s="86" t="s">
        <v>1297</v>
      </c>
      <c r="H125" s="86" t="s">
        <v>2070</v>
      </c>
      <c r="I125" s="86" t="s">
        <v>2070</v>
      </c>
      <c r="J125" s="87" t="s">
        <v>1987</v>
      </c>
      <c r="K125" s="87">
        <v>1</v>
      </c>
      <c r="L125" s="88">
        <v>44407</v>
      </c>
      <c r="M125" s="88">
        <v>44561</v>
      </c>
      <c r="N125" s="89">
        <f t="shared" si="101"/>
        <v>22</v>
      </c>
      <c r="O125" s="87" t="s">
        <v>340</v>
      </c>
      <c r="P125" s="87">
        <v>0</v>
      </c>
      <c r="Q125" s="86"/>
      <c r="R125" s="87"/>
      <c r="S125" s="165">
        <f t="shared" si="100"/>
        <v>-1485.3666666666666</v>
      </c>
      <c r="T125" s="90">
        <f t="shared" si="93"/>
        <v>0</v>
      </c>
      <c r="U125" s="101">
        <f t="shared" si="94"/>
        <v>0</v>
      </c>
      <c r="V125" s="101">
        <f t="shared" si="95"/>
        <v>0</v>
      </c>
      <c r="W125" s="101">
        <f t="shared" si="96"/>
        <v>0</v>
      </c>
      <c r="X125" s="84"/>
      <c r="Y125" s="112" t="str">
        <f t="shared" si="98"/>
        <v>EN TERMINO</v>
      </c>
      <c r="Z125" s="112" t="str">
        <f t="shared" si="97"/>
        <v>EN TERMINO</v>
      </c>
      <c r="AA125" s="118" t="s">
        <v>1260</v>
      </c>
      <c r="AB125" s="118" t="str">
        <f t="shared" si="99"/>
        <v>H31AF18</v>
      </c>
      <c r="AC125" s="118">
        <f t="shared" si="92"/>
        <v>1</v>
      </c>
      <c r="AD125" s="118" t="str">
        <f t="shared" si="91"/>
        <v>H31AF18 - 1</v>
      </c>
      <c r="AE125" s="192">
        <f t="shared" si="64"/>
        <v>3</v>
      </c>
      <c r="AF125" s="192">
        <f t="shared" si="65"/>
        <v>3</v>
      </c>
      <c r="AG125" s="192" t="str">
        <f t="shared" si="66"/>
        <v>H31AF18.</v>
      </c>
      <c r="AH125" s="192" t="str">
        <f t="shared" si="67"/>
        <v>H31AF18</v>
      </c>
      <c r="AI125" s="64"/>
      <c r="AJ125" s="65"/>
      <c r="AK125" s="16"/>
    </row>
    <row r="126" spans="1:37" s="17" customFormat="1" ht="350.1" customHeight="1" x14ac:dyDescent="0.2">
      <c r="A126" s="162">
        <f>IF(ISBLANK(D126),"",COUNTA($D$2:D126))</f>
        <v>99</v>
      </c>
      <c r="B126" s="141">
        <f t="shared" si="55"/>
        <v>125</v>
      </c>
      <c r="C126" s="84"/>
      <c r="D126" s="84" t="s">
        <v>847</v>
      </c>
      <c r="E126" s="87" t="s">
        <v>1296</v>
      </c>
      <c r="F126" s="92" t="s">
        <v>2108</v>
      </c>
      <c r="G126" s="92" t="s">
        <v>1298</v>
      </c>
      <c r="H126" s="94" t="s">
        <v>1299</v>
      </c>
      <c r="I126" s="92" t="s">
        <v>1300</v>
      </c>
      <c r="J126" s="92" t="s">
        <v>1301</v>
      </c>
      <c r="K126" s="126">
        <v>1</v>
      </c>
      <c r="L126" s="124">
        <v>43690</v>
      </c>
      <c r="M126" s="124">
        <v>44055</v>
      </c>
      <c r="N126" s="89">
        <f t="shared" si="101"/>
        <v>52.142857142857146</v>
      </c>
      <c r="O126" s="85" t="s">
        <v>340</v>
      </c>
      <c r="P126" s="87">
        <v>100</v>
      </c>
      <c r="Q126" s="85"/>
      <c r="R126" s="179">
        <v>44434</v>
      </c>
      <c r="S126" s="165">
        <f t="shared" si="100"/>
        <v>12.633333333333333</v>
      </c>
      <c r="T126" s="90">
        <f t="shared" si="93"/>
        <v>100</v>
      </c>
      <c r="U126" s="101">
        <f t="shared" si="94"/>
        <v>52.142857142857146</v>
      </c>
      <c r="V126" s="101">
        <f t="shared" si="95"/>
        <v>52.142857142857146</v>
      </c>
      <c r="W126" s="101">
        <f t="shared" si="96"/>
        <v>52.142857142857146</v>
      </c>
      <c r="X126" s="84"/>
      <c r="Y126" s="112" t="str">
        <f t="shared" si="98"/>
        <v>CUMPLIDA</v>
      </c>
      <c r="Z126" s="112" t="str">
        <f t="shared" si="97"/>
        <v>VENCIDO</v>
      </c>
      <c r="AA126" s="118" t="s">
        <v>1260</v>
      </c>
      <c r="AB126" s="118" t="str">
        <f t="shared" si="99"/>
        <v>H32AF18</v>
      </c>
      <c r="AC126" s="118">
        <f>IF(A126&lt;&gt;"",1,#REF!+1)</f>
        <v>1</v>
      </c>
      <c r="AD126" s="118" t="str">
        <f t="shared" si="91"/>
        <v>H32AF18 - 1</v>
      </c>
      <c r="AE126" s="192">
        <f t="shared" si="64"/>
        <v>5</v>
      </c>
      <c r="AF126" s="192">
        <f t="shared" si="65"/>
        <v>1</v>
      </c>
      <c r="AG126" s="192" t="str">
        <f>IF(A126&lt;&gt;"",MID(F126,1,FIND(" ",F126,1)-1),#REF!)</f>
        <v>H32AF18.</v>
      </c>
      <c r="AH126" s="192" t="str">
        <f t="shared" si="67"/>
        <v>H32AF18</v>
      </c>
      <c r="AI126" s="64"/>
      <c r="AJ126" s="65"/>
      <c r="AK126" s="16"/>
    </row>
    <row r="127" spans="1:37" s="17" customFormat="1" ht="350.1" customHeight="1" x14ac:dyDescent="0.2">
      <c r="A127" s="162" t="str">
        <f>IF(ISBLANK(D127),"",COUNTA($D$2:D127))</f>
        <v/>
      </c>
      <c r="B127" s="141">
        <f t="shared" si="55"/>
        <v>126</v>
      </c>
      <c r="C127" s="84"/>
      <c r="D127" s="84"/>
      <c r="E127" s="87" t="s">
        <v>1296</v>
      </c>
      <c r="F127" s="92" t="s">
        <v>2109</v>
      </c>
      <c r="G127" s="92" t="s">
        <v>1298</v>
      </c>
      <c r="H127" s="197" t="s">
        <v>1302</v>
      </c>
      <c r="I127" s="197" t="s">
        <v>1534</v>
      </c>
      <c r="J127" s="93" t="s">
        <v>1303</v>
      </c>
      <c r="K127" s="93">
        <v>2</v>
      </c>
      <c r="L127" s="124">
        <v>43690</v>
      </c>
      <c r="M127" s="124">
        <v>44055</v>
      </c>
      <c r="N127" s="89">
        <f t="shared" si="101"/>
        <v>52.142857142857146</v>
      </c>
      <c r="O127" s="84" t="s">
        <v>340</v>
      </c>
      <c r="P127" s="87">
        <v>0</v>
      </c>
      <c r="Q127" s="85"/>
      <c r="R127" s="85"/>
      <c r="S127" s="165">
        <f t="shared" si="100"/>
        <v>-1468.5</v>
      </c>
      <c r="T127" s="90">
        <f t="shared" si="93"/>
        <v>0</v>
      </c>
      <c r="U127" s="101">
        <f t="shared" si="94"/>
        <v>0</v>
      </c>
      <c r="V127" s="101">
        <f t="shared" si="95"/>
        <v>0</v>
      </c>
      <c r="W127" s="101">
        <f t="shared" si="96"/>
        <v>52.142857142857146</v>
      </c>
      <c r="X127" s="84"/>
      <c r="Y127" s="112" t="str">
        <f t="shared" si="98"/>
        <v>VENCIDA</v>
      </c>
      <c r="Z127" s="112" t="str">
        <f t="shared" si="97"/>
        <v/>
      </c>
      <c r="AA127" s="118" t="s">
        <v>1260</v>
      </c>
      <c r="AB127" s="118" t="str">
        <f t="shared" si="99"/>
        <v>H32AF18</v>
      </c>
      <c r="AC127" s="118">
        <f t="shared" si="92"/>
        <v>2</v>
      </c>
      <c r="AD127" s="118" t="str">
        <f t="shared" si="91"/>
        <v>H32AF18 - 2</v>
      </c>
      <c r="AE127" s="192">
        <f t="shared" si="64"/>
        <v>1</v>
      </c>
      <c r="AF127" s="192">
        <f t="shared" si="65"/>
        <v>1</v>
      </c>
      <c r="AG127" s="192" t="str">
        <f t="shared" si="66"/>
        <v>H32AF18.</v>
      </c>
      <c r="AH127" s="192" t="str">
        <f t="shared" si="67"/>
        <v>H32AF18</v>
      </c>
      <c r="AI127" s="64"/>
      <c r="AJ127" s="65"/>
      <c r="AK127" s="16"/>
    </row>
    <row r="128" spans="1:37" s="17" customFormat="1" ht="350.1" customHeight="1" x14ac:dyDescent="0.2">
      <c r="A128" s="162">
        <f>IF(ISBLANK(D128),"",COUNTA($D$2:D128))</f>
        <v>100</v>
      </c>
      <c r="B128" s="141">
        <f t="shared" si="55"/>
        <v>127</v>
      </c>
      <c r="C128" s="84"/>
      <c r="D128" s="84" t="s">
        <v>964</v>
      </c>
      <c r="E128" s="87" t="s">
        <v>1305</v>
      </c>
      <c r="F128" s="92" t="s">
        <v>1694</v>
      </c>
      <c r="G128" s="92" t="s">
        <v>1306</v>
      </c>
      <c r="H128" s="94" t="s">
        <v>1307</v>
      </c>
      <c r="I128" s="94" t="s">
        <v>1308</v>
      </c>
      <c r="J128" s="94" t="s">
        <v>1309</v>
      </c>
      <c r="K128" s="93">
        <v>1</v>
      </c>
      <c r="L128" s="124">
        <v>43690</v>
      </c>
      <c r="M128" s="124">
        <v>43768</v>
      </c>
      <c r="N128" s="89">
        <f t="shared" si="101"/>
        <v>11.142857142857142</v>
      </c>
      <c r="O128" s="85" t="s">
        <v>564</v>
      </c>
      <c r="P128" s="87">
        <v>0</v>
      </c>
      <c r="Q128" s="85"/>
      <c r="R128" s="85"/>
      <c r="S128" s="165">
        <f t="shared" si="100"/>
        <v>-1458.9333333333334</v>
      </c>
      <c r="T128" s="90">
        <f t="shared" si="93"/>
        <v>0</v>
      </c>
      <c r="U128" s="101">
        <f t="shared" si="94"/>
        <v>0</v>
      </c>
      <c r="V128" s="101">
        <f t="shared" si="95"/>
        <v>0</v>
      </c>
      <c r="W128" s="101">
        <f t="shared" si="96"/>
        <v>11.142857142857142</v>
      </c>
      <c r="X128" s="84"/>
      <c r="Y128" s="112" t="str">
        <f t="shared" si="98"/>
        <v>VENCIDA</v>
      </c>
      <c r="Z128" s="112" t="str">
        <f t="shared" si="97"/>
        <v>VENCIDO</v>
      </c>
      <c r="AA128" s="118" t="s">
        <v>1260</v>
      </c>
      <c r="AB128" s="118" t="str">
        <f t="shared" si="99"/>
        <v>H33AF18</v>
      </c>
      <c r="AC128" s="118">
        <f t="shared" si="92"/>
        <v>1</v>
      </c>
      <c r="AD128" s="118" t="str">
        <f t="shared" si="91"/>
        <v>H33AF18 - 1</v>
      </c>
      <c r="AE128" s="192">
        <f t="shared" si="64"/>
        <v>1</v>
      </c>
      <c r="AF128" s="192">
        <f t="shared" si="65"/>
        <v>1</v>
      </c>
      <c r="AG128" s="192" t="str">
        <f t="shared" si="66"/>
        <v>H33AF18.</v>
      </c>
      <c r="AH128" s="192" t="str">
        <f t="shared" si="67"/>
        <v>H33AF18</v>
      </c>
      <c r="AI128" s="64"/>
      <c r="AJ128" s="65"/>
      <c r="AK128" s="16"/>
    </row>
    <row r="129" spans="1:37" s="17" customFormat="1" ht="350.1" customHeight="1" x14ac:dyDescent="0.2">
      <c r="A129" s="162">
        <f>IF(ISBLANK(D129),"",COUNTA($D$2:D129))</f>
        <v>101</v>
      </c>
      <c r="B129" s="141">
        <f t="shared" si="55"/>
        <v>128</v>
      </c>
      <c r="C129" s="84"/>
      <c r="D129" s="84" t="s">
        <v>848</v>
      </c>
      <c r="E129" s="87" t="s">
        <v>1305</v>
      </c>
      <c r="F129" s="92" t="s">
        <v>1695</v>
      </c>
      <c r="G129" s="92" t="s">
        <v>1310</v>
      </c>
      <c r="H129" s="94" t="s">
        <v>1311</v>
      </c>
      <c r="I129" s="94" t="s">
        <v>1312</v>
      </c>
      <c r="J129" s="93" t="s">
        <v>481</v>
      </c>
      <c r="K129" s="93">
        <v>1</v>
      </c>
      <c r="L129" s="124">
        <v>43690</v>
      </c>
      <c r="M129" s="124">
        <v>43723</v>
      </c>
      <c r="N129" s="89">
        <f t="shared" si="101"/>
        <v>4.7142857142857144</v>
      </c>
      <c r="O129" s="85" t="s">
        <v>1313</v>
      </c>
      <c r="P129" s="87">
        <v>1</v>
      </c>
      <c r="Q129" s="85"/>
      <c r="R129" s="179">
        <v>44159</v>
      </c>
      <c r="S129" s="165">
        <f t="shared" si="100"/>
        <v>14.533333333333333</v>
      </c>
      <c r="T129" s="90">
        <f t="shared" si="93"/>
        <v>100</v>
      </c>
      <c r="U129" s="101">
        <f t="shared" si="94"/>
        <v>4.7142857142857144</v>
      </c>
      <c r="V129" s="101">
        <f t="shared" si="95"/>
        <v>4.7142857142857144</v>
      </c>
      <c r="W129" s="101">
        <f t="shared" si="96"/>
        <v>4.7142857142857144</v>
      </c>
      <c r="X129" s="84"/>
      <c r="Y129" s="112" t="str">
        <f t="shared" si="98"/>
        <v>CUMPLIDA</v>
      </c>
      <c r="Z129" s="112" t="str">
        <f t="shared" si="97"/>
        <v>CUMPLIDO</v>
      </c>
      <c r="AA129" s="118" t="s">
        <v>1260</v>
      </c>
      <c r="AB129" s="118" t="str">
        <f t="shared" si="99"/>
        <v>H34AF18</v>
      </c>
      <c r="AC129" s="118">
        <f t="shared" si="92"/>
        <v>1</v>
      </c>
      <c r="AD129" s="118" t="str">
        <f t="shared" si="91"/>
        <v>H34AF18 - 1</v>
      </c>
      <c r="AE129" s="192">
        <f t="shared" si="64"/>
        <v>5</v>
      </c>
      <c r="AF129" s="192">
        <f t="shared" si="65"/>
        <v>5</v>
      </c>
      <c r="AG129" s="192" t="str">
        <f t="shared" si="66"/>
        <v>H34AF18.</v>
      </c>
      <c r="AH129" s="192" t="str">
        <f t="shared" si="67"/>
        <v>H34AF18</v>
      </c>
      <c r="AI129" s="64"/>
      <c r="AJ129" s="65"/>
      <c r="AK129" s="16"/>
    </row>
    <row r="130" spans="1:37" s="17" customFormat="1" ht="350.1" customHeight="1" x14ac:dyDescent="0.2">
      <c r="A130" s="162">
        <f>IF(ISBLANK(D130),"",COUNTA($D$2:D130))</f>
        <v>102</v>
      </c>
      <c r="B130" s="141">
        <f t="shared" ref="B130:B193" si="102">ROW()-1</f>
        <v>129</v>
      </c>
      <c r="C130" s="84"/>
      <c r="D130" s="84" t="s">
        <v>848</v>
      </c>
      <c r="E130" s="87" t="s">
        <v>1305</v>
      </c>
      <c r="F130" s="92" t="s">
        <v>1696</v>
      </c>
      <c r="G130" s="92" t="s">
        <v>1314</v>
      </c>
      <c r="H130" s="125" t="s">
        <v>1315</v>
      </c>
      <c r="I130" s="127" t="s">
        <v>1916</v>
      </c>
      <c r="J130" s="147" t="s">
        <v>1915</v>
      </c>
      <c r="K130" s="130">
        <v>1</v>
      </c>
      <c r="L130" s="128">
        <v>43709</v>
      </c>
      <c r="M130" s="128">
        <v>43799</v>
      </c>
      <c r="N130" s="89">
        <f t="shared" si="101"/>
        <v>12.857142857142858</v>
      </c>
      <c r="O130" s="87" t="s">
        <v>895</v>
      </c>
      <c r="P130" s="87">
        <v>0</v>
      </c>
      <c r="Q130" s="92"/>
      <c r="R130" s="85"/>
      <c r="S130" s="165">
        <f t="shared" si="100"/>
        <v>-1459.9666666666667</v>
      </c>
      <c r="T130" s="90">
        <f t="shared" si="93"/>
        <v>0</v>
      </c>
      <c r="U130" s="101">
        <f t="shared" si="94"/>
        <v>0</v>
      </c>
      <c r="V130" s="101">
        <f t="shared" si="95"/>
        <v>0</v>
      </c>
      <c r="W130" s="101">
        <f t="shared" si="96"/>
        <v>12.857142857142858</v>
      </c>
      <c r="X130" s="84"/>
      <c r="Y130" s="112" t="str">
        <f t="shared" si="98"/>
        <v>VENCIDA</v>
      </c>
      <c r="Z130" s="112" t="str">
        <f t="shared" si="97"/>
        <v>VENCIDO</v>
      </c>
      <c r="AA130" s="118" t="s">
        <v>1260</v>
      </c>
      <c r="AB130" s="118" t="str">
        <f t="shared" si="99"/>
        <v>H35AF18</v>
      </c>
      <c r="AC130" s="118">
        <f t="shared" si="92"/>
        <v>1</v>
      </c>
      <c r="AD130" s="118" t="str">
        <f t="shared" si="91"/>
        <v>H35AF18 - 1</v>
      </c>
      <c r="AE130" s="192">
        <f t="shared" ref="AE130:AE193" si="103">IF(Y130="VENCIDA",1,IF(Y130="PRÓXIMA A VENCER",2,IF(Y130="EN TERMINO",3,IF(Y130="CON AVANCE",4,IF(Y130="CUMPLIDA",5,)))))</f>
        <v>1</v>
      </c>
      <c r="AF130" s="192">
        <f t="shared" ref="AF130:AF193" si="104">IF(AC131=AC130+1,MIN(AE130,AF131),AE130)</f>
        <v>1</v>
      </c>
      <c r="AG130" s="192" t="str">
        <f t="shared" ref="AG130:AG193" si="105">IF(A130&lt;&gt;"",MID(F130,1,FIND(" ",F130,1)-1),AG129)</f>
        <v>H35AF18.</v>
      </c>
      <c r="AH130" s="192" t="str">
        <f t="shared" ref="AH130:AH193" si="106">IFERROR(MID(AG130,1,FIND(".",AG130,1)-1),AG130)</f>
        <v>H35AF18</v>
      </c>
      <c r="AI130" s="64"/>
      <c r="AJ130" s="65"/>
      <c r="AK130" s="16"/>
    </row>
    <row r="131" spans="1:37" s="17" customFormat="1" ht="350.1" customHeight="1" x14ac:dyDescent="0.2">
      <c r="A131" s="162" t="str">
        <f>IF(ISBLANK(D131),"",COUNTA($D$2:D131))</f>
        <v/>
      </c>
      <c r="B131" s="141">
        <f t="shared" si="102"/>
        <v>130</v>
      </c>
      <c r="C131" s="84"/>
      <c r="D131" s="84"/>
      <c r="E131" s="87" t="s">
        <v>1305</v>
      </c>
      <c r="F131" s="92" t="s">
        <v>1697</v>
      </c>
      <c r="G131" s="92" t="s">
        <v>1314</v>
      </c>
      <c r="H131" s="125" t="s">
        <v>1316</v>
      </c>
      <c r="I131" s="129" t="s">
        <v>1317</v>
      </c>
      <c r="J131" s="129" t="s">
        <v>1917</v>
      </c>
      <c r="K131" s="130">
        <v>8</v>
      </c>
      <c r="L131" s="128">
        <v>43718</v>
      </c>
      <c r="M131" s="128">
        <v>44012</v>
      </c>
      <c r="N131" s="89">
        <f t="shared" si="101"/>
        <v>42</v>
      </c>
      <c r="O131" s="85" t="s">
        <v>895</v>
      </c>
      <c r="P131" s="87">
        <v>0</v>
      </c>
      <c r="Q131" s="92"/>
      <c r="R131" s="85"/>
      <c r="S131" s="165">
        <f t="shared" si="100"/>
        <v>-1467.0666666666666</v>
      </c>
      <c r="T131" s="90">
        <f t="shared" si="93"/>
        <v>0</v>
      </c>
      <c r="U131" s="101">
        <f t="shared" si="94"/>
        <v>0</v>
      </c>
      <c r="V131" s="101">
        <f t="shared" si="95"/>
        <v>0</v>
      </c>
      <c r="W131" s="101">
        <f t="shared" si="96"/>
        <v>42</v>
      </c>
      <c r="X131" s="84"/>
      <c r="Y131" s="112" t="str">
        <f t="shared" si="98"/>
        <v>VENCIDA</v>
      </c>
      <c r="Z131" s="112" t="str">
        <f t="shared" si="97"/>
        <v/>
      </c>
      <c r="AA131" s="118" t="s">
        <v>1260</v>
      </c>
      <c r="AB131" s="118" t="str">
        <f t="shared" si="99"/>
        <v>H35AF18</v>
      </c>
      <c r="AC131" s="118">
        <f t="shared" si="92"/>
        <v>2</v>
      </c>
      <c r="AD131" s="118" t="str">
        <f t="shared" si="91"/>
        <v>H35AF18 - 2</v>
      </c>
      <c r="AE131" s="192">
        <f t="shared" si="103"/>
        <v>1</v>
      </c>
      <c r="AF131" s="192">
        <f t="shared" si="104"/>
        <v>1</v>
      </c>
      <c r="AG131" s="192" t="str">
        <f t="shared" si="105"/>
        <v>H35AF18.</v>
      </c>
      <c r="AH131" s="192" t="str">
        <f t="shared" si="106"/>
        <v>H35AF18</v>
      </c>
      <c r="AI131" s="64"/>
      <c r="AJ131" s="65"/>
      <c r="AK131" s="16"/>
    </row>
    <row r="132" spans="1:37" s="17" customFormat="1" ht="350.1" customHeight="1" x14ac:dyDescent="0.2">
      <c r="A132" s="162" t="str">
        <f>IF(ISBLANK(D132),"",COUNTA($D$2:D132))</f>
        <v/>
      </c>
      <c r="B132" s="141">
        <f t="shared" si="102"/>
        <v>131</v>
      </c>
      <c r="C132" s="84"/>
      <c r="D132" s="84"/>
      <c r="E132" s="87" t="s">
        <v>1305</v>
      </c>
      <c r="F132" s="92" t="s">
        <v>1698</v>
      </c>
      <c r="G132" s="92" t="s">
        <v>1314</v>
      </c>
      <c r="H132" s="125" t="s">
        <v>1318</v>
      </c>
      <c r="I132" s="127" t="s">
        <v>1319</v>
      </c>
      <c r="J132" s="127" t="s">
        <v>1535</v>
      </c>
      <c r="K132" s="130">
        <v>1</v>
      </c>
      <c r="L132" s="128">
        <v>43713</v>
      </c>
      <c r="M132" s="128">
        <v>43830</v>
      </c>
      <c r="N132" s="89">
        <f t="shared" si="101"/>
        <v>16.714285714285715</v>
      </c>
      <c r="O132" s="87" t="s">
        <v>895</v>
      </c>
      <c r="P132" s="85">
        <v>1</v>
      </c>
      <c r="Q132" s="92"/>
      <c r="R132" s="85"/>
      <c r="S132" s="165">
        <f t="shared" si="100"/>
        <v>-1461</v>
      </c>
      <c r="T132" s="90">
        <f t="shared" si="93"/>
        <v>100</v>
      </c>
      <c r="U132" s="101">
        <f t="shared" si="94"/>
        <v>16.714285714285715</v>
      </c>
      <c r="V132" s="101">
        <f t="shared" si="95"/>
        <v>16.714285714285715</v>
      </c>
      <c r="W132" s="101">
        <f t="shared" si="96"/>
        <v>16.714285714285715</v>
      </c>
      <c r="X132" s="84"/>
      <c r="Y132" s="112" t="str">
        <f t="shared" si="98"/>
        <v>CUMPLIDA</v>
      </c>
      <c r="Z132" s="112" t="str">
        <f t="shared" si="97"/>
        <v/>
      </c>
      <c r="AA132" s="118" t="s">
        <v>1260</v>
      </c>
      <c r="AB132" s="118" t="str">
        <f t="shared" si="99"/>
        <v>H35AF18</v>
      </c>
      <c r="AC132" s="118">
        <f t="shared" si="92"/>
        <v>3</v>
      </c>
      <c r="AD132" s="118" t="str">
        <f t="shared" si="91"/>
        <v>H35AF18 - 3</v>
      </c>
      <c r="AE132" s="192">
        <f t="shared" si="103"/>
        <v>5</v>
      </c>
      <c r="AF132" s="192">
        <f t="shared" si="104"/>
        <v>5</v>
      </c>
      <c r="AG132" s="192" t="str">
        <f t="shared" si="105"/>
        <v>H35AF18.</v>
      </c>
      <c r="AH132" s="192" t="str">
        <f t="shared" si="106"/>
        <v>H35AF18</v>
      </c>
      <c r="AI132" s="64"/>
      <c r="AJ132" s="65"/>
      <c r="AK132" s="16"/>
    </row>
    <row r="133" spans="1:37" s="17" customFormat="1" ht="350.1" customHeight="1" x14ac:dyDescent="0.2">
      <c r="A133" s="162">
        <f>IF(ISBLANK(D133),"",COUNTA($D$2:D133))</f>
        <v>103</v>
      </c>
      <c r="B133" s="141">
        <f t="shared" si="102"/>
        <v>132</v>
      </c>
      <c r="C133" s="84"/>
      <c r="D133" s="84" t="s">
        <v>1670</v>
      </c>
      <c r="E133" s="87" t="s">
        <v>1305</v>
      </c>
      <c r="F133" s="92" t="s">
        <v>1699</v>
      </c>
      <c r="G133" s="92" t="s">
        <v>1320</v>
      </c>
      <c r="H133" s="94" t="s">
        <v>1307</v>
      </c>
      <c r="I133" s="94" t="s">
        <v>1308</v>
      </c>
      <c r="J133" s="94" t="s">
        <v>1309</v>
      </c>
      <c r="K133" s="93">
        <v>1</v>
      </c>
      <c r="L133" s="124">
        <v>43690</v>
      </c>
      <c r="M133" s="124">
        <v>43768</v>
      </c>
      <c r="N133" s="89">
        <f t="shared" si="101"/>
        <v>11.142857142857142</v>
      </c>
      <c r="O133" s="85" t="s">
        <v>564</v>
      </c>
      <c r="P133" s="87">
        <v>0</v>
      </c>
      <c r="Q133" s="85"/>
      <c r="R133" s="85"/>
      <c r="S133" s="165">
        <f t="shared" si="100"/>
        <v>-1458.9333333333334</v>
      </c>
      <c r="T133" s="90">
        <f t="shared" si="93"/>
        <v>0</v>
      </c>
      <c r="U133" s="101">
        <f t="shared" si="94"/>
        <v>0</v>
      </c>
      <c r="V133" s="101">
        <f t="shared" si="95"/>
        <v>0</v>
      </c>
      <c r="W133" s="101">
        <f t="shared" si="96"/>
        <v>11.142857142857142</v>
      </c>
      <c r="X133" s="84"/>
      <c r="Y133" s="112" t="str">
        <f t="shared" si="98"/>
        <v>VENCIDA</v>
      </c>
      <c r="Z133" s="112" t="str">
        <f t="shared" si="97"/>
        <v>VENCIDO</v>
      </c>
      <c r="AA133" s="118" t="s">
        <v>1260</v>
      </c>
      <c r="AB133" s="118" t="str">
        <f t="shared" si="99"/>
        <v>H37AF18</v>
      </c>
      <c r="AC133" s="118">
        <f t="shared" si="92"/>
        <v>1</v>
      </c>
      <c r="AD133" s="118" t="str">
        <f t="shared" si="91"/>
        <v>H37AF18 - 1</v>
      </c>
      <c r="AE133" s="192">
        <f t="shared" si="103"/>
        <v>1</v>
      </c>
      <c r="AF133" s="192">
        <f t="shared" si="104"/>
        <v>1</v>
      </c>
      <c r="AG133" s="192" t="str">
        <f t="shared" si="105"/>
        <v>H37AF18.</v>
      </c>
      <c r="AH133" s="192" t="str">
        <f t="shared" si="106"/>
        <v>H37AF18</v>
      </c>
      <c r="AI133" s="64"/>
      <c r="AJ133" s="65"/>
      <c r="AK133" s="16"/>
    </row>
    <row r="134" spans="1:37" s="17" customFormat="1" ht="350.1" customHeight="1" x14ac:dyDescent="0.2">
      <c r="A134" s="162">
        <f>IF(ISBLANK(D134),"",COUNTA($D$2:D134))</f>
        <v>104</v>
      </c>
      <c r="B134" s="141">
        <f t="shared" si="102"/>
        <v>133</v>
      </c>
      <c r="C134" s="84"/>
      <c r="D134" s="84" t="s">
        <v>1671</v>
      </c>
      <c r="E134" s="87" t="s">
        <v>1305</v>
      </c>
      <c r="F134" s="92" t="s">
        <v>1700</v>
      </c>
      <c r="G134" s="92" t="s">
        <v>1321</v>
      </c>
      <c r="H134" s="94" t="s">
        <v>1307</v>
      </c>
      <c r="I134" s="94" t="s">
        <v>1308</v>
      </c>
      <c r="J134" s="94" t="s">
        <v>1309</v>
      </c>
      <c r="K134" s="93">
        <v>1</v>
      </c>
      <c r="L134" s="124">
        <v>43690</v>
      </c>
      <c r="M134" s="124">
        <v>43768</v>
      </c>
      <c r="N134" s="89">
        <f t="shared" si="101"/>
        <v>11.142857142857142</v>
      </c>
      <c r="O134" s="85" t="s">
        <v>564</v>
      </c>
      <c r="P134" s="87">
        <v>0</v>
      </c>
      <c r="Q134" s="85"/>
      <c r="R134" s="85"/>
      <c r="S134" s="165">
        <f t="shared" si="100"/>
        <v>-1458.9333333333334</v>
      </c>
      <c r="T134" s="90">
        <f t="shared" si="93"/>
        <v>0</v>
      </c>
      <c r="U134" s="101">
        <f t="shared" si="94"/>
        <v>0</v>
      </c>
      <c r="V134" s="101">
        <f t="shared" si="95"/>
        <v>0</v>
      </c>
      <c r="W134" s="101">
        <f t="shared" si="96"/>
        <v>11.142857142857142</v>
      </c>
      <c r="X134" s="84"/>
      <c r="Y134" s="112" t="str">
        <f t="shared" si="98"/>
        <v>VENCIDA</v>
      </c>
      <c r="Z134" s="112" t="str">
        <f t="shared" si="97"/>
        <v>VENCIDO</v>
      </c>
      <c r="AA134" s="118" t="s">
        <v>1260</v>
      </c>
      <c r="AB134" s="118" t="str">
        <f t="shared" si="99"/>
        <v>H38AF18</v>
      </c>
      <c r="AC134" s="118">
        <f t="shared" si="92"/>
        <v>1</v>
      </c>
      <c r="AD134" s="118" t="str">
        <f t="shared" si="91"/>
        <v>H38AF18 - 1</v>
      </c>
      <c r="AE134" s="192">
        <f t="shared" si="103"/>
        <v>1</v>
      </c>
      <c r="AF134" s="192">
        <f t="shared" si="104"/>
        <v>1</v>
      </c>
      <c r="AG134" s="192" t="str">
        <f t="shared" si="105"/>
        <v>H38AF18.</v>
      </c>
      <c r="AH134" s="192" t="str">
        <f t="shared" si="106"/>
        <v>H38AF18</v>
      </c>
      <c r="AI134" s="64"/>
      <c r="AJ134" s="65"/>
      <c r="AK134" s="16"/>
    </row>
    <row r="135" spans="1:37" s="17" customFormat="1" ht="350.1" customHeight="1" x14ac:dyDescent="0.2">
      <c r="A135" s="162">
        <f>IF(ISBLANK(D135),"",COUNTA($D$2:D135))</f>
        <v>105</v>
      </c>
      <c r="B135" s="141">
        <f t="shared" si="102"/>
        <v>134</v>
      </c>
      <c r="C135" s="84"/>
      <c r="D135" s="84" t="s">
        <v>964</v>
      </c>
      <c r="E135" s="87" t="s">
        <v>1305</v>
      </c>
      <c r="F135" s="92" t="s">
        <v>1701</v>
      </c>
      <c r="G135" s="92" t="s">
        <v>1322</v>
      </c>
      <c r="H135" s="125" t="s">
        <v>1778</v>
      </c>
      <c r="I135" s="131" t="s">
        <v>1779</v>
      </c>
      <c r="J135" s="132" t="s">
        <v>1323</v>
      </c>
      <c r="K135" s="132">
        <v>1</v>
      </c>
      <c r="L135" s="128">
        <v>43690</v>
      </c>
      <c r="M135" s="128">
        <v>43830</v>
      </c>
      <c r="N135" s="89">
        <f t="shared" si="101"/>
        <v>20</v>
      </c>
      <c r="O135" s="85" t="s">
        <v>1749</v>
      </c>
      <c r="P135" s="87">
        <v>1</v>
      </c>
      <c r="Q135" s="92"/>
      <c r="R135" s="179">
        <v>44186</v>
      </c>
      <c r="S135" s="165">
        <f t="shared" si="100"/>
        <v>11.866666666666667</v>
      </c>
      <c r="T135" s="90">
        <f t="shared" si="93"/>
        <v>100</v>
      </c>
      <c r="U135" s="101">
        <f t="shared" si="94"/>
        <v>20</v>
      </c>
      <c r="V135" s="101">
        <f t="shared" si="95"/>
        <v>20</v>
      </c>
      <c r="W135" s="101">
        <f t="shared" si="96"/>
        <v>20</v>
      </c>
      <c r="X135" s="84"/>
      <c r="Y135" s="112" t="str">
        <f t="shared" si="98"/>
        <v>CUMPLIDA</v>
      </c>
      <c r="Z135" s="112" t="str">
        <f t="shared" si="97"/>
        <v>VENCIDO</v>
      </c>
      <c r="AA135" s="118" t="s">
        <v>1260</v>
      </c>
      <c r="AB135" s="118" t="str">
        <f t="shared" si="99"/>
        <v>H39AF18</v>
      </c>
      <c r="AC135" s="118">
        <f t="shared" si="92"/>
        <v>1</v>
      </c>
      <c r="AD135" s="118" t="str">
        <f t="shared" si="91"/>
        <v>H39AF18 - 1</v>
      </c>
      <c r="AE135" s="192">
        <f t="shared" si="103"/>
        <v>5</v>
      </c>
      <c r="AF135" s="192">
        <f t="shared" si="104"/>
        <v>1</v>
      </c>
      <c r="AG135" s="192" t="str">
        <f t="shared" si="105"/>
        <v>H39AF18.</v>
      </c>
      <c r="AH135" s="192" t="str">
        <f t="shared" si="106"/>
        <v>H39AF18</v>
      </c>
      <c r="AI135" s="64"/>
      <c r="AJ135" s="65"/>
      <c r="AK135" s="16"/>
    </row>
    <row r="136" spans="1:37" s="17" customFormat="1" ht="350.1" customHeight="1" x14ac:dyDescent="0.2">
      <c r="A136" s="162" t="str">
        <f>IF(ISBLANK(D136),"",COUNTA($D$2:D136))</f>
        <v/>
      </c>
      <c r="B136" s="141">
        <f t="shared" si="102"/>
        <v>135</v>
      </c>
      <c r="C136" s="84"/>
      <c r="D136" s="84"/>
      <c r="E136" s="87" t="s">
        <v>1305</v>
      </c>
      <c r="F136" s="92" t="s">
        <v>1702</v>
      </c>
      <c r="G136" s="92" t="s">
        <v>1322</v>
      </c>
      <c r="H136" s="125" t="s">
        <v>1780</v>
      </c>
      <c r="I136" s="133" t="s">
        <v>1781</v>
      </c>
      <c r="J136" s="134" t="s">
        <v>1536</v>
      </c>
      <c r="K136" s="134">
        <v>1</v>
      </c>
      <c r="L136" s="128">
        <v>43690</v>
      </c>
      <c r="M136" s="128">
        <v>43830</v>
      </c>
      <c r="N136" s="89">
        <f t="shared" si="101"/>
        <v>20</v>
      </c>
      <c r="O136" s="87" t="s">
        <v>895</v>
      </c>
      <c r="P136" s="87">
        <v>0.2</v>
      </c>
      <c r="Q136" s="92"/>
      <c r="R136" s="85"/>
      <c r="S136" s="165">
        <f t="shared" si="100"/>
        <v>-1461</v>
      </c>
      <c r="T136" s="90">
        <f t="shared" si="93"/>
        <v>20</v>
      </c>
      <c r="U136" s="101">
        <f t="shared" si="94"/>
        <v>4</v>
      </c>
      <c r="V136" s="101">
        <f t="shared" si="95"/>
        <v>4</v>
      </c>
      <c r="W136" s="101">
        <f t="shared" si="96"/>
        <v>20</v>
      </c>
      <c r="X136" s="84"/>
      <c r="Y136" s="112" t="str">
        <f t="shared" si="98"/>
        <v>VENCIDA</v>
      </c>
      <c r="Z136" s="112" t="str">
        <f t="shared" si="97"/>
        <v/>
      </c>
      <c r="AA136" s="118" t="s">
        <v>1260</v>
      </c>
      <c r="AB136" s="118" t="str">
        <f t="shared" si="99"/>
        <v>H39AF18</v>
      </c>
      <c r="AC136" s="118">
        <f t="shared" si="92"/>
        <v>2</v>
      </c>
      <c r="AD136" s="118" t="str">
        <f t="shared" si="91"/>
        <v>H39AF18 - 2</v>
      </c>
      <c r="AE136" s="192">
        <f t="shared" si="103"/>
        <v>1</v>
      </c>
      <c r="AF136" s="192">
        <f t="shared" si="104"/>
        <v>1</v>
      </c>
      <c r="AG136" s="192" t="str">
        <f t="shared" si="105"/>
        <v>H39AF18.</v>
      </c>
      <c r="AH136" s="192" t="str">
        <f t="shared" si="106"/>
        <v>H39AF18</v>
      </c>
      <c r="AI136" s="64"/>
      <c r="AJ136" s="65"/>
      <c r="AK136" s="16"/>
    </row>
    <row r="137" spans="1:37" s="17" customFormat="1" ht="350.1" customHeight="1" x14ac:dyDescent="0.2">
      <c r="A137" s="162">
        <f>IF(ISBLANK(D137),"",COUNTA($D$2:D137))</f>
        <v>106</v>
      </c>
      <c r="B137" s="141">
        <f t="shared" si="102"/>
        <v>136</v>
      </c>
      <c r="C137" s="84"/>
      <c r="D137" s="84" t="s">
        <v>1672</v>
      </c>
      <c r="E137" s="87" t="s">
        <v>1305</v>
      </c>
      <c r="F137" s="92" t="s">
        <v>1703</v>
      </c>
      <c r="G137" s="92" t="s">
        <v>1324</v>
      </c>
      <c r="H137" s="125" t="s">
        <v>1783</v>
      </c>
      <c r="I137" s="125" t="s">
        <v>1782</v>
      </c>
      <c r="J137" s="125" t="s">
        <v>1784</v>
      </c>
      <c r="K137" s="130">
        <v>1</v>
      </c>
      <c r="L137" s="128">
        <v>43709</v>
      </c>
      <c r="M137" s="128">
        <v>43830</v>
      </c>
      <c r="N137" s="89">
        <f t="shared" si="101"/>
        <v>17.285714285714285</v>
      </c>
      <c r="O137" s="87" t="s">
        <v>895</v>
      </c>
      <c r="P137" s="87">
        <v>1</v>
      </c>
      <c r="Q137" s="92"/>
      <c r="R137" s="179">
        <v>44193</v>
      </c>
      <c r="S137" s="165">
        <f t="shared" si="100"/>
        <v>12.1</v>
      </c>
      <c r="T137" s="90">
        <f t="shared" si="93"/>
        <v>100</v>
      </c>
      <c r="U137" s="101">
        <f t="shared" si="94"/>
        <v>17.285714285714285</v>
      </c>
      <c r="V137" s="101">
        <f t="shared" si="95"/>
        <v>17.285714285714285</v>
      </c>
      <c r="W137" s="101">
        <f t="shared" si="96"/>
        <v>17.285714285714285</v>
      </c>
      <c r="X137" s="84"/>
      <c r="Y137" s="112" t="str">
        <f t="shared" si="98"/>
        <v>CUMPLIDA</v>
      </c>
      <c r="Z137" s="112" t="str">
        <f t="shared" si="97"/>
        <v>CUMPLIDO</v>
      </c>
      <c r="AA137" s="118" t="s">
        <v>1260</v>
      </c>
      <c r="AB137" s="118" t="str">
        <f t="shared" si="99"/>
        <v>H40AF18</v>
      </c>
      <c r="AC137" s="118">
        <f t="shared" si="92"/>
        <v>1</v>
      </c>
      <c r="AD137" s="118" t="str">
        <f t="shared" si="91"/>
        <v>H40AF18 - 1</v>
      </c>
      <c r="AE137" s="192">
        <f t="shared" si="103"/>
        <v>5</v>
      </c>
      <c r="AF137" s="192">
        <f t="shared" si="104"/>
        <v>5</v>
      </c>
      <c r="AG137" s="192" t="str">
        <f t="shared" si="105"/>
        <v>H40AF18.</v>
      </c>
      <c r="AH137" s="192" t="str">
        <f t="shared" si="106"/>
        <v>H40AF18</v>
      </c>
      <c r="AI137" s="64"/>
      <c r="AJ137" s="65"/>
      <c r="AK137" s="16"/>
    </row>
    <row r="138" spans="1:37" s="17" customFormat="1" ht="350.1" customHeight="1" x14ac:dyDescent="0.2">
      <c r="A138" s="162">
        <f>IF(ISBLANK(D138),"",COUNTA($D$2:D138))</f>
        <v>107</v>
      </c>
      <c r="B138" s="141">
        <f t="shared" si="102"/>
        <v>137</v>
      </c>
      <c r="C138" s="84"/>
      <c r="D138" s="84" t="s">
        <v>848</v>
      </c>
      <c r="E138" s="87" t="s">
        <v>1305</v>
      </c>
      <c r="F138" s="92" t="s">
        <v>1704</v>
      </c>
      <c r="G138" s="92" t="s">
        <v>1325</v>
      </c>
      <c r="H138" s="94" t="s">
        <v>1326</v>
      </c>
      <c r="I138" s="94" t="s">
        <v>1327</v>
      </c>
      <c r="J138" s="94" t="s">
        <v>1918</v>
      </c>
      <c r="K138" s="93">
        <v>1</v>
      </c>
      <c r="L138" s="124">
        <v>43690</v>
      </c>
      <c r="M138" s="124">
        <v>43769</v>
      </c>
      <c r="N138" s="89">
        <f t="shared" si="101"/>
        <v>11.285714285714286</v>
      </c>
      <c r="O138" s="85" t="s">
        <v>564</v>
      </c>
      <c r="P138" s="85">
        <v>1</v>
      </c>
      <c r="Q138" s="168"/>
      <c r="R138" s="173"/>
      <c r="S138" s="165">
        <f t="shared" si="100"/>
        <v>-1458.9666666666667</v>
      </c>
      <c r="T138" s="90">
        <f t="shared" si="93"/>
        <v>100</v>
      </c>
      <c r="U138" s="101">
        <f t="shared" si="94"/>
        <v>11.285714285714286</v>
      </c>
      <c r="V138" s="101">
        <f t="shared" si="95"/>
        <v>11.285714285714286</v>
      </c>
      <c r="W138" s="101">
        <f t="shared" si="96"/>
        <v>11.285714285714286</v>
      </c>
      <c r="X138" s="84"/>
      <c r="Y138" s="112" t="str">
        <f t="shared" si="98"/>
        <v>CUMPLIDA</v>
      </c>
      <c r="Z138" s="112" t="str">
        <f t="shared" si="97"/>
        <v>CUMPLIDO</v>
      </c>
      <c r="AA138" s="118" t="s">
        <v>1260</v>
      </c>
      <c r="AB138" s="118" t="str">
        <f t="shared" si="99"/>
        <v>H41AF18</v>
      </c>
      <c r="AC138" s="118">
        <f t="shared" si="92"/>
        <v>1</v>
      </c>
      <c r="AD138" s="118" t="str">
        <f t="shared" si="91"/>
        <v>H41AF18 - 1</v>
      </c>
      <c r="AE138" s="192">
        <f t="shared" si="103"/>
        <v>5</v>
      </c>
      <c r="AF138" s="192">
        <f t="shared" si="104"/>
        <v>5</v>
      </c>
      <c r="AG138" s="192" t="str">
        <f t="shared" si="105"/>
        <v>H41AF18.</v>
      </c>
      <c r="AH138" s="192" t="str">
        <f t="shared" si="106"/>
        <v>H41AF18</v>
      </c>
      <c r="AI138" s="64"/>
      <c r="AJ138" s="65"/>
      <c r="AK138" s="16"/>
    </row>
    <row r="139" spans="1:37" s="17" customFormat="1" ht="350.1" customHeight="1" x14ac:dyDescent="0.2">
      <c r="A139" s="162">
        <f>IF(ISBLANK(D139),"",COUNTA($D$2:D139))</f>
        <v>108</v>
      </c>
      <c r="B139" s="141">
        <f t="shared" si="102"/>
        <v>138</v>
      </c>
      <c r="C139" s="84"/>
      <c r="D139" s="84" t="s">
        <v>848</v>
      </c>
      <c r="E139" s="87" t="s">
        <v>1305</v>
      </c>
      <c r="F139" s="92" t="s">
        <v>1705</v>
      </c>
      <c r="G139" s="92" t="s">
        <v>1328</v>
      </c>
      <c r="H139" s="94" t="s">
        <v>1515</v>
      </c>
      <c r="I139" s="94" t="s">
        <v>1516</v>
      </c>
      <c r="J139" s="93" t="s">
        <v>929</v>
      </c>
      <c r="K139" s="93">
        <v>1</v>
      </c>
      <c r="L139" s="124">
        <v>43690</v>
      </c>
      <c r="M139" s="124">
        <v>43830</v>
      </c>
      <c r="N139" s="89">
        <f t="shared" si="101"/>
        <v>20</v>
      </c>
      <c r="O139" s="85" t="s">
        <v>564</v>
      </c>
      <c r="P139" s="85">
        <v>1</v>
      </c>
      <c r="Q139" s="85"/>
      <c r="R139" s="85"/>
      <c r="S139" s="165">
        <f t="shared" si="100"/>
        <v>-1461</v>
      </c>
      <c r="T139" s="90">
        <f t="shared" si="93"/>
        <v>100</v>
      </c>
      <c r="U139" s="101">
        <f t="shared" si="94"/>
        <v>20</v>
      </c>
      <c r="V139" s="101">
        <f t="shared" si="95"/>
        <v>20</v>
      </c>
      <c r="W139" s="101">
        <f t="shared" si="96"/>
        <v>20</v>
      </c>
      <c r="X139" s="84"/>
      <c r="Y139" s="112" t="str">
        <f t="shared" si="98"/>
        <v>CUMPLIDA</v>
      </c>
      <c r="Z139" s="112" t="str">
        <f t="shared" si="97"/>
        <v>CUMPLIDO</v>
      </c>
      <c r="AA139" s="118" t="s">
        <v>1260</v>
      </c>
      <c r="AB139" s="118" t="str">
        <f t="shared" si="99"/>
        <v>H43AF18</v>
      </c>
      <c r="AC139" s="118">
        <f t="shared" si="92"/>
        <v>1</v>
      </c>
      <c r="AD139" s="118" t="str">
        <f t="shared" si="91"/>
        <v>H43AF18 - 1</v>
      </c>
      <c r="AE139" s="192">
        <f t="shared" si="103"/>
        <v>5</v>
      </c>
      <c r="AF139" s="192">
        <f t="shared" si="104"/>
        <v>5</v>
      </c>
      <c r="AG139" s="192" t="str">
        <f t="shared" si="105"/>
        <v>H43AF18.</v>
      </c>
      <c r="AH139" s="192" t="str">
        <f t="shared" si="106"/>
        <v>H43AF18</v>
      </c>
      <c r="AI139" s="64"/>
      <c r="AJ139" s="65"/>
      <c r="AK139" s="16"/>
    </row>
    <row r="140" spans="1:37" s="17" customFormat="1" ht="350.1" customHeight="1" x14ac:dyDescent="0.2">
      <c r="A140" s="162">
        <f>IF(ISBLANK(D140),"",COUNTA($D$2:D140))</f>
        <v>109</v>
      </c>
      <c r="B140" s="141">
        <f t="shared" si="102"/>
        <v>139</v>
      </c>
      <c r="C140" s="84"/>
      <c r="D140" s="84" t="s">
        <v>848</v>
      </c>
      <c r="E140" s="87" t="s">
        <v>1305</v>
      </c>
      <c r="F140" s="92" t="s">
        <v>1706</v>
      </c>
      <c r="G140" s="92" t="s">
        <v>1329</v>
      </c>
      <c r="H140" s="125" t="s">
        <v>1539</v>
      </c>
      <c r="I140" s="127" t="s">
        <v>1537</v>
      </c>
      <c r="J140" s="147" t="s">
        <v>1538</v>
      </c>
      <c r="K140" s="132">
        <v>1</v>
      </c>
      <c r="L140" s="128">
        <v>43718</v>
      </c>
      <c r="M140" s="128">
        <v>44012</v>
      </c>
      <c r="N140" s="89">
        <f t="shared" si="101"/>
        <v>42</v>
      </c>
      <c r="O140" s="87" t="s">
        <v>895</v>
      </c>
      <c r="P140" s="87">
        <v>0</v>
      </c>
      <c r="Q140" s="92"/>
      <c r="R140" s="85"/>
      <c r="S140" s="165">
        <f t="shared" si="100"/>
        <v>-1467.0666666666666</v>
      </c>
      <c r="T140" s="90">
        <f t="shared" si="93"/>
        <v>0</v>
      </c>
      <c r="U140" s="101">
        <f t="shared" si="94"/>
        <v>0</v>
      </c>
      <c r="V140" s="101">
        <f t="shared" si="95"/>
        <v>0</v>
      </c>
      <c r="W140" s="101">
        <f t="shared" si="96"/>
        <v>42</v>
      </c>
      <c r="X140" s="84"/>
      <c r="Y140" s="112" t="str">
        <f t="shared" si="98"/>
        <v>VENCIDA</v>
      </c>
      <c r="Z140" s="112" t="str">
        <f t="shared" si="97"/>
        <v>VENCIDO</v>
      </c>
      <c r="AA140" s="118" t="s">
        <v>1260</v>
      </c>
      <c r="AB140" s="118" t="str">
        <f t="shared" si="99"/>
        <v>H45AF18</v>
      </c>
      <c r="AC140" s="118">
        <f t="shared" si="92"/>
        <v>1</v>
      </c>
      <c r="AD140" s="118" t="str">
        <f t="shared" si="91"/>
        <v>H45AF18 - 1</v>
      </c>
      <c r="AE140" s="192">
        <f t="shared" si="103"/>
        <v>1</v>
      </c>
      <c r="AF140" s="192">
        <f t="shared" si="104"/>
        <v>1</v>
      </c>
      <c r="AG140" s="192" t="str">
        <f t="shared" si="105"/>
        <v>H45AF18.</v>
      </c>
      <c r="AH140" s="192" t="str">
        <f t="shared" si="106"/>
        <v>H45AF18</v>
      </c>
      <c r="AI140" s="64"/>
      <c r="AJ140" s="65"/>
      <c r="AK140" s="16"/>
    </row>
    <row r="141" spans="1:37" s="17" customFormat="1" ht="350.1" customHeight="1" x14ac:dyDescent="0.2">
      <c r="A141" s="162" t="str">
        <f>IF(ISBLANK(D141),"",COUNTA($D$2:D141))</f>
        <v/>
      </c>
      <c r="B141" s="141">
        <f t="shared" si="102"/>
        <v>140</v>
      </c>
      <c r="C141" s="84"/>
      <c r="D141" s="84"/>
      <c r="E141" s="87" t="s">
        <v>1305</v>
      </c>
      <c r="F141" s="92" t="s">
        <v>1707</v>
      </c>
      <c r="G141" s="92" t="s">
        <v>1329</v>
      </c>
      <c r="H141" s="125" t="s">
        <v>1367</v>
      </c>
      <c r="I141" s="127" t="s">
        <v>1540</v>
      </c>
      <c r="J141" s="127" t="s">
        <v>1541</v>
      </c>
      <c r="K141" s="132">
        <v>1</v>
      </c>
      <c r="L141" s="128">
        <v>43690</v>
      </c>
      <c r="M141" s="128">
        <v>43830</v>
      </c>
      <c r="N141" s="89">
        <f t="shared" si="101"/>
        <v>20</v>
      </c>
      <c r="O141" s="87" t="s">
        <v>895</v>
      </c>
      <c r="P141" s="87">
        <v>0</v>
      </c>
      <c r="Q141" s="92"/>
      <c r="R141" s="85"/>
      <c r="S141" s="165">
        <f t="shared" si="100"/>
        <v>-1461</v>
      </c>
      <c r="T141" s="90">
        <f t="shared" ref="T141:T199" si="107">IF(P141/K141&gt;1,100,+P141/K141*100)</f>
        <v>0</v>
      </c>
      <c r="U141" s="101">
        <f t="shared" ref="U141:U199" si="108">+N141*T141/100</f>
        <v>0</v>
      </c>
      <c r="V141" s="101">
        <f t="shared" ref="V141:V199" si="109">IF(M141&lt;=$AJ$1,U141,0)</f>
        <v>0</v>
      </c>
      <c r="W141" s="101">
        <f t="shared" ref="W141:W199" si="110">IF($AJ$1&gt;=M141,N141,0)</f>
        <v>20</v>
      </c>
      <c r="X141" s="84"/>
      <c r="Y141" s="112" t="str">
        <f t="shared" si="98"/>
        <v>VENCIDA</v>
      </c>
      <c r="Z141" s="112" t="str">
        <f t="shared" ref="Z141:Z199" si="111">IF(A141&lt;&gt;"",IF(AF141=1,"VENCIDO",IF(AF141=2,"PRÓXIMO A VENCER",IF(AF141=3,"EN TERMINO",IF(AF141=4,"CON AVANCE",IF(AF141=5,"CUMPLIDO",))))),"")</f>
        <v/>
      </c>
      <c r="AA141" s="118" t="s">
        <v>1260</v>
      </c>
      <c r="AB141" s="118" t="str">
        <f t="shared" si="99"/>
        <v>H45AF18</v>
      </c>
      <c r="AC141" s="118">
        <f t="shared" ref="AC141:AC200" si="112">IF(A141&lt;&gt;"",1,AC140+1)</f>
        <v>2</v>
      </c>
      <c r="AD141" s="118" t="str">
        <f t="shared" ref="AD141:AD200" si="113">CONCATENATE(AB141," - ",AC141)</f>
        <v>H45AF18 - 2</v>
      </c>
      <c r="AE141" s="192">
        <f t="shared" si="103"/>
        <v>1</v>
      </c>
      <c r="AF141" s="192">
        <f t="shared" si="104"/>
        <v>1</v>
      </c>
      <c r="AG141" s="192" t="str">
        <f t="shared" si="105"/>
        <v>H45AF18.</v>
      </c>
      <c r="AH141" s="192" t="str">
        <f t="shared" si="106"/>
        <v>H45AF18</v>
      </c>
      <c r="AI141" s="64"/>
      <c r="AJ141" s="65"/>
      <c r="AK141" s="16"/>
    </row>
    <row r="142" spans="1:37" s="17" customFormat="1" ht="350.1" customHeight="1" x14ac:dyDescent="0.2">
      <c r="A142" s="162" t="str">
        <f>IF(ISBLANK(D142),"",COUNTA($D$2:D142))</f>
        <v/>
      </c>
      <c r="B142" s="141">
        <f t="shared" si="102"/>
        <v>141</v>
      </c>
      <c r="C142" s="84"/>
      <c r="D142" s="84"/>
      <c r="E142" s="87" t="s">
        <v>1305</v>
      </c>
      <c r="F142" s="92" t="s">
        <v>1708</v>
      </c>
      <c r="G142" s="92" t="s">
        <v>1329</v>
      </c>
      <c r="H142" s="125" t="s">
        <v>1542</v>
      </c>
      <c r="I142" s="125" t="s">
        <v>1543</v>
      </c>
      <c r="J142" s="132" t="s">
        <v>1330</v>
      </c>
      <c r="K142" s="135" t="s">
        <v>1331</v>
      </c>
      <c r="L142" s="128">
        <v>43690</v>
      </c>
      <c r="M142" s="128">
        <v>43830</v>
      </c>
      <c r="N142" s="89">
        <f t="shared" si="101"/>
        <v>20</v>
      </c>
      <c r="O142" s="85" t="s">
        <v>895</v>
      </c>
      <c r="P142" s="87">
        <v>0</v>
      </c>
      <c r="Q142" s="92"/>
      <c r="R142" s="85"/>
      <c r="S142" s="165">
        <f t="shared" si="100"/>
        <v>-1461</v>
      </c>
      <c r="T142" s="90">
        <f t="shared" si="107"/>
        <v>0</v>
      </c>
      <c r="U142" s="101">
        <f t="shared" si="108"/>
        <v>0</v>
      </c>
      <c r="V142" s="101">
        <f t="shared" si="109"/>
        <v>0</v>
      </c>
      <c r="W142" s="101">
        <f t="shared" si="110"/>
        <v>20</v>
      </c>
      <c r="X142" s="84"/>
      <c r="Y142" s="112" t="str">
        <f t="shared" ref="Y142:Y200" si="114">IF(T142=100,"CUMPLIDA",IF(M142-$AJ$1&lt;0,"VENCIDA",IF(M142-$AJ$1&lt;=30,"PRÓXIMA A VENCER",IF(T142&gt;0,"CON AVANCE","EN TERMINO"))))</f>
        <v>VENCIDA</v>
      </c>
      <c r="Z142" s="112" t="str">
        <f t="shared" si="111"/>
        <v/>
      </c>
      <c r="AA142" s="118" t="s">
        <v>1260</v>
      </c>
      <c r="AB142" s="118" t="str">
        <f t="shared" ref="AB142:AB200" si="115">AH142</f>
        <v>H45AF18</v>
      </c>
      <c r="AC142" s="118">
        <f t="shared" si="112"/>
        <v>3</v>
      </c>
      <c r="AD142" s="118" t="str">
        <f t="shared" si="113"/>
        <v>H45AF18 - 3</v>
      </c>
      <c r="AE142" s="192">
        <f t="shared" si="103"/>
        <v>1</v>
      </c>
      <c r="AF142" s="192">
        <f t="shared" si="104"/>
        <v>1</v>
      </c>
      <c r="AG142" s="192" t="str">
        <f t="shared" si="105"/>
        <v>H45AF18.</v>
      </c>
      <c r="AH142" s="192" t="str">
        <f t="shared" si="106"/>
        <v>H45AF18</v>
      </c>
      <c r="AI142" s="64"/>
      <c r="AJ142" s="65"/>
      <c r="AK142" s="16"/>
    </row>
    <row r="143" spans="1:37" s="17" customFormat="1" ht="350.1" customHeight="1" x14ac:dyDescent="0.2">
      <c r="A143" s="162">
        <f>IF(ISBLANK(D143),"",COUNTA($D$2:D143))</f>
        <v>110</v>
      </c>
      <c r="B143" s="141">
        <f t="shared" si="102"/>
        <v>142</v>
      </c>
      <c r="C143" s="84"/>
      <c r="D143" s="84" t="s">
        <v>848</v>
      </c>
      <c r="E143" s="87" t="s">
        <v>1305</v>
      </c>
      <c r="F143" s="92" t="s">
        <v>1709</v>
      </c>
      <c r="G143" s="92" t="s">
        <v>1735</v>
      </c>
      <c r="H143" s="125" t="s">
        <v>1738</v>
      </c>
      <c r="I143" s="129" t="s">
        <v>1736</v>
      </c>
      <c r="J143" s="129" t="s">
        <v>1737</v>
      </c>
      <c r="K143" s="130">
        <v>8</v>
      </c>
      <c r="L143" s="128">
        <v>43718</v>
      </c>
      <c r="M143" s="128">
        <v>44012</v>
      </c>
      <c r="N143" s="89">
        <f t="shared" si="101"/>
        <v>42</v>
      </c>
      <c r="O143" s="85" t="s">
        <v>895</v>
      </c>
      <c r="P143" s="87">
        <v>0</v>
      </c>
      <c r="Q143" s="92"/>
      <c r="R143" s="85"/>
      <c r="S143" s="165">
        <f t="shared" si="100"/>
        <v>-1467.0666666666666</v>
      </c>
      <c r="T143" s="90">
        <f t="shared" si="107"/>
        <v>0</v>
      </c>
      <c r="U143" s="101">
        <f t="shared" si="108"/>
        <v>0</v>
      </c>
      <c r="V143" s="101">
        <f t="shared" si="109"/>
        <v>0</v>
      </c>
      <c r="W143" s="101">
        <f t="shared" si="110"/>
        <v>42</v>
      </c>
      <c r="X143" s="84"/>
      <c r="Y143" s="112" t="str">
        <f t="shared" si="114"/>
        <v>VENCIDA</v>
      </c>
      <c r="Z143" s="112" t="str">
        <f t="shared" si="111"/>
        <v>VENCIDO</v>
      </c>
      <c r="AA143" s="118" t="s">
        <v>1260</v>
      </c>
      <c r="AB143" s="118" t="str">
        <f t="shared" si="115"/>
        <v>H46AF18</v>
      </c>
      <c r="AC143" s="118">
        <f t="shared" si="112"/>
        <v>1</v>
      </c>
      <c r="AD143" s="118" t="str">
        <f t="shared" si="113"/>
        <v>H46AF18 - 1</v>
      </c>
      <c r="AE143" s="192">
        <f t="shared" si="103"/>
        <v>1</v>
      </c>
      <c r="AF143" s="192">
        <f t="shared" si="104"/>
        <v>1</v>
      </c>
      <c r="AG143" s="192" t="str">
        <f t="shared" si="105"/>
        <v>H46AF18.</v>
      </c>
      <c r="AH143" s="192" t="str">
        <f t="shared" si="106"/>
        <v>H46AF18</v>
      </c>
      <c r="AI143" s="64"/>
      <c r="AJ143" s="65"/>
      <c r="AK143" s="16"/>
    </row>
    <row r="144" spans="1:37" s="17" customFormat="1" ht="350.1" customHeight="1" x14ac:dyDescent="0.2">
      <c r="A144" s="162">
        <f>IF(ISBLANK(D144),"",COUNTA($D$2:D144))</f>
        <v>111</v>
      </c>
      <c r="B144" s="141">
        <f t="shared" si="102"/>
        <v>143</v>
      </c>
      <c r="C144" s="84"/>
      <c r="D144" s="84" t="s">
        <v>848</v>
      </c>
      <c r="E144" s="87" t="s">
        <v>1305</v>
      </c>
      <c r="F144" s="92" t="s">
        <v>1710</v>
      </c>
      <c r="G144" s="92" t="s">
        <v>1332</v>
      </c>
      <c r="H144" s="94" t="s">
        <v>1333</v>
      </c>
      <c r="I144" s="94" t="s">
        <v>1334</v>
      </c>
      <c r="J144" s="93" t="s">
        <v>10</v>
      </c>
      <c r="K144" s="93">
        <v>1</v>
      </c>
      <c r="L144" s="124">
        <v>43690</v>
      </c>
      <c r="M144" s="124">
        <v>43830</v>
      </c>
      <c r="N144" s="89">
        <f t="shared" si="101"/>
        <v>20</v>
      </c>
      <c r="O144" s="85" t="s">
        <v>564</v>
      </c>
      <c r="P144" s="87">
        <v>1</v>
      </c>
      <c r="Q144" s="85"/>
      <c r="R144" s="85"/>
      <c r="S144" s="165">
        <f t="shared" si="100"/>
        <v>-1461</v>
      </c>
      <c r="T144" s="90">
        <f t="shared" si="107"/>
        <v>100</v>
      </c>
      <c r="U144" s="101">
        <f t="shared" si="108"/>
        <v>20</v>
      </c>
      <c r="V144" s="101">
        <f t="shared" si="109"/>
        <v>20</v>
      </c>
      <c r="W144" s="101">
        <f t="shared" si="110"/>
        <v>20</v>
      </c>
      <c r="X144" s="84"/>
      <c r="Y144" s="112" t="str">
        <f t="shared" si="114"/>
        <v>CUMPLIDA</v>
      </c>
      <c r="Z144" s="112" t="str">
        <f t="shared" si="111"/>
        <v>CUMPLIDO</v>
      </c>
      <c r="AA144" s="118" t="s">
        <v>1260</v>
      </c>
      <c r="AB144" s="118" t="str">
        <f t="shared" si="115"/>
        <v>H47AF18</v>
      </c>
      <c r="AC144" s="118">
        <f t="shared" si="112"/>
        <v>1</v>
      </c>
      <c r="AD144" s="118" t="str">
        <f t="shared" si="113"/>
        <v>H47AF18 - 1</v>
      </c>
      <c r="AE144" s="192">
        <f t="shared" si="103"/>
        <v>5</v>
      </c>
      <c r="AF144" s="192">
        <f t="shared" si="104"/>
        <v>5</v>
      </c>
      <c r="AG144" s="192" t="str">
        <f t="shared" si="105"/>
        <v>H47AF18.</v>
      </c>
      <c r="AH144" s="192" t="str">
        <f t="shared" si="106"/>
        <v>H47AF18</v>
      </c>
      <c r="AI144" s="64"/>
      <c r="AJ144" s="65"/>
      <c r="AK144" s="16"/>
    </row>
    <row r="145" spans="1:37" s="17" customFormat="1" ht="350.1" customHeight="1" x14ac:dyDescent="0.2">
      <c r="A145" s="162">
        <f>IF(ISBLANK(D145),"",COUNTA($D$2:D145))</f>
        <v>112</v>
      </c>
      <c r="B145" s="141">
        <f t="shared" si="102"/>
        <v>144</v>
      </c>
      <c r="C145" s="84"/>
      <c r="D145" s="84" t="s">
        <v>847</v>
      </c>
      <c r="E145" s="87" t="s">
        <v>1305</v>
      </c>
      <c r="F145" s="92" t="s">
        <v>1711</v>
      </c>
      <c r="G145" s="92" t="s">
        <v>1335</v>
      </c>
      <c r="H145" s="125" t="s">
        <v>1545</v>
      </c>
      <c r="I145" s="125" t="s">
        <v>1919</v>
      </c>
      <c r="J145" s="132" t="s">
        <v>1544</v>
      </c>
      <c r="K145" s="135" t="s">
        <v>1331</v>
      </c>
      <c r="L145" s="128">
        <v>43690</v>
      </c>
      <c r="M145" s="128">
        <v>43830</v>
      </c>
      <c r="N145" s="89">
        <f t="shared" si="101"/>
        <v>20</v>
      </c>
      <c r="O145" s="85" t="s">
        <v>895</v>
      </c>
      <c r="P145" s="87">
        <v>0</v>
      </c>
      <c r="Q145" s="92"/>
      <c r="R145" s="85"/>
      <c r="S145" s="165">
        <f t="shared" si="100"/>
        <v>-1461</v>
      </c>
      <c r="T145" s="90">
        <f t="shared" si="107"/>
        <v>0</v>
      </c>
      <c r="U145" s="101">
        <f t="shared" si="108"/>
        <v>0</v>
      </c>
      <c r="V145" s="101">
        <f t="shared" si="109"/>
        <v>0</v>
      </c>
      <c r="W145" s="101">
        <f t="shared" si="110"/>
        <v>20</v>
      </c>
      <c r="X145" s="84"/>
      <c r="Y145" s="112" t="str">
        <f t="shared" si="114"/>
        <v>VENCIDA</v>
      </c>
      <c r="Z145" s="112" t="str">
        <f t="shared" si="111"/>
        <v>VENCIDO</v>
      </c>
      <c r="AA145" s="118" t="s">
        <v>1260</v>
      </c>
      <c r="AB145" s="118" t="str">
        <f t="shared" si="115"/>
        <v>H48AF18</v>
      </c>
      <c r="AC145" s="118">
        <f t="shared" si="112"/>
        <v>1</v>
      </c>
      <c r="AD145" s="118" t="str">
        <f t="shared" si="113"/>
        <v>H48AF18 - 1</v>
      </c>
      <c r="AE145" s="192">
        <f t="shared" si="103"/>
        <v>1</v>
      </c>
      <c r="AF145" s="192">
        <f t="shared" si="104"/>
        <v>1</v>
      </c>
      <c r="AG145" s="192" t="str">
        <f t="shared" si="105"/>
        <v>H48AF18.</v>
      </c>
      <c r="AH145" s="192" t="str">
        <f t="shared" si="106"/>
        <v>H48AF18</v>
      </c>
      <c r="AI145" s="64"/>
      <c r="AJ145" s="65"/>
      <c r="AK145" s="16"/>
    </row>
    <row r="146" spans="1:37" s="17" customFormat="1" ht="350.1" customHeight="1" x14ac:dyDescent="0.2">
      <c r="A146" s="162" t="str">
        <f>IF(ISBLANK(D146),"",COUNTA($D$2:D146))</f>
        <v/>
      </c>
      <c r="B146" s="141">
        <f t="shared" si="102"/>
        <v>145</v>
      </c>
      <c r="C146" s="84"/>
      <c r="D146" s="84"/>
      <c r="E146" s="87" t="s">
        <v>1305</v>
      </c>
      <c r="F146" s="92" t="s">
        <v>1712</v>
      </c>
      <c r="G146" s="92" t="s">
        <v>1335</v>
      </c>
      <c r="H146" s="125" t="s">
        <v>1336</v>
      </c>
      <c r="I146" s="125" t="s">
        <v>1337</v>
      </c>
      <c r="J146" s="132" t="s">
        <v>10</v>
      </c>
      <c r="K146" s="135" t="s">
        <v>1331</v>
      </c>
      <c r="L146" s="128">
        <v>43690</v>
      </c>
      <c r="M146" s="128">
        <v>43830</v>
      </c>
      <c r="N146" s="89">
        <f t="shared" si="101"/>
        <v>20</v>
      </c>
      <c r="O146" s="85" t="s">
        <v>895</v>
      </c>
      <c r="P146" s="87">
        <v>0</v>
      </c>
      <c r="Q146" s="92"/>
      <c r="R146" s="85"/>
      <c r="S146" s="165">
        <f t="shared" si="100"/>
        <v>-1461</v>
      </c>
      <c r="T146" s="90">
        <f t="shared" si="107"/>
        <v>0</v>
      </c>
      <c r="U146" s="101">
        <f t="shared" si="108"/>
        <v>0</v>
      </c>
      <c r="V146" s="101">
        <f t="shared" si="109"/>
        <v>0</v>
      </c>
      <c r="W146" s="101">
        <f t="shared" si="110"/>
        <v>20</v>
      </c>
      <c r="X146" s="84"/>
      <c r="Y146" s="112" t="str">
        <f t="shared" si="114"/>
        <v>VENCIDA</v>
      </c>
      <c r="Z146" s="112" t="str">
        <f t="shared" si="111"/>
        <v/>
      </c>
      <c r="AA146" s="118" t="s">
        <v>1260</v>
      </c>
      <c r="AB146" s="118" t="str">
        <f t="shared" si="115"/>
        <v>H48AF18</v>
      </c>
      <c r="AC146" s="118">
        <f t="shared" si="112"/>
        <v>2</v>
      </c>
      <c r="AD146" s="118" t="str">
        <f t="shared" si="113"/>
        <v>H48AF18 - 2</v>
      </c>
      <c r="AE146" s="192">
        <f t="shared" si="103"/>
        <v>1</v>
      </c>
      <c r="AF146" s="192">
        <f t="shared" si="104"/>
        <v>1</v>
      </c>
      <c r="AG146" s="192" t="str">
        <f t="shared" si="105"/>
        <v>H48AF18.</v>
      </c>
      <c r="AH146" s="192" t="str">
        <f t="shared" si="106"/>
        <v>H48AF18</v>
      </c>
      <c r="AI146" s="64"/>
      <c r="AJ146" s="65"/>
      <c r="AK146" s="16"/>
    </row>
    <row r="147" spans="1:37" s="17" customFormat="1" ht="350.1" customHeight="1" x14ac:dyDescent="0.2">
      <c r="A147" s="162">
        <f>IF(ISBLANK(D147),"",COUNTA($D$2:D147))</f>
        <v>113</v>
      </c>
      <c r="B147" s="141">
        <f t="shared" si="102"/>
        <v>146</v>
      </c>
      <c r="C147" s="84"/>
      <c r="D147" s="84" t="s">
        <v>847</v>
      </c>
      <c r="E147" s="87" t="s">
        <v>1305</v>
      </c>
      <c r="F147" s="92" t="s">
        <v>1713</v>
      </c>
      <c r="G147" s="92" t="s">
        <v>1338</v>
      </c>
      <c r="H147" s="92" t="s">
        <v>1339</v>
      </c>
      <c r="I147" s="92" t="s">
        <v>1546</v>
      </c>
      <c r="J147" s="85" t="s">
        <v>9</v>
      </c>
      <c r="K147" s="85">
        <v>1</v>
      </c>
      <c r="L147" s="96">
        <v>43690</v>
      </c>
      <c r="M147" s="96">
        <v>43708</v>
      </c>
      <c r="N147" s="89">
        <f t="shared" si="101"/>
        <v>2.5714285714285716</v>
      </c>
      <c r="O147" s="85" t="s">
        <v>1233</v>
      </c>
      <c r="P147" s="85">
        <v>1</v>
      </c>
      <c r="Q147" s="85"/>
      <c r="R147" s="85"/>
      <c r="S147" s="165">
        <f t="shared" si="100"/>
        <v>-1456.9333333333334</v>
      </c>
      <c r="T147" s="90">
        <f t="shared" si="107"/>
        <v>100</v>
      </c>
      <c r="U147" s="101">
        <f t="shared" si="108"/>
        <v>2.5714285714285716</v>
      </c>
      <c r="V147" s="101">
        <f t="shared" si="109"/>
        <v>2.5714285714285716</v>
      </c>
      <c r="W147" s="101">
        <f t="shared" si="110"/>
        <v>2.5714285714285716</v>
      </c>
      <c r="X147" s="84"/>
      <c r="Y147" s="112" t="str">
        <f t="shared" si="114"/>
        <v>CUMPLIDA</v>
      </c>
      <c r="Z147" s="112" t="str">
        <f t="shared" si="111"/>
        <v>CUMPLIDO</v>
      </c>
      <c r="AA147" s="118" t="s">
        <v>1260</v>
      </c>
      <c r="AB147" s="118" t="str">
        <f t="shared" si="115"/>
        <v>H49AF18</v>
      </c>
      <c r="AC147" s="118">
        <f t="shared" si="112"/>
        <v>1</v>
      </c>
      <c r="AD147" s="118" t="str">
        <f t="shared" si="113"/>
        <v>H49AF18 - 1</v>
      </c>
      <c r="AE147" s="192">
        <f t="shared" si="103"/>
        <v>5</v>
      </c>
      <c r="AF147" s="192">
        <f t="shared" si="104"/>
        <v>5</v>
      </c>
      <c r="AG147" s="192" t="str">
        <f t="shared" si="105"/>
        <v>H49AF18.</v>
      </c>
      <c r="AH147" s="192" t="str">
        <f t="shared" si="106"/>
        <v>H49AF18</v>
      </c>
      <c r="AI147" s="64"/>
      <c r="AJ147" s="65"/>
      <c r="AK147" s="16"/>
    </row>
    <row r="148" spans="1:37" s="17" customFormat="1" ht="350.1" customHeight="1" x14ac:dyDescent="0.2">
      <c r="A148" s="162">
        <f>IF(ISBLANK(D148),"",COUNTA($D$2:D148))</f>
        <v>114</v>
      </c>
      <c r="B148" s="141">
        <f t="shared" si="102"/>
        <v>147</v>
      </c>
      <c r="C148" s="84"/>
      <c r="D148" s="84" t="s">
        <v>963</v>
      </c>
      <c r="E148" s="87" t="s">
        <v>1305</v>
      </c>
      <c r="F148" s="92" t="s">
        <v>1714</v>
      </c>
      <c r="G148" s="92" t="s">
        <v>1340</v>
      </c>
      <c r="H148" s="92" t="s">
        <v>1548</v>
      </c>
      <c r="I148" s="92" t="s">
        <v>1341</v>
      </c>
      <c r="J148" s="92" t="s">
        <v>1547</v>
      </c>
      <c r="K148" s="85">
        <v>2</v>
      </c>
      <c r="L148" s="96">
        <v>43690</v>
      </c>
      <c r="M148" s="96">
        <v>44055</v>
      </c>
      <c r="N148" s="89">
        <f t="shared" si="101"/>
        <v>52.142857142857146</v>
      </c>
      <c r="O148" s="85" t="s">
        <v>1233</v>
      </c>
      <c r="P148" s="87">
        <v>0</v>
      </c>
      <c r="Q148" s="85"/>
      <c r="R148" s="85"/>
      <c r="S148" s="165">
        <f t="shared" si="100"/>
        <v>-1468.5</v>
      </c>
      <c r="T148" s="90">
        <f t="shared" si="107"/>
        <v>0</v>
      </c>
      <c r="U148" s="101">
        <f t="shared" si="108"/>
        <v>0</v>
      </c>
      <c r="V148" s="101">
        <f t="shared" si="109"/>
        <v>0</v>
      </c>
      <c r="W148" s="101">
        <f t="shared" si="110"/>
        <v>52.142857142857146</v>
      </c>
      <c r="X148" s="84"/>
      <c r="Y148" s="112" t="str">
        <f t="shared" si="114"/>
        <v>VENCIDA</v>
      </c>
      <c r="Z148" s="112" t="str">
        <f t="shared" si="111"/>
        <v>VENCIDO</v>
      </c>
      <c r="AA148" s="118" t="s">
        <v>1260</v>
      </c>
      <c r="AB148" s="118" t="str">
        <f t="shared" si="115"/>
        <v>H50AF18</v>
      </c>
      <c r="AC148" s="118">
        <f t="shared" si="112"/>
        <v>1</v>
      </c>
      <c r="AD148" s="118" t="str">
        <f t="shared" si="113"/>
        <v>H50AF18 - 1</v>
      </c>
      <c r="AE148" s="192">
        <f t="shared" si="103"/>
        <v>1</v>
      </c>
      <c r="AF148" s="192">
        <f t="shared" si="104"/>
        <v>1</v>
      </c>
      <c r="AG148" s="192" t="str">
        <f t="shared" si="105"/>
        <v>H50AF18.</v>
      </c>
      <c r="AH148" s="192" t="str">
        <f t="shared" si="106"/>
        <v>H50AF18</v>
      </c>
      <c r="AI148" s="64"/>
      <c r="AJ148" s="65"/>
      <c r="AK148" s="16"/>
    </row>
    <row r="149" spans="1:37" s="17" customFormat="1" ht="350.1" customHeight="1" x14ac:dyDescent="0.2">
      <c r="A149" s="162" t="str">
        <f>IF(ISBLANK(D149),"",COUNTA($D$2:D149))</f>
        <v/>
      </c>
      <c r="B149" s="141">
        <f t="shared" si="102"/>
        <v>148</v>
      </c>
      <c r="C149" s="84"/>
      <c r="D149" s="84"/>
      <c r="E149" s="87" t="s">
        <v>1305</v>
      </c>
      <c r="F149" s="92" t="s">
        <v>1715</v>
      </c>
      <c r="G149" s="92" t="s">
        <v>1340</v>
      </c>
      <c r="H149" s="92" t="s">
        <v>1342</v>
      </c>
      <c r="I149" s="92" t="s">
        <v>1343</v>
      </c>
      <c r="J149" s="85" t="s">
        <v>1344</v>
      </c>
      <c r="K149" s="85">
        <v>40</v>
      </c>
      <c r="L149" s="96">
        <v>43690</v>
      </c>
      <c r="M149" s="96">
        <v>44012</v>
      </c>
      <c r="N149" s="89">
        <f t="shared" si="101"/>
        <v>46</v>
      </c>
      <c r="O149" s="85" t="s">
        <v>1233</v>
      </c>
      <c r="P149" s="85">
        <v>40</v>
      </c>
      <c r="Q149" s="92"/>
      <c r="R149" s="179">
        <v>44162</v>
      </c>
      <c r="S149" s="165">
        <f t="shared" si="100"/>
        <v>5</v>
      </c>
      <c r="T149" s="113">
        <f t="shared" si="107"/>
        <v>100</v>
      </c>
      <c r="U149" s="101">
        <f t="shared" si="108"/>
        <v>46</v>
      </c>
      <c r="V149" s="101">
        <f t="shared" si="109"/>
        <v>46</v>
      </c>
      <c r="W149" s="101">
        <f t="shared" si="110"/>
        <v>46</v>
      </c>
      <c r="X149" s="84"/>
      <c r="Y149" s="112" t="str">
        <f t="shared" si="114"/>
        <v>CUMPLIDA</v>
      </c>
      <c r="Z149" s="112" t="str">
        <f t="shared" si="111"/>
        <v/>
      </c>
      <c r="AA149" s="118" t="s">
        <v>1260</v>
      </c>
      <c r="AB149" s="118" t="str">
        <f t="shared" si="115"/>
        <v>H50AF18</v>
      </c>
      <c r="AC149" s="118">
        <f t="shared" si="112"/>
        <v>2</v>
      </c>
      <c r="AD149" s="118" t="str">
        <f t="shared" si="113"/>
        <v>H50AF18 - 2</v>
      </c>
      <c r="AE149" s="192">
        <f t="shared" si="103"/>
        <v>5</v>
      </c>
      <c r="AF149" s="192">
        <f t="shared" si="104"/>
        <v>5</v>
      </c>
      <c r="AG149" s="192" t="str">
        <f t="shared" si="105"/>
        <v>H50AF18.</v>
      </c>
      <c r="AH149" s="192" t="str">
        <f t="shared" si="106"/>
        <v>H50AF18</v>
      </c>
      <c r="AI149" s="64"/>
      <c r="AJ149" s="65"/>
      <c r="AK149" s="16"/>
    </row>
    <row r="150" spans="1:37" s="17" customFormat="1" ht="350.1" customHeight="1" x14ac:dyDescent="0.2">
      <c r="A150" s="162">
        <f>IF(ISBLANK(D150),"",COUNTA($D$2:D150))</f>
        <v>115</v>
      </c>
      <c r="B150" s="141">
        <f t="shared" si="102"/>
        <v>149</v>
      </c>
      <c r="C150" s="84"/>
      <c r="D150" s="84" t="s">
        <v>1288</v>
      </c>
      <c r="E150" s="87" t="s">
        <v>1305</v>
      </c>
      <c r="F150" s="92" t="s">
        <v>1716</v>
      </c>
      <c r="G150" s="92" t="s">
        <v>1345</v>
      </c>
      <c r="H150" s="92" t="s">
        <v>1548</v>
      </c>
      <c r="I150" s="92" t="s">
        <v>1341</v>
      </c>
      <c r="J150" s="92" t="s">
        <v>1547</v>
      </c>
      <c r="K150" s="85">
        <v>2</v>
      </c>
      <c r="L150" s="96">
        <v>43690</v>
      </c>
      <c r="M150" s="96">
        <v>44055</v>
      </c>
      <c r="N150" s="89">
        <f t="shared" si="101"/>
        <v>52.142857142857146</v>
      </c>
      <c r="O150" s="85" t="s">
        <v>1233</v>
      </c>
      <c r="P150" s="87">
        <v>0</v>
      </c>
      <c r="Q150" s="85"/>
      <c r="R150" s="85"/>
      <c r="S150" s="165">
        <f t="shared" si="100"/>
        <v>-1468.5</v>
      </c>
      <c r="T150" s="90">
        <f t="shared" si="107"/>
        <v>0</v>
      </c>
      <c r="U150" s="101">
        <f t="shared" si="108"/>
        <v>0</v>
      </c>
      <c r="V150" s="101">
        <f t="shared" si="109"/>
        <v>0</v>
      </c>
      <c r="W150" s="101">
        <f t="shared" si="110"/>
        <v>52.142857142857146</v>
      </c>
      <c r="X150" s="84"/>
      <c r="Y150" s="112" t="str">
        <f t="shared" si="114"/>
        <v>VENCIDA</v>
      </c>
      <c r="Z150" s="112" t="str">
        <f t="shared" si="111"/>
        <v>VENCIDO</v>
      </c>
      <c r="AA150" s="118" t="s">
        <v>1260</v>
      </c>
      <c r="AB150" s="118" t="str">
        <f t="shared" si="115"/>
        <v>H51AF18</v>
      </c>
      <c r="AC150" s="118">
        <f t="shared" si="112"/>
        <v>1</v>
      </c>
      <c r="AD150" s="118" t="str">
        <f t="shared" si="113"/>
        <v>H51AF18 - 1</v>
      </c>
      <c r="AE150" s="192">
        <f t="shared" si="103"/>
        <v>1</v>
      </c>
      <c r="AF150" s="192">
        <f t="shared" si="104"/>
        <v>1</v>
      </c>
      <c r="AG150" s="192" t="str">
        <f t="shared" si="105"/>
        <v>H51AF18.</v>
      </c>
      <c r="AH150" s="192" t="str">
        <f t="shared" si="106"/>
        <v>H51AF18</v>
      </c>
      <c r="AI150" s="64"/>
      <c r="AJ150" s="65"/>
      <c r="AK150" s="16"/>
    </row>
    <row r="151" spans="1:37" s="17" customFormat="1" ht="350.1" customHeight="1" x14ac:dyDescent="0.2">
      <c r="A151" s="162" t="str">
        <f>IF(ISBLANK(D151),"",COUNTA($D$2:D151))</f>
        <v/>
      </c>
      <c r="B151" s="141">
        <f t="shared" si="102"/>
        <v>150</v>
      </c>
      <c r="C151" s="84"/>
      <c r="D151" s="84"/>
      <c r="E151" s="87" t="s">
        <v>1305</v>
      </c>
      <c r="F151" s="92" t="s">
        <v>1717</v>
      </c>
      <c r="G151" s="92" t="s">
        <v>1345</v>
      </c>
      <c r="H151" s="92" t="s">
        <v>1342</v>
      </c>
      <c r="I151" s="92" t="s">
        <v>1343</v>
      </c>
      <c r="J151" s="85" t="s">
        <v>1344</v>
      </c>
      <c r="K151" s="85">
        <v>40</v>
      </c>
      <c r="L151" s="96">
        <v>43690</v>
      </c>
      <c r="M151" s="96">
        <v>44012</v>
      </c>
      <c r="N151" s="89">
        <f t="shared" si="101"/>
        <v>46</v>
      </c>
      <c r="O151" s="85" t="s">
        <v>1233</v>
      </c>
      <c r="P151" s="85">
        <v>40</v>
      </c>
      <c r="Q151" s="92"/>
      <c r="R151" s="179">
        <v>44162</v>
      </c>
      <c r="S151" s="165">
        <f t="shared" si="100"/>
        <v>5</v>
      </c>
      <c r="T151" s="113">
        <f t="shared" si="107"/>
        <v>100</v>
      </c>
      <c r="U151" s="101">
        <f t="shared" si="108"/>
        <v>46</v>
      </c>
      <c r="V151" s="101">
        <f t="shared" si="109"/>
        <v>46</v>
      </c>
      <c r="W151" s="101">
        <f t="shared" si="110"/>
        <v>46</v>
      </c>
      <c r="X151" s="84"/>
      <c r="Y151" s="112" t="str">
        <f t="shared" si="114"/>
        <v>CUMPLIDA</v>
      </c>
      <c r="Z151" s="112" t="str">
        <f t="shared" si="111"/>
        <v/>
      </c>
      <c r="AA151" s="118" t="s">
        <v>1260</v>
      </c>
      <c r="AB151" s="118" t="str">
        <f t="shared" si="115"/>
        <v>H51AF18</v>
      </c>
      <c r="AC151" s="118">
        <f t="shared" si="112"/>
        <v>2</v>
      </c>
      <c r="AD151" s="118" t="str">
        <f t="shared" si="113"/>
        <v>H51AF18 - 2</v>
      </c>
      <c r="AE151" s="192">
        <f t="shared" si="103"/>
        <v>5</v>
      </c>
      <c r="AF151" s="192">
        <f t="shared" si="104"/>
        <v>5</v>
      </c>
      <c r="AG151" s="192" t="str">
        <f t="shared" si="105"/>
        <v>H51AF18.</v>
      </c>
      <c r="AH151" s="192" t="str">
        <f t="shared" si="106"/>
        <v>H51AF18</v>
      </c>
      <c r="AI151" s="64"/>
      <c r="AJ151" s="65"/>
      <c r="AK151" s="16"/>
    </row>
    <row r="152" spans="1:37" s="17" customFormat="1" ht="350.1" customHeight="1" x14ac:dyDescent="0.2">
      <c r="A152" s="162">
        <f>IF(ISBLANK(D152),"",COUNTA($D$2:D152))</f>
        <v>116</v>
      </c>
      <c r="B152" s="141">
        <f t="shared" si="102"/>
        <v>151</v>
      </c>
      <c r="C152" s="84"/>
      <c r="D152" s="84" t="s">
        <v>848</v>
      </c>
      <c r="E152" s="87" t="s">
        <v>1305</v>
      </c>
      <c r="F152" s="92" t="s">
        <v>1718</v>
      </c>
      <c r="G152" s="92" t="s">
        <v>1346</v>
      </c>
      <c r="H152" s="94" t="s">
        <v>1347</v>
      </c>
      <c r="I152" s="94" t="s">
        <v>1348</v>
      </c>
      <c r="J152" s="94" t="s">
        <v>1349</v>
      </c>
      <c r="K152" s="93">
        <v>1</v>
      </c>
      <c r="L152" s="124">
        <v>43690</v>
      </c>
      <c r="M152" s="124">
        <v>44012</v>
      </c>
      <c r="N152" s="89">
        <f t="shared" si="101"/>
        <v>46</v>
      </c>
      <c r="O152" s="85" t="s">
        <v>1233</v>
      </c>
      <c r="P152" s="87">
        <v>0</v>
      </c>
      <c r="Q152" s="85"/>
      <c r="R152" s="85"/>
      <c r="S152" s="165">
        <f t="shared" si="100"/>
        <v>-1467.0666666666666</v>
      </c>
      <c r="T152" s="90">
        <f t="shared" si="107"/>
        <v>0</v>
      </c>
      <c r="U152" s="101">
        <f t="shared" si="108"/>
        <v>0</v>
      </c>
      <c r="V152" s="101">
        <f t="shared" si="109"/>
        <v>0</v>
      </c>
      <c r="W152" s="101">
        <f t="shared" si="110"/>
        <v>46</v>
      </c>
      <c r="X152" s="84"/>
      <c r="Y152" s="112" t="str">
        <f t="shared" si="114"/>
        <v>VENCIDA</v>
      </c>
      <c r="Z152" s="112" t="str">
        <f t="shared" si="111"/>
        <v>VENCIDO</v>
      </c>
      <c r="AA152" s="118" t="s">
        <v>1260</v>
      </c>
      <c r="AB152" s="118" t="str">
        <f t="shared" si="115"/>
        <v>H52AF18</v>
      </c>
      <c r="AC152" s="118">
        <f t="shared" si="112"/>
        <v>1</v>
      </c>
      <c r="AD152" s="118" t="str">
        <f t="shared" si="113"/>
        <v>H52AF18 - 1</v>
      </c>
      <c r="AE152" s="192">
        <f t="shared" si="103"/>
        <v>1</v>
      </c>
      <c r="AF152" s="192">
        <f t="shared" si="104"/>
        <v>1</v>
      </c>
      <c r="AG152" s="192" t="str">
        <f t="shared" si="105"/>
        <v>H52AF18.</v>
      </c>
      <c r="AH152" s="192" t="str">
        <f t="shared" si="106"/>
        <v>H52AF18</v>
      </c>
      <c r="AI152" s="64"/>
      <c r="AJ152" s="65"/>
      <c r="AK152" s="16"/>
    </row>
    <row r="153" spans="1:37" s="17" customFormat="1" ht="350.1" customHeight="1" x14ac:dyDescent="0.2">
      <c r="A153" s="162">
        <f>IF(ISBLANK(D153),"",COUNTA($D$2:D153))</f>
        <v>117</v>
      </c>
      <c r="B153" s="141">
        <f t="shared" si="102"/>
        <v>152</v>
      </c>
      <c r="C153" s="84"/>
      <c r="D153" s="84" t="s">
        <v>847</v>
      </c>
      <c r="E153" s="87" t="s">
        <v>1305</v>
      </c>
      <c r="F153" s="86" t="s">
        <v>1719</v>
      </c>
      <c r="G153" s="86" t="s">
        <v>1350</v>
      </c>
      <c r="H153" s="198" t="s">
        <v>1351</v>
      </c>
      <c r="I153" s="86" t="s">
        <v>1920</v>
      </c>
      <c r="J153" s="86" t="s">
        <v>1921</v>
      </c>
      <c r="K153" s="87">
        <v>1</v>
      </c>
      <c r="L153" s="88">
        <v>43690</v>
      </c>
      <c r="M153" s="88">
        <v>43830</v>
      </c>
      <c r="N153" s="89">
        <f t="shared" si="101"/>
        <v>20</v>
      </c>
      <c r="O153" s="87" t="s">
        <v>560</v>
      </c>
      <c r="P153" s="87">
        <v>0</v>
      </c>
      <c r="Q153" s="85"/>
      <c r="R153" s="85"/>
      <c r="S153" s="165">
        <f t="shared" si="100"/>
        <v>-1461</v>
      </c>
      <c r="T153" s="90">
        <f t="shared" si="107"/>
        <v>0</v>
      </c>
      <c r="U153" s="101">
        <f t="shared" si="108"/>
        <v>0</v>
      </c>
      <c r="V153" s="101">
        <f t="shared" si="109"/>
        <v>0</v>
      </c>
      <c r="W153" s="101">
        <f t="shared" si="110"/>
        <v>20</v>
      </c>
      <c r="X153" s="84"/>
      <c r="Y153" s="112" t="str">
        <f t="shared" si="114"/>
        <v>VENCIDA</v>
      </c>
      <c r="Z153" s="112" t="str">
        <f t="shared" si="111"/>
        <v>VENCIDO</v>
      </c>
      <c r="AA153" s="118" t="s">
        <v>1260</v>
      </c>
      <c r="AB153" s="118" t="str">
        <f t="shared" si="115"/>
        <v>H53AF18</v>
      </c>
      <c r="AC153" s="118">
        <f t="shared" si="112"/>
        <v>1</v>
      </c>
      <c r="AD153" s="118" t="str">
        <f t="shared" si="113"/>
        <v>H53AF18 - 1</v>
      </c>
      <c r="AE153" s="192">
        <f t="shared" si="103"/>
        <v>1</v>
      </c>
      <c r="AF153" s="192">
        <f t="shared" si="104"/>
        <v>1</v>
      </c>
      <c r="AG153" s="192" t="str">
        <f t="shared" si="105"/>
        <v>H53AF18.</v>
      </c>
      <c r="AH153" s="192" t="str">
        <f t="shared" si="106"/>
        <v>H53AF18</v>
      </c>
      <c r="AI153" s="64"/>
      <c r="AJ153" s="65"/>
      <c r="AK153" s="16"/>
    </row>
    <row r="154" spans="1:37" s="17" customFormat="1" ht="350.1" customHeight="1" x14ac:dyDescent="0.2">
      <c r="A154" s="162">
        <f>IF(ISBLANK(D154),"",COUNTA($D$2:D154))</f>
        <v>118</v>
      </c>
      <c r="B154" s="141">
        <f t="shared" si="102"/>
        <v>153</v>
      </c>
      <c r="C154" s="84"/>
      <c r="D154" s="84" t="s">
        <v>847</v>
      </c>
      <c r="E154" s="87" t="s">
        <v>1305</v>
      </c>
      <c r="F154" s="86" t="s">
        <v>1720</v>
      </c>
      <c r="G154" s="86" t="s">
        <v>1352</v>
      </c>
      <c r="H154" s="129" t="s">
        <v>1368</v>
      </c>
      <c r="I154" s="129" t="s">
        <v>1922</v>
      </c>
      <c r="J154" s="129" t="s">
        <v>1923</v>
      </c>
      <c r="K154" s="136">
        <v>1</v>
      </c>
      <c r="L154" s="137">
        <v>43690</v>
      </c>
      <c r="M154" s="137">
        <v>43830</v>
      </c>
      <c r="N154" s="89">
        <f t="shared" si="101"/>
        <v>20</v>
      </c>
      <c r="O154" s="87" t="s">
        <v>895</v>
      </c>
      <c r="P154" s="85">
        <v>0.7</v>
      </c>
      <c r="Q154" s="92"/>
      <c r="R154" s="85"/>
      <c r="S154" s="165">
        <f t="shared" si="100"/>
        <v>-1461</v>
      </c>
      <c r="T154" s="90">
        <f t="shared" si="107"/>
        <v>70</v>
      </c>
      <c r="U154" s="101">
        <f t="shared" si="108"/>
        <v>14</v>
      </c>
      <c r="V154" s="101">
        <f t="shared" si="109"/>
        <v>14</v>
      </c>
      <c r="W154" s="101">
        <f t="shared" si="110"/>
        <v>20</v>
      </c>
      <c r="X154" s="84" t="s">
        <v>1907</v>
      </c>
      <c r="Y154" s="112" t="str">
        <f t="shared" si="114"/>
        <v>VENCIDA</v>
      </c>
      <c r="Z154" s="112" t="str">
        <f t="shared" si="111"/>
        <v>VENCIDO</v>
      </c>
      <c r="AA154" s="118" t="s">
        <v>1260</v>
      </c>
      <c r="AB154" s="118" t="str">
        <f t="shared" si="115"/>
        <v xml:space="preserve">
H54AF18</v>
      </c>
      <c r="AC154" s="118">
        <f t="shared" si="112"/>
        <v>1</v>
      </c>
      <c r="AD154" s="118" t="str">
        <f t="shared" si="113"/>
        <v xml:space="preserve">
H54AF18 - 1</v>
      </c>
      <c r="AE154" s="192">
        <f t="shared" si="103"/>
        <v>1</v>
      </c>
      <c r="AF154" s="192">
        <f t="shared" si="104"/>
        <v>1</v>
      </c>
      <c r="AG154" s="192" t="str">
        <f t="shared" si="105"/>
        <v xml:space="preserve">
H54AF18.</v>
      </c>
      <c r="AH154" s="192" t="str">
        <f t="shared" si="106"/>
        <v xml:space="preserve">
H54AF18</v>
      </c>
      <c r="AI154" s="64"/>
      <c r="AJ154" s="65"/>
      <c r="AK154" s="16"/>
    </row>
    <row r="155" spans="1:37" s="17" customFormat="1" ht="350.1" customHeight="1" x14ac:dyDescent="0.2">
      <c r="A155" s="162">
        <f>IF(ISBLANK(D155),"",COUNTA($D$2:D155))</f>
        <v>119</v>
      </c>
      <c r="B155" s="141">
        <f t="shared" si="102"/>
        <v>154</v>
      </c>
      <c r="C155" s="84"/>
      <c r="D155" s="84" t="s">
        <v>1673</v>
      </c>
      <c r="E155" s="87" t="s">
        <v>1305</v>
      </c>
      <c r="F155" s="86" t="s">
        <v>1721</v>
      </c>
      <c r="G155" s="86" t="s">
        <v>1353</v>
      </c>
      <c r="H155" s="129" t="s">
        <v>1369</v>
      </c>
      <c r="I155" s="129" t="s">
        <v>1370</v>
      </c>
      <c r="J155" s="129" t="s">
        <v>1924</v>
      </c>
      <c r="K155" s="139">
        <v>1</v>
      </c>
      <c r="L155" s="137">
        <v>43690</v>
      </c>
      <c r="M155" s="137">
        <v>43830</v>
      </c>
      <c r="N155" s="89">
        <f t="shared" si="101"/>
        <v>20</v>
      </c>
      <c r="O155" s="87" t="s">
        <v>895</v>
      </c>
      <c r="P155" s="87">
        <v>0.3</v>
      </c>
      <c r="Q155" s="92"/>
      <c r="R155" s="85"/>
      <c r="S155" s="165">
        <f t="shared" si="100"/>
        <v>-1461</v>
      </c>
      <c r="T155" s="90">
        <f t="shared" si="107"/>
        <v>30</v>
      </c>
      <c r="U155" s="101">
        <f t="shared" si="108"/>
        <v>6</v>
      </c>
      <c r="V155" s="101">
        <f t="shared" si="109"/>
        <v>6</v>
      </c>
      <c r="W155" s="101">
        <f t="shared" si="110"/>
        <v>20</v>
      </c>
      <c r="X155" s="84" t="s">
        <v>1907</v>
      </c>
      <c r="Y155" s="112" t="str">
        <f t="shared" si="114"/>
        <v>VENCIDA</v>
      </c>
      <c r="Z155" s="112" t="str">
        <f t="shared" si="111"/>
        <v>VENCIDO</v>
      </c>
      <c r="AA155" s="118" t="s">
        <v>1260</v>
      </c>
      <c r="AB155" s="118" t="str">
        <f t="shared" si="115"/>
        <v>H55AF18</v>
      </c>
      <c r="AC155" s="118">
        <f t="shared" si="112"/>
        <v>1</v>
      </c>
      <c r="AD155" s="118" t="str">
        <f t="shared" si="113"/>
        <v>H55AF18 - 1</v>
      </c>
      <c r="AE155" s="192">
        <f t="shared" si="103"/>
        <v>1</v>
      </c>
      <c r="AF155" s="192">
        <f t="shared" si="104"/>
        <v>1</v>
      </c>
      <c r="AG155" s="192" t="str">
        <f t="shared" si="105"/>
        <v>H55AF18.</v>
      </c>
      <c r="AH155" s="192" t="str">
        <f t="shared" si="106"/>
        <v>H55AF18</v>
      </c>
      <c r="AI155" s="64"/>
      <c r="AJ155" s="65"/>
      <c r="AK155" s="16"/>
    </row>
    <row r="156" spans="1:37" s="17" customFormat="1" ht="350.1" customHeight="1" x14ac:dyDescent="0.2">
      <c r="A156" s="162">
        <f>IF(ISBLANK(D156),"",COUNTA($D$2:D156))</f>
        <v>120</v>
      </c>
      <c r="B156" s="141">
        <f t="shared" si="102"/>
        <v>155</v>
      </c>
      <c r="C156" s="84"/>
      <c r="D156" s="84" t="s">
        <v>1674</v>
      </c>
      <c r="E156" s="87" t="s">
        <v>1305</v>
      </c>
      <c r="F156" s="92" t="s">
        <v>1722</v>
      </c>
      <c r="G156" s="92" t="s">
        <v>1354</v>
      </c>
      <c r="H156" s="94" t="s">
        <v>1355</v>
      </c>
      <c r="I156" s="94" t="s">
        <v>1356</v>
      </c>
      <c r="J156" s="93" t="s">
        <v>571</v>
      </c>
      <c r="K156" s="93">
        <v>4</v>
      </c>
      <c r="L156" s="124">
        <v>43690</v>
      </c>
      <c r="M156" s="124">
        <v>44055</v>
      </c>
      <c r="N156" s="89">
        <f t="shared" si="101"/>
        <v>52.142857142857146</v>
      </c>
      <c r="O156" s="85" t="s">
        <v>564</v>
      </c>
      <c r="P156" s="87">
        <v>4</v>
      </c>
      <c r="Q156" s="85"/>
      <c r="R156" s="179">
        <v>44236</v>
      </c>
      <c r="S156" s="165">
        <f t="shared" si="100"/>
        <v>6.0333333333333332</v>
      </c>
      <c r="T156" s="90">
        <f t="shared" si="107"/>
        <v>100</v>
      </c>
      <c r="U156" s="101">
        <f t="shared" si="108"/>
        <v>52.142857142857146</v>
      </c>
      <c r="V156" s="101">
        <f t="shared" si="109"/>
        <v>52.142857142857146</v>
      </c>
      <c r="W156" s="101">
        <f t="shared" si="110"/>
        <v>52.142857142857146</v>
      </c>
      <c r="X156" s="84"/>
      <c r="Y156" s="112" t="str">
        <f t="shared" si="114"/>
        <v>CUMPLIDA</v>
      </c>
      <c r="Z156" s="112" t="str">
        <f t="shared" si="111"/>
        <v>CUMPLIDO</v>
      </c>
      <c r="AA156" s="118" t="s">
        <v>1260</v>
      </c>
      <c r="AB156" s="118" t="str">
        <f t="shared" si="115"/>
        <v>H56AF18</v>
      </c>
      <c r="AC156" s="118">
        <f t="shared" si="112"/>
        <v>1</v>
      </c>
      <c r="AD156" s="118" t="str">
        <f t="shared" si="113"/>
        <v>H56AF18 - 1</v>
      </c>
      <c r="AE156" s="192">
        <f t="shared" si="103"/>
        <v>5</v>
      </c>
      <c r="AF156" s="192">
        <f t="shared" si="104"/>
        <v>5</v>
      </c>
      <c r="AG156" s="192" t="str">
        <f t="shared" si="105"/>
        <v>H56AF18.</v>
      </c>
      <c r="AH156" s="192" t="str">
        <f t="shared" si="106"/>
        <v>H56AF18</v>
      </c>
      <c r="AI156" s="64"/>
      <c r="AJ156" s="65"/>
      <c r="AK156" s="16"/>
    </row>
    <row r="157" spans="1:37" s="17" customFormat="1" ht="350.1" customHeight="1" x14ac:dyDescent="0.2">
      <c r="A157" s="162">
        <f>IF(ISBLANK(D157),"",COUNTA($D$2:D157))</f>
        <v>121</v>
      </c>
      <c r="B157" s="141">
        <f t="shared" si="102"/>
        <v>156</v>
      </c>
      <c r="C157" s="84"/>
      <c r="D157" s="84" t="s">
        <v>848</v>
      </c>
      <c r="E157" s="87" t="s">
        <v>1305</v>
      </c>
      <c r="F157" s="92" t="s">
        <v>1723</v>
      </c>
      <c r="G157" s="92" t="s">
        <v>1357</v>
      </c>
      <c r="H157" s="94" t="s">
        <v>1358</v>
      </c>
      <c r="I157" s="94" t="s">
        <v>1359</v>
      </c>
      <c r="J157" s="94" t="s">
        <v>1360</v>
      </c>
      <c r="K157" s="93">
        <v>1</v>
      </c>
      <c r="L157" s="124">
        <v>43690</v>
      </c>
      <c r="M157" s="124">
        <v>43753</v>
      </c>
      <c r="N157" s="89">
        <f t="shared" si="101"/>
        <v>9</v>
      </c>
      <c r="O157" s="85" t="s">
        <v>530</v>
      </c>
      <c r="P157" s="85">
        <v>0.5</v>
      </c>
      <c r="Q157" s="85"/>
      <c r="R157" s="85"/>
      <c r="S157" s="165">
        <f t="shared" si="100"/>
        <v>-1458.4333333333334</v>
      </c>
      <c r="T157" s="90">
        <f t="shared" si="107"/>
        <v>50</v>
      </c>
      <c r="U157" s="101">
        <f t="shared" si="108"/>
        <v>4.5</v>
      </c>
      <c r="V157" s="101">
        <f t="shared" si="109"/>
        <v>4.5</v>
      </c>
      <c r="W157" s="101">
        <f t="shared" si="110"/>
        <v>9</v>
      </c>
      <c r="X157" s="84"/>
      <c r="Y157" s="112" t="str">
        <f t="shared" si="114"/>
        <v>VENCIDA</v>
      </c>
      <c r="Z157" s="112" t="str">
        <f t="shared" si="111"/>
        <v>VENCIDO</v>
      </c>
      <c r="AA157" s="118" t="s">
        <v>1260</v>
      </c>
      <c r="AB157" s="118" t="str">
        <f t="shared" si="115"/>
        <v>H57AF18</v>
      </c>
      <c r="AC157" s="118">
        <f t="shared" si="112"/>
        <v>1</v>
      </c>
      <c r="AD157" s="118" t="str">
        <f t="shared" si="113"/>
        <v>H57AF18 - 1</v>
      </c>
      <c r="AE157" s="192">
        <f t="shared" si="103"/>
        <v>1</v>
      </c>
      <c r="AF157" s="192">
        <f t="shared" si="104"/>
        <v>1</v>
      </c>
      <c r="AG157" s="192" t="str">
        <f t="shared" si="105"/>
        <v>H57AF18.</v>
      </c>
      <c r="AH157" s="192" t="str">
        <f t="shared" si="106"/>
        <v>H57AF18</v>
      </c>
      <c r="AI157" s="64"/>
      <c r="AJ157" s="65"/>
      <c r="AK157" s="16"/>
    </row>
    <row r="158" spans="1:37" s="17" customFormat="1" ht="350.1" customHeight="1" x14ac:dyDescent="0.2">
      <c r="A158" s="162">
        <f>IF(ISBLANK(D158),"",COUNTA($D$2:D158))</f>
        <v>122</v>
      </c>
      <c r="B158" s="141">
        <f t="shared" si="102"/>
        <v>157</v>
      </c>
      <c r="C158" s="84">
        <v>61</v>
      </c>
      <c r="D158" s="84" t="s">
        <v>1675</v>
      </c>
      <c r="E158" s="87" t="s">
        <v>1305</v>
      </c>
      <c r="F158" s="86" t="s">
        <v>1724</v>
      </c>
      <c r="G158" s="86" t="s">
        <v>1361</v>
      </c>
      <c r="H158" s="86" t="s">
        <v>1362</v>
      </c>
      <c r="I158" s="86" t="s">
        <v>1371</v>
      </c>
      <c r="J158" s="86" t="s">
        <v>1363</v>
      </c>
      <c r="K158" s="87">
        <v>1</v>
      </c>
      <c r="L158" s="88">
        <v>43679</v>
      </c>
      <c r="M158" s="88">
        <v>43799</v>
      </c>
      <c r="N158" s="89">
        <f t="shared" si="101"/>
        <v>17.142857142857142</v>
      </c>
      <c r="O158" s="87" t="s">
        <v>1364</v>
      </c>
      <c r="P158" s="85">
        <v>1</v>
      </c>
      <c r="Q158" s="85"/>
      <c r="R158" s="179">
        <v>44196</v>
      </c>
      <c r="S158" s="165">
        <f t="shared" si="100"/>
        <v>13.233333333333333</v>
      </c>
      <c r="T158" s="90">
        <f t="shared" si="107"/>
        <v>100</v>
      </c>
      <c r="U158" s="101">
        <f t="shared" si="108"/>
        <v>17.142857142857142</v>
      </c>
      <c r="V158" s="101">
        <f t="shared" si="109"/>
        <v>17.142857142857142</v>
      </c>
      <c r="W158" s="101">
        <f t="shared" si="110"/>
        <v>17.142857142857142</v>
      </c>
      <c r="X158" s="84"/>
      <c r="Y158" s="112" t="str">
        <f t="shared" si="114"/>
        <v>CUMPLIDA</v>
      </c>
      <c r="Z158" s="112" t="str">
        <f t="shared" si="111"/>
        <v>CUMPLIDO</v>
      </c>
      <c r="AA158" s="118" t="s">
        <v>1260</v>
      </c>
      <c r="AB158" s="118" t="str">
        <f t="shared" si="115"/>
        <v>H58AF18</v>
      </c>
      <c r="AC158" s="118">
        <f t="shared" si="112"/>
        <v>1</v>
      </c>
      <c r="AD158" s="118" t="str">
        <f t="shared" si="113"/>
        <v>H58AF18 - 1</v>
      </c>
      <c r="AE158" s="192">
        <f t="shared" si="103"/>
        <v>5</v>
      </c>
      <c r="AF158" s="192">
        <f t="shared" si="104"/>
        <v>5</v>
      </c>
      <c r="AG158" s="192" t="str">
        <f t="shared" si="105"/>
        <v>H58AF18.</v>
      </c>
      <c r="AH158" s="192" t="str">
        <f t="shared" si="106"/>
        <v>H58AF18</v>
      </c>
      <c r="AI158" s="64"/>
      <c r="AJ158" s="65"/>
      <c r="AK158" s="16"/>
    </row>
    <row r="159" spans="1:37" s="17" customFormat="1" ht="350.1" customHeight="1" x14ac:dyDescent="0.2">
      <c r="A159" s="162" t="str">
        <f>IF(ISBLANK(D159),"",COUNTA($D$2:D159))</f>
        <v/>
      </c>
      <c r="B159" s="141">
        <f t="shared" si="102"/>
        <v>158</v>
      </c>
      <c r="C159" s="84">
        <v>62</v>
      </c>
      <c r="D159" s="84"/>
      <c r="E159" s="87" t="s">
        <v>1305</v>
      </c>
      <c r="F159" s="86" t="s">
        <v>1725</v>
      </c>
      <c r="G159" s="86" t="s">
        <v>1361</v>
      </c>
      <c r="H159" s="86" t="s">
        <v>1362</v>
      </c>
      <c r="I159" s="86" t="s">
        <v>1365</v>
      </c>
      <c r="J159" s="86" t="s">
        <v>1366</v>
      </c>
      <c r="K159" s="87">
        <v>2</v>
      </c>
      <c r="L159" s="88">
        <v>43800</v>
      </c>
      <c r="M159" s="88">
        <v>43830</v>
      </c>
      <c r="N159" s="89">
        <f t="shared" si="101"/>
        <v>4.2857142857142856</v>
      </c>
      <c r="O159" s="87" t="s">
        <v>1364</v>
      </c>
      <c r="P159" s="87">
        <v>2</v>
      </c>
      <c r="Q159" s="85"/>
      <c r="R159" s="179">
        <v>44195</v>
      </c>
      <c r="S159" s="165">
        <f t="shared" si="100"/>
        <v>12.166666666666666</v>
      </c>
      <c r="T159" s="90">
        <f t="shared" si="107"/>
        <v>100</v>
      </c>
      <c r="U159" s="101">
        <f t="shared" si="108"/>
        <v>4.2857142857142856</v>
      </c>
      <c r="V159" s="101">
        <f t="shared" si="109"/>
        <v>4.2857142857142856</v>
      </c>
      <c r="W159" s="101">
        <f t="shared" si="110"/>
        <v>4.2857142857142856</v>
      </c>
      <c r="X159" s="84"/>
      <c r="Y159" s="112" t="str">
        <f t="shared" si="114"/>
        <v>CUMPLIDA</v>
      </c>
      <c r="Z159" s="112" t="str">
        <f t="shared" si="111"/>
        <v/>
      </c>
      <c r="AA159" s="118" t="s">
        <v>1260</v>
      </c>
      <c r="AB159" s="118" t="str">
        <f t="shared" si="115"/>
        <v>H58AF18</v>
      </c>
      <c r="AC159" s="118">
        <f t="shared" si="112"/>
        <v>2</v>
      </c>
      <c r="AD159" s="118" t="str">
        <f t="shared" si="113"/>
        <v>H58AF18 - 2</v>
      </c>
      <c r="AE159" s="192">
        <f t="shared" si="103"/>
        <v>5</v>
      </c>
      <c r="AF159" s="192">
        <f t="shared" si="104"/>
        <v>5</v>
      </c>
      <c r="AG159" s="192" t="str">
        <f t="shared" si="105"/>
        <v>H58AF18.</v>
      </c>
      <c r="AH159" s="192" t="str">
        <f t="shared" si="106"/>
        <v>H58AF18</v>
      </c>
      <c r="AI159" s="64"/>
      <c r="AJ159" s="65"/>
      <c r="AK159" s="16"/>
    </row>
    <row r="160" spans="1:37" s="17" customFormat="1" ht="350.1" customHeight="1" x14ac:dyDescent="0.2">
      <c r="A160" s="162">
        <f>IF(ISBLANK(D160),"",COUNTA($D$2:D160))</f>
        <v>123</v>
      </c>
      <c r="B160" s="141">
        <f t="shared" si="102"/>
        <v>159</v>
      </c>
      <c r="C160" s="84"/>
      <c r="D160" s="84" t="s">
        <v>1211</v>
      </c>
      <c r="E160" s="84" t="s">
        <v>1151</v>
      </c>
      <c r="F160" s="94" t="s">
        <v>1237</v>
      </c>
      <c r="G160" s="94" t="s">
        <v>1214</v>
      </c>
      <c r="H160" s="86" t="s">
        <v>1215</v>
      </c>
      <c r="I160" s="86" t="s">
        <v>1216</v>
      </c>
      <c r="J160" s="87" t="s">
        <v>1106</v>
      </c>
      <c r="K160" s="87">
        <v>1</v>
      </c>
      <c r="L160" s="88">
        <v>43480</v>
      </c>
      <c r="M160" s="88">
        <v>43524</v>
      </c>
      <c r="N160" s="89">
        <f t="shared" si="101"/>
        <v>6.2857142857142856</v>
      </c>
      <c r="O160" s="87" t="s">
        <v>530</v>
      </c>
      <c r="P160" s="87">
        <v>0.4</v>
      </c>
      <c r="Q160" s="93"/>
      <c r="R160" s="93"/>
      <c r="S160" s="165">
        <f t="shared" si="100"/>
        <v>-1450.8</v>
      </c>
      <c r="T160" s="90">
        <f t="shared" si="107"/>
        <v>40</v>
      </c>
      <c r="U160" s="101">
        <f t="shared" si="108"/>
        <v>2.5142857142857142</v>
      </c>
      <c r="V160" s="101">
        <f t="shared" si="109"/>
        <v>2.5142857142857142</v>
      </c>
      <c r="W160" s="101">
        <f t="shared" si="110"/>
        <v>6.2857142857142856</v>
      </c>
      <c r="X160" s="84"/>
      <c r="Y160" s="112" t="str">
        <f t="shared" si="114"/>
        <v>VENCIDA</v>
      </c>
      <c r="Z160" s="112" t="str">
        <f t="shared" si="111"/>
        <v>VENCIDO</v>
      </c>
      <c r="AA160" s="118" t="s">
        <v>1236</v>
      </c>
      <c r="AB160" s="118" t="str">
        <f t="shared" si="115"/>
        <v>H1APCSMF18</v>
      </c>
      <c r="AC160" s="118">
        <f t="shared" si="112"/>
        <v>1</v>
      </c>
      <c r="AD160" s="118" t="str">
        <f t="shared" si="113"/>
        <v>H1APCSMF18 - 1</v>
      </c>
      <c r="AE160" s="192">
        <f t="shared" si="103"/>
        <v>1</v>
      </c>
      <c r="AF160" s="192">
        <f t="shared" si="104"/>
        <v>1</v>
      </c>
      <c r="AG160" s="192" t="str">
        <f t="shared" si="105"/>
        <v>H1APCSMF18.</v>
      </c>
      <c r="AH160" s="192" t="str">
        <f t="shared" si="106"/>
        <v>H1APCSMF18</v>
      </c>
      <c r="AI160" s="64"/>
      <c r="AJ160" s="65"/>
      <c r="AK160" s="16"/>
    </row>
    <row r="161" spans="1:37" s="17" customFormat="1" ht="350.1" customHeight="1" x14ac:dyDescent="0.2">
      <c r="A161" s="162">
        <f>IF(ISBLANK(D161),"",COUNTA($D$2:D161))</f>
        <v>124</v>
      </c>
      <c r="B161" s="141">
        <f t="shared" si="102"/>
        <v>160</v>
      </c>
      <c r="C161" s="84"/>
      <c r="D161" s="84" t="s">
        <v>1212</v>
      </c>
      <c r="E161" s="84" t="s">
        <v>1151</v>
      </c>
      <c r="F161" s="94" t="s">
        <v>1238</v>
      </c>
      <c r="G161" s="94" t="s">
        <v>1217</v>
      </c>
      <c r="H161" s="97" t="s">
        <v>1218</v>
      </c>
      <c r="I161" s="97" t="s">
        <v>1101</v>
      </c>
      <c r="J161" s="87" t="s">
        <v>1106</v>
      </c>
      <c r="K161" s="87">
        <v>1</v>
      </c>
      <c r="L161" s="88">
        <v>43480</v>
      </c>
      <c r="M161" s="88">
        <v>43524</v>
      </c>
      <c r="N161" s="89">
        <f t="shared" si="101"/>
        <v>6.2857142857142856</v>
      </c>
      <c r="O161" s="87" t="s">
        <v>530</v>
      </c>
      <c r="P161" s="87">
        <v>0.4</v>
      </c>
      <c r="Q161" s="93"/>
      <c r="R161" s="93"/>
      <c r="S161" s="165">
        <f t="shared" si="100"/>
        <v>-1450.8</v>
      </c>
      <c r="T161" s="90">
        <f t="shared" si="107"/>
        <v>40</v>
      </c>
      <c r="U161" s="101">
        <f t="shared" si="108"/>
        <v>2.5142857142857142</v>
      </c>
      <c r="V161" s="101">
        <f t="shared" si="109"/>
        <v>2.5142857142857142</v>
      </c>
      <c r="W161" s="101">
        <f t="shared" si="110"/>
        <v>6.2857142857142856</v>
      </c>
      <c r="X161" s="84"/>
      <c r="Y161" s="112" t="str">
        <f t="shared" si="114"/>
        <v>VENCIDA</v>
      </c>
      <c r="Z161" s="112" t="str">
        <f t="shared" si="111"/>
        <v>VENCIDO</v>
      </c>
      <c r="AA161" s="118" t="s">
        <v>1236</v>
      </c>
      <c r="AB161" s="118" t="str">
        <f t="shared" si="115"/>
        <v>H2APCSMF18</v>
      </c>
      <c r="AC161" s="118">
        <f t="shared" si="112"/>
        <v>1</v>
      </c>
      <c r="AD161" s="118" t="str">
        <f t="shared" si="113"/>
        <v>H2APCSMF18 - 1</v>
      </c>
      <c r="AE161" s="192">
        <f t="shared" si="103"/>
        <v>1</v>
      </c>
      <c r="AF161" s="192">
        <f t="shared" si="104"/>
        <v>1</v>
      </c>
      <c r="AG161" s="192" t="str">
        <f t="shared" si="105"/>
        <v>H2APCSMF18.</v>
      </c>
      <c r="AH161" s="192" t="str">
        <f t="shared" si="106"/>
        <v>H2APCSMF18</v>
      </c>
      <c r="AI161" s="64"/>
      <c r="AJ161" s="65"/>
      <c r="AK161" s="16"/>
    </row>
    <row r="162" spans="1:37" s="17" customFormat="1" ht="350.1" customHeight="1" x14ac:dyDescent="0.2">
      <c r="A162" s="162">
        <f>IF(ISBLANK(D162),"",COUNTA($D$2:D162))</f>
        <v>125</v>
      </c>
      <c r="B162" s="141">
        <f t="shared" si="102"/>
        <v>161</v>
      </c>
      <c r="C162" s="84"/>
      <c r="D162" s="84" t="s">
        <v>1213</v>
      </c>
      <c r="E162" s="84" t="s">
        <v>1231</v>
      </c>
      <c r="F162" s="92" t="s">
        <v>1239</v>
      </c>
      <c r="G162" s="92" t="s">
        <v>1219</v>
      </c>
      <c r="H162" s="86" t="s">
        <v>1220</v>
      </c>
      <c r="I162" s="86" t="s">
        <v>1221</v>
      </c>
      <c r="J162" s="87" t="s">
        <v>1222</v>
      </c>
      <c r="K162" s="87">
        <v>1</v>
      </c>
      <c r="L162" s="88">
        <v>43480</v>
      </c>
      <c r="M162" s="88">
        <v>43646</v>
      </c>
      <c r="N162" s="89">
        <f t="shared" si="101"/>
        <v>23.714285714285715</v>
      </c>
      <c r="O162" s="87" t="s">
        <v>1223</v>
      </c>
      <c r="P162" s="87">
        <v>1</v>
      </c>
      <c r="Q162" s="93"/>
      <c r="R162" s="188">
        <v>44257</v>
      </c>
      <c r="S162" s="165">
        <f t="shared" si="100"/>
        <v>20.366666666666667</v>
      </c>
      <c r="T162" s="90">
        <f t="shared" si="107"/>
        <v>100</v>
      </c>
      <c r="U162" s="101">
        <f t="shared" si="108"/>
        <v>23.714285714285715</v>
      </c>
      <c r="V162" s="101">
        <f t="shared" si="109"/>
        <v>23.714285714285715</v>
      </c>
      <c r="W162" s="101">
        <f t="shared" si="110"/>
        <v>23.714285714285715</v>
      </c>
      <c r="X162" s="84"/>
      <c r="Y162" s="112" t="str">
        <f t="shared" si="114"/>
        <v>CUMPLIDA</v>
      </c>
      <c r="Z162" s="112" t="str">
        <f t="shared" si="111"/>
        <v>CUMPLIDO</v>
      </c>
      <c r="AA162" s="118" t="s">
        <v>1236</v>
      </c>
      <c r="AB162" s="118" t="str">
        <f t="shared" si="115"/>
        <v>H4APCSMF18</v>
      </c>
      <c r="AC162" s="118">
        <f t="shared" si="112"/>
        <v>1</v>
      </c>
      <c r="AD162" s="118" t="str">
        <f t="shared" si="113"/>
        <v>H4APCSMF18 - 1</v>
      </c>
      <c r="AE162" s="192">
        <f t="shared" si="103"/>
        <v>5</v>
      </c>
      <c r="AF162" s="192">
        <f t="shared" si="104"/>
        <v>5</v>
      </c>
      <c r="AG162" s="192" t="str">
        <f t="shared" si="105"/>
        <v>H4APCSMF18.</v>
      </c>
      <c r="AH162" s="192" t="str">
        <f t="shared" si="106"/>
        <v>H4APCSMF18</v>
      </c>
      <c r="AI162" s="64"/>
      <c r="AJ162" s="65"/>
      <c r="AK162" s="16"/>
    </row>
    <row r="163" spans="1:37" s="17" customFormat="1" ht="350.1" customHeight="1" x14ac:dyDescent="0.2">
      <c r="A163" s="162">
        <f>IF(ISBLANK(D163),"",COUNTA($D$2:D163))</f>
        <v>126</v>
      </c>
      <c r="B163" s="141">
        <f t="shared" si="102"/>
        <v>162</v>
      </c>
      <c r="C163" s="84"/>
      <c r="D163" s="84" t="s">
        <v>848</v>
      </c>
      <c r="E163" s="84" t="s">
        <v>1232</v>
      </c>
      <c r="F163" s="92" t="s">
        <v>1240</v>
      </c>
      <c r="G163" s="92" t="s">
        <v>1224</v>
      </c>
      <c r="H163" s="86" t="s">
        <v>1225</v>
      </c>
      <c r="I163" s="86" t="s">
        <v>1226</v>
      </c>
      <c r="J163" s="87" t="s">
        <v>1227</v>
      </c>
      <c r="K163" s="87">
        <v>1</v>
      </c>
      <c r="L163" s="88">
        <v>43480</v>
      </c>
      <c r="M163" s="88">
        <v>43524</v>
      </c>
      <c r="N163" s="89">
        <f t="shared" si="101"/>
        <v>6.2857142857142856</v>
      </c>
      <c r="O163" s="87" t="s">
        <v>530</v>
      </c>
      <c r="P163" s="87">
        <v>0.9</v>
      </c>
      <c r="Q163" s="93"/>
      <c r="R163" s="93"/>
      <c r="S163" s="165">
        <f t="shared" si="100"/>
        <v>-1450.8</v>
      </c>
      <c r="T163" s="90">
        <f t="shared" si="107"/>
        <v>90</v>
      </c>
      <c r="U163" s="101">
        <f t="shared" si="108"/>
        <v>5.6571428571428566</v>
      </c>
      <c r="V163" s="101">
        <f t="shared" si="109"/>
        <v>5.6571428571428566</v>
      </c>
      <c r="W163" s="101">
        <f t="shared" si="110"/>
        <v>6.2857142857142856</v>
      </c>
      <c r="X163" s="84"/>
      <c r="Y163" s="112" t="str">
        <f t="shared" si="114"/>
        <v>VENCIDA</v>
      </c>
      <c r="Z163" s="112" t="str">
        <f t="shared" si="111"/>
        <v>VENCIDO</v>
      </c>
      <c r="AA163" s="118" t="s">
        <v>1236</v>
      </c>
      <c r="AB163" s="118" t="str">
        <f t="shared" si="115"/>
        <v>H5APCSMF18</v>
      </c>
      <c r="AC163" s="118">
        <f t="shared" si="112"/>
        <v>1</v>
      </c>
      <c r="AD163" s="118" t="str">
        <f t="shared" si="113"/>
        <v>H5APCSMF18 - 1</v>
      </c>
      <c r="AE163" s="192">
        <f t="shared" si="103"/>
        <v>1</v>
      </c>
      <c r="AF163" s="192">
        <f t="shared" si="104"/>
        <v>1</v>
      </c>
      <c r="AG163" s="192" t="str">
        <f t="shared" si="105"/>
        <v>H5APCSMF18.</v>
      </c>
      <c r="AH163" s="192" t="str">
        <f t="shared" si="106"/>
        <v>H5APCSMF18</v>
      </c>
      <c r="AI163" s="64"/>
      <c r="AJ163" s="65"/>
      <c r="AK163" s="16"/>
    </row>
    <row r="164" spans="1:37" s="17" customFormat="1" ht="350.1" customHeight="1" x14ac:dyDescent="0.2">
      <c r="A164" s="162">
        <f>IF(ISBLANK(D164),"",COUNTA($D$2:D164))</f>
        <v>127</v>
      </c>
      <c r="B164" s="141">
        <f t="shared" si="102"/>
        <v>163</v>
      </c>
      <c r="C164" s="84"/>
      <c r="D164" s="84" t="s">
        <v>1211</v>
      </c>
      <c r="E164" s="84" t="s">
        <v>1151</v>
      </c>
      <c r="F164" s="92" t="s">
        <v>1241</v>
      </c>
      <c r="G164" s="92" t="s">
        <v>1228</v>
      </c>
      <c r="H164" s="86" t="s">
        <v>1229</v>
      </c>
      <c r="I164" s="86" t="s">
        <v>1230</v>
      </c>
      <c r="J164" s="87" t="s">
        <v>1106</v>
      </c>
      <c r="K164" s="87">
        <v>1</v>
      </c>
      <c r="L164" s="88">
        <v>43480</v>
      </c>
      <c r="M164" s="88">
        <v>43524</v>
      </c>
      <c r="N164" s="89">
        <f t="shared" si="101"/>
        <v>6.2857142857142856</v>
      </c>
      <c r="O164" s="87" t="s">
        <v>530</v>
      </c>
      <c r="P164" s="87">
        <v>0.4</v>
      </c>
      <c r="Q164" s="93"/>
      <c r="R164" s="93"/>
      <c r="S164" s="165">
        <f t="shared" si="100"/>
        <v>-1450.8</v>
      </c>
      <c r="T164" s="90">
        <f t="shared" si="107"/>
        <v>40</v>
      </c>
      <c r="U164" s="101">
        <f t="shared" si="108"/>
        <v>2.5142857142857142</v>
      </c>
      <c r="V164" s="101">
        <f t="shared" si="109"/>
        <v>2.5142857142857142</v>
      </c>
      <c r="W164" s="101">
        <f t="shared" si="110"/>
        <v>6.2857142857142856</v>
      </c>
      <c r="X164" s="84"/>
      <c r="Y164" s="112" t="str">
        <f t="shared" si="114"/>
        <v>VENCIDA</v>
      </c>
      <c r="Z164" s="112" t="str">
        <f t="shared" si="111"/>
        <v>VENCIDO</v>
      </c>
      <c r="AA164" s="118" t="s">
        <v>1236</v>
      </c>
      <c r="AB164" s="118" t="str">
        <f t="shared" si="115"/>
        <v>H6APCSMF18</v>
      </c>
      <c r="AC164" s="118">
        <f t="shared" si="112"/>
        <v>1</v>
      </c>
      <c r="AD164" s="118" t="str">
        <f t="shared" si="113"/>
        <v>H6APCSMF18 - 1</v>
      </c>
      <c r="AE164" s="192">
        <f t="shared" si="103"/>
        <v>1</v>
      </c>
      <c r="AF164" s="192">
        <f t="shared" si="104"/>
        <v>1</v>
      </c>
      <c r="AG164" s="192" t="str">
        <f t="shared" si="105"/>
        <v>H6APCSMF18.</v>
      </c>
      <c r="AH164" s="192" t="str">
        <f t="shared" si="106"/>
        <v>H6APCSMF18</v>
      </c>
      <c r="AI164" s="64"/>
      <c r="AJ164" s="65"/>
      <c r="AK164" s="16"/>
    </row>
    <row r="165" spans="1:37" s="17" customFormat="1" ht="350.1" customHeight="1" x14ac:dyDescent="0.2">
      <c r="A165" s="162">
        <f>IF(ISBLANK(D165),"",COUNTA($D$2:D165))</f>
        <v>128</v>
      </c>
      <c r="B165" s="141">
        <f t="shared" si="102"/>
        <v>164</v>
      </c>
      <c r="C165" s="84"/>
      <c r="D165" s="84" t="s">
        <v>964</v>
      </c>
      <c r="E165" s="87" t="s">
        <v>1148</v>
      </c>
      <c r="F165" s="94" t="s">
        <v>1050</v>
      </c>
      <c r="G165" s="94" t="s">
        <v>1051</v>
      </c>
      <c r="H165" s="97" t="s">
        <v>1112</v>
      </c>
      <c r="I165" s="86" t="s">
        <v>1100</v>
      </c>
      <c r="J165" s="87" t="s">
        <v>1113</v>
      </c>
      <c r="K165" s="87">
        <v>1</v>
      </c>
      <c r="L165" s="88">
        <v>43467</v>
      </c>
      <c r="M165" s="88">
        <v>43524</v>
      </c>
      <c r="N165" s="89">
        <f t="shared" si="101"/>
        <v>8.1428571428571423</v>
      </c>
      <c r="O165" s="87" t="s">
        <v>659</v>
      </c>
      <c r="P165" s="87">
        <v>0</v>
      </c>
      <c r="Q165" s="87"/>
      <c r="R165" s="87"/>
      <c r="S165" s="165">
        <f t="shared" ref="S165:S209" si="116">(R165-M165)/30</f>
        <v>-1450.8</v>
      </c>
      <c r="T165" s="90">
        <f t="shared" si="107"/>
        <v>0</v>
      </c>
      <c r="U165" s="101">
        <f t="shared" si="108"/>
        <v>0</v>
      </c>
      <c r="V165" s="101">
        <f t="shared" si="109"/>
        <v>0</v>
      </c>
      <c r="W165" s="101">
        <f t="shared" si="110"/>
        <v>8.1428571428571423</v>
      </c>
      <c r="X165" s="84"/>
      <c r="Y165" s="112" t="str">
        <f t="shared" si="114"/>
        <v>VENCIDA</v>
      </c>
      <c r="Z165" s="112" t="str">
        <f t="shared" si="111"/>
        <v>VENCIDO</v>
      </c>
      <c r="AA165" s="108" t="s">
        <v>1111</v>
      </c>
      <c r="AB165" s="118" t="str">
        <f t="shared" si="115"/>
        <v>H1ACSRT17</v>
      </c>
      <c r="AC165" s="118">
        <f t="shared" si="112"/>
        <v>1</v>
      </c>
      <c r="AD165" s="118" t="str">
        <f t="shared" si="113"/>
        <v>H1ACSRT17 - 1</v>
      </c>
      <c r="AE165" s="192">
        <f t="shared" si="103"/>
        <v>1</v>
      </c>
      <c r="AF165" s="192">
        <f t="shared" si="104"/>
        <v>1</v>
      </c>
      <c r="AG165" s="192" t="str">
        <f t="shared" si="105"/>
        <v>H1ACSRT17.</v>
      </c>
      <c r="AH165" s="192" t="str">
        <f t="shared" si="106"/>
        <v>H1ACSRT17</v>
      </c>
      <c r="AI165" s="64"/>
      <c r="AJ165" s="65"/>
      <c r="AK165" s="16"/>
    </row>
    <row r="166" spans="1:37" s="17" customFormat="1" ht="350.1" customHeight="1" x14ac:dyDescent="0.2">
      <c r="A166" s="162">
        <f>IF(ISBLANK(D166),"",COUNTA($D$2:D166))</f>
        <v>129</v>
      </c>
      <c r="B166" s="141">
        <f t="shared" si="102"/>
        <v>165</v>
      </c>
      <c r="C166" s="84"/>
      <c r="D166" s="84" t="s">
        <v>847</v>
      </c>
      <c r="E166" s="87" t="s">
        <v>1150</v>
      </c>
      <c r="F166" s="94" t="s">
        <v>1206</v>
      </c>
      <c r="G166" s="94" t="s">
        <v>1149</v>
      </c>
      <c r="H166" s="86" t="s">
        <v>1114</v>
      </c>
      <c r="I166" s="86" t="s">
        <v>1115</v>
      </c>
      <c r="J166" s="87" t="s">
        <v>1116</v>
      </c>
      <c r="K166" s="87">
        <v>1</v>
      </c>
      <c r="L166" s="88">
        <v>43467</v>
      </c>
      <c r="M166" s="88">
        <v>43524</v>
      </c>
      <c r="N166" s="89">
        <f t="shared" si="101"/>
        <v>8.1428571428571423</v>
      </c>
      <c r="O166" s="87" t="s">
        <v>659</v>
      </c>
      <c r="P166" s="87">
        <v>0</v>
      </c>
      <c r="Q166" s="87"/>
      <c r="R166" s="87"/>
      <c r="S166" s="165">
        <f t="shared" si="116"/>
        <v>-1450.8</v>
      </c>
      <c r="T166" s="90">
        <f t="shared" si="107"/>
        <v>0</v>
      </c>
      <c r="U166" s="101">
        <f t="shared" si="108"/>
        <v>0</v>
      </c>
      <c r="V166" s="101">
        <f t="shared" si="109"/>
        <v>0</v>
      </c>
      <c r="W166" s="101">
        <f t="shared" si="110"/>
        <v>8.1428571428571423</v>
      </c>
      <c r="X166" s="84"/>
      <c r="Y166" s="112" t="str">
        <f t="shared" si="114"/>
        <v>VENCIDA</v>
      </c>
      <c r="Z166" s="112" t="str">
        <f t="shared" si="111"/>
        <v>VENCIDO</v>
      </c>
      <c r="AA166" s="108" t="s">
        <v>1111</v>
      </c>
      <c r="AB166" s="118" t="str">
        <f t="shared" si="115"/>
        <v>H2ACSRT17</v>
      </c>
      <c r="AC166" s="118">
        <f t="shared" si="112"/>
        <v>1</v>
      </c>
      <c r="AD166" s="118" t="str">
        <f t="shared" si="113"/>
        <v>H2ACSRT17 - 1</v>
      </c>
      <c r="AE166" s="192">
        <f t="shared" si="103"/>
        <v>1</v>
      </c>
      <c r="AF166" s="192">
        <f t="shared" si="104"/>
        <v>1</v>
      </c>
      <c r="AG166" s="192" t="str">
        <f t="shared" si="105"/>
        <v>H2ACSRT17.</v>
      </c>
      <c r="AH166" s="192" t="str">
        <f t="shared" si="106"/>
        <v>H2ACSRT17</v>
      </c>
      <c r="AI166" s="64"/>
      <c r="AJ166" s="65"/>
      <c r="AK166" s="16"/>
    </row>
    <row r="167" spans="1:37" s="17" customFormat="1" ht="350.1" customHeight="1" x14ac:dyDescent="0.2">
      <c r="A167" s="162">
        <f>IF(ISBLANK(D167),"",COUNTA($D$2:D167))</f>
        <v>130</v>
      </c>
      <c r="B167" s="141">
        <f t="shared" si="102"/>
        <v>166</v>
      </c>
      <c r="C167" s="84"/>
      <c r="D167" s="84" t="s">
        <v>847</v>
      </c>
      <c r="E167" s="87" t="s">
        <v>1151</v>
      </c>
      <c r="F167" s="94" t="s">
        <v>1052</v>
      </c>
      <c r="G167" s="94" t="s">
        <v>1053</v>
      </c>
      <c r="H167" s="86" t="s">
        <v>1114</v>
      </c>
      <c r="I167" s="86" t="s">
        <v>1117</v>
      </c>
      <c r="J167" s="87" t="s">
        <v>1116</v>
      </c>
      <c r="K167" s="87">
        <v>1</v>
      </c>
      <c r="L167" s="88">
        <v>43467</v>
      </c>
      <c r="M167" s="88">
        <v>43524</v>
      </c>
      <c r="N167" s="89">
        <f t="shared" si="101"/>
        <v>8.1428571428571423</v>
      </c>
      <c r="O167" s="87" t="s">
        <v>659</v>
      </c>
      <c r="P167" s="87">
        <v>0</v>
      </c>
      <c r="Q167" s="87"/>
      <c r="R167" s="87"/>
      <c r="S167" s="165">
        <f t="shared" si="116"/>
        <v>-1450.8</v>
      </c>
      <c r="T167" s="90">
        <f t="shared" si="107"/>
        <v>0</v>
      </c>
      <c r="U167" s="101">
        <f t="shared" si="108"/>
        <v>0</v>
      </c>
      <c r="V167" s="101">
        <f t="shared" si="109"/>
        <v>0</v>
      </c>
      <c r="W167" s="101">
        <f t="shared" si="110"/>
        <v>8.1428571428571423</v>
      </c>
      <c r="X167" s="84"/>
      <c r="Y167" s="112" t="str">
        <f t="shared" si="114"/>
        <v>VENCIDA</v>
      </c>
      <c r="Z167" s="112" t="str">
        <f t="shared" si="111"/>
        <v>VENCIDO</v>
      </c>
      <c r="AA167" s="108" t="s">
        <v>1111</v>
      </c>
      <c r="AB167" s="118" t="str">
        <f t="shared" si="115"/>
        <v>H3ACSRT17</v>
      </c>
      <c r="AC167" s="118">
        <f t="shared" si="112"/>
        <v>1</v>
      </c>
      <c r="AD167" s="118" t="str">
        <f t="shared" si="113"/>
        <v>H3ACSRT17 - 1</v>
      </c>
      <c r="AE167" s="192">
        <f t="shared" si="103"/>
        <v>1</v>
      </c>
      <c r="AF167" s="192">
        <f t="shared" si="104"/>
        <v>1</v>
      </c>
      <c r="AG167" s="192" t="str">
        <f t="shared" si="105"/>
        <v>H3ACSRT17.</v>
      </c>
      <c r="AH167" s="192" t="str">
        <f t="shared" si="106"/>
        <v>H3ACSRT17</v>
      </c>
      <c r="AI167" s="64"/>
      <c r="AJ167" s="65"/>
      <c r="AK167" s="16"/>
    </row>
    <row r="168" spans="1:37" s="17" customFormat="1" ht="350.1" customHeight="1" x14ac:dyDescent="0.2">
      <c r="A168" s="162">
        <f>IF(ISBLANK(D168),"",COUNTA($D$2:D168))</f>
        <v>131</v>
      </c>
      <c r="B168" s="141">
        <f t="shared" si="102"/>
        <v>167</v>
      </c>
      <c r="C168" s="84"/>
      <c r="D168" s="84" t="s">
        <v>847</v>
      </c>
      <c r="E168" s="87" t="s">
        <v>1152</v>
      </c>
      <c r="F168" s="94" t="s">
        <v>1054</v>
      </c>
      <c r="G168" s="94" t="s">
        <v>1131</v>
      </c>
      <c r="H168" s="86" t="s">
        <v>1118</v>
      </c>
      <c r="I168" s="86" t="s">
        <v>1119</v>
      </c>
      <c r="J168" s="87" t="s">
        <v>1113</v>
      </c>
      <c r="K168" s="87">
        <v>1</v>
      </c>
      <c r="L168" s="88">
        <v>43467</v>
      </c>
      <c r="M168" s="88">
        <v>43524</v>
      </c>
      <c r="N168" s="89">
        <f t="shared" si="101"/>
        <v>8.1428571428571423</v>
      </c>
      <c r="O168" s="87" t="s">
        <v>659</v>
      </c>
      <c r="P168" s="87">
        <v>0</v>
      </c>
      <c r="Q168" s="87"/>
      <c r="R168" s="87"/>
      <c r="S168" s="165">
        <f t="shared" si="116"/>
        <v>-1450.8</v>
      </c>
      <c r="T168" s="90">
        <f t="shared" si="107"/>
        <v>0</v>
      </c>
      <c r="U168" s="101">
        <f t="shared" si="108"/>
        <v>0</v>
      </c>
      <c r="V168" s="101">
        <f t="shared" si="109"/>
        <v>0</v>
      </c>
      <c r="W168" s="101">
        <f t="shared" si="110"/>
        <v>8.1428571428571423</v>
      </c>
      <c r="X168" s="84"/>
      <c r="Y168" s="112" t="str">
        <f t="shared" si="114"/>
        <v>VENCIDA</v>
      </c>
      <c r="Z168" s="112" t="str">
        <f t="shared" si="111"/>
        <v>VENCIDO</v>
      </c>
      <c r="AA168" s="108" t="s">
        <v>1111</v>
      </c>
      <c r="AB168" s="118" t="str">
        <f t="shared" si="115"/>
        <v>H4ACSRT17</v>
      </c>
      <c r="AC168" s="118">
        <f t="shared" si="112"/>
        <v>1</v>
      </c>
      <c r="AD168" s="118" t="str">
        <f t="shared" si="113"/>
        <v>H4ACSRT17 - 1</v>
      </c>
      <c r="AE168" s="192">
        <f t="shared" si="103"/>
        <v>1</v>
      </c>
      <c r="AF168" s="192">
        <f t="shared" si="104"/>
        <v>1</v>
      </c>
      <c r="AG168" s="192" t="str">
        <f t="shared" si="105"/>
        <v>H4ACSRT17.</v>
      </c>
      <c r="AH168" s="192" t="str">
        <f t="shared" si="106"/>
        <v>H4ACSRT17</v>
      </c>
      <c r="AI168" s="64"/>
      <c r="AJ168" s="65"/>
      <c r="AK168" s="16"/>
    </row>
    <row r="169" spans="1:37" s="17" customFormat="1" ht="350.1" customHeight="1" x14ac:dyDescent="0.2">
      <c r="A169" s="162">
        <f>IF(ISBLANK(D169),"",COUNTA($D$2:D169))</f>
        <v>132</v>
      </c>
      <c r="B169" s="141">
        <f t="shared" si="102"/>
        <v>168</v>
      </c>
      <c r="C169" s="84"/>
      <c r="D169" s="84" t="s">
        <v>848</v>
      </c>
      <c r="E169" s="87" t="s">
        <v>1154</v>
      </c>
      <c r="F169" s="94" t="s">
        <v>1153</v>
      </c>
      <c r="G169" s="94" t="s">
        <v>1055</v>
      </c>
      <c r="H169" s="97" t="s">
        <v>1135</v>
      </c>
      <c r="I169" s="97" t="s">
        <v>1141</v>
      </c>
      <c r="J169" s="87" t="s">
        <v>1142</v>
      </c>
      <c r="K169" s="87">
        <v>1</v>
      </c>
      <c r="L169" s="88">
        <v>43467</v>
      </c>
      <c r="M169" s="88">
        <v>43524</v>
      </c>
      <c r="N169" s="89">
        <f t="shared" ref="N169:N192" si="117">(+M169-L169)/7</f>
        <v>8.1428571428571423</v>
      </c>
      <c r="O169" s="87" t="s">
        <v>659</v>
      </c>
      <c r="P169" s="87">
        <v>0</v>
      </c>
      <c r="Q169" s="87"/>
      <c r="R169" s="87"/>
      <c r="S169" s="165">
        <f t="shared" si="116"/>
        <v>-1450.8</v>
      </c>
      <c r="T169" s="90">
        <f t="shared" si="107"/>
        <v>0</v>
      </c>
      <c r="U169" s="101">
        <f t="shared" si="108"/>
        <v>0</v>
      </c>
      <c r="V169" s="101">
        <f t="shared" si="109"/>
        <v>0</v>
      </c>
      <c r="W169" s="101">
        <f t="shared" si="110"/>
        <v>8.1428571428571423</v>
      </c>
      <c r="X169" s="84"/>
      <c r="Y169" s="112" t="str">
        <f t="shared" si="114"/>
        <v>VENCIDA</v>
      </c>
      <c r="Z169" s="112" t="str">
        <f t="shared" si="111"/>
        <v>VENCIDO</v>
      </c>
      <c r="AA169" s="108" t="s">
        <v>1111</v>
      </c>
      <c r="AB169" s="118" t="str">
        <f t="shared" si="115"/>
        <v>H5ACSRT17</v>
      </c>
      <c r="AC169" s="118">
        <f t="shared" si="112"/>
        <v>1</v>
      </c>
      <c r="AD169" s="118" t="str">
        <f t="shared" si="113"/>
        <v>H5ACSRT17 - 1</v>
      </c>
      <c r="AE169" s="192">
        <f t="shared" si="103"/>
        <v>1</v>
      </c>
      <c r="AF169" s="192">
        <f t="shared" si="104"/>
        <v>1</v>
      </c>
      <c r="AG169" s="192" t="str">
        <f t="shared" si="105"/>
        <v>H5ACSRT17.</v>
      </c>
      <c r="AH169" s="192" t="str">
        <f t="shared" si="106"/>
        <v>H5ACSRT17</v>
      </c>
      <c r="AI169" s="64"/>
      <c r="AJ169" s="65"/>
      <c r="AK169" s="16"/>
    </row>
    <row r="170" spans="1:37" s="17" customFormat="1" ht="350.1" customHeight="1" x14ac:dyDescent="0.2">
      <c r="A170" s="162">
        <f>IF(ISBLANK(D170),"",COUNTA($D$2:D170))</f>
        <v>133</v>
      </c>
      <c r="B170" s="141">
        <f t="shared" si="102"/>
        <v>169</v>
      </c>
      <c r="C170" s="84"/>
      <c r="D170" s="84" t="s">
        <v>847</v>
      </c>
      <c r="E170" s="87" t="s">
        <v>1156</v>
      </c>
      <c r="F170" s="94" t="s">
        <v>1155</v>
      </c>
      <c r="G170" s="94" t="s">
        <v>1056</v>
      </c>
      <c r="H170" s="97" t="s">
        <v>1112</v>
      </c>
      <c r="I170" s="97" t="s">
        <v>1120</v>
      </c>
      <c r="J170" s="87" t="s">
        <v>1113</v>
      </c>
      <c r="K170" s="87">
        <v>1</v>
      </c>
      <c r="L170" s="88">
        <v>43467</v>
      </c>
      <c r="M170" s="88">
        <v>43524</v>
      </c>
      <c r="N170" s="89">
        <f t="shared" si="117"/>
        <v>8.1428571428571423</v>
      </c>
      <c r="O170" s="87" t="s">
        <v>659</v>
      </c>
      <c r="P170" s="87">
        <v>0</v>
      </c>
      <c r="Q170" s="87"/>
      <c r="R170" s="87"/>
      <c r="S170" s="165">
        <f t="shared" si="116"/>
        <v>-1450.8</v>
      </c>
      <c r="T170" s="90">
        <f t="shared" si="107"/>
        <v>0</v>
      </c>
      <c r="U170" s="101">
        <f t="shared" si="108"/>
        <v>0</v>
      </c>
      <c r="V170" s="101">
        <f t="shared" si="109"/>
        <v>0</v>
      </c>
      <c r="W170" s="101">
        <f t="shared" si="110"/>
        <v>8.1428571428571423</v>
      </c>
      <c r="X170" s="84"/>
      <c r="Y170" s="112" t="str">
        <f t="shared" si="114"/>
        <v>VENCIDA</v>
      </c>
      <c r="Z170" s="112" t="str">
        <f t="shared" si="111"/>
        <v>VENCIDO</v>
      </c>
      <c r="AA170" s="108" t="s">
        <v>1111</v>
      </c>
      <c r="AB170" s="118" t="str">
        <f t="shared" si="115"/>
        <v>H6ACSRT17</v>
      </c>
      <c r="AC170" s="118">
        <f t="shared" si="112"/>
        <v>1</v>
      </c>
      <c r="AD170" s="118" t="str">
        <f t="shared" si="113"/>
        <v>H6ACSRT17 - 1</v>
      </c>
      <c r="AE170" s="192">
        <f t="shared" si="103"/>
        <v>1</v>
      </c>
      <c r="AF170" s="192">
        <f t="shared" si="104"/>
        <v>1</v>
      </c>
      <c r="AG170" s="192" t="str">
        <f t="shared" si="105"/>
        <v>H6ACSRT17.</v>
      </c>
      <c r="AH170" s="192" t="str">
        <f t="shared" si="106"/>
        <v>H6ACSRT17</v>
      </c>
      <c r="AI170" s="64"/>
      <c r="AJ170" s="65"/>
      <c r="AK170" s="16"/>
    </row>
    <row r="171" spans="1:37" s="17" customFormat="1" ht="350.1" customHeight="1" x14ac:dyDescent="0.2">
      <c r="A171" s="162">
        <f>IF(ISBLANK(D171),"",COUNTA($D$2:D171))</f>
        <v>134</v>
      </c>
      <c r="B171" s="141">
        <f t="shared" si="102"/>
        <v>170</v>
      </c>
      <c r="C171" s="84"/>
      <c r="D171" s="84" t="s">
        <v>847</v>
      </c>
      <c r="E171" s="87" t="s">
        <v>1159</v>
      </c>
      <c r="F171" s="94" t="s">
        <v>1158</v>
      </c>
      <c r="G171" s="94" t="s">
        <v>1057</v>
      </c>
      <c r="H171" s="86" t="s">
        <v>1114</v>
      </c>
      <c r="I171" s="86" t="s">
        <v>1117</v>
      </c>
      <c r="J171" s="87" t="s">
        <v>1116</v>
      </c>
      <c r="K171" s="87">
        <v>1</v>
      </c>
      <c r="L171" s="88">
        <v>43467</v>
      </c>
      <c r="M171" s="88">
        <v>43524</v>
      </c>
      <c r="N171" s="89">
        <f t="shared" si="117"/>
        <v>8.1428571428571423</v>
      </c>
      <c r="O171" s="87" t="s">
        <v>659</v>
      </c>
      <c r="P171" s="87">
        <v>0</v>
      </c>
      <c r="Q171" s="87"/>
      <c r="R171" s="87"/>
      <c r="S171" s="165">
        <f t="shared" si="116"/>
        <v>-1450.8</v>
      </c>
      <c r="T171" s="90">
        <f t="shared" si="107"/>
        <v>0</v>
      </c>
      <c r="U171" s="101">
        <f t="shared" si="108"/>
        <v>0</v>
      </c>
      <c r="V171" s="101">
        <f t="shared" si="109"/>
        <v>0</v>
      </c>
      <c r="W171" s="101">
        <f t="shared" si="110"/>
        <v>8.1428571428571423</v>
      </c>
      <c r="X171" s="84"/>
      <c r="Y171" s="112" t="str">
        <f t="shared" si="114"/>
        <v>VENCIDA</v>
      </c>
      <c r="Z171" s="112" t="str">
        <f t="shared" si="111"/>
        <v>VENCIDO</v>
      </c>
      <c r="AA171" s="108" t="s">
        <v>1111</v>
      </c>
      <c r="AB171" s="118" t="str">
        <f t="shared" si="115"/>
        <v>H8ACSRT17</v>
      </c>
      <c r="AC171" s="118">
        <f>IF(A171&lt;&gt;"",1,#REF!+1)</f>
        <v>1</v>
      </c>
      <c r="AD171" s="118" t="str">
        <f t="shared" si="113"/>
        <v>H8ACSRT17 - 1</v>
      </c>
      <c r="AE171" s="192">
        <f t="shared" si="103"/>
        <v>1</v>
      </c>
      <c r="AF171" s="192">
        <f t="shared" si="104"/>
        <v>1</v>
      </c>
      <c r="AG171" s="192" t="str">
        <f t="shared" si="105"/>
        <v>H8ACSRT17.</v>
      </c>
      <c r="AH171" s="192" t="str">
        <f t="shared" si="106"/>
        <v>H8ACSRT17</v>
      </c>
      <c r="AI171" s="64"/>
      <c r="AJ171" s="65"/>
      <c r="AK171" s="16"/>
    </row>
    <row r="172" spans="1:37" s="17" customFormat="1" ht="350.1" customHeight="1" x14ac:dyDescent="0.2">
      <c r="A172" s="162">
        <f>IF(ISBLANK(D172),"",COUNTA($D$2:D172))</f>
        <v>135</v>
      </c>
      <c r="B172" s="141">
        <f t="shared" si="102"/>
        <v>171</v>
      </c>
      <c r="C172" s="84"/>
      <c r="D172" s="84" t="s">
        <v>847</v>
      </c>
      <c r="E172" s="87" t="s">
        <v>1160</v>
      </c>
      <c r="F172" s="92" t="s">
        <v>1157</v>
      </c>
      <c r="G172" s="92" t="s">
        <v>1058</v>
      </c>
      <c r="H172" s="86" t="s">
        <v>1097</v>
      </c>
      <c r="I172" s="86" t="s">
        <v>1101</v>
      </c>
      <c r="J172" s="87" t="s">
        <v>1113</v>
      </c>
      <c r="K172" s="87">
        <v>1</v>
      </c>
      <c r="L172" s="88">
        <v>43467</v>
      </c>
      <c r="M172" s="88">
        <v>43524</v>
      </c>
      <c r="N172" s="89">
        <f t="shared" si="117"/>
        <v>8.1428571428571423</v>
      </c>
      <c r="O172" s="87" t="s">
        <v>659</v>
      </c>
      <c r="P172" s="87">
        <v>0</v>
      </c>
      <c r="Q172" s="87"/>
      <c r="R172" s="87"/>
      <c r="S172" s="165">
        <f t="shared" si="116"/>
        <v>-1450.8</v>
      </c>
      <c r="T172" s="90">
        <f t="shared" si="107"/>
        <v>0</v>
      </c>
      <c r="U172" s="101">
        <f t="shared" si="108"/>
        <v>0</v>
      </c>
      <c r="V172" s="101">
        <f t="shared" si="109"/>
        <v>0</v>
      </c>
      <c r="W172" s="101">
        <f t="shared" si="110"/>
        <v>8.1428571428571423</v>
      </c>
      <c r="X172" s="84"/>
      <c r="Y172" s="112" t="str">
        <f t="shared" si="114"/>
        <v>VENCIDA</v>
      </c>
      <c r="Z172" s="112" t="str">
        <f t="shared" si="111"/>
        <v>VENCIDO</v>
      </c>
      <c r="AA172" s="108" t="s">
        <v>1111</v>
      </c>
      <c r="AB172" s="118" t="str">
        <f t="shared" si="115"/>
        <v>H9ACSRT17</v>
      </c>
      <c r="AC172" s="118">
        <f t="shared" si="112"/>
        <v>1</v>
      </c>
      <c r="AD172" s="118" t="str">
        <f t="shared" si="113"/>
        <v>H9ACSRT17 - 1</v>
      </c>
      <c r="AE172" s="192">
        <f t="shared" si="103"/>
        <v>1</v>
      </c>
      <c r="AF172" s="192">
        <f t="shared" si="104"/>
        <v>1</v>
      </c>
      <c r="AG172" s="192" t="str">
        <f t="shared" si="105"/>
        <v>H9ACSRT17.</v>
      </c>
      <c r="AH172" s="192" t="str">
        <f t="shared" si="106"/>
        <v>H9ACSRT17</v>
      </c>
      <c r="AI172" s="64"/>
      <c r="AJ172" s="65"/>
      <c r="AK172" s="16"/>
    </row>
    <row r="173" spans="1:37" s="17" customFormat="1" ht="350.1" customHeight="1" x14ac:dyDescent="0.2">
      <c r="A173" s="162">
        <f>IF(ISBLANK(D173),"",COUNTA($D$2:D173))</f>
        <v>136</v>
      </c>
      <c r="B173" s="141">
        <f t="shared" si="102"/>
        <v>172</v>
      </c>
      <c r="C173" s="84"/>
      <c r="D173" s="84" t="s">
        <v>847</v>
      </c>
      <c r="E173" s="87" t="s">
        <v>1151</v>
      </c>
      <c r="F173" s="92" t="s">
        <v>1059</v>
      </c>
      <c r="G173" s="92" t="s">
        <v>1060</v>
      </c>
      <c r="H173" s="86" t="s">
        <v>1121</v>
      </c>
      <c r="I173" s="86" t="s">
        <v>1102</v>
      </c>
      <c r="J173" s="87" t="s">
        <v>1122</v>
      </c>
      <c r="K173" s="87">
        <v>1</v>
      </c>
      <c r="L173" s="88">
        <v>43467</v>
      </c>
      <c r="M173" s="88">
        <v>43524</v>
      </c>
      <c r="N173" s="89">
        <f t="shared" si="117"/>
        <v>8.1428571428571423</v>
      </c>
      <c r="O173" s="87" t="s">
        <v>659</v>
      </c>
      <c r="P173" s="87">
        <v>0</v>
      </c>
      <c r="Q173" s="87"/>
      <c r="R173" s="87"/>
      <c r="S173" s="165">
        <f t="shared" si="116"/>
        <v>-1450.8</v>
      </c>
      <c r="T173" s="90">
        <f t="shared" si="107"/>
        <v>0</v>
      </c>
      <c r="U173" s="101">
        <f t="shared" si="108"/>
        <v>0</v>
      </c>
      <c r="V173" s="101">
        <f t="shared" si="109"/>
        <v>0</v>
      </c>
      <c r="W173" s="101">
        <f t="shared" si="110"/>
        <v>8.1428571428571423</v>
      </c>
      <c r="X173" s="84"/>
      <c r="Y173" s="112" t="str">
        <f t="shared" si="114"/>
        <v>VENCIDA</v>
      </c>
      <c r="Z173" s="112" t="str">
        <f t="shared" si="111"/>
        <v>VENCIDO</v>
      </c>
      <c r="AA173" s="108" t="s">
        <v>1111</v>
      </c>
      <c r="AB173" s="118" t="str">
        <f t="shared" si="115"/>
        <v>H10ACSRT17</v>
      </c>
      <c r="AC173" s="118">
        <f t="shared" si="112"/>
        <v>1</v>
      </c>
      <c r="AD173" s="118" t="str">
        <f t="shared" si="113"/>
        <v>H10ACSRT17 - 1</v>
      </c>
      <c r="AE173" s="192">
        <f t="shared" si="103"/>
        <v>1</v>
      </c>
      <c r="AF173" s="192">
        <f t="shared" si="104"/>
        <v>1</v>
      </c>
      <c r="AG173" s="192" t="str">
        <f t="shared" si="105"/>
        <v>H10ACSRT17.</v>
      </c>
      <c r="AH173" s="192" t="str">
        <f t="shared" si="106"/>
        <v>H10ACSRT17</v>
      </c>
      <c r="AI173" s="64"/>
      <c r="AJ173" s="65"/>
      <c r="AK173" s="16"/>
    </row>
    <row r="174" spans="1:37" s="17" customFormat="1" ht="350.1" customHeight="1" x14ac:dyDescent="0.2">
      <c r="A174" s="162">
        <f>IF(ISBLANK(D174),"",COUNTA($D$2:D174))</f>
        <v>137</v>
      </c>
      <c r="B174" s="141">
        <f t="shared" si="102"/>
        <v>173</v>
      </c>
      <c r="C174" s="84"/>
      <c r="D174" s="84" t="s">
        <v>848</v>
      </c>
      <c r="E174" s="87" t="s">
        <v>1161</v>
      </c>
      <c r="F174" s="92" t="s">
        <v>1061</v>
      </c>
      <c r="G174" s="92" t="s">
        <v>1062</v>
      </c>
      <c r="H174" s="86" t="s">
        <v>1136</v>
      </c>
      <c r="I174" s="86" t="s">
        <v>1143</v>
      </c>
      <c r="J174" s="87" t="s">
        <v>1106</v>
      </c>
      <c r="K174" s="87">
        <v>2</v>
      </c>
      <c r="L174" s="88">
        <v>43467</v>
      </c>
      <c r="M174" s="88">
        <v>43524</v>
      </c>
      <c r="N174" s="89">
        <f t="shared" si="117"/>
        <v>8.1428571428571423</v>
      </c>
      <c r="O174" s="87" t="s">
        <v>659</v>
      </c>
      <c r="P174" s="87">
        <v>0</v>
      </c>
      <c r="Q174" s="87"/>
      <c r="R174" s="87"/>
      <c r="S174" s="165">
        <f t="shared" si="116"/>
        <v>-1450.8</v>
      </c>
      <c r="T174" s="90">
        <f t="shared" si="107"/>
        <v>0</v>
      </c>
      <c r="U174" s="101">
        <f t="shared" si="108"/>
        <v>0</v>
      </c>
      <c r="V174" s="101">
        <f t="shared" si="109"/>
        <v>0</v>
      </c>
      <c r="W174" s="101">
        <f t="shared" si="110"/>
        <v>8.1428571428571423</v>
      </c>
      <c r="X174" s="84"/>
      <c r="Y174" s="112" t="str">
        <f t="shared" si="114"/>
        <v>VENCIDA</v>
      </c>
      <c r="Z174" s="112" t="str">
        <f t="shared" si="111"/>
        <v>VENCIDO</v>
      </c>
      <c r="AA174" s="108" t="s">
        <v>1111</v>
      </c>
      <c r="AB174" s="118" t="str">
        <f t="shared" si="115"/>
        <v>H11ACSRT17</v>
      </c>
      <c r="AC174" s="118">
        <f t="shared" si="112"/>
        <v>1</v>
      </c>
      <c r="AD174" s="118" t="str">
        <f t="shared" si="113"/>
        <v>H11ACSRT17 - 1</v>
      </c>
      <c r="AE174" s="192">
        <f t="shared" si="103"/>
        <v>1</v>
      </c>
      <c r="AF174" s="192">
        <f t="shared" si="104"/>
        <v>1</v>
      </c>
      <c r="AG174" s="192" t="str">
        <f t="shared" si="105"/>
        <v>H11ACSRT17.</v>
      </c>
      <c r="AH174" s="192" t="str">
        <f t="shared" si="106"/>
        <v>H11ACSRT17</v>
      </c>
      <c r="AI174" s="64"/>
      <c r="AJ174" s="65"/>
      <c r="AK174" s="16"/>
    </row>
    <row r="175" spans="1:37" s="17" customFormat="1" ht="350.1" customHeight="1" x14ac:dyDescent="0.2">
      <c r="A175" s="162">
        <f>IF(ISBLANK(D175),"",COUNTA($D$2:D175))</f>
        <v>138</v>
      </c>
      <c r="B175" s="141">
        <f t="shared" si="102"/>
        <v>174</v>
      </c>
      <c r="C175" s="84"/>
      <c r="D175" s="84" t="s">
        <v>847</v>
      </c>
      <c r="E175" s="87" t="s">
        <v>1162</v>
      </c>
      <c r="F175" s="92" t="s">
        <v>1063</v>
      </c>
      <c r="G175" s="92" t="s">
        <v>1064</v>
      </c>
      <c r="H175" s="86" t="s">
        <v>1137</v>
      </c>
      <c r="I175" s="86" t="s">
        <v>1143</v>
      </c>
      <c r="J175" s="87" t="s">
        <v>1106</v>
      </c>
      <c r="K175" s="87">
        <v>2</v>
      </c>
      <c r="L175" s="88">
        <v>43467</v>
      </c>
      <c r="M175" s="88">
        <v>43524</v>
      </c>
      <c r="N175" s="89">
        <f t="shared" si="117"/>
        <v>8.1428571428571423</v>
      </c>
      <c r="O175" s="87" t="s">
        <v>659</v>
      </c>
      <c r="P175" s="87">
        <v>0</v>
      </c>
      <c r="Q175" s="87"/>
      <c r="R175" s="87"/>
      <c r="S175" s="165">
        <f t="shared" si="116"/>
        <v>-1450.8</v>
      </c>
      <c r="T175" s="90">
        <f t="shared" si="107"/>
        <v>0</v>
      </c>
      <c r="U175" s="101">
        <f t="shared" si="108"/>
        <v>0</v>
      </c>
      <c r="V175" s="101">
        <f t="shared" si="109"/>
        <v>0</v>
      </c>
      <c r="W175" s="101">
        <f t="shared" si="110"/>
        <v>8.1428571428571423</v>
      </c>
      <c r="X175" s="84"/>
      <c r="Y175" s="112" t="str">
        <f t="shared" si="114"/>
        <v>VENCIDA</v>
      </c>
      <c r="Z175" s="112" t="str">
        <f t="shared" si="111"/>
        <v>VENCIDO</v>
      </c>
      <c r="AA175" s="108" t="s">
        <v>1111</v>
      </c>
      <c r="AB175" s="118" t="str">
        <f t="shared" si="115"/>
        <v>H12ACSRT17</v>
      </c>
      <c r="AC175" s="118">
        <f t="shared" si="112"/>
        <v>1</v>
      </c>
      <c r="AD175" s="118" t="str">
        <f t="shared" si="113"/>
        <v>H12ACSRT17 - 1</v>
      </c>
      <c r="AE175" s="192">
        <f t="shared" si="103"/>
        <v>1</v>
      </c>
      <c r="AF175" s="192">
        <f t="shared" si="104"/>
        <v>1</v>
      </c>
      <c r="AG175" s="192" t="str">
        <f t="shared" si="105"/>
        <v>H12ACSRT17.</v>
      </c>
      <c r="AH175" s="192" t="str">
        <f t="shared" si="106"/>
        <v>H12ACSRT17</v>
      </c>
      <c r="AI175" s="64"/>
      <c r="AJ175" s="65"/>
      <c r="AK175" s="16"/>
    </row>
    <row r="176" spans="1:37" s="17" customFormat="1" ht="350.1" customHeight="1" x14ac:dyDescent="0.2">
      <c r="A176" s="162">
        <f>IF(ISBLANK(D176),"",COUNTA($D$2:D176))</f>
        <v>139</v>
      </c>
      <c r="B176" s="141">
        <f t="shared" si="102"/>
        <v>175</v>
      </c>
      <c r="C176" s="84"/>
      <c r="D176" s="84" t="s">
        <v>848</v>
      </c>
      <c r="E176" s="87" t="s">
        <v>1162</v>
      </c>
      <c r="F176" s="92" t="s">
        <v>1065</v>
      </c>
      <c r="G176" s="92" t="s">
        <v>1066</v>
      </c>
      <c r="H176" s="86" t="s">
        <v>1123</v>
      </c>
      <c r="I176" s="86" t="s">
        <v>1103</v>
      </c>
      <c r="J176" s="87" t="s">
        <v>1106</v>
      </c>
      <c r="K176" s="87">
        <v>1</v>
      </c>
      <c r="L176" s="88">
        <v>43467</v>
      </c>
      <c r="M176" s="88">
        <v>43524</v>
      </c>
      <c r="N176" s="89">
        <f t="shared" si="117"/>
        <v>8.1428571428571423</v>
      </c>
      <c r="O176" s="87" t="s">
        <v>659</v>
      </c>
      <c r="P176" s="87">
        <v>0</v>
      </c>
      <c r="Q176" s="87"/>
      <c r="R176" s="87"/>
      <c r="S176" s="165">
        <f t="shared" si="116"/>
        <v>-1450.8</v>
      </c>
      <c r="T176" s="90">
        <f t="shared" si="107"/>
        <v>0</v>
      </c>
      <c r="U176" s="101">
        <f t="shared" si="108"/>
        <v>0</v>
      </c>
      <c r="V176" s="101">
        <f t="shared" si="109"/>
        <v>0</v>
      </c>
      <c r="W176" s="101">
        <f t="shared" si="110"/>
        <v>8.1428571428571423</v>
      </c>
      <c r="X176" s="84"/>
      <c r="Y176" s="112" t="str">
        <f t="shared" si="114"/>
        <v>VENCIDA</v>
      </c>
      <c r="Z176" s="112" t="str">
        <f t="shared" si="111"/>
        <v>VENCIDO</v>
      </c>
      <c r="AA176" s="108" t="s">
        <v>1111</v>
      </c>
      <c r="AB176" s="118" t="str">
        <f t="shared" si="115"/>
        <v>H13ACSRT17</v>
      </c>
      <c r="AC176" s="118">
        <f t="shared" si="112"/>
        <v>1</v>
      </c>
      <c r="AD176" s="118" t="str">
        <f t="shared" si="113"/>
        <v>H13ACSRT17 - 1</v>
      </c>
      <c r="AE176" s="192">
        <f t="shared" si="103"/>
        <v>1</v>
      </c>
      <c r="AF176" s="192">
        <f t="shared" si="104"/>
        <v>1</v>
      </c>
      <c r="AG176" s="192" t="str">
        <f t="shared" si="105"/>
        <v>H13ACSRT17.</v>
      </c>
      <c r="AH176" s="192" t="str">
        <f t="shared" si="106"/>
        <v>H13ACSRT17</v>
      </c>
      <c r="AI176" s="64"/>
      <c r="AJ176" s="65"/>
      <c r="AK176" s="16"/>
    </row>
    <row r="177" spans="1:37" s="17" customFormat="1" ht="350.1" customHeight="1" x14ac:dyDescent="0.2">
      <c r="A177" s="162">
        <f>IF(ISBLANK(D177),"",COUNTA($D$2:D177))</f>
        <v>140</v>
      </c>
      <c r="B177" s="141">
        <f t="shared" si="102"/>
        <v>176</v>
      </c>
      <c r="C177" s="84"/>
      <c r="D177" s="84" t="s">
        <v>847</v>
      </c>
      <c r="E177" s="87" t="s">
        <v>1163</v>
      </c>
      <c r="F177" s="94" t="s">
        <v>1067</v>
      </c>
      <c r="G177" s="94" t="s">
        <v>1173</v>
      </c>
      <c r="H177" s="97" t="s">
        <v>1124</v>
      </c>
      <c r="I177" s="97" t="s">
        <v>1115</v>
      </c>
      <c r="J177" s="87" t="s">
        <v>1116</v>
      </c>
      <c r="K177" s="87">
        <v>1</v>
      </c>
      <c r="L177" s="88">
        <v>43467</v>
      </c>
      <c r="M177" s="88">
        <v>43524</v>
      </c>
      <c r="N177" s="89">
        <f t="shared" si="117"/>
        <v>8.1428571428571423</v>
      </c>
      <c r="O177" s="87" t="s">
        <v>659</v>
      </c>
      <c r="P177" s="87">
        <v>0</v>
      </c>
      <c r="Q177" s="87"/>
      <c r="R177" s="87"/>
      <c r="S177" s="165">
        <f t="shared" si="116"/>
        <v>-1450.8</v>
      </c>
      <c r="T177" s="90">
        <f t="shared" si="107"/>
        <v>0</v>
      </c>
      <c r="U177" s="101">
        <f t="shared" si="108"/>
        <v>0</v>
      </c>
      <c r="V177" s="101">
        <f t="shared" si="109"/>
        <v>0</v>
      </c>
      <c r="W177" s="101">
        <f t="shared" si="110"/>
        <v>8.1428571428571423</v>
      </c>
      <c r="X177" s="84"/>
      <c r="Y177" s="112" t="str">
        <f t="shared" si="114"/>
        <v>VENCIDA</v>
      </c>
      <c r="Z177" s="112" t="str">
        <f t="shared" si="111"/>
        <v>VENCIDO</v>
      </c>
      <c r="AA177" s="108" t="s">
        <v>1111</v>
      </c>
      <c r="AB177" s="118" t="str">
        <f t="shared" si="115"/>
        <v>H14ACSRT17</v>
      </c>
      <c r="AC177" s="118">
        <f t="shared" si="112"/>
        <v>1</v>
      </c>
      <c r="AD177" s="118" t="str">
        <f t="shared" si="113"/>
        <v>H14ACSRT17 - 1</v>
      </c>
      <c r="AE177" s="192">
        <f t="shared" si="103"/>
        <v>1</v>
      </c>
      <c r="AF177" s="192">
        <f t="shared" si="104"/>
        <v>1</v>
      </c>
      <c r="AG177" s="192" t="str">
        <f t="shared" si="105"/>
        <v>H14ACSRT17.</v>
      </c>
      <c r="AH177" s="192" t="str">
        <f t="shared" si="106"/>
        <v>H14ACSRT17</v>
      </c>
      <c r="AI177" s="64"/>
      <c r="AJ177" s="65"/>
      <c r="AK177" s="16"/>
    </row>
    <row r="178" spans="1:37" s="17" customFormat="1" ht="350.1" customHeight="1" x14ac:dyDescent="0.2">
      <c r="A178" s="162">
        <f>IF(ISBLANK(D178),"",COUNTA($D$2:D178))</f>
        <v>141</v>
      </c>
      <c r="B178" s="141">
        <f t="shared" si="102"/>
        <v>177</v>
      </c>
      <c r="C178" s="84"/>
      <c r="D178" s="84" t="s">
        <v>848</v>
      </c>
      <c r="E178" s="87" t="s">
        <v>1151</v>
      </c>
      <c r="F178" s="94" t="s">
        <v>1068</v>
      </c>
      <c r="G178" s="92" t="s">
        <v>1069</v>
      </c>
      <c r="H178" s="86" t="s">
        <v>1124</v>
      </c>
      <c r="I178" s="86" t="s">
        <v>1115</v>
      </c>
      <c r="J178" s="87" t="s">
        <v>1116</v>
      </c>
      <c r="K178" s="87">
        <v>1</v>
      </c>
      <c r="L178" s="88">
        <v>43467</v>
      </c>
      <c r="M178" s="88">
        <v>43524</v>
      </c>
      <c r="N178" s="89">
        <f t="shared" si="117"/>
        <v>8.1428571428571423</v>
      </c>
      <c r="O178" s="87" t="s">
        <v>659</v>
      </c>
      <c r="P178" s="87">
        <v>0</v>
      </c>
      <c r="Q178" s="87"/>
      <c r="R178" s="87"/>
      <c r="S178" s="165">
        <f t="shared" si="116"/>
        <v>-1450.8</v>
      </c>
      <c r="T178" s="90">
        <f t="shared" si="107"/>
        <v>0</v>
      </c>
      <c r="U178" s="101">
        <f t="shared" si="108"/>
        <v>0</v>
      </c>
      <c r="V178" s="101">
        <f t="shared" si="109"/>
        <v>0</v>
      </c>
      <c r="W178" s="101">
        <f t="shared" si="110"/>
        <v>8.1428571428571423</v>
      </c>
      <c r="X178" s="84"/>
      <c r="Y178" s="112" t="str">
        <f t="shared" si="114"/>
        <v>VENCIDA</v>
      </c>
      <c r="Z178" s="112" t="str">
        <f t="shared" si="111"/>
        <v>VENCIDO</v>
      </c>
      <c r="AA178" s="108" t="s">
        <v>1111</v>
      </c>
      <c r="AB178" s="118" t="str">
        <f t="shared" si="115"/>
        <v>H15ACSRT17</v>
      </c>
      <c r="AC178" s="118">
        <f t="shared" si="112"/>
        <v>1</v>
      </c>
      <c r="AD178" s="118" t="str">
        <f t="shared" si="113"/>
        <v>H15ACSRT17 - 1</v>
      </c>
      <c r="AE178" s="192">
        <f t="shared" si="103"/>
        <v>1</v>
      </c>
      <c r="AF178" s="192">
        <f t="shared" si="104"/>
        <v>1</v>
      </c>
      <c r="AG178" s="192" t="str">
        <f t="shared" si="105"/>
        <v>H15ACSRT17.</v>
      </c>
      <c r="AH178" s="192" t="str">
        <f t="shared" si="106"/>
        <v>H15ACSRT17</v>
      </c>
      <c r="AI178" s="64"/>
      <c r="AJ178" s="65"/>
      <c r="AK178" s="16"/>
    </row>
    <row r="179" spans="1:37" s="17" customFormat="1" ht="350.1" customHeight="1" x14ac:dyDescent="0.2">
      <c r="A179" s="162">
        <f>IF(ISBLANK(D179),"",COUNTA($D$2:D179))</f>
        <v>142</v>
      </c>
      <c r="B179" s="141">
        <f t="shared" si="102"/>
        <v>178</v>
      </c>
      <c r="C179" s="84"/>
      <c r="D179" s="84" t="s">
        <v>848</v>
      </c>
      <c r="E179" s="87" t="s">
        <v>1164</v>
      </c>
      <c r="F179" s="97" t="s">
        <v>1070</v>
      </c>
      <c r="G179" s="97" t="s">
        <v>1071</v>
      </c>
      <c r="H179" s="97" t="s">
        <v>1125</v>
      </c>
      <c r="I179" s="97" t="s">
        <v>1126</v>
      </c>
      <c r="J179" s="87" t="s">
        <v>1116</v>
      </c>
      <c r="K179" s="87">
        <v>1</v>
      </c>
      <c r="L179" s="88">
        <v>43467</v>
      </c>
      <c r="M179" s="88">
        <v>43524</v>
      </c>
      <c r="N179" s="89">
        <f t="shared" si="117"/>
        <v>8.1428571428571423</v>
      </c>
      <c r="O179" s="87" t="s">
        <v>659</v>
      </c>
      <c r="P179" s="87">
        <v>0</v>
      </c>
      <c r="Q179" s="86"/>
      <c r="R179" s="87"/>
      <c r="S179" s="165">
        <f t="shared" si="116"/>
        <v>-1450.8</v>
      </c>
      <c r="T179" s="90">
        <f t="shared" si="107"/>
        <v>0</v>
      </c>
      <c r="U179" s="101">
        <f t="shared" si="108"/>
        <v>0</v>
      </c>
      <c r="V179" s="101">
        <f t="shared" si="109"/>
        <v>0</v>
      </c>
      <c r="W179" s="101">
        <f t="shared" si="110"/>
        <v>8.1428571428571423</v>
      </c>
      <c r="X179" s="84" t="s">
        <v>1907</v>
      </c>
      <c r="Y179" s="112" t="str">
        <f t="shared" si="114"/>
        <v>VENCIDA</v>
      </c>
      <c r="Z179" s="112" t="str">
        <f t="shared" si="111"/>
        <v>VENCIDO</v>
      </c>
      <c r="AA179" s="108" t="s">
        <v>1111</v>
      </c>
      <c r="AB179" s="118" t="str">
        <f t="shared" si="115"/>
        <v>H17ACSRT17</v>
      </c>
      <c r="AC179" s="118">
        <f>IF(A179&lt;&gt;"",1,#REF!+1)</f>
        <v>1</v>
      </c>
      <c r="AD179" s="118" t="str">
        <f t="shared" si="113"/>
        <v>H17ACSRT17 - 1</v>
      </c>
      <c r="AE179" s="192">
        <f t="shared" si="103"/>
        <v>1</v>
      </c>
      <c r="AF179" s="192">
        <f t="shared" si="104"/>
        <v>1</v>
      </c>
      <c r="AG179" s="192" t="str">
        <f t="shared" si="105"/>
        <v>H17ACSRT17.</v>
      </c>
      <c r="AH179" s="192" t="str">
        <f t="shared" si="106"/>
        <v>H17ACSRT17</v>
      </c>
      <c r="AI179" s="64"/>
      <c r="AJ179" s="65"/>
      <c r="AK179" s="16"/>
    </row>
    <row r="180" spans="1:37" s="17" customFormat="1" ht="350.1" customHeight="1" x14ac:dyDescent="0.2">
      <c r="A180" s="162">
        <f>IF(ISBLANK(D180),"",COUNTA($D$2:D180))</f>
        <v>143</v>
      </c>
      <c r="B180" s="141">
        <f t="shared" si="102"/>
        <v>179</v>
      </c>
      <c r="C180" s="84"/>
      <c r="D180" s="84" t="s">
        <v>847</v>
      </c>
      <c r="E180" s="87" t="s">
        <v>1165</v>
      </c>
      <c r="F180" s="94" t="s">
        <v>1072</v>
      </c>
      <c r="G180" s="94" t="s">
        <v>1073</v>
      </c>
      <c r="H180" s="97" t="s">
        <v>1112</v>
      </c>
      <c r="I180" s="97" t="s">
        <v>1127</v>
      </c>
      <c r="J180" s="87" t="s">
        <v>1116</v>
      </c>
      <c r="K180" s="87">
        <v>1</v>
      </c>
      <c r="L180" s="88">
        <v>43467</v>
      </c>
      <c r="M180" s="88">
        <v>43524</v>
      </c>
      <c r="N180" s="89">
        <f t="shared" si="117"/>
        <v>8.1428571428571423</v>
      </c>
      <c r="O180" s="87" t="s">
        <v>659</v>
      </c>
      <c r="P180" s="87">
        <v>0</v>
      </c>
      <c r="Q180" s="87"/>
      <c r="R180" s="87"/>
      <c r="S180" s="165">
        <f t="shared" si="116"/>
        <v>-1450.8</v>
      </c>
      <c r="T180" s="90">
        <f t="shared" si="107"/>
        <v>0</v>
      </c>
      <c r="U180" s="101">
        <f t="shared" si="108"/>
        <v>0</v>
      </c>
      <c r="V180" s="101">
        <f t="shared" si="109"/>
        <v>0</v>
      </c>
      <c r="W180" s="101">
        <f t="shared" si="110"/>
        <v>8.1428571428571423</v>
      </c>
      <c r="X180" s="84"/>
      <c r="Y180" s="112" t="str">
        <f t="shared" si="114"/>
        <v>VENCIDA</v>
      </c>
      <c r="Z180" s="112" t="str">
        <f t="shared" si="111"/>
        <v>VENCIDO</v>
      </c>
      <c r="AA180" s="108" t="s">
        <v>1111</v>
      </c>
      <c r="AB180" s="118" t="str">
        <f t="shared" si="115"/>
        <v>H19ACSRT17</v>
      </c>
      <c r="AC180" s="118">
        <f>IF(A180&lt;&gt;"",1,#REF!+1)</f>
        <v>1</v>
      </c>
      <c r="AD180" s="118" t="str">
        <f t="shared" si="113"/>
        <v>H19ACSRT17 - 1</v>
      </c>
      <c r="AE180" s="192">
        <f t="shared" si="103"/>
        <v>1</v>
      </c>
      <c r="AF180" s="192">
        <f t="shared" si="104"/>
        <v>1</v>
      </c>
      <c r="AG180" s="192" t="str">
        <f t="shared" si="105"/>
        <v>H19ACSRT17.</v>
      </c>
      <c r="AH180" s="192" t="str">
        <f t="shared" si="106"/>
        <v>H19ACSRT17</v>
      </c>
      <c r="AI180" s="64"/>
      <c r="AJ180" s="65"/>
      <c r="AK180" s="16"/>
    </row>
    <row r="181" spans="1:37" s="17" customFormat="1" ht="350.1" customHeight="1" x14ac:dyDescent="0.2">
      <c r="A181" s="162">
        <f>IF(ISBLANK(D181),"",COUNTA($D$2:D181))</f>
        <v>144</v>
      </c>
      <c r="B181" s="141">
        <f t="shared" si="102"/>
        <v>180</v>
      </c>
      <c r="C181" s="84"/>
      <c r="D181" s="84" t="s">
        <v>847</v>
      </c>
      <c r="E181" s="87" t="s">
        <v>1163</v>
      </c>
      <c r="F181" s="94" t="s">
        <v>1074</v>
      </c>
      <c r="G181" s="94" t="s">
        <v>1075</v>
      </c>
      <c r="H181" s="97" t="s">
        <v>1137</v>
      </c>
      <c r="I181" s="86" t="s">
        <v>1143</v>
      </c>
      <c r="J181" s="87" t="s">
        <v>1106</v>
      </c>
      <c r="K181" s="87">
        <v>2</v>
      </c>
      <c r="L181" s="88">
        <v>43467</v>
      </c>
      <c r="M181" s="88">
        <v>43524</v>
      </c>
      <c r="N181" s="89">
        <f t="shared" si="117"/>
        <v>8.1428571428571423</v>
      </c>
      <c r="O181" s="87" t="s">
        <v>659</v>
      </c>
      <c r="P181" s="87">
        <v>0</v>
      </c>
      <c r="Q181" s="86"/>
      <c r="R181" s="87"/>
      <c r="S181" s="165">
        <f t="shared" si="116"/>
        <v>-1450.8</v>
      </c>
      <c r="T181" s="90">
        <f t="shared" si="107"/>
        <v>0</v>
      </c>
      <c r="U181" s="101">
        <f t="shared" si="108"/>
        <v>0</v>
      </c>
      <c r="V181" s="101">
        <f t="shared" si="109"/>
        <v>0</v>
      </c>
      <c r="W181" s="101">
        <f t="shared" si="110"/>
        <v>8.1428571428571423</v>
      </c>
      <c r="X181" s="84" t="s">
        <v>1907</v>
      </c>
      <c r="Y181" s="112" t="str">
        <f t="shared" si="114"/>
        <v>VENCIDA</v>
      </c>
      <c r="Z181" s="112" t="str">
        <f t="shared" si="111"/>
        <v>VENCIDO</v>
      </c>
      <c r="AA181" s="108" t="s">
        <v>1111</v>
      </c>
      <c r="AB181" s="118" t="str">
        <f t="shared" si="115"/>
        <v>H20ACSRT17</v>
      </c>
      <c r="AC181" s="118">
        <f t="shared" si="112"/>
        <v>1</v>
      </c>
      <c r="AD181" s="118" t="str">
        <f t="shared" si="113"/>
        <v>H20ACSRT17 - 1</v>
      </c>
      <c r="AE181" s="192">
        <f t="shared" si="103"/>
        <v>1</v>
      </c>
      <c r="AF181" s="192">
        <f t="shared" si="104"/>
        <v>1</v>
      </c>
      <c r="AG181" s="192" t="str">
        <f t="shared" si="105"/>
        <v>H20ACSRT17.</v>
      </c>
      <c r="AH181" s="192" t="str">
        <f t="shared" si="106"/>
        <v>H20ACSRT17</v>
      </c>
      <c r="AI181" s="64"/>
      <c r="AJ181" s="65"/>
      <c r="AK181" s="16"/>
    </row>
    <row r="182" spans="1:37" s="17" customFormat="1" ht="350.1" customHeight="1" x14ac:dyDescent="0.2">
      <c r="A182" s="162">
        <f>IF(ISBLANK(D182),"",COUNTA($D$2:D182))</f>
        <v>145</v>
      </c>
      <c r="B182" s="141">
        <f t="shared" si="102"/>
        <v>181</v>
      </c>
      <c r="C182" s="84"/>
      <c r="D182" s="84" t="s">
        <v>847</v>
      </c>
      <c r="E182" s="87" t="s">
        <v>1166</v>
      </c>
      <c r="F182" s="94" t="s">
        <v>1076</v>
      </c>
      <c r="G182" s="94" t="s">
        <v>1077</v>
      </c>
      <c r="H182" s="97" t="s">
        <v>1128</v>
      </c>
      <c r="I182" s="97" t="s">
        <v>1129</v>
      </c>
      <c r="J182" s="84" t="s">
        <v>1107</v>
      </c>
      <c r="K182" s="84">
        <v>12</v>
      </c>
      <c r="L182" s="88">
        <v>43467</v>
      </c>
      <c r="M182" s="88">
        <v>43827</v>
      </c>
      <c r="N182" s="89">
        <f t="shared" si="117"/>
        <v>51.428571428571431</v>
      </c>
      <c r="O182" s="87" t="s">
        <v>659</v>
      </c>
      <c r="P182" s="87">
        <v>0</v>
      </c>
      <c r="Q182" s="87"/>
      <c r="R182" s="87"/>
      <c r="S182" s="165">
        <f t="shared" si="116"/>
        <v>-1460.9</v>
      </c>
      <c r="T182" s="90">
        <f t="shared" si="107"/>
        <v>0</v>
      </c>
      <c r="U182" s="101">
        <f t="shared" si="108"/>
        <v>0</v>
      </c>
      <c r="V182" s="101">
        <f t="shared" si="109"/>
        <v>0</v>
      </c>
      <c r="W182" s="101">
        <f t="shared" si="110"/>
        <v>51.428571428571431</v>
      </c>
      <c r="X182" s="84"/>
      <c r="Y182" s="112" t="str">
        <f t="shared" si="114"/>
        <v>VENCIDA</v>
      </c>
      <c r="Z182" s="112" t="str">
        <f t="shared" si="111"/>
        <v>VENCIDO</v>
      </c>
      <c r="AA182" s="108" t="s">
        <v>1111</v>
      </c>
      <c r="AB182" s="118" t="str">
        <f t="shared" si="115"/>
        <v>H21ACSRT17</v>
      </c>
      <c r="AC182" s="118">
        <f t="shared" si="112"/>
        <v>1</v>
      </c>
      <c r="AD182" s="118" t="str">
        <f t="shared" si="113"/>
        <v>H21ACSRT17 - 1</v>
      </c>
      <c r="AE182" s="192">
        <f t="shared" si="103"/>
        <v>1</v>
      </c>
      <c r="AF182" s="192">
        <f t="shared" si="104"/>
        <v>1</v>
      </c>
      <c r="AG182" s="192" t="str">
        <f t="shared" si="105"/>
        <v>H21ACSRT17.</v>
      </c>
      <c r="AH182" s="192" t="str">
        <f t="shared" si="106"/>
        <v>H21ACSRT17</v>
      </c>
      <c r="AI182" s="64"/>
      <c r="AJ182" s="65"/>
      <c r="AK182" s="16"/>
    </row>
    <row r="183" spans="1:37" s="17" customFormat="1" ht="350.1" customHeight="1" x14ac:dyDescent="0.2">
      <c r="A183" s="162">
        <f>IF(ISBLANK(D183),"",COUNTA($D$2:D183))</f>
        <v>146</v>
      </c>
      <c r="B183" s="141">
        <f t="shared" si="102"/>
        <v>182</v>
      </c>
      <c r="C183" s="84"/>
      <c r="D183" s="84" t="s">
        <v>847</v>
      </c>
      <c r="E183" s="87" t="s">
        <v>1167</v>
      </c>
      <c r="F183" s="94" t="s">
        <v>1078</v>
      </c>
      <c r="G183" s="94" t="s">
        <v>1079</v>
      </c>
      <c r="H183" s="86" t="s">
        <v>1099</v>
      </c>
      <c r="I183" s="86" t="s">
        <v>1132</v>
      </c>
      <c r="J183" s="84" t="s">
        <v>1107</v>
      </c>
      <c r="K183" s="84">
        <v>12</v>
      </c>
      <c r="L183" s="88">
        <v>43467</v>
      </c>
      <c r="M183" s="88">
        <v>43827</v>
      </c>
      <c r="N183" s="89">
        <f t="shared" si="117"/>
        <v>51.428571428571431</v>
      </c>
      <c r="O183" s="87" t="s">
        <v>340</v>
      </c>
      <c r="P183" s="87">
        <v>12</v>
      </c>
      <c r="Q183" s="87"/>
      <c r="R183" s="180">
        <v>44379</v>
      </c>
      <c r="S183" s="165">
        <f t="shared" si="116"/>
        <v>18.399999999999999</v>
      </c>
      <c r="T183" s="113">
        <f t="shared" si="107"/>
        <v>100</v>
      </c>
      <c r="U183" s="101">
        <f t="shared" si="108"/>
        <v>51.428571428571431</v>
      </c>
      <c r="V183" s="101">
        <f t="shared" si="109"/>
        <v>51.428571428571431</v>
      </c>
      <c r="W183" s="101">
        <f t="shared" si="110"/>
        <v>51.428571428571431</v>
      </c>
      <c r="X183" s="84"/>
      <c r="Y183" s="112" t="str">
        <f t="shared" si="114"/>
        <v>CUMPLIDA</v>
      </c>
      <c r="Z183" s="112" t="str">
        <f t="shared" si="111"/>
        <v>CUMPLIDO</v>
      </c>
      <c r="AA183" s="108" t="s">
        <v>1111</v>
      </c>
      <c r="AB183" s="118" t="str">
        <f t="shared" si="115"/>
        <v>H22ACSRT17</v>
      </c>
      <c r="AC183" s="118">
        <f t="shared" si="112"/>
        <v>1</v>
      </c>
      <c r="AD183" s="118" t="str">
        <f t="shared" si="113"/>
        <v>H22ACSRT17 - 1</v>
      </c>
      <c r="AE183" s="192">
        <f t="shared" si="103"/>
        <v>5</v>
      </c>
      <c r="AF183" s="192">
        <f t="shared" si="104"/>
        <v>5</v>
      </c>
      <c r="AG183" s="192" t="str">
        <f t="shared" si="105"/>
        <v>H22ACSRT17.</v>
      </c>
      <c r="AH183" s="192" t="str">
        <f t="shared" si="106"/>
        <v>H22ACSRT17</v>
      </c>
      <c r="AI183" s="64"/>
      <c r="AJ183" s="65"/>
      <c r="AK183" s="16"/>
    </row>
    <row r="184" spans="1:37" s="17" customFormat="1" ht="350.1" customHeight="1" x14ac:dyDescent="0.2">
      <c r="A184" s="162">
        <f>IF(ISBLANK(D184),"",COUNTA($D$2:D184))</f>
        <v>147</v>
      </c>
      <c r="B184" s="141">
        <f t="shared" si="102"/>
        <v>183</v>
      </c>
      <c r="C184" s="84"/>
      <c r="D184" s="84" t="s">
        <v>848</v>
      </c>
      <c r="E184" s="87" t="s">
        <v>1168</v>
      </c>
      <c r="F184" s="94" t="s">
        <v>1080</v>
      </c>
      <c r="G184" s="94" t="s">
        <v>1081</v>
      </c>
      <c r="H184" s="86" t="s">
        <v>1133</v>
      </c>
      <c r="I184" s="86" t="s">
        <v>1144</v>
      </c>
      <c r="J184" s="87" t="s">
        <v>1108</v>
      </c>
      <c r="K184" s="95">
        <v>1</v>
      </c>
      <c r="L184" s="88">
        <v>43527</v>
      </c>
      <c r="M184" s="88">
        <v>43830</v>
      </c>
      <c r="N184" s="89">
        <f t="shared" si="117"/>
        <v>43.285714285714285</v>
      </c>
      <c r="O184" s="87" t="s">
        <v>659</v>
      </c>
      <c r="P184" s="87">
        <v>0</v>
      </c>
      <c r="Q184" s="87"/>
      <c r="R184" s="87"/>
      <c r="S184" s="165">
        <f t="shared" si="116"/>
        <v>-1461</v>
      </c>
      <c r="T184" s="90">
        <f t="shared" si="107"/>
        <v>0</v>
      </c>
      <c r="U184" s="101">
        <f t="shared" si="108"/>
        <v>0</v>
      </c>
      <c r="V184" s="101">
        <f t="shared" si="109"/>
        <v>0</v>
      </c>
      <c r="W184" s="101">
        <f t="shared" si="110"/>
        <v>43.285714285714285</v>
      </c>
      <c r="X184" s="84"/>
      <c r="Y184" s="112" t="str">
        <f t="shared" si="114"/>
        <v>VENCIDA</v>
      </c>
      <c r="Z184" s="112" t="str">
        <f t="shared" si="111"/>
        <v>VENCIDO</v>
      </c>
      <c r="AA184" s="108" t="s">
        <v>1111</v>
      </c>
      <c r="AB184" s="118" t="str">
        <f t="shared" si="115"/>
        <v>H23ACSRT17</v>
      </c>
      <c r="AC184" s="118">
        <f t="shared" si="112"/>
        <v>1</v>
      </c>
      <c r="AD184" s="118" t="str">
        <f t="shared" si="113"/>
        <v>H23ACSRT17 - 1</v>
      </c>
      <c r="AE184" s="192">
        <f t="shared" si="103"/>
        <v>1</v>
      </c>
      <c r="AF184" s="192">
        <f t="shared" si="104"/>
        <v>1</v>
      </c>
      <c r="AG184" s="192" t="str">
        <f t="shared" si="105"/>
        <v>H23ACSRT17.</v>
      </c>
      <c r="AH184" s="192" t="str">
        <f t="shared" si="106"/>
        <v>H23ACSRT17</v>
      </c>
      <c r="AI184" s="64"/>
      <c r="AJ184" s="65"/>
      <c r="AK184" s="16"/>
    </row>
    <row r="185" spans="1:37" s="17" customFormat="1" ht="350.1" customHeight="1" x14ac:dyDescent="0.2">
      <c r="A185" s="162">
        <f>IF(ISBLANK(D185),"",COUNTA($D$2:D185))</f>
        <v>148</v>
      </c>
      <c r="B185" s="141">
        <f t="shared" si="102"/>
        <v>184</v>
      </c>
      <c r="C185" s="84"/>
      <c r="D185" s="84" t="s">
        <v>847</v>
      </c>
      <c r="E185" s="87" t="s">
        <v>1169</v>
      </c>
      <c r="F185" s="94" t="s">
        <v>1082</v>
      </c>
      <c r="G185" s="94" t="s">
        <v>1083</v>
      </c>
      <c r="H185" s="97" t="s">
        <v>1134</v>
      </c>
      <c r="I185" s="97" t="s">
        <v>1145</v>
      </c>
      <c r="J185" s="84" t="s">
        <v>1109</v>
      </c>
      <c r="K185" s="87">
        <v>1</v>
      </c>
      <c r="L185" s="88">
        <v>43467</v>
      </c>
      <c r="M185" s="88">
        <v>43524</v>
      </c>
      <c r="N185" s="89">
        <f t="shared" si="117"/>
        <v>8.1428571428571423</v>
      </c>
      <c r="O185" s="87" t="s">
        <v>659</v>
      </c>
      <c r="P185" s="87">
        <v>0</v>
      </c>
      <c r="Q185" s="87"/>
      <c r="R185" s="87"/>
      <c r="S185" s="165">
        <f t="shared" si="116"/>
        <v>-1450.8</v>
      </c>
      <c r="T185" s="90">
        <f t="shared" si="107"/>
        <v>0</v>
      </c>
      <c r="U185" s="101">
        <f t="shared" si="108"/>
        <v>0</v>
      </c>
      <c r="V185" s="101">
        <f t="shared" si="109"/>
        <v>0</v>
      </c>
      <c r="W185" s="101">
        <f t="shared" si="110"/>
        <v>8.1428571428571423</v>
      </c>
      <c r="X185" s="84"/>
      <c r="Y185" s="112" t="str">
        <f t="shared" si="114"/>
        <v>VENCIDA</v>
      </c>
      <c r="Z185" s="112" t="str">
        <f t="shared" si="111"/>
        <v>VENCIDO</v>
      </c>
      <c r="AA185" s="108" t="s">
        <v>1111</v>
      </c>
      <c r="AB185" s="118" t="str">
        <f t="shared" si="115"/>
        <v>H24ACSRT17</v>
      </c>
      <c r="AC185" s="118">
        <f t="shared" si="112"/>
        <v>1</v>
      </c>
      <c r="AD185" s="118" t="str">
        <f t="shared" si="113"/>
        <v>H24ACSRT17 - 1</v>
      </c>
      <c r="AE185" s="192">
        <f t="shared" si="103"/>
        <v>1</v>
      </c>
      <c r="AF185" s="192">
        <f t="shared" si="104"/>
        <v>1</v>
      </c>
      <c r="AG185" s="192" t="str">
        <f t="shared" si="105"/>
        <v>H24ACSRT17.</v>
      </c>
      <c r="AH185" s="192" t="str">
        <f t="shared" si="106"/>
        <v>H24ACSRT17</v>
      </c>
      <c r="AI185" s="64"/>
      <c r="AJ185" s="65"/>
      <c r="AK185" s="16"/>
    </row>
    <row r="186" spans="1:37" s="17" customFormat="1" ht="350.1" customHeight="1" x14ac:dyDescent="0.2">
      <c r="A186" s="162">
        <f>IF(ISBLANK(D186),"",COUNTA($D$2:D186))</f>
        <v>149</v>
      </c>
      <c r="B186" s="141">
        <f t="shared" si="102"/>
        <v>185</v>
      </c>
      <c r="C186" s="84"/>
      <c r="D186" s="84" t="s">
        <v>847</v>
      </c>
      <c r="E186" s="87" t="s">
        <v>1170</v>
      </c>
      <c r="F186" s="94" t="s">
        <v>1084</v>
      </c>
      <c r="G186" s="94" t="s">
        <v>1085</v>
      </c>
      <c r="H186" s="86" t="s">
        <v>1949</v>
      </c>
      <c r="I186" s="86" t="s">
        <v>1146</v>
      </c>
      <c r="J186" s="87" t="s">
        <v>1110</v>
      </c>
      <c r="K186" s="87">
        <v>1</v>
      </c>
      <c r="L186" s="88">
        <v>43467</v>
      </c>
      <c r="M186" s="88">
        <v>43830</v>
      </c>
      <c r="N186" s="89">
        <f t="shared" si="117"/>
        <v>51.857142857142854</v>
      </c>
      <c r="O186" s="87" t="s">
        <v>659</v>
      </c>
      <c r="P186" s="87">
        <v>0</v>
      </c>
      <c r="Q186" s="86"/>
      <c r="R186" s="87"/>
      <c r="S186" s="165">
        <f t="shared" si="116"/>
        <v>-1461</v>
      </c>
      <c r="T186" s="90">
        <f t="shared" si="107"/>
        <v>0</v>
      </c>
      <c r="U186" s="101">
        <f t="shared" si="108"/>
        <v>0</v>
      </c>
      <c r="V186" s="101">
        <f t="shared" si="109"/>
        <v>0</v>
      </c>
      <c r="W186" s="101">
        <f t="shared" si="110"/>
        <v>51.857142857142854</v>
      </c>
      <c r="X186" s="84" t="s">
        <v>1907</v>
      </c>
      <c r="Y186" s="112" t="str">
        <f t="shared" si="114"/>
        <v>VENCIDA</v>
      </c>
      <c r="Z186" s="112" t="str">
        <f t="shared" si="111"/>
        <v>VENCIDO</v>
      </c>
      <c r="AA186" s="108" t="s">
        <v>1111</v>
      </c>
      <c r="AB186" s="118" t="str">
        <f t="shared" si="115"/>
        <v>H25ACSRT17</v>
      </c>
      <c r="AC186" s="118">
        <f t="shared" si="112"/>
        <v>1</v>
      </c>
      <c r="AD186" s="118" t="str">
        <f t="shared" si="113"/>
        <v>H25ACSRT17 - 1</v>
      </c>
      <c r="AE186" s="192">
        <f t="shared" si="103"/>
        <v>1</v>
      </c>
      <c r="AF186" s="192">
        <f t="shared" si="104"/>
        <v>1</v>
      </c>
      <c r="AG186" s="192" t="str">
        <f t="shared" si="105"/>
        <v>H25ACSRT17.</v>
      </c>
      <c r="AH186" s="192" t="str">
        <f t="shared" si="106"/>
        <v>H25ACSRT17</v>
      </c>
      <c r="AI186" s="64"/>
      <c r="AJ186" s="65"/>
      <c r="AK186" s="16"/>
    </row>
    <row r="187" spans="1:37" s="17" customFormat="1" ht="350.1" customHeight="1" x14ac:dyDescent="0.2">
      <c r="A187" s="162">
        <f>IF(ISBLANK(D187),"",COUNTA($D$2:D187))</f>
        <v>150</v>
      </c>
      <c r="B187" s="141">
        <f t="shared" si="102"/>
        <v>186</v>
      </c>
      <c r="C187" s="84"/>
      <c r="D187" s="84" t="s">
        <v>848</v>
      </c>
      <c r="E187" s="87" t="s">
        <v>1171</v>
      </c>
      <c r="F187" s="92" t="s">
        <v>1086</v>
      </c>
      <c r="G187" s="92" t="s">
        <v>1087</v>
      </c>
      <c r="H187" s="86" t="s">
        <v>1138</v>
      </c>
      <c r="I187" s="86" t="s">
        <v>1104</v>
      </c>
      <c r="J187" s="87" t="s">
        <v>1106</v>
      </c>
      <c r="K187" s="87">
        <v>2</v>
      </c>
      <c r="L187" s="88">
        <v>43467</v>
      </c>
      <c r="M187" s="88">
        <v>43524</v>
      </c>
      <c r="N187" s="89">
        <f t="shared" si="117"/>
        <v>8.1428571428571423</v>
      </c>
      <c r="O187" s="87" t="s">
        <v>659</v>
      </c>
      <c r="P187" s="87">
        <v>0</v>
      </c>
      <c r="Q187" s="87"/>
      <c r="R187" s="87"/>
      <c r="S187" s="165">
        <f t="shared" si="116"/>
        <v>-1450.8</v>
      </c>
      <c r="T187" s="90">
        <f t="shared" si="107"/>
        <v>0</v>
      </c>
      <c r="U187" s="101">
        <f t="shared" si="108"/>
        <v>0</v>
      </c>
      <c r="V187" s="101">
        <f t="shared" si="109"/>
        <v>0</v>
      </c>
      <c r="W187" s="101">
        <f t="shared" si="110"/>
        <v>8.1428571428571423</v>
      </c>
      <c r="X187" s="84"/>
      <c r="Y187" s="112" t="str">
        <f t="shared" si="114"/>
        <v>VENCIDA</v>
      </c>
      <c r="Z187" s="112" t="str">
        <f t="shared" si="111"/>
        <v>VENCIDO</v>
      </c>
      <c r="AA187" s="108" t="s">
        <v>1111</v>
      </c>
      <c r="AB187" s="118" t="str">
        <f t="shared" si="115"/>
        <v>H26ACSRT17</v>
      </c>
      <c r="AC187" s="118">
        <f t="shared" si="112"/>
        <v>1</v>
      </c>
      <c r="AD187" s="118" t="str">
        <f t="shared" si="113"/>
        <v>H26ACSRT17 - 1</v>
      </c>
      <c r="AE187" s="192">
        <f t="shared" si="103"/>
        <v>1</v>
      </c>
      <c r="AF187" s="192">
        <f t="shared" si="104"/>
        <v>1</v>
      </c>
      <c r="AG187" s="192" t="str">
        <f t="shared" si="105"/>
        <v>H26ACSRT17.</v>
      </c>
      <c r="AH187" s="192" t="str">
        <f t="shared" si="106"/>
        <v>H26ACSRT17</v>
      </c>
      <c r="AI187" s="64"/>
      <c r="AJ187" s="65"/>
      <c r="AK187" s="16"/>
    </row>
    <row r="188" spans="1:37" s="17" customFormat="1" ht="350.1" customHeight="1" x14ac:dyDescent="0.2">
      <c r="A188" s="162">
        <f>IF(ISBLANK(D188),"",COUNTA($D$2:D188))</f>
        <v>151</v>
      </c>
      <c r="B188" s="141">
        <f t="shared" si="102"/>
        <v>187</v>
      </c>
      <c r="C188" s="84"/>
      <c r="D188" s="84" t="s">
        <v>848</v>
      </c>
      <c r="E188" s="87" t="s">
        <v>1168</v>
      </c>
      <c r="F188" s="92" t="s">
        <v>1088</v>
      </c>
      <c r="G188" s="92" t="s">
        <v>1089</v>
      </c>
      <c r="H188" s="97" t="s">
        <v>1139</v>
      </c>
      <c r="I188" s="86" t="s">
        <v>1147</v>
      </c>
      <c r="J188" s="87" t="s">
        <v>1106</v>
      </c>
      <c r="K188" s="87">
        <v>2</v>
      </c>
      <c r="L188" s="88">
        <v>43467</v>
      </c>
      <c r="M188" s="88">
        <v>43524</v>
      </c>
      <c r="N188" s="89">
        <f t="shared" si="117"/>
        <v>8.1428571428571423</v>
      </c>
      <c r="O188" s="87" t="s">
        <v>659</v>
      </c>
      <c r="P188" s="87">
        <v>0</v>
      </c>
      <c r="Q188" s="87"/>
      <c r="R188" s="87"/>
      <c r="S188" s="165">
        <f t="shared" si="116"/>
        <v>-1450.8</v>
      </c>
      <c r="T188" s="90">
        <f t="shared" si="107"/>
        <v>0</v>
      </c>
      <c r="U188" s="101">
        <f t="shared" si="108"/>
        <v>0</v>
      </c>
      <c r="V188" s="101">
        <f t="shared" si="109"/>
        <v>0</v>
      </c>
      <c r="W188" s="101">
        <f t="shared" si="110"/>
        <v>8.1428571428571423</v>
      </c>
      <c r="X188" s="84"/>
      <c r="Y188" s="112" t="str">
        <f t="shared" si="114"/>
        <v>VENCIDA</v>
      </c>
      <c r="Z188" s="112" t="str">
        <f t="shared" si="111"/>
        <v>VENCIDO</v>
      </c>
      <c r="AA188" s="108" t="s">
        <v>1111</v>
      </c>
      <c r="AB188" s="118" t="str">
        <f t="shared" si="115"/>
        <v>H27ACSRT17</v>
      </c>
      <c r="AC188" s="118">
        <f t="shared" si="112"/>
        <v>1</v>
      </c>
      <c r="AD188" s="118" t="str">
        <f t="shared" si="113"/>
        <v>H27ACSRT17 - 1</v>
      </c>
      <c r="AE188" s="192">
        <f t="shared" si="103"/>
        <v>1</v>
      </c>
      <c r="AF188" s="192">
        <f t="shared" si="104"/>
        <v>1</v>
      </c>
      <c r="AG188" s="192" t="str">
        <f t="shared" si="105"/>
        <v>H27ACSRT17.</v>
      </c>
      <c r="AH188" s="192" t="str">
        <f t="shared" si="106"/>
        <v>H27ACSRT17</v>
      </c>
      <c r="AI188" s="64"/>
      <c r="AJ188" s="65"/>
      <c r="AK188" s="16"/>
    </row>
    <row r="189" spans="1:37" s="17" customFormat="1" ht="350.1" customHeight="1" x14ac:dyDescent="0.2">
      <c r="A189" s="162">
        <f>IF(ISBLANK(D189),"",COUNTA($D$2:D189))</f>
        <v>152</v>
      </c>
      <c r="B189" s="141">
        <f t="shared" si="102"/>
        <v>188</v>
      </c>
      <c r="C189" s="84"/>
      <c r="D189" s="84" t="s">
        <v>847</v>
      </c>
      <c r="E189" s="87" t="s">
        <v>1172</v>
      </c>
      <c r="F189" s="92" t="s">
        <v>1090</v>
      </c>
      <c r="G189" s="92" t="s">
        <v>1140</v>
      </c>
      <c r="H189" s="86" t="s">
        <v>1099</v>
      </c>
      <c r="I189" s="86" t="s">
        <v>1132</v>
      </c>
      <c r="J189" s="84" t="s">
        <v>1107</v>
      </c>
      <c r="K189" s="84">
        <v>12</v>
      </c>
      <c r="L189" s="88">
        <v>43467</v>
      </c>
      <c r="M189" s="88">
        <v>43827</v>
      </c>
      <c r="N189" s="89">
        <f t="shared" si="117"/>
        <v>51.428571428571431</v>
      </c>
      <c r="O189" s="87" t="s">
        <v>340</v>
      </c>
      <c r="P189" s="87">
        <v>12</v>
      </c>
      <c r="Q189" s="87"/>
      <c r="R189" s="180">
        <v>44379</v>
      </c>
      <c r="S189" s="165">
        <f t="shared" si="116"/>
        <v>18.399999999999999</v>
      </c>
      <c r="T189" s="90">
        <f t="shared" si="107"/>
        <v>100</v>
      </c>
      <c r="U189" s="101">
        <f t="shared" si="108"/>
        <v>51.428571428571431</v>
      </c>
      <c r="V189" s="101">
        <f t="shared" si="109"/>
        <v>51.428571428571431</v>
      </c>
      <c r="W189" s="101">
        <f t="shared" si="110"/>
        <v>51.428571428571431</v>
      </c>
      <c r="X189" s="84"/>
      <c r="Y189" s="112" t="str">
        <f t="shared" si="114"/>
        <v>CUMPLIDA</v>
      </c>
      <c r="Z189" s="112" t="str">
        <f t="shared" si="111"/>
        <v>CUMPLIDO</v>
      </c>
      <c r="AA189" s="108" t="s">
        <v>1111</v>
      </c>
      <c r="AB189" s="118" t="str">
        <f t="shared" si="115"/>
        <v>H28ACSRT17</v>
      </c>
      <c r="AC189" s="118">
        <f t="shared" si="112"/>
        <v>1</v>
      </c>
      <c r="AD189" s="118" t="str">
        <f t="shared" si="113"/>
        <v>H28ACSRT17 - 1</v>
      </c>
      <c r="AE189" s="192">
        <f t="shared" si="103"/>
        <v>5</v>
      </c>
      <c r="AF189" s="192">
        <f t="shared" si="104"/>
        <v>5</v>
      </c>
      <c r="AG189" s="192" t="str">
        <f t="shared" si="105"/>
        <v>H28ACSRT17.</v>
      </c>
      <c r="AH189" s="192" t="str">
        <f t="shared" si="106"/>
        <v>H28ACSRT17</v>
      </c>
      <c r="AI189" s="64"/>
      <c r="AJ189" s="65"/>
      <c r="AK189" s="16"/>
    </row>
    <row r="190" spans="1:37" s="17" customFormat="1" ht="350.1" customHeight="1" x14ac:dyDescent="0.2">
      <c r="A190" s="162">
        <f>IF(ISBLANK(D190),"",COUNTA($D$2:D190))</f>
        <v>153</v>
      </c>
      <c r="B190" s="141">
        <f t="shared" si="102"/>
        <v>189</v>
      </c>
      <c r="C190" s="84"/>
      <c r="D190" s="84" t="s">
        <v>847</v>
      </c>
      <c r="E190" s="87" t="s">
        <v>1151</v>
      </c>
      <c r="F190" s="92" t="s">
        <v>1091</v>
      </c>
      <c r="G190" s="92" t="s">
        <v>1092</v>
      </c>
      <c r="H190" s="86" t="s">
        <v>1098</v>
      </c>
      <c r="I190" s="86" t="s">
        <v>1105</v>
      </c>
      <c r="J190" s="87" t="s">
        <v>1116</v>
      </c>
      <c r="K190" s="87">
        <v>1</v>
      </c>
      <c r="L190" s="88">
        <v>43467</v>
      </c>
      <c r="M190" s="88">
        <v>43524</v>
      </c>
      <c r="N190" s="89">
        <f t="shared" si="117"/>
        <v>8.1428571428571423</v>
      </c>
      <c r="O190" s="87" t="s">
        <v>659</v>
      </c>
      <c r="P190" s="87">
        <v>0</v>
      </c>
      <c r="Q190" s="87"/>
      <c r="R190" s="87"/>
      <c r="S190" s="165">
        <f t="shared" si="116"/>
        <v>-1450.8</v>
      </c>
      <c r="T190" s="90">
        <f t="shared" si="107"/>
        <v>0</v>
      </c>
      <c r="U190" s="101">
        <f t="shared" si="108"/>
        <v>0</v>
      </c>
      <c r="V190" s="101">
        <f t="shared" si="109"/>
        <v>0</v>
      </c>
      <c r="W190" s="101">
        <f t="shared" si="110"/>
        <v>8.1428571428571423</v>
      </c>
      <c r="X190" s="84"/>
      <c r="Y190" s="112" t="str">
        <f t="shared" si="114"/>
        <v>VENCIDA</v>
      </c>
      <c r="Z190" s="112" t="str">
        <f t="shared" si="111"/>
        <v>VENCIDO</v>
      </c>
      <c r="AA190" s="108" t="s">
        <v>1111</v>
      </c>
      <c r="AB190" s="118" t="str">
        <f t="shared" si="115"/>
        <v>H29ACSRT17</v>
      </c>
      <c r="AC190" s="118">
        <f t="shared" si="112"/>
        <v>1</v>
      </c>
      <c r="AD190" s="118" t="str">
        <f t="shared" si="113"/>
        <v>H29ACSRT17 - 1</v>
      </c>
      <c r="AE190" s="192">
        <f t="shared" si="103"/>
        <v>1</v>
      </c>
      <c r="AF190" s="192">
        <f t="shared" si="104"/>
        <v>1</v>
      </c>
      <c r="AG190" s="192" t="str">
        <f t="shared" si="105"/>
        <v>H29ACSRT17.</v>
      </c>
      <c r="AH190" s="192" t="str">
        <f t="shared" si="106"/>
        <v>H29ACSRT17</v>
      </c>
      <c r="AI190" s="64"/>
      <c r="AJ190" s="65"/>
      <c r="AK190" s="16"/>
    </row>
    <row r="191" spans="1:37" s="17" customFormat="1" ht="350.1" customHeight="1" x14ac:dyDescent="0.2">
      <c r="A191" s="162">
        <f>IF(ISBLANK(D191),"",COUNTA($D$2:D191))</f>
        <v>154</v>
      </c>
      <c r="B191" s="141">
        <f t="shared" si="102"/>
        <v>190</v>
      </c>
      <c r="C191" s="84"/>
      <c r="D191" s="84" t="s">
        <v>848</v>
      </c>
      <c r="E191" s="87" t="s">
        <v>1164</v>
      </c>
      <c r="F191" s="92" t="s">
        <v>1093</v>
      </c>
      <c r="G191" s="92" t="s">
        <v>1094</v>
      </c>
      <c r="H191" s="86" t="s">
        <v>1099</v>
      </c>
      <c r="I191" s="86" t="s">
        <v>1132</v>
      </c>
      <c r="J191" s="84" t="s">
        <v>1107</v>
      </c>
      <c r="K191" s="84">
        <v>12</v>
      </c>
      <c r="L191" s="88">
        <v>43467</v>
      </c>
      <c r="M191" s="88">
        <v>43827</v>
      </c>
      <c r="N191" s="89">
        <f t="shared" si="117"/>
        <v>51.428571428571431</v>
      </c>
      <c r="O191" s="87" t="s">
        <v>340</v>
      </c>
      <c r="P191" s="87">
        <v>12</v>
      </c>
      <c r="Q191" s="87"/>
      <c r="R191" s="87"/>
      <c r="S191" s="165">
        <f t="shared" si="116"/>
        <v>-1460.9</v>
      </c>
      <c r="T191" s="90">
        <f t="shared" si="107"/>
        <v>100</v>
      </c>
      <c r="U191" s="101">
        <f t="shared" si="108"/>
        <v>51.428571428571431</v>
      </c>
      <c r="V191" s="101">
        <f t="shared" si="109"/>
        <v>51.428571428571431</v>
      </c>
      <c r="W191" s="101">
        <f t="shared" si="110"/>
        <v>51.428571428571431</v>
      </c>
      <c r="X191" s="84"/>
      <c r="Y191" s="112" t="str">
        <f t="shared" si="114"/>
        <v>CUMPLIDA</v>
      </c>
      <c r="Z191" s="112" t="str">
        <f t="shared" si="111"/>
        <v>CUMPLIDO</v>
      </c>
      <c r="AA191" s="108" t="s">
        <v>1111</v>
      </c>
      <c r="AB191" s="118" t="str">
        <f t="shared" si="115"/>
        <v>H30ACSRT17</v>
      </c>
      <c r="AC191" s="118">
        <f t="shared" si="112"/>
        <v>1</v>
      </c>
      <c r="AD191" s="118" t="str">
        <f t="shared" si="113"/>
        <v>H30ACSRT17 - 1</v>
      </c>
      <c r="AE191" s="192">
        <f t="shared" si="103"/>
        <v>5</v>
      </c>
      <c r="AF191" s="192">
        <f t="shared" si="104"/>
        <v>5</v>
      </c>
      <c r="AG191" s="192" t="str">
        <f t="shared" si="105"/>
        <v>H30ACSRT17.</v>
      </c>
      <c r="AH191" s="192" t="str">
        <f t="shared" si="106"/>
        <v>H30ACSRT17</v>
      </c>
      <c r="AI191" s="64"/>
      <c r="AJ191" s="65"/>
      <c r="AK191" s="16"/>
    </row>
    <row r="192" spans="1:37" s="17" customFormat="1" ht="350.1" customHeight="1" x14ac:dyDescent="0.2">
      <c r="A192" s="162">
        <f>IF(ISBLANK(D192),"",COUNTA($D$2:D192))</f>
        <v>155</v>
      </c>
      <c r="B192" s="141">
        <f t="shared" si="102"/>
        <v>191</v>
      </c>
      <c r="C192" s="84"/>
      <c r="D192" s="84" t="s">
        <v>848</v>
      </c>
      <c r="E192" s="87" t="s">
        <v>1163</v>
      </c>
      <c r="F192" s="92" t="s">
        <v>1095</v>
      </c>
      <c r="G192" s="92" t="s">
        <v>1096</v>
      </c>
      <c r="H192" s="86" t="s">
        <v>1124</v>
      </c>
      <c r="I192" s="86" t="s">
        <v>1130</v>
      </c>
      <c r="J192" s="87" t="s">
        <v>1116</v>
      </c>
      <c r="K192" s="87">
        <v>1</v>
      </c>
      <c r="L192" s="88">
        <v>43467</v>
      </c>
      <c r="M192" s="88">
        <v>43524</v>
      </c>
      <c r="N192" s="89">
        <f t="shared" si="117"/>
        <v>8.1428571428571423</v>
      </c>
      <c r="O192" s="87" t="s">
        <v>659</v>
      </c>
      <c r="P192" s="87">
        <v>0</v>
      </c>
      <c r="Q192" s="87"/>
      <c r="R192" s="87"/>
      <c r="S192" s="165">
        <f t="shared" si="116"/>
        <v>-1450.8</v>
      </c>
      <c r="T192" s="90">
        <f t="shared" si="107"/>
        <v>0</v>
      </c>
      <c r="U192" s="101">
        <f t="shared" si="108"/>
        <v>0</v>
      </c>
      <c r="V192" s="101">
        <f t="shared" si="109"/>
        <v>0</v>
      </c>
      <c r="W192" s="101">
        <f t="shared" si="110"/>
        <v>8.1428571428571423</v>
      </c>
      <c r="X192" s="84"/>
      <c r="Y192" s="112" t="str">
        <f t="shared" si="114"/>
        <v>VENCIDA</v>
      </c>
      <c r="Z192" s="112" t="str">
        <f t="shared" si="111"/>
        <v>VENCIDO</v>
      </c>
      <c r="AA192" s="108" t="s">
        <v>1111</v>
      </c>
      <c r="AB192" s="118" t="str">
        <f t="shared" si="115"/>
        <v>H31ACSRT17</v>
      </c>
      <c r="AC192" s="118">
        <f t="shared" si="112"/>
        <v>1</v>
      </c>
      <c r="AD192" s="118" t="str">
        <f t="shared" si="113"/>
        <v>H31ACSRT17 - 1</v>
      </c>
      <c r="AE192" s="192">
        <f t="shared" si="103"/>
        <v>1</v>
      </c>
      <c r="AF192" s="192">
        <f t="shared" si="104"/>
        <v>1</v>
      </c>
      <c r="AG192" s="192" t="str">
        <f t="shared" si="105"/>
        <v>H31ACSRT17.</v>
      </c>
      <c r="AH192" s="192" t="str">
        <f t="shared" si="106"/>
        <v>H31ACSRT17</v>
      </c>
      <c r="AI192" s="64"/>
      <c r="AJ192" s="65"/>
      <c r="AK192" s="16"/>
    </row>
    <row r="193" spans="1:37" s="17" customFormat="1" ht="350.1" customHeight="1" x14ac:dyDescent="0.2">
      <c r="A193" s="162">
        <f>IF(ISBLANK(D193),"",COUNTA($D$2:D193))</f>
        <v>156</v>
      </c>
      <c r="B193" s="141">
        <f t="shared" si="102"/>
        <v>192</v>
      </c>
      <c r="C193" s="84"/>
      <c r="D193" s="84" t="s">
        <v>963</v>
      </c>
      <c r="E193" s="87" t="s">
        <v>20</v>
      </c>
      <c r="F193" s="92" t="s">
        <v>1252</v>
      </c>
      <c r="G193" s="92" t="s">
        <v>1028</v>
      </c>
      <c r="H193" s="92" t="s">
        <v>1036</v>
      </c>
      <c r="I193" s="92" t="s">
        <v>1037</v>
      </c>
      <c r="J193" s="85" t="s">
        <v>1034</v>
      </c>
      <c r="K193" s="85">
        <v>4</v>
      </c>
      <c r="L193" s="96">
        <v>43361</v>
      </c>
      <c r="M193" s="96">
        <v>43434</v>
      </c>
      <c r="N193" s="89">
        <f t="shared" ref="N193:N200" si="118">(+M193-L193)/7</f>
        <v>10.428571428571429</v>
      </c>
      <c r="O193" s="87" t="s">
        <v>19</v>
      </c>
      <c r="P193" s="85">
        <v>4</v>
      </c>
      <c r="Q193" s="92"/>
      <c r="R193" s="85"/>
      <c r="S193" s="165">
        <f t="shared" si="116"/>
        <v>-1447.8</v>
      </c>
      <c r="T193" s="90">
        <f t="shared" si="107"/>
        <v>100</v>
      </c>
      <c r="U193" s="101">
        <f t="shared" si="108"/>
        <v>10.428571428571429</v>
      </c>
      <c r="V193" s="101">
        <f t="shared" si="109"/>
        <v>10.428571428571429</v>
      </c>
      <c r="W193" s="101">
        <f t="shared" si="110"/>
        <v>10.428571428571429</v>
      </c>
      <c r="X193" s="84"/>
      <c r="Y193" s="112" t="str">
        <f t="shared" si="114"/>
        <v>CUMPLIDA</v>
      </c>
      <c r="Z193" s="112" t="str">
        <f t="shared" si="111"/>
        <v>CUMPLIDO</v>
      </c>
      <c r="AA193" s="108" t="s">
        <v>1032</v>
      </c>
      <c r="AB193" s="118" t="str">
        <f t="shared" si="115"/>
        <v>H1DP17</v>
      </c>
      <c r="AC193" s="118">
        <f t="shared" si="112"/>
        <v>1</v>
      </c>
      <c r="AD193" s="118" t="str">
        <f t="shared" si="113"/>
        <v>H1DP17 - 1</v>
      </c>
      <c r="AE193" s="192">
        <f t="shared" si="103"/>
        <v>5</v>
      </c>
      <c r="AF193" s="192">
        <f t="shared" si="104"/>
        <v>5</v>
      </c>
      <c r="AG193" s="192" t="str">
        <f t="shared" si="105"/>
        <v>H1DP17.</v>
      </c>
      <c r="AH193" s="192" t="str">
        <f t="shared" si="106"/>
        <v>H1DP17</v>
      </c>
      <c r="AI193" s="64"/>
      <c r="AJ193" s="65"/>
      <c r="AK193" s="16"/>
    </row>
    <row r="194" spans="1:37" s="17" customFormat="1" ht="350.1" customHeight="1" x14ac:dyDescent="0.2">
      <c r="A194" s="162">
        <f>IF(ISBLANK(D194),"",COUNTA($D$2:D194))</f>
        <v>157</v>
      </c>
      <c r="B194" s="141">
        <f t="shared" ref="B194:B257" si="119">ROW()-1</f>
        <v>193</v>
      </c>
      <c r="C194" s="84"/>
      <c r="D194" s="84" t="s">
        <v>963</v>
      </c>
      <c r="E194" s="87" t="s">
        <v>20</v>
      </c>
      <c r="F194" s="92" t="s">
        <v>1253</v>
      </c>
      <c r="G194" s="92" t="s">
        <v>1028</v>
      </c>
      <c r="H194" s="92" t="s">
        <v>1445</v>
      </c>
      <c r="I194" s="92" t="s">
        <v>1444</v>
      </c>
      <c r="J194" s="85" t="s">
        <v>1499</v>
      </c>
      <c r="K194" s="85">
        <v>1</v>
      </c>
      <c r="L194" s="96">
        <v>43858</v>
      </c>
      <c r="M194" s="96">
        <v>44165</v>
      </c>
      <c r="N194" s="89">
        <f t="shared" si="118"/>
        <v>43.857142857142854</v>
      </c>
      <c r="O194" s="87" t="s">
        <v>19</v>
      </c>
      <c r="P194" s="87">
        <v>0</v>
      </c>
      <c r="Q194" s="92"/>
      <c r="R194" s="85"/>
      <c r="S194" s="165">
        <f t="shared" si="116"/>
        <v>-1472.1666666666667</v>
      </c>
      <c r="T194" s="90">
        <f t="shared" si="107"/>
        <v>0</v>
      </c>
      <c r="U194" s="101">
        <f t="shared" si="108"/>
        <v>0</v>
      </c>
      <c r="V194" s="101">
        <f t="shared" si="109"/>
        <v>0</v>
      </c>
      <c r="W194" s="101">
        <f t="shared" si="110"/>
        <v>43.857142857142854</v>
      </c>
      <c r="X194" s="84"/>
      <c r="Y194" s="112" t="str">
        <f t="shared" si="114"/>
        <v>VENCIDA</v>
      </c>
      <c r="Z194" s="112" t="str">
        <f t="shared" si="111"/>
        <v>VENCIDO</v>
      </c>
      <c r="AA194" s="108" t="s">
        <v>1032</v>
      </c>
      <c r="AB194" s="118" t="str">
        <f t="shared" si="115"/>
        <v>H2DP17</v>
      </c>
      <c r="AC194" s="118">
        <f t="shared" si="112"/>
        <v>1</v>
      </c>
      <c r="AD194" s="118" t="str">
        <f t="shared" si="113"/>
        <v>H2DP17 - 1</v>
      </c>
      <c r="AE194" s="192">
        <f t="shared" ref="AE194:AE257" si="120">IF(Y194="VENCIDA",1,IF(Y194="PRÓXIMA A VENCER",2,IF(Y194="EN TERMINO",3,IF(Y194="CON AVANCE",4,IF(Y194="CUMPLIDA",5,)))))</f>
        <v>1</v>
      </c>
      <c r="AF194" s="192">
        <f t="shared" ref="AF194:AF257" si="121">IF(AC195=AC194+1,MIN(AE194,AF195),AE194)</f>
        <v>1</v>
      </c>
      <c r="AG194" s="192" t="str">
        <f t="shared" ref="AG194:AG257" si="122">IF(A194&lt;&gt;"",MID(F194,1,FIND(" ",F194,1)-1),AG193)</f>
        <v>H2DP17.</v>
      </c>
      <c r="AH194" s="192" t="str">
        <f t="shared" ref="AH194:AH257" si="123">IFERROR(MID(AG194,1,FIND(".",AG194,1)-1),AG194)</f>
        <v>H2DP17</v>
      </c>
      <c r="AI194" s="64"/>
      <c r="AJ194" s="65"/>
      <c r="AK194" s="16"/>
    </row>
    <row r="195" spans="1:37" s="17" customFormat="1" ht="350.1" customHeight="1" x14ac:dyDescent="0.2">
      <c r="A195" s="162">
        <f>IF(ISBLANK(D195),"",COUNTA($D$2:D195))</f>
        <v>158</v>
      </c>
      <c r="B195" s="141">
        <f t="shared" si="119"/>
        <v>194</v>
      </c>
      <c r="C195" s="84"/>
      <c r="D195" s="84" t="s">
        <v>963</v>
      </c>
      <c r="E195" s="87" t="s">
        <v>20</v>
      </c>
      <c r="F195" s="92" t="s">
        <v>1255</v>
      </c>
      <c r="G195" s="92" t="s">
        <v>1028</v>
      </c>
      <c r="H195" s="92" t="s">
        <v>1036</v>
      </c>
      <c r="I195" s="92" t="s">
        <v>1037</v>
      </c>
      <c r="J195" s="85" t="s">
        <v>1034</v>
      </c>
      <c r="K195" s="85">
        <v>4</v>
      </c>
      <c r="L195" s="96">
        <v>43361</v>
      </c>
      <c r="M195" s="96">
        <v>43434</v>
      </c>
      <c r="N195" s="89">
        <f t="shared" si="118"/>
        <v>10.428571428571429</v>
      </c>
      <c r="O195" s="87" t="s">
        <v>19</v>
      </c>
      <c r="P195" s="85">
        <v>4</v>
      </c>
      <c r="Q195" s="92"/>
      <c r="R195" s="85"/>
      <c r="S195" s="165">
        <f t="shared" si="116"/>
        <v>-1447.8</v>
      </c>
      <c r="T195" s="90">
        <f t="shared" si="107"/>
        <v>100</v>
      </c>
      <c r="U195" s="101">
        <f t="shared" si="108"/>
        <v>10.428571428571429</v>
      </c>
      <c r="V195" s="101">
        <f t="shared" si="109"/>
        <v>10.428571428571429</v>
      </c>
      <c r="W195" s="101">
        <f t="shared" si="110"/>
        <v>10.428571428571429</v>
      </c>
      <c r="X195" s="84"/>
      <c r="Y195" s="112" t="str">
        <f t="shared" si="114"/>
        <v>CUMPLIDA</v>
      </c>
      <c r="Z195" s="112" t="str">
        <f t="shared" si="111"/>
        <v>VENCIDO</v>
      </c>
      <c r="AA195" s="108" t="s">
        <v>1032</v>
      </c>
      <c r="AB195" s="118" t="str">
        <f t="shared" si="115"/>
        <v>H3DP17</v>
      </c>
      <c r="AC195" s="118">
        <f t="shared" si="112"/>
        <v>1</v>
      </c>
      <c r="AD195" s="118" t="str">
        <f t="shared" si="113"/>
        <v>H3DP17 - 1</v>
      </c>
      <c r="AE195" s="192">
        <f t="shared" si="120"/>
        <v>5</v>
      </c>
      <c r="AF195" s="192">
        <f t="shared" si="121"/>
        <v>1</v>
      </c>
      <c r="AG195" s="192" t="str">
        <f t="shared" si="122"/>
        <v>H3DP17.</v>
      </c>
      <c r="AH195" s="192" t="str">
        <f t="shared" si="123"/>
        <v>H3DP17</v>
      </c>
      <c r="AI195" s="64"/>
      <c r="AJ195" s="65"/>
      <c r="AK195" s="16"/>
    </row>
    <row r="196" spans="1:37" s="17" customFormat="1" ht="350.1" customHeight="1" x14ac:dyDescent="0.2">
      <c r="A196" s="162" t="str">
        <f>IF(ISBLANK(D196),"",COUNTA($D$2:D196))</f>
        <v/>
      </c>
      <c r="B196" s="141">
        <f t="shared" si="119"/>
        <v>195</v>
      </c>
      <c r="C196" s="84"/>
      <c r="D196" s="84"/>
      <c r="E196" s="87" t="s">
        <v>20</v>
      </c>
      <c r="F196" s="92" t="s">
        <v>1254</v>
      </c>
      <c r="G196" s="92" t="s">
        <v>1028</v>
      </c>
      <c r="H196" s="92" t="s">
        <v>1040</v>
      </c>
      <c r="I196" s="92" t="s">
        <v>1038</v>
      </c>
      <c r="J196" s="85" t="s">
        <v>1039</v>
      </c>
      <c r="K196" s="85">
        <v>2</v>
      </c>
      <c r="L196" s="96">
        <v>43361</v>
      </c>
      <c r="M196" s="96">
        <v>43434</v>
      </c>
      <c r="N196" s="89">
        <f t="shared" si="118"/>
        <v>10.428571428571429</v>
      </c>
      <c r="O196" s="87" t="s">
        <v>19</v>
      </c>
      <c r="P196" s="87">
        <v>0</v>
      </c>
      <c r="Q196" s="92"/>
      <c r="R196" s="85"/>
      <c r="S196" s="165">
        <f t="shared" si="116"/>
        <v>-1447.8</v>
      </c>
      <c r="T196" s="90">
        <f t="shared" si="107"/>
        <v>0</v>
      </c>
      <c r="U196" s="101">
        <f t="shared" si="108"/>
        <v>0</v>
      </c>
      <c r="V196" s="101">
        <f t="shared" si="109"/>
        <v>0</v>
      </c>
      <c r="W196" s="101">
        <f t="shared" si="110"/>
        <v>10.428571428571429</v>
      </c>
      <c r="X196" s="84"/>
      <c r="Y196" s="112" t="str">
        <f t="shared" si="114"/>
        <v>VENCIDA</v>
      </c>
      <c r="Z196" s="112" t="str">
        <f t="shared" si="111"/>
        <v/>
      </c>
      <c r="AA196" s="108" t="s">
        <v>1032</v>
      </c>
      <c r="AB196" s="118" t="str">
        <f t="shared" si="115"/>
        <v>H3DP17</v>
      </c>
      <c r="AC196" s="118">
        <f t="shared" si="112"/>
        <v>2</v>
      </c>
      <c r="AD196" s="118" t="str">
        <f t="shared" si="113"/>
        <v>H3DP17 - 2</v>
      </c>
      <c r="AE196" s="192">
        <f t="shared" si="120"/>
        <v>1</v>
      </c>
      <c r="AF196" s="192">
        <f t="shared" si="121"/>
        <v>1</v>
      </c>
      <c r="AG196" s="192" t="str">
        <f t="shared" si="122"/>
        <v>H3DP17.</v>
      </c>
      <c r="AH196" s="192" t="str">
        <f t="shared" si="123"/>
        <v>H3DP17</v>
      </c>
      <c r="AI196" s="64"/>
      <c r="AJ196" s="65"/>
      <c r="AK196" s="16"/>
    </row>
    <row r="197" spans="1:37" s="17" customFormat="1" ht="350.1" customHeight="1" x14ac:dyDescent="0.2">
      <c r="A197" s="162">
        <f>IF(ISBLANK(D197),"",COUNTA($D$2:D197))</f>
        <v>159</v>
      </c>
      <c r="B197" s="141">
        <f t="shared" si="119"/>
        <v>196</v>
      </c>
      <c r="C197" s="84"/>
      <c r="D197" s="84" t="s">
        <v>963</v>
      </c>
      <c r="E197" s="87" t="s">
        <v>20</v>
      </c>
      <c r="F197" s="92" t="s">
        <v>1256</v>
      </c>
      <c r="G197" s="92" t="s">
        <v>1028</v>
      </c>
      <c r="H197" s="92" t="s">
        <v>1445</v>
      </c>
      <c r="I197" s="92" t="s">
        <v>1444</v>
      </c>
      <c r="J197" s="85" t="s">
        <v>1499</v>
      </c>
      <c r="K197" s="85">
        <v>1</v>
      </c>
      <c r="L197" s="96">
        <v>43858</v>
      </c>
      <c r="M197" s="96">
        <v>44165</v>
      </c>
      <c r="N197" s="89">
        <f t="shared" si="118"/>
        <v>43.857142857142854</v>
      </c>
      <c r="O197" s="87" t="s">
        <v>19</v>
      </c>
      <c r="P197" s="87">
        <v>0</v>
      </c>
      <c r="Q197" s="92"/>
      <c r="R197" s="85"/>
      <c r="S197" s="165">
        <f t="shared" si="116"/>
        <v>-1472.1666666666667</v>
      </c>
      <c r="T197" s="90">
        <f t="shared" si="107"/>
        <v>0</v>
      </c>
      <c r="U197" s="101">
        <f t="shared" si="108"/>
        <v>0</v>
      </c>
      <c r="V197" s="101">
        <f t="shared" si="109"/>
        <v>0</v>
      </c>
      <c r="W197" s="101">
        <f t="shared" si="110"/>
        <v>43.857142857142854</v>
      </c>
      <c r="X197" s="84"/>
      <c r="Y197" s="112" t="str">
        <f t="shared" si="114"/>
        <v>VENCIDA</v>
      </c>
      <c r="Z197" s="112" t="str">
        <f t="shared" si="111"/>
        <v>VENCIDO</v>
      </c>
      <c r="AA197" s="108" t="s">
        <v>1032</v>
      </c>
      <c r="AB197" s="118" t="str">
        <f t="shared" si="115"/>
        <v>H4DP17</v>
      </c>
      <c r="AC197" s="118">
        <f t="shared" si="112"/>
        <v>1</v>
      </c>
      <c r="AD197" s="118" t="str">
        <f t="shared" si="113"/>
        <v>H4DP17 - 1</v>
      </c>
      <c r="AE197" s="192">
        <f t="shared" si="120"/>
        <v>1</v>
      </c>
      <c r="AF197" s="192">
        <f t="shared" si="121"/>
        <v>1</v>
      </c>
      <c r="AG197" s="192" t="str">
        <f t="shared" si="122"/>
        <v>H4DP17.</v>
      </c>
      <c r="AH197" s="192" t="str">
        <f t="shared" si="123"/>
        <v>H4DP17</v>
      </c>
      <c r="AI197" s="64"/>
      <c r="AJ197" s="65"/>
      <c r="AK197" s="16"/>
    </row>
    <row r="198" spans="1:37" s="17" customFormat="1" ht="350.1" customHeight="1" x14ac:dyDescent="0.2">
      <c r="A198" s="162">
        <f>IF(ISBLANK(D198),"",COUNTA($D$2:D198))</f>
        <v>160</v>
      </c>
      <c r="B198" s="141">
        <f t="shared" si="119"/>
        <v>197</v>
      </c>
      <c r="C198" s="84"/>
      <c r="D198" s="84" t="s">
        <v>963</v>
      </c>
      <c r="E198" s="87" t="s">
        <v>20</v>
      </c>
      <c r="F198" s="92" t="s">
        <v>1029</v>
      </c>
      <c r="G198" s="92" t="s">
        <v>1030</v>
      </c>
      <c r="H198" s="92" t="s">
        <v>1035</v>
      </c>
      <c r="I198" s="92" t="s">
        <v>1033</v>
      </c>
      <c r="J198" s="85" t="s">
        <v>9</v>
      </c>
      <c r="K198" s="85">
        <v>1</v>
      </c>
      <c r="L198" s="96">
        <v>43361</v>
      </c>
      <c r="M198" s="96">
        <v>43434</v>
      </c>
      <c r="N198" s="89">
        <f t="shared" si="118"/>
        <v>10.428571428571429</v>
      </c>
      <c r="O198" s="87" t="s">
        <v>895</v>
      </c>
      <c r="P198" s="87">
        <v>1</v>
      </c>
      <c r="Q198" s="92"/>
      <c r="R198" s="179">
        <v>44186</v>
      </c>
      <c r="S198" s="165">
        <f t="shared" si="116"/>
        <v>25.066666666666666</v>
      </c>
      <c r="T198" s="90">
        <f t="shared" si="107"/>
        <v>100</v>
      </c>
      <c r="U198" s="101">
        <f t="shared" si="108"/>
        <v>10.428571428571429</v>
      </c>
      <c r="V198" s="101">
        <f t="shared" si="109"/>
        <v>10.428571428571429</v>
      </c>
      <c r="W198" s="101">
        <f t="shared" si="110"/>
        <v>10.428571428571429</v>
      </c>
      <c r="X198" s="84"/>
      <c r="Y198" s="112" t="str">
        <f t="shared" si="114"/>
        <v>CUMPLIDA</v>
      </c>
      <c r="Z198" s="112" t="str">
        <f t="shared" si="111"/>
        <v>CUMPLIDO</v>
      </c>
      <c r="AA198" s="108" t="s">
        <v>1032</v>
      </c>
      <c r="AB198" s="118" t="str">
        <f t="shared" si="115"/>
        <v>H5DP17</v>
      </c>
      <c r="AC198" s="118">
        <f t="shared" si="112"/>
        <v>1</v>
      </c>
      <c r="AD198" s="118" t="str">
        <f t="shared" si="113"/>
        <v>H5DP17 - 1</v>
      </c>
      <c r="AE198" s="192">
        <f t="shared" si="120"/>
        <v>5</v>
      </c>
      <c r="AF198" s="192">
        <f t="shared" si="121"/>
        <v>5</v>
      </c>
      <c r="AG198" s="192" t="str">
        <f t="shared" si="122"/>
        <v>H5DP17.</v>
      </c>
      <c r="AH198" s="192" t="str">
        <f t="shared" si="123"/>
        <v>H5DP17</v>
      </c>
      <c r="AI198" s="64"/>
      <c r="AJ198" s="65"/>
      <c r="AK198" s="16"/>
    </row>
    <row r="199" spans="1:37" s="17" customFormat="1" ht="350.1" customHeight="1" x14ac:dyDescent="0.2">
      <c r="A199" s="162">
        <f>IF(ISBLANK(D199),"",COUNTA($D$2:D199))</f>
        <v>161</v>
      </c>
      <c r="B199" s="141">
        <f t="shared" si="119"/>
        <v>198</v>
      </c>
      <c r="C199" s="84"/>
      <c r="D199" s="84" t="s">
        <v>963</v>
      </c>
      <c r="E199" s="87" t="s">
        <v>20</v>
      </c>
      <c r="F199" s="92" t="s">
        <v>1257</v>
      </c>
      <c r="G199" s="92" t="s">
        <v>1031</v>
      </c>
      <c r="H199" s="92" t="s">
        <v>1446</v>
      </c>
      <c r="I199" s="92" t="s">
        <v>1444</v>
      </c>
      <c r="J199" s="85" t="s">
        <v>1499</v>
      </c>
      <c r="K199" s="85">
        <v>1</v>
      </c>
      <c r="L199" s="96">
        <v>43858</v>
      </c>
      <c r="M199" s="96">
        <v>44165</v>
      </c>
      <c r="N199" s="89">
        <f t="shared" si="118"/>
        <v>43.857142857142854</v>
      </c>
      <c r="O199" s="87" t="s">
        <v>19</v>
      </c>
      <c r="P199" s="87">
        <v>0</v>
      </c>
      <c r="Q199" s="92"/>
      <c r="R199" s="85"/>
      <c r="S199" s="165">
        <f t="shared" si="116"/>
        <v>-1472.1666666666667</v>
      </c>
      <c r="T199" s="90">
        <f t="shared" si="107"/>
        <v>0</v>
      </c>
      <c r="U199" s="101">
        <f t="shared" si="108"/>
        <v>0</v>
      </c>
      <c r="V199" s="101">
        <f t="shared" si="109"/>
        <v>0</v>
      </c>
      <c r="W199" s="101">
        <f t="shared" si="110"/>
        <v>43.857142857142854</v>
      </c>
      <c r="X199" s="84"/>
      <c r="Y199" s="112" t="str">
        <f t="shared" si="114"/>
        <v>VENCIDA</v>
      </c>
      <c r="Z199" s="112" t="str">
        <f t="shared" si="111"/>
        <v>VENCIDO</v>
      </c>
      <c r="AA199" s="108" t="s">
        <v>1032</v>
      </c>
      <c r="AB199" s="118" t="str">
        <f t="shared" si="115"/>
        <v>H6DP17</v>
      </c>
      <c r="AC199" s="118">
        <f t="shared" si="112"/>
        <v>1</v>
      </c>
      <c r="AD199" s="118" t="str">
        <f t="shared" si="113"/>
        <v>H6DP17 - 1</v>
      </c>
      <c r="AE199" s="192">
        <f t="shared" si="120"/>
        <v>1</v>
      </c>
      <c r="AF199" s="192">
        <f t="shared" si="121"/>
        <v>1</v>
      </c>
      <c r="AG199" s="192" t="str">
        <f t="shared" si="122"/>
        <v>H6DP17.</v>
      </c>
      <c r="AH199" s="192" t="str">
        <f t="shared" si="123"/>
        <v>H6DP17</v>
      </c>
      <c r="AI199" s="64"/>
      <c r="AJ199" s="65"/>
      <c r="AK199" s="16"/>
    </row>
    <row r="200" spans="1:37" s="17" customFormat="1" ht="350.1" customHeight="1" x14ac:dyDescent="0.2">
      <c r="A200" s="162">
        <f>IF(ISBLANK(D200),"",COUNTA($D$2:D200))</f>
        <v>162</v>
      </c>
      <c r="B200" s="141">
        <f t="shared" si="119"/>
        <v>199</v>
      </c>
      <c r="C200" s="84"/>
      <c r="D200" s="84" t="s">
        <v>963</v>
      </c>
      <c r="E200" s="87" t="s">
        <v>20</v>
      </c>
      <c r="F200" s="92" t="s">
        <v>1258</v>
      </c>
      <c r="G200" s="92" t="s">
        <v>1028</v>
      </c>
      <c r="H200" s="92" t="s">
        <v>1446</v>
      </c>
      <c r="I200" s="92" t="s">
        <v>1444</v>
      </c>
      <c r="J200" s="85" t="s">
        <v>1499</v>
      </c>
      <c r="K200" s="85">
        <v>1</v>
      </c>
      <c r="L200" s="96">
        <v>43858</v>
      </c>
      <c r="M200" s="96">
        <v>44165</v>
      </c>
      <c r="N200" s="89">
        <f t="shared" si="118"/>
        <v>43.857142857142854</v>
      </c>
      <c r="O200" s="87" t="s">
        <v>19</v>
      </c>
      <c r="P200" s="87">
        <v>0</v>
      </c>
      <c r="Q200" s="92"/>
      <c r="R200" s="85"/>
      <c r="S200" s="165">
        <f t="shared" si="116"/>
        <v>-1472.1666666666667</v>
      </c>
      <c r="T200" s="90">
        <f t="shared" ref="T200:T246" si="124">IF(P200/K200&gt;1,100,+P200/K200*100)</f>
        <v>0</v>
      </c>
      <c r="U200" s="101">
        <f t="shared" ref="U200:U246" si="125">+N200*T200/100</f>
        <v>0</v>
      </c>
      <c r="V200" s="101">
        <f t="shared" ref="V200:V246" si="126">IF(M200&lt;=$AJ$1,U200,0)</f>
        <v>0</v>
      </c>
      <c r="W200" s="101">
        <f t="shared" ref="W200:W246" si="127">IF($AJ$1&gt;=M200,N200,0)</f>
        <v>43.857142857142854</v>
      </c>
      <c r="X200" s="84"/>
      <c r="Y200" s="112" t="str">
        <f t="shared" si="114"/>
        <v>VENCIDA</v>
      </c>
      <c r="Z200" s="112" t="str">
        <f t="shared" ref="Z200:Z246" si="128">IF(A200&lt;&gt;"",IF(AF200=1,"VENCIDO",IF(AF200=2,"PRÓXIMO A VENCER",IF(AF200=3,"EN TERMINO",IF(AF200=4,"CON AVANCE",IF(AF200=5,"CUMPLIDO",))))),"")</f>
        <v>VENCIDO</v>
      </c>
      <c r="AA200" s="108" t="s">
        <v>1032</v>
      </c>
      <c r="AB200" s="118" t="str">
        <f t="shared" si="115"/>
        <v>H7DP17</v>
      </c>
      <c r="AC200" s="118">
        <f t="shared" si="112"/>
        <v>1</v>
      </c>
      <c r="AD200" s="118" t="str">
        <f t="shared" si="113"/>
        <v>H7DP17 - 1</v>
      </c>
      <c r="AE200" s="192">
        <f t="shared" si="120"/>
        <v>1</v>
      </c>
      <c r="AF200" s="192">
        <f t="shared" si="121"/>
        <v>1</v>
      </c>
      <c r="AG200" s="192" t="str">
        <f t="shared" si="122"/>
        <v>H7DP17.</v>
      </c>
      <c r="AH200" s="192" t="str">
        <f t="shared" si="123"/>
        <v>H7DP17</v>
      </c>
      <c r="AI200" s="64"/>
      <c r="AJ200" s="65"/>
      <c r="AK200" s="16"/>
    </row>
    <row r="201" spans="1:37" s="17" customFormat="1" ht="350.1" customHeight="1" x14ac:dyDescent="0.2">
      <c r="A201" s="162">
        <f>IF(ISBLANK(D201),"",COUNTA($D$2:D201))</f>
        <v>163</v>
      </c>
      <c r="B201" s="141">
        <f t="shared" si="119"/>
        <v>200</v>
      </c>
      <c r="C201" s="84"/>
      <c r="D201" s="84" t="s">
        <v>848</v>
      </c>
      <c r="E201" s="87" t="s">
        <v>95</v>
      </c>
      <c r="F201" s="86" t="s">
        <v>904</v>
      </c>
      <c r="G201" s="86" t="s">
        <v>905</v>
      </c>
      <c r="H201" s="86" t="s">
        <v>1439</v>
      </c>
      <c r="I201" s="86" t="s">
        <v>1426</v>
      </c>
      <c r="J201" s="87" t="s">
        <v>1427</v>
      </c>
      <c r="K201" s="87">
        <v>4</v>
      </c>
      <c r="L201" s="88">
        <v>43859</v>
      </c>
      <c r="M201" s="88">
        <v>44224</v>
      </c>
      <c r="N201" s="89">
        <f t="shared" ref="N201:N245" si="129">(+M201-L201)/7</f>
        <v>52.142857142857146</v>
      </c>
      <c r="O201" s="87" t="s">
        <v>364</v>
      </c>
      <c r="P201" s="87">
        <v>2.6</v>
      </c>
      <c r="Q201" s="92"/>
      <c r="R201" s="85"/>
      <c r="S201" s="165">
        <f t="shared" si="116"/>
        <v>-1474.1333333333334</v>
      </c>
      <c r="T201" s="90">
        <f t="shared" si="124"/>
        <v>65</v>
      </c>
      <c r="U201" s="101">
        <f t="shared" si="125"/>
        <v>33.892857142857146</v>
      </c>
      <c r="V201" s="101">
        <f t="shared" si="126"/>
        <v>33.892857142857146</v>
      </c>
      <c r="W201" s="101">
        <f t="shared" si="127"/>
        <v>52.142857142857146</v>
      </c>
      <c r="X201" s="84" t="s">
        <v>1907</v>
      </c>
      <c r="Y201" s="112" t="str">
        <f t="shared" ref="Y201:Y247" si="130">IF(T201=100,"CUMPLIDA",IF(M201-$AJ$1&lt;0,"VENCIDA",IF(M201-$AJ$1&lt;=30,"PRÓXIMA A VENCER",IF(T201&gt;0,"CON AVANCE","EN TERMINO"))))</f>
        <v>VENCIDA</v>
      </c>
      <c r="Z201" s="112" t="str">
        <f t="shared" si="128"/>
        <v>VENCIDO</v>
      </c>
      <c r="AA201" s="108" t="s">
        <v>967</v>
      </c>
      <c r="AB201" s="118" t="str">
        <f t="shared" ref="AB201:AB247" si="131">AH201</f>
        <v>H2AF17</v>
      </c>
      <c r="AC201" s="118">
        <f>IF(A201&lt;&gt;"",1,#REF!+1)</f>
        <v>1</v>
      </c>
      <c r="AD201" s="118" t="str">
        <f t="shared" ref="AD201:AD249" si="132">CONCATENATE(AB201," - ",AC201)</f>
        <v>H2AF17 - 1</v>
      </c>
      <c r="AE201" s="192">
        <f t="shared" si="120"/>
        <v>1</v>
      </c>
      <c r="AF201" s="192">
        <f t="shared" si="121"/>
        <v>1</v>
      </c>
      <c r="AG201" s="192" t="str">
        <f t="shared" si="122"/>
        <v>H2AF17.</v>
      </c>
      <c r="AH201" s="192" t="str">
        <f t="shared" si="123"/>
        <v>H2AF17</v>
      </c>
      <c r="AI201" s="64"/>
      <c r="AJ201" s="65"/>
      <c r="AK201" s="16"/>
    </row>
    <row r="202" spans="1:37" s="17" customFormat="1" ht="350.1" customHeight="1" x14ac:dyDescent="0.2">
      <c r="A202" s="162">
        <f>IF(ISBLANK(D202),"",COUNTA($D$2:D202))</f>
        <v>164</v>
      </c>
      <c r="B202" s="141">
        <f t="shared" si="119"/>
        <v>201</v>
      </c>
      <c r="C202" s="84"/>
      <c r="D202" s="84" t="s">
        <v>965</v>
      </c>
      <c r="E202" s="87" t="s">
        <v>95</v>
      </c>
      <c r="F202" s="86" t="s">
        <v>1428</v>
      </c>
      <c r="G202" s="86" t="s">
        <v>906</v>
      </c>
      <c r="H202" s="86" t="s">
        <v>1440</v>
      </c>
      <c r="I202" s="86" t="s">
        <v>1429</v>
      </c>
      <c r="J202" s="87" t="s">
        <v>1430</v>
      </c>
      <c r="K202" s="87">
        <v>4</v>
      </c>
      <c r="L202" s="88">
        <v>43859</v>
      </c>
      <c r="M202" s="88">
        <v>44224</v>
      </c>
      <c r="N202" s="89">
        <f t="shared" si="129"/>
        <v>52.142857142857146</v>
      </c>
      <c r="O202" s="87" t="s">
        <v>364</v>
      </c>
      <c r="P202" s="87">
        <v>0</v>
      </c>
      <c r="Q202" s="92"/>
      <c r="R202" s="85"/>
      <c r="S202" s="165">
        <f t="shared" si="116"/>
        <v>-1474.1333333333334</v>
      </c>
      <c r="T202" s="90">
        <f t="shared" si="124"/>
        <v>0</v>
      </c>
      <c r="U202" s="101">
        <f t="shared" si="125"/>
        <v>0</v>
      </c>
      <c r="V202" s="101">
        <f t="shared" si="126"/>
        <v>0</v>
      </c>
      <c r="W202" s="101">
        <f t="shared" si="127"/>
        <v>52.142857142857146</v>
      </c>
      <c r="X202" s="84" t="s">
        <v>1907</v>
      </c>
      <c r="Y202" s="112" t="str">
        <f t="shared" si="130"/>
        <v>VENCIDA</v>
      </c>
      <c r="Z202" s="112" t="str">
        <f t="shared" si="128"/>
        <v>VENCIDO</v>
      </c>
      <c r="AA202" s="108" t="s">
        <v>967</v>
      </c>
      <c r="AB202" s="118" t="str">
        <f t="shared" si="131"/>
        <v>H3AF17</v>
      </c>
      <c r="AC202" s="118">
        <f t="shared" ref="AC202:AC249" si="133">IF(A202&lt;&gt;"",1,AC201+1)</f>
        <v>1</v>
      </c>
      <c r="AD202" s="118" t="str">
        <f t="shared" si="132"/>
        <v>H3AF17 - 1</v>
      </c>
      <c r="AE202" s="192">
        <f t="shared" si="120"/>
        <v>1</v>
      </c>
      <c r="AF202" s="192">
        <f t="shared" si="121"/>
        <v>1</v>
      </c>
      <c r="AG202" s="192" t="str">
        <f t="shared" si="122"/>
        <v>H3AF17.</v>
      </c>
      <c r="AH202" s="192" t="str">
        <f t="shared" si="123"/>
        <v>H3AF17</v>
      </c>
      <c r="AI202" s="64"/>
      <c r="AJ202" s="65"/>
      <c r="AK202" s="16"/>
    </row>
    <row r="203" spans="1:37" s="17" customFormat="1" ht="350.1" customHeight="1" x14ac:dyDescent="0.2">
      <c r="A203" s="162">
        <f>IF(ISBLANK(D203),"",COUNTA($D$2:D203))</f>
        <v>165</v>
      </c>
      <c r="B203" s="141">
        <f t="shared" si="119"/>
        <v>202</v>
      </c>
      <c r="C203" s="84"/>
      <c r="D203" s="84" t="s">
        <v>965</v>
      </c>
      <c r="E203" s="87" t="s">
        <v>95</v>
      </c>
      <c r="F203" s="86" t="s">
        <v>907</v>
      </c>
      <c r="G203" s="86" t="s">
        <v>908</v>
      </c>
      <c r="H203" s="86" t="s">
        <v>909</v>
      </c>
      <c r="I203" s="86" t="s">
        <v>1174</v>
      </c>
      <c r="J203" s="87" t="s">
        <v>910</v>
      </c>
      <c r="K203" s="87">
        <v>3</v>
      </c>
      <c r="L203" s="88">
        <v>43313</v>
      </c>
      <c r="M203" s="88">
        <v>43497</v>
      </c>
      <c r="N203" s="89">
        <f t="shared" si="129"/>
        <v>26.285714285714285</v>
      </c>
      <c r="O203" s="87" t="s">
        <v>911</v>
      </c>
      <c r="P203" s="87">
        <v>3</v>
      </c>
      <c r="Q203" s="92"/>
      <c r="R203" s="85"/>
      <c r="S203" s="165">
        <f t="shared" si="116"/>
        <v>-1449.9</v>
      </c>
      <c r="T203" s="90">
        <f t="shared" si="124"/>
        <v>100</v>
      </c>
      <c r="U203" s="101">
        <f t="shared" si="125"/>
        <v>26.285714285714285</v>
      </c>
      <c r="V203" s="101">
        <f t="shared" si="126"/>
        <v>26.285714285714285</v>
      </c>
      <c r="W203" s="101">
        <f t="shared" si="127"/>
        <v>26.285714285714285</v>
      </c>
      <c r="X203" s="84" t="s">
        <v>1907</v>
      </c>
      <c r="Y203" s="112" t="str">
        <f t="shared" si="130"/>
        <v>CUMPLIDA</v>
      </c>
      <c r="Z203" s="112" t="str">
        <f t="shared" si="128"/>
        <v>CUMPLIDO</v>
      </c>
      <c r="AA203" s="108" t="s">
        <v>967</v>
      </c>
      <c r="AB203" s="118" t="str">
        <f t="shared" si="131"/>
        <v>H7AF17</v>
      </c>
      <c r="AC203" s="118">
        <f>IF(A203&lt;&gt;"",1,#REF!+1)</f>
        <v>1</v>
      </c>
      <c r="AD203" s="118" t="str">
        <f t="shared" si="132"/>
        <v>H7AF17 - 1</v>
      </c>
      <c r="AE203" s="192">
        <f t="shared" si="120"/>
        <v>5</v>
      </c>
      <c r="AF203" s="192">
        <f t="shared" si="121"/>
        <v>5</v>
      </c>
      <c r="AG203" s="192" t="str">
        <f t="shared" si="122"/>
        <v>H7AF17.</v>
      </c>
      <c r="AH203" s="192" t="str">
        <f t="shared" si="123"/>
        <v>H7AF17</v>
      </c>
      <c r="AI203" s="64"/>
      <c r="AJ203" s="65"/>
      <c r="AK203" s="16"/>
    </row>
    <row r="204" spans="1:37" s="17" customFormat="1" ht="350.1" customHeight="1" x14ac:dyDescent="0.2">
      <c r="A204" s="162">
        <f>IF(ISBLANK(D204),"",COUNTA($D$2:D204))</f>
        <v>166</v>
      </c>
      <c r="B204" s="141">
        <f t="shared" si="119"/>
        <v>203</v>
      </c>
      <c r="C204" s="84"/>
      <c r="D204" s="84" t="s">
        <v>848</v>
      </c>
      <c r="E204" s="87" t="s">
        <v>108</v>
      </c>
      <c r="F204" s="86" t="s">
        <v>912</v>
      </c>
      <c r="G204" s="86" t="s">
        <v>913</v>
      </c>
      <c r="H204" s="86" t="s">
        <v>914</v>
      </c>
      <c r="I204" s="86" t="s">
        <v>1175</v>
      </c>
      <c r="J204" s="87" t="s">
        <v>915</v>
      </c>
      <c r="K204" s="87">
        <v>1</v>
      </c>
      <c r="L204" s="88">
        <v>43405</v>
      </c>
      <c r="M204" s="88">
        <v>43554</v>
      </c>
      <c r="N204" s="89">
        <f t="shared" si="129"/>
        <v>21.285714285714285</v>
      </c>
      <c r="O204" s="87" t="s">
        <v>387</v>
      </c>
      <c r="P204" s="87">
        <v>1</v>
      </c>
      <c r="Q204" s="86"/>
      <c r="R204" s="87"/>
      <c r="S204" s="165">
        <f t="shared" si="116"/>
        <v>-1451.8</v>
      </c>
      <c r="T204" s="90">
        <f t="shared" si="124"/>
        <v>100</v>
      </c>
      <c r="U204" s="101">
        <f t="shared" si="125"/>
        <v>21.285714285714285</v>
      </c>
      <c r="V204" s="101">
        <f t="shared" si="126"/>
        <v>21.285714285714285</v>
      </c>
      <c r="W204" s="101">
        <f t="shared" si="127"/>
        <v>21.285714285714285</v>
      </c>
      <c r="X204" s="84" t="s">
        <v>1907</v>
      </c>
      <c r="Y204" s="112" t="str">
        <f t="shared" si="130"/>
        <v>CUMPLIDA</v>
      </c>
      <c r="Z204" s="112" t="str">
        <f t="shared" si="128"/>
        <v>CUMPLIDO</v>
      </c>
      <c r="AA204" s="108" t="s">
        <v>967</v>
      </c>
      <c r="AB204" s="118" t="str">
        <f t="shared" si="131"/>
        <v>H18AF17</v>
      </c>
      <c r="AC204" s="118">
        <f>IF(A204&lt;&gt;"",1,#REF!+1)</f>
        <v>1</v>
      </c>
      <c r="AD204" s="118" t="str">
        <f t="shared" si="132"/>
        <v>H18AF17 - 1</v>
      </c>
      <c r="AE204" s="192">
        <f t="shared" si="120"/>
        <v>5</v>
      </c>
      <c r="AF204" s="192">
        <f t="shared" si="121"/>
        <v>5</v>
      </c>
      <c r="AG204" s="192" t="str">
        <f t="shared" si="122"/>
        <v>H18AF17.</v>
      </c>
      <c r="AH204" s="192" t="str">
        <f t="shared" si="123"/>
        <v>H18AF17</v>
      </c>
      <c r="AI204" s="64"/>
      <c r="AJ204" s="65"/>
      <c r="AK204" s="16"/>
    </row>
    <row r="205" spans="1:37" s="17" customFormat="1" ht="350.1" customHeight="1" x14ac:dyDescent="0.2">
      <c r="A205" s="162">
        <f>IF(ISBLANK(D205),"",COUNTA($D$2:D205))</f>
        <v>167</v>
      </c>
      <c r="B205" s="141">
        <f t="shared" si="119"/>
        <v>204</v>
      </c>
      <c r="C205" s="84"/>
      <c r="D205" s="84" t="s">
        <v>965</v>
      </c>
      <c r="E205" s="114" t="s">
        <v>38</v>
      </c>
      <c r="F205" s="97" t="s">
        <v>1471</v>
      </c>
      <c r="G205" s="98" t="s">
        <v>916</v>
      </c>
      <c r="H205" s="98" t="s">
        <v>1451</v>
      </c>
      <c r="I205" s="98" t="s">
        <v>1452</v>
      </c>
      <c r="J205" s="100" t="s">
        <v>1473</v>
      </c>
      <c r="K205" s="84">
        <v>8</v>
      </c>
      <c r="L205" s="88">
        <v>43831</v>
      </c>
      <c r="M205" s="88">
        <v>43921</v>
      </c>
      <c r="N205" s="89">
        <f t="shared" si="129"/>
        <v>12.857142857142858</v>
      </c>
      <c r="O205" s="87" t="s">
        <v>1749</v>
      </c>
      <c r="P205" s="87">
        <v>8</v>
      </c>
      <c r="Q205" s="92"/>
      <c r="R205" s="85"/>
      <c r="S205" s="165">
        <f t="shared" si="116"/>
        <v>-1464.0333333333333</v>
      </c>
      <c r="T205" s="90">
        <f t="shared" si="124"/>
        <v>100</v>
      </c>
      <c r="U205" s="101">
        <f t="shared" si="125"/>
        <v>12.857142857142858</v>
      </c>
      <c r="V205" s="101">
        <f t="shared" si="126"/>
        <v>12.857142857142858</v>
      </c>
      <c r="W205" s="101">
        <f t="shared" si="127"/>
        <v>12.857142857142858</v>
      </c>
      <c r="X205" s="84" t="s">
        <v>1907</v>
      </c>
      <c r="Y205" s="112" t="str">
        <f t="shared" si="130"/>
        <v>CUMPLIDA</v>
      </c>
      <c r="Z205" s="112" t="str">
        <f t="shared" si="128"/>
        <v>CUMPLIDO</v>
      </c>
      <c r="AA205" s="108" t="s">
        <v>967</v>
      </c>
      <c r="AB205" s="118" t="str">
        <f t="shared" si="131"/>
        <v>H24AF17</v>
      </c>
      <c r="AC205" s="118">
        <f>IF(A205&lt;&gt;"",1,#REF!+1)</f>
        <v>1</v>
      </c>
      <c r="AD205" s="118" t="str">
        <f t="shared" si="132"/>
        <v>H24AF17 - 1</v>
      </c>
      <c r="AE205" s="192">
        <f t="shared" si="120"/>
        <v>5</v>
      </c>
      <c r="AF205" s="192">
        <f t="shared" si="121"/>
        <v>5</v>
      </c>
      <c r="AG205" s="192" t="str">
        <f t="shared" si="122"/>
        <v>H24AF17.</v>
      </c>
      <c r="AH205" s="192" t="str">
        <f t="shared" si="123"/>
        <v>H24AF17</v>
      </c>
      <c r="AI205" s="64"/>
      <c r="AJ205" s="65"/>
      <c r="AK205" s="16"/>
    </row>
    <row r="206" spans="1:37" s="17" customFormat="1" ht="350.1" customHeight="1" x14ac:dyDescent="0.2">
      <c r="A206" s="162" t="str">
        <f>IF(ISBLANK(D206),"",COUNTA($D$2:D206))</f>
        <v/>
      </c>
      <c r="B206" s="141">
        <f t="shared" si="119"/>
        <v>205</v>
      </c>
      <c r="C206" s="84"/>
      <c r="D206" s="84"/>
      <c r="E206" s="114" t="s">
        <v>38</v>
      </c>
      <c r="F206" s="97" t="s">
        <v>1472</v>
      </c>
      <c r="G206" s="98" t="s">
        <v>916</v>
      </c>
      <c r="H206" s="98" t="s">
        <v>1451</v>
      </c>
      <c r="I206" s="98" t="s">
        <v>1455</v>
      </c>
      <c r="J206" s="100" t="s">
        <v>1474</v>
      </c>
      <c r="K206" s="84">
        <v>4</v>
      </c>
      <c r="L206" s="88">
        <v>43831</v>
      </c>
      <c r="M206" s="88">
        <v>44196</v>
      </c>
      <c r="N206" s="89">
        <f t="shared" ref="N206" si="134">(+M206-L206)/7</f>
        <v>52.142857142857146</v>
      </c>
      <c r="O206" s="87" t="s">
        <v>1749</v>
      </c>
      <c r="P206" s="87">
        <v>4</v>
      </c>
      <c r="Q206" s="92"/>
      <c r="R206" s="179">
        <v>44320</v>
      </c>
      <c r="S206" s="165">
        <f t="shared" si="116"/>
        <v>4.1333333333333337</v>
      </c>
      <c r="T206" s="90">
        <f t="shared" si="124"/>
        <v>100</v>
      </c>
      <c r="U206" s="101">
        <f t="shared" si="125"/>
        <v>52.142857142857146</v>
      </c>
      <c r="V206" s="101">
        <f t="shared" si="126"/>
        <v>52.142857142857146</v>
      </c>
      <c r="W206" s="101">
        <f t="shared" si="127"/>
        <v>52.142857142857146</v>
      </c>
      <c r="X206" s="84" t="s">
        <v>1907</v>
      </c>
      <c r="Y206" s="112" t="str">
        <f t="shared" si="130"/>
        <v>CUMPLIDA</v>
      </c>
      <c r="Z206" s="112" t="str">
        <f t="shared" si="128"/>
        <v/>
      </c>
      <c r="AA206" s="108" t="s">
        <v>967</v>
      </c>
      <c r="AB206" s="118" t="str">
        <f t="shared" si="131"/>
        <v>H24AF17</v>
      </c>
      <c r="AC206" s="118">
        <f t="shared" si="133"/>
        <v>2</v>
      </c>
      <c r="AD206" s="118" t="str">
        <f t="shared" si="132"/>
        <v>H24AF17 - 2</v>
      </c>
      <c r="AE206" s="192">
        <f t="shared" si="120"/>
        <v>5</v>
      </c>
      <c r="AF206" s="192">
        <f t="shared" si="121"/>
        <v>5</v>
      </c>
      <c r="AG206" s="192" t="str">
        <f t="shared" si="122"/>
        <v>H24AF17.</v>
      </c>
      <c r="AH206" s="192" t="str">
        <f t="shared" si="123"/>
        <v>H24AF17</v>
      </c>
      <c r="AI206" s="64"/>
      <c r="AJ206" s="65"/>
      <c r="AK206" s="16"/>
    </row>
    <row r="207" spans="1:37" s="17" customFormat="1" ht="350.1" customHeight="1" x14ac:dyDescent="0.2">
      <c r="A207" s="162">
        <f>IF(ISBLANK(D207),"",COUNTA($D$2:D207))</f>
        <v>168</v>
      </c>
      <c r="B207" s="141">
        <f t="shared" si="119"/>
        <v>206</v>
      </c>
      <c r="C207" s="84"/>
      <c r="D207" s="84" t="s">
        <v>965</v>
      </c>
      <c r="E207" s="114" t="s">
        <v>38</v>
      </c>
      <c r="F207" s="97" t="s">
        <v>917</v>
      </c>
      <c r="G207" s="98" t="s">
        <v>916</v>
      </c>
      <c r="H207" s="98" t="s">
        <v>1451</v>
      </c>
      <c r="I207" s="98" t="s">
        <v>1452</v>
      </c>
      <c r="J207" s="100" t="s">
        <v>1473</v>
      </c>
      <c r="K207" s="84">
        <v>8</v>
      </c>
      <c r="L207" s="88">
        <v>43831</v>
      </c>
      <c r="M207" s="88">
        <v>43921</v>
      </c>
      <c r="N207" s="89">
        <f t="shared" si="129"/>
        <v>12.857142857142858</v>
      </c>
      <c r="O207" s="87" t="s">
        <v>1749</v>
      </c>
      <c r="P207" s="87">
        <v>8</v>
      </c>
      <c r="Q207" s="92"/>
      <c r="R207" s="85"/>
      <c r="S207" s="165">
        <f t="shared" si="116"/>
        <v>-1464.0333333333333</v>
      </c>
      <c r="T207" s="90">
        <f t="shared" si="124"/>
        <v>100</v>
      </c>
      <c r="U207" s="101">
        <f t="shared" si="125"/>
        <v>12.857142857142858</v>
      </c>
      <c r="V207" s="101">
        <f t="shared" si="126"/>
        <v>12.857142857142858</v>
      </c>
      <c r="W207" s="101">
        <f t="shared" si="127"/>
        <v>12.857142857142858</v>
      </c>
      <c r="X207" s="84" t="s">
        <v>1907</v>
      </c>
      <c r="Y207" s="112" t="str">
        <f t="shared" si="130"/>
        <v>CUMPLIDA</v>
      </c>
      <c r="Z207" s="112" t="str">
        <f t="shared" si="128"/>
        <v>CUMPLIDO</v>
      </c>
      <c r="AA207" s="108" t="s">
        <v>967</v>
      </c>
      <c r="AB207" s="118" t="str">
        <f t="shared" si="131"/>
        <v>H25AF17</v>
      </c>
      <c r="AC207" s="118">
        <f t="shared" si="133"/>
        <v>1</v>
      </c>
      <c r="AD207" s="118" t="str">
        <f t="shared" si="132"/>
        <v>H25AF17 - 1</v>
      </c>
      <c r="AE207" s="192">
        <f t="shared" si="120"/>
        <v>5</v>
      </c>
      <c r="AF207" s="192">
        <f t="shared" si="121"/>
        <v>5</v>
      </c>
      <c r="AG207" s="192" t="str">
        <f t="shared" si="122"/>
        <v>H25AF17.</v>
      </c>
      <c r="AH207" s="192" t="str">
        <f t="shared" si="123"/>
        <v>H25AF17</v>
      </c>
      <c r="AI207" s="64"/>
      <c r="AJ207" s="65"/>
      <c r="AK207" s="16"/>
    </row>
    <row r="208" spans="1:37" s="17" customFormat="1" ht="350.1" customHeight="1" x14ac:dyDescent="0.2">
      <c r="A208" s="162" t="str">
        <f>IF(ISBLANK(D208),"",COUNTA($D$2:D208))</f>
        <v/>
      </c>
      <c r="B208" s="141">
        <f t="shared" si="119"/>
        <v>207</v>
      </c>
      <c r="C208" s="84"/>
      <c r="D208" s="84"/>
      <c r="E208" s="114" t="s">
        <v>38</v>
      </c>
      <c r="F208" s="97" t="s">
        <v>918</v>
      </c>
      <c r="G208" s="98" t="s">
        <v>916</v>
      </c>
      <c r="H208" s="98" t="s">
        <v>1451</v>
      </c>
      <c r="I208" s="98" t="s">
        <v>1455</v>
      </c>
      <c r="J208" s="100" t="s">
        <v>1474</v>
      </c>
      <c r="K208" s="84">
        <v>4</v>
      </c>
      <c r="L208" s="88">
        <v>43831</v>
      </c>
      <c r="M208" s="88">
        <v>44196</v>
      </c>
      <c r="N208" s="89">
        <f t="shared" si="129"/>
        <v>52.142857142857146</v>
      </c>
      <c r="O208" s="87" t="s">
        <v>1749</v>
      </c>
      <c r="P208" s="87">
        <v>4</v>
      </c>
      <c r="Q208" s="92"/>
      <c r="R208" s="179">
        <v>44320</v>
      </c>
      <c r="S208" s="165">
        <f t="shared" si="116"/>
        <v>4.1333333333333337</v>
      </c>
      <c r="T208" s="90">
        <f t="shared" si="124"/>
        <v>100</v>
      </c>
      <c r="U208" s="101">
        <f t="shared" si="125"/>
        <v>52.142857142857146</v>
      </c>
      <c r="V208" s="101">
        <f t="shared" si="126"/>
        <v>52.142857142857146</v>
      </c>
      <c r="W208" s="101">
        <f t="shared" si="127"/>
        <v>52.142857142857146</v>
      </c>
      <c r="X208" s="84" t="s">
        <v>1907</v>
      </c>
      <c r="Y208" s="112" t="str">
        <f t="shared" si="130"/>
        <v>CUMPLIDA</v>
      </c>
      <c r="Z208" s="112" t="str">
        <f t="shared" si="128"/>
        <v/>
      </c>
      <c r="AA208" s="108" t="s">
        <v>967</v>
      </c>
      <c r="AB208" s="118" t="str">
        <f t="shared" si="131"/>
        <v>H25AF17</v>
      </c>
      <c r="AC208" s="118">
        <f t="shared" si="133"/>
        <v>2</v>
      </c>
      <c r="AD208" s="118" t="str">
        <f t="shared" si="132"/>
        <v>H25AF17 - 2</v>
      </c>
      <c r="AE208" s="192">
        <f t="shared" si="120"/>
        <v>5</v>
      </c>
      <c r="AF208" s="192">
        <f t="shared" si="121"/>
        <v>5</v>
      </c>
      <c r="AG208" s="192" t="str">
        <f t="shared" si="122"/>
        <v>H25AF17.</v>
      </c>
      <c r="AH208" s="192" t="str">
        <f t="shared" si="123"/>
        <v>H25AF17</v>
      </c>
      <c r="AI208" s="64"/>
      <c r="AJ208" s="65"/>
      <c r="AK208" s="16"/>
    </row>
    <row r="209" spans="1:37" s="17" customFormat="1" ht="350.1" customHeight="1" x14ac:dyDescent="0.2">
      <c r="A209" s="162">
        <f>IF(ISBLANK(D209),"",COUNTA($D$2:D209))</f>
        <v>169</v>
      </c>
      <c r="B209" s="141">
        <f t="shared" si="119"/>
        <v>208</v>
      </c>
      <c r="C209" s="84"/>
      <c r="D209" s="84" t="s">
        <v>965</v>
      </c>
      <c r="E209" s="114" t="s">
        <v>38</v>
      </c>
      <c r="F209" s="97" t="s">
        <v>1475</v>
      </c>
      <c r="G209" s="98" t="s">
        <v>916</v>
      </c>
      <c r="H209" s="98" t="s">
        <v>1451</v>
      </c>
      <c r="I209" s="98" t="s">
        <v>1452</v>
      </c>
      <c r="J209" s="100" t="s">
        <v>1473</v>
      </c>
      <c r="K209" s="84">
        <v>8</v>
      </c>
      <c r="L209" s="88">
        <v>43831</v>
      </c>
      <c r="M209" s="88">
        <v>43921</v>
      </c>
      <c r="N209" s="89">
        <f t="shared" si="129"/>
        <v>12.857142857142858</v>
      </c>
      <c r="O209" s="87" t="s">
        <v>1749</v>
      </c>
      <c r="P209" s="87">
        <v>8</v>
      </c>
      <c r="Q209" s="92"/>
      <c r="R209" s="85"/>
      <c r="S209" s="165">
        <f t="shared" si="116"/>
        <v>-1464.0333333333333</v>
      </c>
      <c r="T209" s="90">
        <f t="shared" si="124"/>
        <v>100</v>
      </c>
      <c r="U209" s="101">
        <f t="shared" si="125"/>
        <v>12.857142857142858</v>
      </c>
      <c r="V209" s="101">
        <f t="shared" si="126"/>
        <v>12.857142857142858</v>
      </c>
      <c r="W209" s="101">
        <f t="shared" si="127"/>
        <v>12.857142857142858</v>
      </c>
      <c r="X209" s="84" t="s">
        <v>1907</v>
      </c>
      <c r="Y209" s="112" t="str">
        <f t="shared" si="130"/>
        <v>CUMPLIDA</v>
      </c>
      <c r="Z209" s="112" t="str">
        <f t="shared" si="128"/>
        <v>CUMPLIDO</v>
      </c>
      <c r="AA209" s="108" t="s">
        <v>967</v>
      </c>
      <c r="AB209" s="118" t="str">
        <f t="shared" si="131"/>
        <v>H26AF17</v>
      </c>
      <c r="AC209" s="118">
        <f t="shared" si="133"/>
        <v>1</v>
      </c>
      <c r="AD209" s="118" t="str">
        <f t="shared" si="132"/>
        <v>H26AF17 - 1</v>
      </c>
      <c r="AE209" s="192">
        <f t="shared" si="120"/>
        <v>5</v>
      </c>
      <c r="AF209" s="192">
        <f t="shared" si="121"/>
        <v>5</v>
      </c>
      <c r="AG209" s="192" t="str">
        <f t="shared" si="122"/>
        <v>H26AF17.</v>
      </c>
      <c r="AH209" s="192" t="str">
        <f t="shared" si="123"/>
        <v>H26AF17</v>
      </c>
      <c r="AI209" s="64"/>
      <c r="AJ209" s="65"/>
      <c r="AK209" s="16"/>
    </row>
    <row r="210" spans="1:37" s="17" customFormat="1" ht="350.1" customHeight="1" x14ac:dyDescent="0.2">
      <c r="A210" s="162" t="str">
        <f>IF(ISBLANK(D210),"",COUNTA($D$2:D210))</f>
        <v/>
      </c>
      <c r="B210" s="141">
        <f t="shared" si="119"/>
        <v>209</v>
      </c>
      <c r="C210" s="84"/>
      <c r="D210" s="84"/>
      <c r="E210" s="114" t="s">
        <v>38</v>
      </c>
      <c r="F210" s="97" t="s">
        <v>1476</v>
      </c>
      <c r="G210" s="98" t="s">
        <v>916</v>
      </c>
      <c r="H210" s="98" t="s">
        <v>1451</v>
      </c>
      <c r="I210" s="98" t="s">
        <v>1455</v>
      </c>
      <c r="J210" s="100" t="s">
        <v>1474</v>
      </c>
      <c r="K210" s="84">
        <v>4</v>
      </c>
      <c r="L210" s="88">
        <v>43831</v>
      </c>
      <c r="M210" s="88">
        <v>44196</v>
      </c>
      <c r="N210" s="89">
        <f t="shared" ref="N210" si="135">(+M210-L210)/7</f>
        <v>52.142857142857146</v>
      </c>
      <c r="O210" s="87" t="s">
        <v>1749</v>
      </c>
      <c r="P210" s="87">
        <v>4</v>
      </c>
      <c r="Q210" s="92"/>
      <c r="R210" s="179">
        <v>44320</v>
      </c>
      <c r="S210" s="165">
        <f t="shared" ref="S210:S273" si="136">(R210-M210)/30</f>
        <v>4.1333333333333337</v>
      </c>
      <c r="T210" s="90">
        <f t="shared" si="124"/>
        <v>100</v>
      </c>
      <c r="U210" s="101">
        <f t="shared" si="125"/>
        <v>52.142857142857146</v>
      </c>
      <c r="V210" s="101">
        <f t="shared" si="126"/>
        <v>52.142857142857146</v>
      </c>
      <c r="W210" s="101">
        <f t="shared" si="127"/>
        <v>52.142857142857146</v>
      </c>
      <c r="X210" s="84" t="s">
        <v>1907</v>
      </c>
      <c r="Y210" s="112" t="str">
        <f t="shared" si="130"/>
        <v>CUMPLIDA</v>
      </c>
      <c r="Z210" s="112" t="str">
        <f t="shared" si="128"/>
        <v/>
      </c>
      <c r="AA210" s="108" t="s">
        <v>967</v>
      </c>
      <c r="AB210" s="118" t="str">
        <f t="shared" si="131"/>
        <v>H26AF17</v>
      </c>
      <c r="AC210" s="118">
        <f t="shared" si="133"/>
        <v>2</v>
      </c>
      <c r="AD210" s="118" t="str">
        <f t="shared" si="132"/>
        <v>H26AF17 - 2</v>
      </c>
      <c r="AE210" s="192">
        <f t="shared" si="120"/>
        <v>5</v>
      </c>
      <c r="AF210" s="192">
        <f t="shared" si="121"/>
        <v>5</v>
      </c>
      <c r="AG210" s="192" t="str">
        <f t="shared" si="122"/>
        <v>H26AF17.</v>
      </c>
      <c r="AH210" s="192" t="str">
        <f t="shared" si="123"/>
        <v>H26AF17</v>
      </c>
      <c r="AI210" s="64"/>
      <c r="AJ210" s="65"/>
      <c r="AK210" s="16"/>
    </row>
    <row r="211" spans="1:37" s="17" customFormat="1" ht="350.1" customHeight="1" x14ac:dyDescent="0.2">
      <c r="A211" s="162">
        <f>IF(ISBLANK(D211),"",COUNTA($D$2:D211))</f>
        <v>170</v>
      </c>
      <c r="B211" s="141">
        <f t="shared" si="119"/>
        <v>210</v>
      </c>
      <c r="C211" s="84"/>
      <c r="D211" s="84" t="s">
        <v>965</v>
      </c>
      <c r="E211" s="114" t="s">
        <v>38</v>
      </c>
      <c r="F211" s="97" t="s">
        <v>919</v>
      </c>
      <c r="G211" s="98" t="s">
        <v>916</v>
      </c>
      <c r="H211" s="98" t="s">
        <v>1451</v>
      </c>
      <c r="I211" s="98" t="s">
        <v>1452</v>
      </c>
      <c r="J211" s="100" t="s">
        <v>1473</v>
      </c>
      <c r="K211" s="84">
        <v>8</v>
      </c>
      <c r="L211" s="88">
        <v>43831</v>
      </c>
      <c r="M211" s="88">
        <v>43921</v>
      </c>
      <c r="N211" s="89">
        <f t="shared" si="129"/>
        <v>12.857142857142858</v>
      </c>
      <c r="O211" s="87" t="s">
        <v>1749</v>
      </c>
      <c r="P211" s="87">
        <v>8</v>
      </c>
      <c r="Q211" s="92"/>
      <c r="R211" s="85"/>
      <c r="S211" s="165">
        <f t="shared" si="136"/>
        <v>-1464.0333333333333</v>
      </c>
      <c r="T211" s="90">
        <f t="shared" si="124"/>
        <v>100</v>
      </c>
      <c r="U211" s="101">
        <f t="shared" si="125"/>
        <v>12.857142857142858</v>
      </c>
      <c r="V211" s="101">
        <f t="shared" si="126"/>
        <v>12.857142857142858</v>
      </c>
      <c r="W211" s="101">
        <f t="shared" si="127"/>
        <v>12.857142857142858</v>
      </c>
      <c r="X211" s="84" t="s">
        <v>1907</v>
      </c>
      <c r="Y211" s="112" t="str">
        <f t="shared" si="130"/>
        <v>CUMPLIDA</v>
      </c>
      <c r="Z211" s="112" t="str">
        <f t="shared" si="128"/>
        <v>CUMPLIDO</v>
      </c>
      <c r="AA211" s="108" t="s">
        <v>967</v>
      </c>
      <c r="AB211" s="118" t="str">
        <f t="shared" si="131"/>
        <v>H27AF17</v>
      </c>
      <c r="AC211" s="118">
        <f t="shared" si="133"/>
        <v>1</v>
      </c>
      <c r="AD211" s="118" t="str">
        <f t="shared" si="132"/>
        <v>H27AF17 - 1</v>
      </c>
      <c r="AE211" s="192">
        <f t="shared" si="120"/>
        <v>5</v>
      </c>
      <c r="AF211" s="192">
        <f t="shared" si="121"/>
        <v>5</v>
      </c>
      <c r="AG211" s="192" t="str">
        <f t="shared" si="122"/>
        <v>H27AF17.</v>
      </c>
      <c r="AH211" s="192" t="str">
        <f t="shared" si="123"/>
        <v>H27AF17</v>
      </c>
      <c r="AI211" s="64"/>
      <c r="AJ211" s="65"/>
      <c r="AK211" s="16"/>
    </row>
    <row r="212" spans="1:37" s="17" customFormat="1" ht="350.1" customHeight="1" x14ac:dyDescent="0.2">
      <c r="A212" s="162" t="str">
        <f>IF(ISBLANK(D212),"",COUNTA($D$2:D212))</f>
        <v/>
      </c>
      <c r="B212" s="141">
        <f t="shared" si="119"/>
        <v>211</v>
      </c>
      <c r="C212" s="84"/>
      <c r="D212" s="84"/>
      <c r="E212" s="114" t="s">
        <v>38</v>
      </c>
      <c r="F212" s="97" t="s">
        <v>920</v>
      </c>
      <c r="G212" s="98" t="s">
        <v>916</v>
      </c>
      <c r="H212" s="98" t="s">
        <v>1451</v>
      </c>
      <c r="I212" s="98" t="s">
        <v>1455</v>
      </c>
      <c r="J212" s="100" t="s">
        <v>1474</v>
      </c>
      <c r="K212" s="84">
        <v>4</v>
      </c>
      <c r="L212" s="88">
        <v>43831</v>
      </c>
      <c r="M212" s="88">
        <v>44196</v>
      </c>
      <c r="N212" s="89">
        <f t="shared" si="129"/>
        <v>52.142857142857146</v>
      </c>
      <c r="O212" s="87" t="s">
        <v>1749</v>
      </c>
      <c r="P212" s="87">
        <v>4</v>
      </c>
      <c r="Q212" s="86"/>
      <c r="R212" s="179">
        <v>44320</v>
      </c>
      <c r="S212" s="165">
        <f t="shared" si="136"/>
        <v>4.1333333333333337</v>
      </c>
      <c r="T212" s="90">
        <f t="shared" si="124"/>
        <v>100</v>
      </c>
      <c r="U212" s="101">
        <f t="shared" si="125"/>
        <v>52.142857142857146</v>
      </c>
      <c r="V212" s="101">
        <f t="shared" si="126"/>
        <v>52.142857142857146</v>
      </c>
      <c r="W212" s="101">
        <f t="shared" si="127"/>
        <v>52.142857142857146</v>
      </c>
      <c r="X212" s="84" t="s">
        <v>1907</v>
      </c>
      <c r="Y212" s="112" t="str">
        <f t="shared" si="130"/>
        <v>CUMPLIDA</v>
      </c>
      <c r="Z212" s="112" t="str">
        <f t="shared" si="128"/>
        <v/>
      </c>
      <c r="AA212" s="108" t="s">
        <v>967</v>
      </c>
      <c r="AB212" s="118" t="str">
        <f t="shared" si="131"/>
        <v>H27AF17</v>
      </c>
      <c r="AC212" s="118">
        <f t="shared" si="133"/>
        <v>2</v>
      </c>
      <c r="AD212" s="118" t="str">
        <f t="shared" si="132"/>
        <v>H27AF17 - 2</v>
      </c>
      <c r="AE212" s="192">
        <f t="shared" si="120"/>
        <v>5</v>
      </c>
      <c r="AF212" s="192">
        <f t="shared" si="121"/>
        <v>5</v>
      </c>
      <c r="AG212" s="192" t="str">
        <f t="shared" si="122"/>
        <v>H27AF17.</v>
      </c>
      <c r="AH212" s="192" t="str">
        <f t="shared" si="123"/>
        <v>H27AF17</v>
      </c>
      <c r="AI212" s="64"/>
      <c r="AJ212" s="65"/>
      <c r="AK212" s="16"/>
    </row>
    <row r="213" spans="1:37" s="17" customFormat="1" ht="350.1" customHeight="1" x14ac:dyDescent="0.2">
      <c r="A213" s="162">
        <f>IF(ISBLANK(D213),"",COUNTA($D$2:D213))</f>
        <v>171</v>
      </c>
      <c r="B213" s="141">
        <f t="shared" si="119"/>
        <v>212</v>
      </c>
      <c r="C213" s="84"/>
      <c r="D213" s="84" t="s">
        <v>965</v>
      </c>
      <c r="E213" s="114" t="s">
        <v>38</v>
      </c>
      <c r="F213" s="97" t="s">
        <v>921</v>
      </c>
      <c r="G213" s="98" t="s">
        <v>916</v>
      </c>
      <c r="H213" s="98" t="s">
        <v>1451</v>
      </c>
      <c r="I213" s="98" t="s">
        <v>1452</v>
      </c>
      <c r="J213" s="100" t="s">
        <v>1473</v>
      </c>
      <c r="K213" s="84">
        <v>8</v>
      </c>
      <c r="L213" s="88">
        <v>43831</v>
      </c>
      <c r="M213" s="88">
        <v>43921</v>
      </c>
      <c r="N213" s="89">
        <f t="shared" si="129"/>
        <v>12.857142857142858</v>
      </c>
      <c r="O213" s="87" t="s">
        <v>1749</v>
      </c>
      <c r="P213" s="87">
        <v>8</v>
      </c>
      <c r="Q213" s="92"/>
      <c r="R213" s="85"/>
      <c r="S213" s="165">
        <f t="shared" si="136"/>
        <v>-1464.0333333333333</v>
      </c>
      <c r="T213" s="90">
        <f t="shared" si="124"/>
        <v>100</v>
      </c>
      <c r="U213" s="101">
        <f t="shared" si="125"/>
        <v>12.857142857142858</v>
      </c>
      <c r="V213" s="101">
        <f t="shared" si="126"/>
        <v>12.857142857142858</v>
      </c>
      <c r="W213" s="101">
        <f t="shared" si="127"/>
        <v>12.857142857142858</v>
      </c>
      <c r="X213" s="84" t="s">
        <v>1907</v>
      </c>
      <c r="Y213" s="112" t="str">
        <f t="shared" si="130"/>
        <v>CUMPLIDA</v>
      </c>
      <c r="Z213" s="112" t="str">
        <f t="shared" si="128"/>
        <v>CUMPLIDO</v>
      </c>
      <c r="AA213" s="108" t="s">
        <v>967</v>
      </c>
      <c r="AB213" s="118" t="str">
        <f t="shared" si="131"/>
        <v>H28AF17</v>
      </c>
      <c r="AC213" s="118">
        <f t="shared" si="133"/>
        <v>1</v>
      </c>
      <c r="AD213" s="118" t="str">
        <f t="shared" si="132"/>
        <v>H28AF17 - 1</v>
      </c>
      <c r="AE213" s="192">
        <f t="shared" si="120"/>
        <v>5</v>
      </c>
      <c r="AF213" s="192">
        <f t="shared" si="121"/>
        <v>5</v>
      </c>
      <c r="AG213" s="192" t="str">
        <f t="shared" si="122"/>
        <v>H28AF17.</v>
      </c>
      <c r="AH213" s="192" t="str">
        <f t="shared" si="123"/>
        <v>H28AF17</v>
      </c>
      <c r="AI213" s="64"/>
      <c r="AJ213" s="65"/>
      <c r="AK213" s="16"/>
    </row>
    <row r="214" spans="1:37" s="17" customFormat="1" ht="350.1" customHeight="1" x14ac:dyDescent="0.2">
      <c r="A214" s="162" t="str">
        <f>IF(ISBLANK(D214),"",COUNTA($D$2:D214))</f>
        <v/>
      </c>
      <c r="B214" s="141">
        <f t="shared" si="119"/>
        <v>213</v>
      </c>
      <c r="C214" s="84"/>
      <c r="D214" s="84"/>
      <c r="E214" s="114" t="s">
        <v>38</v>
      </c>
      <c r="F214" s="97" t="s">
        <v>922</v>
      </c>
      <c r="G214" s="98" t="s">
        <v>916</v>
      </c>
      <c r="H214" s="98" t="s">
        <v>1451</v>
      </c>
      <c r="I214" s="98" t="s">
        <v>1455</v>
      </c>
      <c r="J214" s="100" t="s">
        <v>1474</v>
      </c>
      <c r="K214" s="84">
        <v>4</v>
      </c>
      <c r="L214" s="88">
        <v>43831</v>
      </c>
      <c r="M214" s="88">
        <v>44196</v>
      </c>
      <c r="N214" s="89">
        <f t="shared" si="129"/>
        <v>52.142857142857146</v>
      </c>
      <c r="O214" s="87" t="s">
        <v>1749</v>
      </c>
      <c r="P214" s="87">
        <v>4</v>
      </c>
      <c r="Q214" s="86"/>
      <c r="R214" s="179">
        <v>44320</v>
      </c>
      <c r="S214" s="165">
        <f t="shared" si="136"/>
        <v>4.1333333333333337</v>
      </c>
      <c r="T214" s="90">
        <f t="shared" si="124"/>
        <v>100</v>
      </c>
      <c r="U214" s="101">
        <f t="shared" si="125"/>
        <v>52.142857142857146</v>
      </c>
      <c r="V214" s="101">
        <f t="shared" si="126"/>
        <v>52.142857142857146</v>
      </c>
      <c r="W214" s="101">
        <f t="shared" si="127"/>
        <v>52.142857142857146</v>
      </c>
      <c r="X214" s="84" t="s">
        <v>1907</v>
      </c>
      <c r="Y214" s="112" t="str">
        <f t="shared" si="130"/>
        <v>CUMPLIDA</v>
      </c>
      <c r="Z214" s="112" t="str">
        <f t="shared" si="128"/>
        <v/>
      </c>
      <c r="AA214" s="108" t="s">
        <v>967</v>
      </c>
      <c r="AB214" s="118" t="str">
        <f t="shared" si="131"/>
        <v>H28AF17</v>
      </c>
      <c r="AC214" s="118">
        <f t="shared" si="133"/>
        <v>2</v>
      </c>
      <c r="AD214" s="118" t="str">
        <f t="shared" si="132"/>
        <v>H28AF17 - 2</v>
      </c>
      <c r="AE214" s="192">
        <f t="shared" si="120"/>
        <v>5</v>
      </c>
      <c r="AF214" s="192">
        <f t="shared" si="121"/>
        <v>5</v>
      </c>
      <c r="AG214" s="192" t="str">
        <f t="shared" si="122"/>
        <v>H28AF17.</v>
      </c>
      <c r="AH214" s="192" t="str">
        <f t="shared" si="123"/>
        <v>H28AF17</v>
      </c>
      <c r="AI214" s="64"/>
      <c r="AJ214" s="65"/>
      <c r="AK214" s="16"/>
    </row>
    <row r="215" spans="1:37" s="17" customFormat="1" ht="350.1" customHeight="1" x14ac:dyDescent="0.2">
      <c r="A215" s="162">
        <f>IF(ISBLANK(D215),"",COUNTA($D$2:D215))</f>
        <v>172</v>
      </c>
      <c r="B215" s="141">
        <f t="shared" si="119"/>
        <v>214</v>
      </c>
      <c r="C215" s="84"/>
      <c r="D215" s="84" t="s">
        <v>965</v>
      </c>
      <c r="E215" s="114" t="s">
        <v>38</v>
      </c>
      <c r="F215" s="97" t="s">
        <v>1477</v>
      </c>
      <c r="G215" s="98" t="s">
        <v>916</v>
      </c>
      <c r="H215" s="98" t="s">
        <v>1451</v>
      </c>
      <c r="I215" s="98" t="s">
        <v>1452</v>
      </c>
      <c r="J215" s="100" t="s">
        <v>1473</v>
      </c>
      <c r="K215" s="84">
        <v>8</v>
      </c>
      <c r="L215" s="88">
        <v>43831</v>
      </c>
      <c r="M215" s="88">
        <v>43921</v>
      </c>
      <c r="N215" s="89">
        <f t="shared" si="129"/>
        <v>12.857142857142858</v>
      </c>
      <c r="O215" s="87" t="s">
        <v>1938</v>
      </c>
      <c r="P215" s="87">
        <v>8</v>
      </c>
      <c r="Q215" s="92"/>
      <c r="R215" s="85"/>
      <c r="S215" s="165">
        <f t="shared" si="136"/>
        <v>-1464.0333333333333</v>
      </c>
      <c r="T215" s="90">
        <f t="shared" si="124"/>
        <v>100</v>
      </c>
      <c r="U215" s="101">
        <f t="shared" si="125"/>
        <v>12.857142857142858</v>
      </c>
      <c r="V215" s="101">
        <f t="shared" si="126"/>
        <v>12.857142857142858</v>
      </c>
      <c r="W215" s="101">
        <f t="shared" si="127"/>
        <v>12.857142857142858</v>
      </c>
      <c r="X215" s="84" t="s">
        <v>1907</v>
      </c>
      <c r="Y215" s="112" t="str">
        <f t="shared" si="130"/>
        <v>CUMPLIDA</v>
      </c>
      <c r="Z215" s="112" t="str">
        <f t="shared" si="128"/>
        <v>CUMPLIDO</v>
      </c>
      <c r="AA215" s="108" t="s">
        <v>967</v>
      </c>
      <c r="AB215" s="118" t="str">
        <f t="shared" si="131"/>
        <v>H29AF17</v>
      </c>
      <c r="AC215" s="118">
        <f t="shared" si="133"/>
        <v>1</v>
      </c>
      <c r="AD215" s="118" t="str">
        <f t="shared" si="132"/>
        <v>H29AF17 - 1</v>
      </c>
      <c r="AE215" s="192">
        <f t="shared" si="120"/>
        <v>5</v>
      </c>
      <c r="AF215" s="192">
        <f t="shared" si="121"/>
        <v>5</v>
      </c>
      <c r="AG215" s="192" t="str">
        <f t="shared" si="122"/>
        <v>H29AF17.</v>
      </c>
      <c r="AH215" s="192" t="str">
        <f t="shared" si="123"/>
        <v>H29AF17</v>
      </c>
      <c r="AI215" s="64"/>
      <c r="AJ215" s="65"/>
      <c r="AK215" s="16"/>
    </row>
    <row r="216" spans="1:37" s="17" customFormat="1" ht="350.1" customHeight="1" x14ac:dyDescent="0.2">
      <c r="A216" s="162" t="str">
        <f>IF(ISBLANK(D216),"",COUNTA($D$2:D216))</f>
        <v/>
      </c>
      <c r="B216" s="141">
        <f t="shared" si="119"/>
        <v>215</v>
      </c>
      <c r="C216" s="84"/>
      <c r="D216" s="84"/>
      <c r="E216" s="114" t="s">
        <v>38</v>
      </c>
      <c r="F216" s="97" t="s">
        <v>1478</v>
      </c>
      <c r="G216" s="98" t="s">
        <v>916</v>
      </c>
      <c r="H216" s="98" t="s">
        <v>1451</v>
      </c>
      <c r="I216" s="98" t="s">
        <v>1455</v>
      </c>
      <c r="J216" s="100" t="s">
        <v>1474</v>
      </c>
      <c r="K216" s="84">
        <v>4</v>
      </c>
      <c r="L216" s="88">
        <v>43831</v>
      </c>
      <c r="M216" s="88">
        <v>44196</v>
      </c>
      <c r="N216" s="89">
        <f t="shared" ref="N216" si="137">(+M216-L216)/7</f>
        <v>52.142857142857146</v>
      </c>
      <c r="O216" s="87" t="s">
        <v>1749</v>
      </c>
      <c r="P216" s="87">
        <v>4</v>
      </c>
      <c r="Q216" s="86"/>
      <c r="R216" s="179">
        <v>44320</v>
      </c>
      <c r="S216" s="165">
        <f t="shared" si="136"/>
        <v>4.1333333333333337</v>
      </c>
      <c r="T216" s="90">
        <f t="shared" si="124"/>
        <v>100</v>
      </c>
      <c r="U216" s="101">
        <f t="shared" si="125"/>
        <v>52.142857142857146</v>
      </c>
      <c r="V216" s="101">
        <f t="shared" si="126"/>
        <v>52.142857142857146</v>
      </c>
      <c r="W216" s="101">
        <f t="shared" si="127"/>
        <v>52.142857142857146</v>
      </c>
      <c r="X216" s="84" t="s">
        <v>1907</v>
      </c>
      <c r="Y216" s="112" t="str">
        <f t="shared" si="130"/>
        <v>CUMPLIDA</v>
      </c>
      <c r="Z216" s="112" t="str">
        <f t="shared" si="128"/>
        <v/>
      </c>
      <c r="AA216" s="108" t="s">
        <v>967</v>
      </c>
      <c r="AB216" s="118" t="str">
        <f t="shared" si="131"/>
        <v>H29AF17</v>
      </c>
      <c r="AC216" s="118">
        <f t="shared" si="133"/>
        <v>2</v>
      </c>
      <c r="AD216" s="118" t="str">
        <f t="shared" si="132"/>
        <v>H29AF17 - 2</v>
      </c>
      <c r="AE216" s="192">
        <f t="shared" si="120"/>
        <v>5</v>
      </c>
      <c r="AF216" s="192">
        <f t="shared" si="121"/>
        <v>5</v>
      </c>
      <c r="AG216" s="192" t="str">
        <f t="shared" si="122"/>
        <v>H29AF17.</v>
      </c>
      <c r="AH216" s="192" t="str">
        <f t="shared" si="123"/>
        <v>H29AF17</v>
      </c>
      <c r="AI216" s="64"/>
      <c r="AJ216" s="65"/>
      <c r="AK216" s="16"/>
    </row>
    <row r="217" spans="1:37" s="17" customFormat="1" ht="350.1" customHeight="1" x14ac:dyDescent="0.2">
      <c r="A217" s="162">
        <f>IF(ISBLANK(D217),"",COUNTA($D$2:D217))</f>
        <v>173</v>
      </c>
      <c r="B217" s="141">
        <f t="shared" si="119"/>
        <v>216</v>
      </c>
      <c r="C217" s="84"/>
      <c r="D217" s="84" t="s">
        <v>965</v>
      </c>
      <c r="E217" s="114" t="s">
        <v>38</v>
      </c>
      <c r="F217" s="97" t="s">
        <v>1479</v>
      </c>
      <c r="G217" s="98" t="s">
        <v>916</v>
      </c>
      <c r="H217" s="98" t="s">
        <v>1451</v>
      </c>
      <c r="I217" s="98" t="s">
        <v>1452</v>
      </c>
      <c r="J217" s="100" t="s">
        <v>1473</v>
      </c>
      <c r="K217" s="84">
        <v>8</v>
      </c>
      <c r="L217" s="88">
        <v>43831</v>
      </c>
      <c r="M217" s="88">
        <v>43921</v>
      </c>
      <c r="N217" s="89">
        <f t="shared" si="129"/>
        <v>12.857142857142858</v>
      </c>
      <c r="O217" s="87" t="s">
        <v>1749</v>
      </c>
      <c r="P217" s="87">
        <v>8</v>
      </c>
      <c r="Q217" s="92"/>
      <c r="R217" s="85"/>
      <c r="S217" s="165">
        <f t="shared" si="136"/>
        <v>-1464.0333333333333</v>
      </c>
      <c r="T217" s="90">
        <f t="shared" si="124"/>
        <v>100</v>
      </c>
      <c r="U217" s="101">
        <f t="shared" si="125"/>
        <v>12.857142857142858</v>
      </c>
      <c r="V217" s="101">
        <f t="shared" si="126"/>
        <v>12.857142857142858</v>
      </c>
      <c r="W217" s="101">
        <f t="shared" si="127"/>
        <v>12.857142857142858</v>
      </c>
      <c r="X217" s="84" t="s">
        <v>1907</v>
      </c>
      <c r="Y217" s="112" t="str">
        <f t="shared" si="130"/>
        <v>CUMPLIDA</v>
      </c>
      <c r="Z217" s="112" t="str">
        <f t="shared" si="128"/>
        <v>CUMPLIDO</v>
      </c>
      <c r="AA217" s="108" t="s">
        <v>967</v>
      </c>
      <c r="AB217" s="118" t="str">
        <f t="shared" si="131"/>
        <v>H30AF17</v>
      </c>
      <c r="AC217" s="118">
        <f t="shared" si="133"/>
        <v>1</v>
      </c>
      <c r="AD217" s="118" t="str">
        <f t="shared" si="132"/>
        <v>H30AF17 - 1</v>
      </c>
      <c r="AE217" s="192">
        <f t="shared" si="120"/>
        <v>5</v>
      </c>
      <c r="AF217" s="192">
        <f t="shared" si="121"/>
        <v>5</v>
      </c>
      <c r="AG217" s="192" t="str">
        <f t="shared" si="122"/>
        <v>H30AF17.</v>
      </c>
      <c r="AH217" s="192" t="str">
        <f t="shared" si="123"/>
        <v>H30AF17</v>
      </c>
      <c r="AI217" s="64"/>
      <c r="AJ217" s="65"/>
      <c r="AK217" s="16"/>
    </row>
    <row r="218" spans="1:37" s="17" customFormat="1" ht="350.1" customHeight="1" x14ac:dyDescent="0.2">
      <c r="A218" s="162" t="str">
        <f>IF(ISBLANK(D218),"",COUNTA($D$2:D218))</f>
        <v/>
      </c>
      <c r="B218" s="141">
        <f t="shared" si="119"/>
        <v>217</v>
      </c>
      <c r="C218" s="84"/>
      <c r="D218" s="84"/>
      <c r="E218" s="114" t="s">
        <v>38</v>
      </c>
      <c r="F218" s="97" t="s">
        <v>1480</v>
      </c>
      <c r="G218" s="98" t="s">
        <v>916</v>
      </c>
      <c r="H218" s="98" t="s">
        <v>1451</v>
      </c>
      <c r="I218" s="98" t="s">
        <v>1455</v>
      </c>
      <c r="J218" s="100" t="s">
        <v>1474</v>
      </c>
      <c r="K218" s="84">
        <v>4</v>
      </c>
      <c r="L218" s="88">
        <v>43831</v>
      </c>
      <c r="M218" s="88">
        <v>44196</v>
      </c>
      <c r="N218" s="89">
        <f t="shared" ref="N218" si="138">(+M218-L218)/7</f>
        <v>52.142857142857146</v>
      </c>
      <c r="O218" s="87" t="s">
        <v>1749</v>
      </c>
      <c r="P218" s="87">
        <v>4</v>
      </c>
      <c r="Q218" s="86"/>
      <c r="R218" s="179">
        <v>44320</v>
      </c>
      <c r="S218" s="165">
        <f t="shared" si="136"/>
        <v>4.1333333333333337</v>
      </c>
      <c r="T218" s="90">
        <f t="shared" si="124"/>
        <v>100</v>
      </c>
      <c r="U218" s="101">
        <f t="shared" si="125"/>
        <v>52.142857142857146</v>
      </c>
      <c r="V218" s="101">
        <f t="shared" si="126"/>
        <v>52.142857142857146</v>
      </c>
      <c r="W218" s="101">
        <f t="shared" si="127"/>
        <v>52.142857142857146</v>
      </c>
      <c r="X218" s="84" t="s">
        <v>1907</v>
      </c>
      <c r="Y218" s="112" t="str">
        <f t="shared" si="130"/>
        <v>CUMPLIDA</v>
      </c>
      <c r="Z218" s="112" t="str">
        <f t="shared" si="128"/>
        <v/>
      </c>
      <c r="AA218" s="108" t="s">
        <v>967</v>
      </c>
      <c r="AB218" s="118" t="str">
        <f t="shared" si="131"/>
        <v>H30AF17</v>
      </c>
      <c r="AC218" s="118">
        <f t="shared" si="133"/>
        <v>2</v>
      </c>
      <c r="AD218" s="118" t="str">
        <f t="shared" si="132"/>
        <v>H30AF17 - 2</v>
      </c>
      <c r="AE218" s="192">
        <f t="shared" si="120"/>
        <v>5</v>
      </c>
      <c r="AF218" s="192">
        <f t="shared" si="121"/>
        <v>5</v>
      </c>
      <c r="AG218" s="192" t="str">
        <f t="shared" si="122"/>
        <v>H30AF17.</v>
      </c>
      <c r="AH218" s="192" t="str">
        <f t="shared" si="123"/>
        <v>H30AF17</v>
      </c>
      <c r="AI218" s="64"/>
      <c r="AJ218" s="65"/>
      <c r="AK218" s="16"/>
    </row>
    <row r="219" spans="1:37" s="17" customFormat="1" ht="350.1" customHeight="1" x14ac:dyDescent="0.2">
      <c r="A219" s="162">
        <f>IF(ISBLANK(D219),"",COUNTA($D$2:D219))</f>
        <v>174</v>
      </c>
      <c r="B219" s="141">
        <f t="shared" si="119"/>
        <v>218</v>
      </c>
      <c r="C219" s="84"/>
      <c r="D219" s="84" t="s">
        <v>965</v>
      </c>
      <c r="E219" s="114" t="s">
        <v>38</v>
      </c>
      <c r="F219" s="97" t="s">
        <v>1481</v>
      </c>
      <c r="G219" s="98" t="s">
        <v>916</v>
      </c>
      <c r="H219" s="98" t="s">
        <v>1451</v>
      </c>
      <c r="I219" s="98" t="s">
        <v>1452</v>
      </c>
      <c r="J219" s="100" t="s">
        <v>1473</v>
      </c>
      <c r="K219" s="84">
        <v>8</v>
      </c>
      <c r="L219" s="88">
        <v>43831</v>
      </c>
      <c r="M219" s="88">
        <v>43921</v>
      </c>
      <c r="N219" s="89">
        <f t="shared" si="129"/>
        <v>12.857142857142858</v>
      </c>
      <c r="O219" s="87" t="s">
        <v>1749</v>
      </c>
      <c r="P219" s="87">
        <v>8</v>
      </c>
      <c r="Q219" s="92"/>
      <c r="R219" s="85"/>
      <c r="S219" s="165">
        <f t="shared" si="136"/>
        <v>-1464.0333333333333</v>
      </c>
      <c r="T219" s="90">
        <f t="shared" si="124"/>
        <v>100</v>
      </c>
      <c r="U219" s="101">
        <f t="shared" si="125"/>
        <v>12.857142857142858</v>
      </c>
      <c r="V219" s="101">
        <f t="shared" si="126"/>
        <v>12.857142857142858</v>
      </c>
      <c r="W219" s="101">
        <f t="shared" si="127"/>
        <v>12.857142857142858</v>
      </c>
      <c r="X219" s="84" t="s">
        <v>1907</v>
      </c>
      <c r="Y219" s="112" t="str">
        <f t="shared" si="130"/>
        <v>CUMPLIDA</v>
      </c>
      <c r="Z219" s="112" t="str">
        <f t="shared" si="128"/>
        <v>CUMPLIDO</v>
      </c>
      <c r="AA219" s="108" t="s">
        <v>967</v>
      </c>
      <c r="AB219" s="118" t="str">
        <f t="shared" si="131"/>
        <v>H31AF17</v>
      </c>
      <c r="AC219" s="118">
        <f t="shared" si="133"/>
        <v>1</v>
      </c>
      <c r="AD219" s="118" t="str">
        <f t="shared" si="132"/>
        <v>H31AF17 - 1</v>
      </c>
      <c r="AE219" s="192">
        <f t="shared" si="120"/>
        <v>5</v>
      </c>
      <c r="AF219" s="192">
        <f t="shared" si="121"/>
        <v>5</v>
      </c>
      <c r="AG219" s="192" t="str">
        <f t="shared" si="122"/>
        <v>H31AF17.</v>
      </c>
      <c r="AH219" s="192" t="str">
        <f t="shared" si="123"/>
        <v>H31AF17</v>
      </c>
      <c r="AI219" s="64"/>
      <c r="AJ219" s="65"/>
      <c r="AK219" s="16"/>
    </row>
    <row r="220" spans="1:37" s="17" customFormat="1" ht="350.1" customHeight="1" x14ac:dyDescent="0.2">
      <c r="A220" s="162" t="str">
        <f>IF(ISBLANK(D220),"",COUNTA($D$2:D220))</f>
        <v/>
      </c>
      <c r="B220" s="141">
        <f t="shared" si="119"/>
        <v>219</v>
      </c>
      <c r="C220" s="84"/>
      <c r="D220" s="84"/>
      <c r="E220" s="114" t="s">
        <v>38</v>
      </c>
      <c r="F220" s="97" t="s">
        <v>1482</v>
      </c>
      <c r="G220" s="98" t="s">
        <v>916</v>
      </c>
      <c r="H220" s="98" t="s">
        <v>1451</v>
      </c>
      <c r="I220" s="98" t="s">
        <v>1455</v>
      </c>
      <c r="J220" s="100" t="s">
        <v>1474</v>
      </c>
      <c r="K220" s="84">
        <v>4</v>
      </c>
      <c r="L220" s="88">
        <v>43831</v>
      </c>
      <c r="M220" s="88">
        <v>44196</v>
      </c>
      <c r="N220" s="89">
        <f t="shared" ref="N220" si="139">(+M220-L220)/7</f>
        <v>52.142857142857146</v>
      </c>
      <c r="O220" s="87" t="s">
        <v>1749</v>
      </c>
      <c r="P220" s="87">
        <v>4</v>
      </c>
      <c r="Q220" s="86"/>
      <c r="R220" s="179">
        <v>44320</v>
      </c>
      <c r="S220" s="165">
        <f t="shared" si="136"/>
        <v>4.1333333333333337</v>
      </c>
      <c r="T220" s="90">
        <f t="shared" si="124"/>
        <v>100</v>
      </c>
      <c r="U220" s="101">
        <f t="shared" si="125"/>
        <v>52.142857142857146</v>
      </c>
      <c r="V220" s="101">
        <f t="shared" si="126"/>
        <v>52.142857142857146</v>
      </c>
      <c r="W220" s="101">
        <f t="shared" si="127"/>
        <v>52.142857142857146</v>
      </c>
      <c r="X220" s="84" t="s">
        <v>1907</v>
      </c>
      <c r="Y220" s="112" t="str">
        <f t="shared" si="130"/>
        <v>CUMPLIDA</v>
      </c>
      <c r="Z220" s="112" t="str">
        <f t="shared" si="128"/>
        <v/>
      </c>
      <c r="AA220" s="108" t="s">
        <v>967</v>
      </c>
      <c r="AB220" s="118" t="str">
        <f t="shared" si="131"/>
        <v>H31AF17</v>
      </c>
      <c r="AC220" s="118">
        <f t="shared" si="133"/>
        <v>2</v>
      </c>
      <c r="AD220" s="118" t="str">
        <f t="shared" si="132"/>
        <v>H31AF17 - 2</v>
      </c>
      <c r="AE220" s="192">
        <f t="shared" si="120"/>
        <v>5</v>
      </c>
      <c r="AF220" s="192">
        <f t="shared" si="121"/>
        <v>5</v>
      </c>
      <c r="AG220" s="192" t="str">
        <f t="shared" si="122"/>
        <v>H31AF17.</v>
      </c>
      <c r="AH220" s="192" t="str">
        <f t="shared" si="123"/>
        <v>H31AF17</v>
      </c>
      <c r="AI220" s="64"/>
      <c r="AJ220" s="65"/>
      <c r="AK220" s="16"/>
    </row>
    <row r="221" spans="1:37" s="17" customFormat="1" ht="350.1" customHeight="1" x14ac:dyDescent="0.2">
      <c r="A221" s="162">
        <f>IF(ISBLANK(D221),"",COUNTA($D$2:D221))</f>
        <v>175</v>
      </c>
      <c r="B221" s="141">
        <f t="shared" si="119"/>
        <v>220</v>
      </c>
      <c r="C221" s="84"/>
      <c r="D221" s="84" t="s">
        <v>965</v>
      </c>
      <c r="E221" s="114" t="s">
        <v>38</v>
      </c>
      <c r="F221" s="97" t="s">
        <v>1483</v>
      </c>
      <c r="G221" s="98" t="s">
        <v>916</v>
      </c>
      <c r="H221" s="98" t="s">
        <v>1451</v>
      </c>
      <c r="I221" s="98" t="s">
        <v>1452</v>
      </c>
      <c r="J221" s="100" t="s">
        <v>1473</v>
      </c>
      <c r="K221" s="84">
        <v>8</v>
      </c>
      <c r="L221" s="88">
        <v>43831</v>
      </c>
      <c r="M221" s="88">
        <v>43921</v>
      </c>
      <c r="N221" s="89">
        <f t="shared" si="129"/>
        <v>12.857142857142858</v>
      </c>
      <c r="O221" s="87" t="s">
        <v>1749</v>
      </c>
      <c r="P221" s="87">
        <v>8</v>
      </c>
      <c r="Q221" s="92"/>
      <c r="R221" s="85"/>
      <c r="S221" s="165">
        <f t="shared" si="136"/>
        <v>-1464.0333333333333</v>
      </c>
      <c r="T221" s="90">
        <f t="shared" si="124"/>
        <v>100</v>
      </c>
      <c r="U221" s="101">
        <f t="shared" si="125"/>
        <v>12.857142857142858</v>
      </c>
      <c r="V221" s="101">
        <f t="shared" si="126"/>
        <v>12.857142857142858</v>
      </c>
      <c r="W221" s="101">
        <f t="shared" si="127"/>
        <v>12.857142857142858</v>
      </c>
      <c r="X221" s="84" t="s">
        <v>1907</v>
      </c>
      <c r="Y221" s="112" t="str">
        <f t="shared" si="130"/>
        <v>CUMPLIDA</v>
      </c>
      <c r="Z221" s="112" t="str">
        <f t="shared" si="128"/>
        <v>CUMPLIDO</v>
      </c>
      <c r="AA221" s="108" t="s">
        <v>967</v>
      </c>
      <c r="AB221" s="118" t="str">
        <f t="shared" si="131"/>
        <v>H32AF17</v>
      </c>
      <c r="AC221" s="118">
        <f t="shared" si="133"/>
        <v>1</v>
      </c>
      <c r="AD221" s="118" t="str">
        <f t="shared" si="132"/>
        <v>H32AF17 - 1</v>
      </c>
      <c r="AE221" s="192">
        <f t="shared" si="120"/>
        <v>5</v>
      </c>
      <c r="AF221" s="192">
        <f t="shared" si="121"/>
        <v>5</v>
      </c>
      <c r="AG221" s="192" t="str">
        <f t="shared" si="122"/>
        <v>H32AF17.</v>
      </c>
      <c r="AH221" s="192" t="str">
        <f t="shared" si="123"/>
        <v>H32AF17</v>
      </c>
      <c r="AI221" s="64"/>
      <c r="AJ221" s="65"/>
      <c r="AK221" s="16"/>
    </row>
    <row r="222" spans="1:37" s="17" customFormat="1" ht="350.1" customHeight="1" x14ac:dyDescent="0.2">
      <c r="A222" s="162" t="str">
        <f>IF(ISBLANK(D222),"",COUNTA($D$2:D222))</f>
        <v/>
      </c>
      <c r="B222" s="141">
        <f t="shared" si="119"/>
        <v>221</v>
      </c>
      <c r="C222" s="84"/>
      <c r="D222" s="84"/>
      <c r="E222" s="114" t="s">
        <v>38</v>
      </c>
      <c r="F222" s="97" t="s">
        <v>1484</v>
      </c>
      <c r="G222" s="98" t="s">
        <v>916</v>
      </c>
      <c r="H222" s="98" t="s">
        <v>1451</v>
      </c>
      <c r="I222" s="98" t="s">
        <v>1455</v>
      </c>
      <c r="J222" s="100" t="s">
        <v>1474</v>
      </c>
      <c r="K222" s="84">
        <v>4</v>
      </c>
      <c r="L222" s="88">
        <v>43831</v>
      </c>
      <c r="M222" s="88">
        <v>44196</v>
      </c>
      <c r="N222" s="89">
        <f t="shared" ref="N222" si="140">(+M222-L222)/7</f>
        <v>52.142857142857146</v>
      </c>
      <c r="O222" s="87" t="s">
        <v>1749</v>
      </c>
      <c r="P222" s="87">
        <v>4</v>
      </c>
      <c r="Q222" s="86"/>
      <c r="R222" s="179">
        <v>44320</v>
      </c>
      <c r="S222" s="165">
        <f t="shared" si="136"/>
        <v>4.1333333333333337</v>
      </c>
      <c r="T222" s="90">
        <f t="shared" si="124"/>
        <v>100</v>
      </c>
      <c r="U222" s="101">
        <f t="shared" si="125"/>
        <v>52.142857142857146</v>
      </c>
      <c r="V222" s="101">
        <f t="shared" si="126"/>
        <v>52.142857142857146</v>
      </c>
      <c r="W222" s="101">
        <f t="shared" si="127"/>
        <v>52.142857142857146</v>
      </c>
      <c r="X222" s="84" t="s">
        <v>1907</v>
      </c>
      <c r="Y222" s="112" t="str">
        <f t="shared" si="130"/>
        <v>CUMPLIDA</v>
      </c>
      <c r="Z222" s="112" t="str">
        <f t="shared" si="128"/>
        <v/>
      </c>
      <c r="AA222" s="108" t="s">
        <v>967</v>
      </c>
      <c r="AB222" s="118" t="str">
        <f t="shared" si="131"/>
        <v>H32AF17</v>
      </c>
      <c r="AC222" s="118">
        <f t="shared" si="133"/>
        <v>2</v>
      </c>
      <c r="AD222" s="118" t="str">
        <f t="shared" si="132"/>
        <v>H32AF17 - 2</v>
      </c>
      <c r="AE222" s="192">
        <f t="shared" si="120"/>
        <v>5</v>
      </c>
      <c r="AF222" s="192">
        <f t="shared" si="121"/>
        <v>5</v>
      </c>
      <c r="AG222" s="192" t="str">
        <f t="shared" si="122"/>
        <v>H32AF17.</v>
      </c>
      <c r="AH222" s="192" t="str">
        <f t="shared" si="123"/>
        <v>H32AF17</v>
      </c>
      <c r="AI222" s="64"/>
      <c r="AJ222" s="65"/>
      <c r="AK222" s="16"/>
    </row>
    <row r="223" spans="1:37" s="17" customFormat="1" ht="350.1" customHeight="1" x14ac:dyDescent="0.2">
      <c r="A223" s="162">
        <f>IF(ISBLANK(D223),"",COUNTA($D$2:D223))</f>
        <v>176</v>
      </c>
      <c r="B223" s="141">
        <f t="shared" si="119"/>
        <v>222</v>
      </c>
      <c r="C223" s="84"/>
      <c r="D223" s="84" t="s">
        <v>965</v>
      </c>
      <c r="E223" s="114" t="s">
        <v>38</v>
      </c>
      <c r="F223" s="97" t="s">
        <v>1485</v>
      </c>
      <c r="G223" s="98" t="s">
        <v>916</v>
      </c>
      <c r="H223" s="98" t="s">
        <v>1451</v>
      </c>
      <c r="I223" s="98" t="s">
        <v>1452</v>
      </c>
      <c r="J223" s="100" t="s">
        <v>1473</v>
      </c>
      <c r="K223" s="84">
        <v>8</v>
      </c>
      <c r="L223" s="88">
        <v>43831</v>
      </c>
      <c r="M223" s="88">
        <v>43921</v>
      </c>
      <c r="N223" s="89">
        <f t="shared" si="129"/>
        <v>12.857142857142858</v>
      </c>
      <c r="O223" s="87" t="s">
        <v>1749</v>
      </c>
      <c r="P223" s="87">
        <v>8</v>
      </c>
      <c r="Q223" s="92"/>
      <c r="R223" s="85"/>
      <c r="S223" s="165">
        <f t="shared" si="136"/>
        <v>-1464.0333333333333</v>
      </c>
      <c r="T223" s="90">
        <f t="shared" si="124"/>
        <v>100</v>
      </c>
      <c r="U223" s="101">
        <f t="shared" si="125"/>
        <v>12.857142857142858</v>
      </c>
      <c r="V223" s="101">
        <f t="shared" si="126"/>
        <v>12.857142857142858</v>
      </c>
      <c r="W223" s="101">
        <f t="shared" si="127"/>
        <v>12.857142857142858</v>
      </c>
      <c r="X223" s="84" t="s">
        <v>1907</v>
      </c>
      <c r="Y223" s="112" t="str">
        <f t="shared" si="130"/>
        <v>CUMPLIDA</v>
      </c>
      <c r="Z223" s="112" t="str">
        <f t="shared" si="128"/>
        <v>CUMPLIDO</v>
      </c>
      <c r="AA223" s="108" t="s">
        <v>967</v>
      </c>
      <c r="AB223" s="118" t="str">
        <f t="shared" si="131"/>
        <v>H33AF17</v>
      </c>
      <c r="AC223" s="118">
        <f t="shared" si="133"/>
        <v>1</v>
      </c>
      <c r="AD223" s="118" t="str">
        <f t="shared" si="132"/>
        <v>H33AF17 - 1</v>
      </c>
      <c r="AE223" s="192">
        <f t="shared" si="120"/>
        <v>5</v>
      </c>
      <c r="AF223" s="192">
        <f t="shared" si="121"/>
        <v>5</v>
      </c>
      <c r="AG223" s="192" t="str">
        <f t="shared" si="122"/>
        <v>H33AF17.</v>
      </c>
      <c r="AH223" s="192" t="str">
        <f t="shared" si="123"/>
        <v>H33AF17</v>
      </c>
      <c r="AI223" s="64"/>
      <c r="AJ223" s="65"/>
      <c r="AK223" s="16"/>
    </row>
    <row r="224" spans="1:37" s="17" customFormat="1" ht="350.1" customHeight="1" x14ac:dyDescent="0.2">
      <c r="A224" s="162" t="str">
        <f>IF(ISBLANK(D224),"",COUNTA($D$2:D224))</f>
        <v/>
      </c>
      <c r="B224" s="141">
        <f t="shared" si="119"/>
        <v>223</v>
      </c>
      <c r="C224" s="84"/>
      <c r="D224" s="84"/>
      <c r="E224" s="114" t="s">
        <v>38</v>
      </c>
      <c r="F224" s="97" t="s">
        <v>1497</v>
      </c>
      <c r="G224" s="98" t="s">
        <v>916</v>
      </c>
      <c r="H224" s="98" t="s">
        <v>1451</v>
      </c>
      <c r="I224" s="98" t="s">
        <v>1455</v>
      </c>
      <c r="J224" s="100" t="s">
        <v>1474</v>
      </c>
      <c r="K224" s="84">
        <v>4</v>
      </c>
      <c r="L224" s="88">
        <v>43831</v>
      </c>
      <c r="M224" s="88">
        <v>44196</v>
      </c>
      <c r="N224" s="89">
        <f t="shared" ref="N224" si="141">(+M224-L224)/7</f>
        <v>52.142857142857146</v>
      </c>
      <c r="O224" s="87" t="s">
        <v>1749</v>
      </c>
      <c r="P224" s="87">
        <v>4</v>
      </c>
      <c r="Q224" s="86"/>
      <c r="R224" s="179">
        <v>44320</v>
      </c>
      <c r="S224" s="165">
        <f t="shared" si="136"/>
        <v>4.1333333333333337</v>
      </c>
      <c r="T224" s="90">
        <f t="shared" si="124"/>
        <v>100</v>
      </c>
      <c r="U224" s="101">
        <f t="shared" si="125"/>
        <v>52.142857142857146</v>
      </c>
      <c r="V224" s="101">
        <f t="shared" si="126"/>
        <v>52.142857142857146</v>
      </c>
      <c r="W224" s="101">
        <f t="shared" si="127"/>
        <v>52.142857142857146</v>
      </c>
      <c r="X224" s="84" t="s">
        <v>1907</v>
      </c>
      <c r="Y224" s="112" t="str">
        <f t="shared" si="130"/>
        <v>CUMPLIDA</v>
      </c>
      <c r="Z224" s="112" t="str">
        <f t="shared" si="128"/>
        <v/>
      </c>
      <c r="AA224" s="108" t="s">
        <v>967</v>
      </c>
      <c r="AB224" s="118" t="str">
        <f t="shared" si="131"/>
        <v>H33AF17</v>
      </c>
      <c r="AC224" s="118">
        <f t="shared" si="133"/>
        <v>2</v>
      </c>
      <c r="AD224" s="118" t="str">
        <f t="shared" si="132"/>
        <v>H33AF17 - 2</v>
      </c>
      <c r="AE224" s="192">
        <f t="shared" si="120"/>
        <v>5</v>
      </c>
      <c r="AF224" s="192">
        <f t="shared" si="121"/>
        <v>5</v>
      </c>
      <c r="AG224" s="192" t="str">
        <f t="shared" si="122"/>
        <v>H33AF17.</v>
      </c>
      <c r="AH224" s="192" t="str">
        <f t="shared" si="123"/>
        <v>H33AF17</v>
      </c>
      <c r="AI224" s="64"/>
      <c r="AJ224" s="65"/>
      <c r="AK224" s="16"/>
    </row>
    <row r="225" spans="1:37" s="17" customFormat="1" ht="350.1" customHeight="1" x14ac:dyDescent="0.2">
      <c r="A225" s="162">
        <f>IF(ISBLANK(D225),"",COUNTA($D$2:D225))</f>
        <v>177</v>
      </c>
      <c r="B225" s="141">
        <f t="shared" si="119"/>
        <v>224</v>
      </c>
      <c r="C225" s="84"/>
      <c r="D225" s="84" t="s">
        <v>965</v>
      </c>
      <c r="E225" s="114" t="s">
        <v>38</v>
      </c>
      <c r="F225" s="97" t="s">
        <v>1486</v>
      </c>
      <c r="G225" s="98" t="s">
        <v>916</v>
      </c>
      <c r="H225" s="98" t="s">
        <v>1451</v>
      </c>
      <c r="I225" s="98" t="s">
        <v>1452</v>
      </c>
      <c r="J225" s="100" t="s">
        <v>1473</v>
      </c>
      <c r="K225" s="84">
        <v>8</v>
      </c>
      <c r="L225" s="88">
        <v>43831</v>
      </c>
      <c r="M225" s="88">
        <v>43921</v>
      </c>
      <c r="N225" s="89">
        <f t="shared" si="129"/>
        <v>12.857142857142858</v>
      </c>
      <c r="O225" s="87" t="s">
        <v>1749</v>
      </c>
      <c r="P225" s="87">
        <v>8</v>
      </c>
      <c r="Q225" s="92"/>
      <c r="R225" s="85"/>
      <c r="S225" s="165">
        <f t="shared" si="136"/>
        <v>-1464.0333333333333</v>
      </c>
      <c r="T225" s="90">
        <f t="shared" si="124"/>
        <v>100</v>
      </c>
      <c r="U225" s="101">
        <f t="shared" si="125"/>
        <v>12.857142857142858</v>
      </c>
      <c r="V225" s="101">
        <f t="shared" si="126"/>
        <v>12.857142857142858</v>
      </c>
      <c r="W225" s="101">
        <f t="shared" si="127"/>
        <v>12.857142857142858</v>
      </c>
      <c r="X225" s="84" t="s">
        <v>1907</v>
      </c>
      <c r="Y225" s="112" t="str">
        <f t="shared" si="130"/>
        <v>CUMPLIDA</v>
      </c>
      <c r="Z225" s="112" t="str">
        <f t="shared" si="128"/>
        <v>CUMPLIDO</v>
      </c>
      <c r="AA225" s="108" t="s">
        <v>967</v>
      </c>
      <c r="AB225" s="118" t="str">
        <f t="shared" si="131"/>
        <v>H34AF17</v>
      </c>
      <c r="AC225" s="118">
        <f t="shared" si="133"/>
        <v>1</v>
      </c>
      <c r="AD225" s="118" t="str">
        <f t="shared" si="132"/>
        <v>H34AF17 - 1</v>
      </c>
      <c r="AE225" s="192">
        <f t="shared" si="120"/>
        <v>5</v>
      </c>
      <c r="AF225" s="192">
        <f t="shared" si="121"/>
        <v>5</v>
      </c>
      <c r="AG225" s="192" t="str">
        <f t="shared" si="122"/>
        <v>H34AF17.</v>
      </c>
      <c r="AH225" s="192" t="str">
        <f t="shared" si="123"/>
        <v>H34AF17</v>
      </c>
      <c r="AI225" s="64"/>
      <c r="AJ225" s="65"/>
      <c r="AK225" s="16"/>
    </row>
    <row r="226" spans="1:37" s="17" customFormat="1" ht="350.1" customHeight="1" x14ac:dyDescent="0.2">
      <c r="A226" s="162" t="str">
        <f>IF(ISBLANK(D226),"",COUNTA($D$2:D226))</f>
        <v/>
      </c>
      <c r="B226" s="141">
        <f t="shared" si="119"/>
        <v>225</v>
      </c>
      <c r="C226" s="84"/>
      <c r="D226" s="84"/>
      <c r="E226" s="114" t="s">
        <v>38</v>
      </c>
      <c r="F226" s="97" t="s">
        <v>1487</v>
      </c>
      <c r="G226" s="98" t="s">
        <v>916</v>
      </c>
      <c r="H226" s="98" t="s">
        <v>1451</v>
      </c>
      <c r="I226" s="98" t="s">
        <v>1455</v>
      </c>
      <c r="J226" s="100" t="s">
        <v>1474</v>
      </c>
      <c r="K226" s="84">
        <v>4</v>
      </c>
      <c r="L226" s="88">
        <v>43831</v>
      </c>
      <c r="M226" s="88">
        <v>44196</v>
      </c>
      <c r="N226" s="89">
        <f t="shared" ref="N226" si="142">(+M226-L226)/7</f>
        <v>52.142857142857146</v>
      </c>
      <c r="O226" s="87" t="s">
        <v>1749</v>
      </c>
      <c r="P226" s="87">
        <v>4</v>
      </c>
      <c r="Q226" s="86"/>
      <c r="R226" s="179">
        <v>44320</v>
      </c>
      <c r="S226" s="165">
        <f t="shared" si="136"/>
        <v>4.1333333333333337</v>
      </c>
      <c r="T226" s="90">
        <f t="shared" si="124"/>
        <v>100</v>
      </c>
      <c r="U226" s="101">
        <f t="shared" si="125"/>
        <v>52.142857142857146</v>
      </c>
      <c r="V226" s="101">
        <f t="shared" si="126"/>
        <v>52.142857142857146</v>
      </c>
      <c r="W226" s="101">
        <f t="shared" si="127"/>
        <v>52.142857142857146</v>
      </c>
      <c r="X226" s="84" t="s">
        <v>1907</v>
      </c>
      <c r="Y226" s="112" t="str">
        <f t="shared" si="130"/>
        <v>CUMPLIDA</v>
      </c>
      <c r="Z226" s="112" t="str">
        <f t="shared" si="128"/>
        <v/>
      </c>
      <c r="AA226" s="108" t="s">
        <v>967</v>
      </c>
      <c r="AB226" s="118" t="str">
        <f t="shared" si="131"/>
        <v>H34AF17</v>
      </c>
      <c r="AC226" s="118">
        <f t="shared" si="133"/>
        <v>2</v>
      </c>
      <c r="AD226" s="118" t="str">
        <f t="shared" si="132"/>
        <v>H34AF17 - 2</v>
      </c>
      <c r="AE226" s="192">
        <f t="shared" si="120"/>
        <v>5</v>
      </c>
      <c r="AF226" s="192">
        <f t="shared" si="121"/>
        <v>5</v>
      </c>
      <c r="AG226" s="192" t="str">
        <f t="shared" si="122"/>
        <v>H34AF17.</v>
      </c>
      <c r="AH226" s="192" t="str">
        <f t="shared" si="123"/>
        <v>H34AF17</v>
      </c>
      <c r="AI226" s="64"/>
      <c r="AJ226" s="65"/>
      <c r="AK226" s="16"/>
    </row>
    <row r="227" spans="1:37" s="17" customFormat="1" ht="350.1" customHeight="1" x14ac:dyDescent="0.2">
      <c r="A227" s="162">
        <f>IF(ISBLANK(D227),"",COUNTA($D$2:D227))</f>
        <v>178</v>
      </c>
      <c r="B227" s="141">
        <f t="shared" si="119"/>
        <v>226</v>
      </c>
      <c r="C227" s="84"/>
      <c r="D227" s="84" t="s">
        <v>965</v>
      </c>
      <c r="E227" s="114" t="s">
        <v>38</v>
      </c>
      <c r="F227" s="97" t="s">
        <v>1488</v>
      </c>
      <c r="G227" s="98" t="s">
        <v>916</v>
      </c>
      <c r="H227" s="98" t="s">
        <v>1451</v>
      </c>
      <c r="I227" s="98" t="s">
        <v>1452</v>
      </c>
      <c r="J227" s="100" t="s">
        <v>1473</v>
      </c>
      <c r="K227" s="84">
        <v>8</v>
      </c>
      <c r="L227" s="88">
        <v>43831</v>
      </c>
      <c r="M227" s="88">
        <v>43921</v>
      </c>
      <c r="N227" s="89">
        <f t="shared" si="129"/>
        <v>12.857142857142858</v>
      </c>
      <c r="O227" s="87" t="s">
        <v>1749</v>
      </c>
      <c r="P227" s="87">
        <v>8</v>
      </c>
      <c r="Q227" s="92"/>
      <c r="R227" s="85"/>
      <c r="S227" s="165">
        <f t="shared" si="136"/>
        <v>-1464.0333333333333</v>
      </c>
      <c r="T227" s="90">
        <f t="shared" si="124"/>
        <v>100</v>
      </c>
      <c r="U227" s="101">
        <f t="shared" si="125"/>
        <v>12.857142857142858</v>
      </c>
      <c r="V227" s="101">
        <f t="shared" si="126"/>
        <v>12.857142857142858</v>
      </c>
      <c r="W227" s="101">
        <f t="shared" si="127"/>
        <v>12.857142857142858</v>
      </c>
      <c r="X227" s="84" t="s">
        <v>1907</v>
      </c>
      <c r="Y227" s="112" t="str">
        <f t="shared" si="130"/>
        <v>CUMPLIDA</v>
      </c>
      <c r="Z227" s="112" t="str">
        <f t="shared" si="128"/>
        <v>CUMPLIDO</v>
      </c>
      <c r="AA227" s="108" t="s">
        <v>967</v>
      </c>
      <c r="AB227" s="118" t="str">
        <f t="shared" si="131"/>
        <v>H35AF17</v>
      </c>
      <c r="AC227" s="118">
        <f t="shared" si="133"/>
        <v>1</v>
      </c>
      <c r="AD227" s="118" t="str">
        <f t="shared" si="132"/>
        <v>H35AF17 - 1</v>
      </c>
      <c r="AE227" s="192">
        <f t="shared" si="120"/>
        <v>5</v>
      </c>
      <c r="AF227" s="192">
        <f t="shared" si="121"/>
        <v>5</v>
      </c>
      <c r="AG227" s="192" t="str">
        <f t="shared" si="122"/>
        <v>H35AF17.</v>
      </c>
      <c r="AH227" s="192" t="str">
        <f t="shared" si="123"/>
        <v>H35AF17</v>
      </c>
      <c r="AI227" s="64"/>
      <c r="AJ227" s="65"/>
      <c r="AK227" s="16"/>
    </row>
    <row r="228" spans="1:37" s="17" customFormat="1" ht="350.1" customHeight="1" x14ac:dyDescent="0.2">
      <c r="A228" s="162" t="str">
        <f>IF(ISBLANK(D228),"",COUNTA($D$2:D228))</f>
        <v/>
      </c>
      <c r="B228" s="141">
        <f t="shared" si="119"/>
        <v>227</v>
      </c>
      <c r="C228" s="84"/>
      <c r="D228" s="84"/>
      <c r="E228" s="114" t="s">
        <v>38</v>
      </c>
      <c r="F228" s="97" t="s">
        <v>1489</v>
      </c>
      <c r="G228" s="98" t="s">
        <v>916</v>
      </c>
      <c r="H228" s="98" t="s">
        <v>1451</v>
      </c>
      <c r="I228" s="98" t="s">
        <v>1455</v>
      </c>
      <c r="J228" s="100" t="s">
        <v>1474</v>
      </c>
      <c r="K228" s="84">
        <v>4</v>
      </c>
      <c r="L228" s="88">
        <v>43831</v>
      </c>
      <c r="M228" s="88">
        <v>44196</v>
      </c>
      <c r="N228" s="89">
        <f t="shared" ref="N228" si="143">(+M228-L228)/7</f>
        <v>52.142857142857146</v>
      </c>
      <c r="O228" s="87" t="s">
        <v>1749</v>
      </c>
      <c r="P228" s="87">
        <v>4</v>
      </c>
      <c r="Q228" s="86"/>
      <c r="R228" s="179">
        <v>44320</v>
      </c>
      <c r="S228" s="165">
        <f t="shared" si="136"/>
        <v>4.1333333333333337</v>
      </c>
      <c r="T228" s="90">
        <f t="shared" si="124"/>
        <v>100</v>
      </c>
      <c r="U228" s="101">
        <f t="shared" si="125"/>
        <v>52.142857142857146</v>
      </c>
      <c r="V228" s="101">
        <f t="shared" si="126"/>
        <v>52.142857142857146</v>
      </c>
      <c r="W228" s="101">
        <f t="shared" si="127"/>
        <v>52.142857142857146</v>
      </c>
      <c r="X228" s="84" t="s">
        <v>1907</v>
      </c>
      <c r="Y228" s="112" t="str">
        <f t="shared" si="130"/>
        <v>CUMPLIDA</v>
      </c>
      <c r="Z228" s="112" t="str">
        <f t="shared" si="128"/>
        <v/>
      </c>
      <c r="AA228" s="108" t="s">
        <v>967</v>
      </c>
      <c r="AB228" s="118" t="str">
        <f t="shared" si="131"/>
        <v>H35AF17</v>
      </c>
      <c r="AC228" s="118">
        <f t="shared" si="133"/>
        <v>2</v>
      </c>
      <c r="AD228" s="118" t="str">
        <f t="shared" si="132"/>
        <v>H35AF17 - 2</v>
      </c>
      <c r="AE228" s="192">
        <f t="shared" si="120"/>
        <v>5</v>
      </c>
      <c r="AF228" s="192">
        <f t="shared" si="121"/>
        <v>5</v>
      </c>
      <c r="AG228" s="192" t="str">
        <f t="shared" si="122"/>
        <v>H35AF17.</v>
      </c>
      <c r="AH228" s="192" t="str">
        <f t="shared" si="123"/>
        <v>H35AF17</v>
      </c>
      <c r="AI228" s="64"/>
      <c r="AJ228" s="65"/>
      <c r="AK228" s="16"/>
    </row>
    <row r="229" spans="1:37" s="17" customFormat="1" ht="350.1" customHeight="1" x14ac:dyDescent="0.2">
      <c r="A229" s="162">
        <f>IF(ISBLANK(D229),"",COUNTA($D$2:D229))</f>
        <v>179</v>
      </c>
      <c r="B229" s="141">
        <f t="shared" si="119"/>
        <v>228</v>
      </c>
      <c r="C229" s="84"/>
      <c r="D229" s="84" t="s">
        <v>965</v>
      </c>
      <c r="E229" s="114" t="s">
        <v>38</v>
      </c>
      <c r="F229" s="97" t="s">
        <v>1490</v>
      </c>
      <c r="G229" s="98" t="s">
        <v>916</v>
      </c>
      <c r="H229" s="98" t="s">
        <v>1451</v>
      </c>
      <c r="I229" s="98" t="s">
        <v>1452</v>
      </c>
      <c r="J229" s="100" t="s">
        <v>1473</v>
      </c>
      <c r="K229" s="84">
        <v>8</v>
      </c>
      <c r="L229" s="88">
        <v>43831</v>
      </c>
      <c r="M229" s="88">
        <v>43921</v>
      </c>
      <c r="N229" s="89">
        <f t="shared" si="129"/>
        <v>12.857142857142858</v>
      </c>
      <c r="O229" s="87" t="s">
        <v>1749</v>
      </c>
      <c r="P229" s="87">
        <v>8</v>
      </c>
      <c r="Q229" s="92"/>
      <c r="R229" s="85"/>
      <c r="S229" s="165">
        <f t="shared" si="136"/>
        <v>-1464.0333333333333</v>
      </c>
      <c r="T229" s="90">
        <f t="shared" si="124"/>
        <v>100</v>
      </c>
      <c r="U229" s="101">
        <f t="shared" si="125"/>
        <v>12.857142857142858</v>
      </c>
      <c r="V229" s="101">
        <f t="shared" si="126"/>
        <v>12.857142857142858</v>
      </c>
      <c r="W229" s="101">
        <f t="shared" si="127"/>
        <v>12.857142857142858</v>
      </c>
      <c r="X229" s="84" t="s">
        <v>1907</v>
      </c>
      <c r="Y229" s="112" t="str">
        <f t="shared" si="130"/>
        <v>CUMPLIDA</v>
      </c>
      <c r="Z229" s="112" t="str">
        <f t="shared" si="128"/>
        <v>CUMPLIDO</v>
      </c>
      <c r="AA229" s="108" t="s">
        <v>967</v>
      </c>
      <c r="AB229" s="118" t="str">
        <f t="shared" si="131"/>
        <v>H36AF17</v>
      </c>
      <c r="AC229" s="118">
        <f t="shared" si="133"/>
        <v>1</v>
      </c>
      <c r="AD229" s="118" t="str">
        <f t="shared" si="132"/>
        <v>H36AF17 - 1</v>
      </c>
      <c r="AE229" s="192">
        <f t="shared" si="120"/>
        <v>5</v>
      </c>
      <c r="AF229" s="192">
        <f t="shared" si="121"/>
        <v>5</v>
      </c>
      <c r="AG229" s="192" t="str">
        <f t="shared" si="122"/>
        <v>H36AF17.</v>
      </c>
      <c r="AH229" s="192" t="str">
        <f t="shared" si="123"/>
        <v>H36AF17</v>
      </c>
      <c r="AI229" s="64"/>
      <c r="AJ229" s="65"/>
      <c r="AK229" s="16"/>
    </row>
    <row r="230" spans="1:37" s="17" customFormat="1" ht="350.1" customHeight="1" x14ac:dyDescent="0.2">
      <c r="A230" s="162" t="str">
        <f>IF(ISBLANK(D230),"",COUNTA($D$2:D230))</f>
        <v/>
      </c>
      <c r="B230" s="141">
        <f t="shared" si="119"/>
        <v>229</v>
      </c>
      <c r="C230" s="84"/>
      <c r="D230" s="84"/>
      <c r="E230" s="114" t="s">
        <v>38</v>
      </c>
      <c r="F230" s="97" t="s">
        <v>1491</v>
      </c>
      <c r="G230" s="98" t="s">
        <v>916</v>
      </c>
      <c r="H230" s="98" t="s">
        <v>1451</v>
      </c>
      <c r="I230" s="98" t="s">
        <v>1455</v>
      </c>
      <c r="J230" s="100" t="s">
        <v>1474</v>
      </c>
      <c r="K230" s="84">
        <v>4</v>
      </c>
      <c r="L230" s="88">
        <v>43831</v>
      </c>
      <c r="M230" s="88">
        <v>44196</v>
      </c>
      <c r="N230" s="89">
        <f t="shared" ref="N230" si="144">(+M230-L230)/7</f>
        <v>52.142857142857146</v>
      </c>
      <c r="O230" s="87" t="s">
        <v>1749</v>
      </c>
      <c r="P230" s="87">
        <v>4</v>
      </c>
      <c r="Q230" s="86"/>
      <c r="R230" s="179">
        <v>44320</v>
      </c>
      <c r="S230" s="165">
        <f t="shared" si="136"/>
        <v>4.1333333333333337</v>
      </c>
      <c r="T230" s="90">
        <f t="shared" si="124"/>
        <v>100</v>
      </c>
      <c r="U230" s="101">
        <f t="shared" si="125"/>
        <v>52.142857142857146</v>
      </c>
      <c r="V230" s="101">
        <f t="shared" si="126"/>
        <v>52.142857142857146</v>
      </c>
      <c r="W230" s="101">
        <f t="shared" si="127"/>
        <v>52.142857142857146</v>
      </c>
      <c r="X230" s="84" t="s">
        <v>1907</v>
      </c>
      <c r="Y230" s="112" t="str">
        <f t="shared" si="130"/>
        <v>CUMPLIDA</v>
      </c>
      <c r="Z230" s="112" t="str">
        <f t="shared" si="128"/>
        <v/>
      </c>
      <c r="AA230" s="108" t="s">
        <v>967</v>
      </c>
      <c r="AB230" s="118" t="str">
        <f t="shared" si="131"/>
        <v>H36AF17</v>
      </c>
      <c r="AC230" s="118">
        <f t="shared" si="133"/>
        <v>2</v>
      </c>
      <c r="AD230" s="118" t="str">
        <f t="shared" si="132"/>
        <v>H36AF17 - 2</v>
      </c>
      <c r="AE230" s="192">
        <f t="shared" si="120"/>
        <v>5</v>
      </c>
      <c r="AF230" s="192">
        <f t="shared" si="121"/>
        <v>5</v>
      </c>
      <c r="AG230" s="192" t="str">
        <f t="shared" si="122"/>
        <v>H36AF17.</v>
      </c>
      <c r="AH230" s="192" t="str">
        <f t="shared" si="123"/>
        <v>H36AF17</v>
      </c>
      <c r="AI230" s="64"/>
      <c r="AJ230" s="65"/>
      <c r="AK230" s="16"/>
    </row>
    <row r="231" spans="1:37" s="17" customFormat="1" ht="350.1" customHeight="1" x14ac:dyDescent="0.2">
      <c r="A231" s="162">
        <f>IF(ISBLANK(D231),"",COUNTA($D$2:D231))</f>
        <v>180</v>
      </c>
      <c r="B231" s="141">
        <f t="shared" si="119"/>
        <v>230</v>
      </c>
      <c r="C231" s="84"/>
      <c r="D231" s="84" t="s">
        <v>965</v>
      </c>
      <c r="E231" s="114" t="s">
        <v>38</v>
      </c>
      <c r="F231" s="97" t="s">
        <v>923</v>
      </c>
      <c r="G231" s="98" t="s">
        <v>916</v>
      </c>
      <c r="H231" s="98" t="s">
        <v>1451</v>
      </c>
      <c r="I231" s="98" t="s">
        <v>1452</v>
      </c>
      <c r="J231" s="100" t="s">
        <v>1473</v>
      </c>
      <c r="K231" s="84">
        <v>8</v>
      </c>
      <c r="L231" s="88">
        <v>43831</v>
      </c>
      <c r="M231" s="88">
        <v>43921</v>
      </c>
      <c r="N231" s="89">
        <f t="shared" si="129"/>
        <v>12.857142857142858</v>
      </c>
      <c r="O231" s="87" t="s">
        <v>1749</v>
      </c>
      <c r="P231" s="87">
        <v>8</v>
      </c>
      <c r="Q231" s="92"/>
      <c r="R231" s="85"/>
      <c r="S231" s="165">
        <f t="shared" si="136"/>
        <v>-1464.0333333333333</v>
      </c>
      <c r="T231" s="90">
        <f t="shared" si="124"/>
        <v>100</v>
      </c>
      <c r="U231" s="101">
        <f t="shared" si="125"/>
        <v>12.857142857142858</v>
      </c>
      <c r="V231" s="101">
        <f t="shared" si="126"/>
        <v>12.857142857142858</v>
      </c>
      <c r="W231" s="101">
        <f t="shared" si="127"/>
        <v>12.857142857142858</v>
      </c>
      <c r="X231" s="84" t="s">
        <v>1907</v>
      </c>
      <c r="Y231" s="112" t="str">
        <f t="shared" si="130"/>
        <v>CUMPLIDA</v>
      </c>
      <c r="Z231" s="112" t="str">
        <f t="shared" si="128"/>
        <v>CUMPLIDO</v>
      </c>
      <c r="AA231" s="108" t="s">
        <v>967</v>
      </c>
      <c r="AB231" s="118" t="str">
        <f t="shared" si="131"/>
        <v>H37AF17</v>
      </c>
      <c r="AC231" s="118">
        <f t="shared" si="133"/>
        <v>1</v>
      </c>
      <c r="AD231" s="118" t="str">
        <f t="shared" si="132"/>
        <v>H37AF17 - 1</v>
      </c>
      <c r="AE231" s="192">
        <f t="shared" si="120"/>
        <v>5</v>
      </c>
      <c r="AF231" s="192">
        <f t="shared" si="121"/>
        <v>5</v>
      </c>
      <c r="AG231" s="192" t="str">
        <f t="shared" si="122"/>
        <v>H37AF17.</v>
      </c>
      <c r="AH231" s="192" t="str">
        <f t="shared" si="123"/>
        <v>H37AF17</v>
      </c>
      <c r="AI231" s="64"/>
      <c r="AJ231" s="65"/>
      <c r="AK231" s="16"/>
    </row>
    <row r="232" spans="1:37" s="17" customFormat="1" ht="350.1" customHeight="1" x14ac:dyDescent="0.2">
      <c r="A232" s="162" t="str">
        <f>IF(ISBLANK(D232),"",COUNTA($D$2:D232))</f>
        <v/>
      </c>
      <c r="B232" s="141">
        <f t="shared" si="119"/>
        <v>231</v>
      </c>
      <c r="C232" s="84"/>
      <c r="D232" s="84"/>
      <c r="E232" s="114" t="s">
        <v>38</v>
      </c>
      <c r="F232" s="97" t="s">
        <v>924</v>
      </c>
      <c r="G232" s="98" t="s">
        <v>916</v>
      </c>
      <c r="H232" s="98" t="s">
        <v>1451</v>
      </c>
      <c r="I232" s="98" t="s">
        <v>1455</v>
      </c>
      <c r="J232" s="100" t="s">
        <v>1474</v>
      </c>
      <c r="K232" s="84">
        <v>4</v>
      </c>
      <c r="L232" s="88">
        <v>43831</v>
      </c>
      <c r="M232" s="88">
        <v>44196</v>
      </c>
      <c r="N232" s="89">
        <f t="shared" si="129"/>
        <v>52.142857142857146</v>
      </c>
      <c r="O232" s="87" t="s">
        <v>1749</v>
      </c>
      <c r="P232" s="87">
        <v>4</v>
      </c>
      <c r="Q232" s="86"/>
      <c r="R232" s="179">
        <v>44320</v>
      </c>
      <c r="S232" s="165">
        <f t="shared" si="136"/>
        <v>4.1333333333333337</v>
      </c>
      <c r="T232" s="90">
        <f t="shared" si="124"/>
        <v>100</v>
      </c>
      <c r="U232" s="101">
        <f t="shared" si="125"/>
        <v>52.142857142857146</v>
      </c>
      <c r="V232" s="101">
        <f t="shared" si="126"/>
        <v>52.142857142857146</v>
      </c>
      <c r="W232" s="101">
        <f t="shared" si="127"/>
        <v>52.142857142857146</v>
      </c>
      <c r="X232" s="84" t="s">
        <v>1907</v>
      </c>
      <c r="Y232" s="112" t="str">
        <f t="shared" si="130"/>
        <v>CUMPLIDA</v>
      </c>
      <c r="Z232" s="112" t="str">
        <f t="shared" si="128"/>
        <v/>
      </c>
      <c r="AA232" s="108" t="s">
        <v>967</v>
      </c>
      <c r="AB232" s="118" t="str">
        <f t="shared" si="131"/>
        <v>H37AF17</v>
      </c>
      <c r="AC232" s="118">
        <f t="shared" si="133"/>
        <v>2</v>
      </c>
      <c r="AD232" s="118" t="str">
        <f t="shared" si="132"/>
        <v>H37AF17 - 2</v>
      </c>
      <c r="AE232" s="192">
        <f t="shared" si="120"/>
        <v>5</v>
      </c>
      <c r="AF232" s="192">
        <f t="shared" si="121"/>
        <v>5</v>
      </c>
      <c r="AG232" s="192" t="str">
        <f t="shared" si="122"/>
        <v>H37AF17.</v>
      </c>
      <c r="AH232" s="192" t="str">
        <f t="shared" si="123"/>
        <v>H37AF17</v>
      </c>
      <c r="AI232" s="64"/>
      <c r="AJ232" s="65"/>
      <c r="AK232" s="16"/>
    </row>
    <row r="233" spans="1:37" s="17" customFormat="1" ht="350.1" customHeight="1" x14ac:dyDescent="0.2">
      <c r="A233" s="162">
        <f>IF(ISBLANK(D233),"",COUNTA($D$2:D233))</f>
        <v>181</v>
      </c>
      <c r="B233" s="141">
        <f t="shared" si="119"/>
        <v>232</v>
      </c>
      <c r="C233" s="84"/>
      <c r="D233" s="84" t="s">
        <v>964</v>
      </c>
      <c r="E233" s="114" t="s">
        <v>28</v>
      </c>
      <c r="F233" s="97" t="s">
        <v>1520</v>
      </c>
      <c r="G233" s="98" t="s">
        <v>925</v>
      </c>
      <c r="H233" s="86" t="s">
        <v>2070</v>
      </c>
      <c r="I233" s="86" t="s">
        <v>2070</v>
      </c>
      <c r="J233" s="87" t="s">
        <v>1987</v>
      </c>
      <c r="K233" s="87">
        <v>1</v>
      </c>
      <c r="L233" s="88">
        <v>44407</v>
      </c>
      <c r="M233" s="88">
        <v>44561</v>
      </c>
      <c r="N233" s="89">
        <f t="shared" si="129"/>
        <v>22</v>
      </c>
      <c r="O233" s="87" t="s">
        <v>1026</v>
      </c>
      <c r="P233" s="87">
        <v>0</v>
      </c>
      <c r="Q233" s="86"/>
      <c r="R233" s="87"/>
      <c r="S233" s="165">
        <f t="shared" si="136"/>
        <v>-1485.3666666666666</v>
      </c>
      <c r="T233" s="90">
        <f t="shared" si="124"/>
        <v>0</v>
      </c>
      <c r="U233" s="101">
        <f t="shared" si="125"/>
        <v>0</v>
      </c>
      <c r="V233" s="101">
        <f t="shared" si="126"/>
        <v>0</v>
      </c>
      <c r="W233" s="101">
        <f t="shared" si="127"/>
        <v>0</v>
      </c>
      <c r="X233" s="84"/>
      <c r="Y233" s="112" t="str">
        <f t="shared" si="130"/>
        <v>EN TERMINO</v>
      </c>
      <c r="Z233" s="112" t="str">
        <f t="shared" si="128"/>
        <v>EN TERMINO</v>
      </c>
      <c r="AA233" s="108" t="s">
        <v>967</v>
      </c>
      <c r="AB233" s="118" t="str">
        <f t="shared" si="131"/>
        <v>H38AF17</v>
      </c>
      <c r="AC233" s="118">
        <f t="shared" si="133"/>
        <v>1</v>
      </c>
      <c r="AD233" s="118" t="str">
        <f t="shared" si="132"/>
        <v>H38AF17 - 1</v>
      </c>
      <c r="AE233" s="192">
        <f t="shared" si="120"/>
        <v>3</v>
      </c>
      <c r="AF233" s="192">
        <f t="shared" si="121"/>
        <v>3</v>
      </c>
      <c r="AG233" s="192" t="str">
        <f t="shared" si="122"/>
        <v>H38AF17.</v>
      </c>
      <c r="AH233" s="192" t="str">
        <f t="shared" si="123"/>
        <v>H38AF17</v>
      </c>
      <c r="AI233" s="64"/>
      <c r="AJ233" s="65"/>
      <c r="AK233" s="16"/>
    </row>
    <row r="234" spans="1:37" s="17" customFormat="1" ht="350.1" customHeight="1" x14ac:dyDescent="0.2">
      <c r="A234" s="162">
        <f>IF(ISBLANK(D234),"",COUNTA($D$2:D234))</f>
        <v>182</v>
      </c>
      <c r="B234" s="141">
        <f t="shared" si="119"/>
        <v>233</v>
      </c>
      <c r="C234" s="84"/>
      <c r="D234" s="84" t="s">
        <v>964</v>
      </c>
      <c r="E234" s="114" t="s">
        <v>20</v>
      </c>
      <c r="F234" s="97" t="s">
        <v>926</v>
      </c>
      <c r="G234" s="98" t="s">
        <v>927</v>
      </c>
      <c r="H234" s="98" t="s">
        <v>1521</v>
      </c>
      <c r="I234" s="98" t="s">
        <v>1522</v>
      </c>
      <c r="J234" s="100" t="s">
        <v>928</v>
      </c>
      <c r="K234" s="84">
        <v>2</v>
      </c>
      <c r="L234" s="88">
        <v>43313</v>
      </c>
      <c r="M234" s="88">
        <v>43465</v>
      </c>
      <c r="N234" s="89">
        <f t="shared" si="129"/>
        <v>21.714285714285715</v>
      </c>
      <c r="O234" s="87" t="s">
        <v>564</v>
      </c>
      <c r="P234" s="85">
        <v>2</v>
      </c>
      <c r="Q234" s="85"/>
      <c r="R234" s="85"/>
      <c r="S234" s="165">
        <f t="shared" si="136"/>
        <v>-1448.8333333333333</v>
      </c>
      <c r="T234" s="90">
        <f t="shared" si="124"/>
        <v>100</v>
      </c>
      <c r="U234" s="101">
        <f t="shared" si="125"/>
        <v>21.714285714285715</v>
      </c>
      <c r="V234" s="101">
        <f t="shared" si="126"/>
        <v>21.714285714285715</v>
      </c>
      <c r="W234" s="101">
        <f t="shared" si="127"/>
        <v>21.714285714285715</v>
      </c>
      <c r="X234" s="84"/>
      <c r="Y234" s="112" t="str">
        <f t="shared" si="130"/>
        <v>CUMPLIDA</v>
      </c>
      <c r="Z234" s="112" t="str">
        <f t="shared" si="128"/>
        <v>CUMPLIDO</v>
      </c>
      <c r="AA234" s="108" t="s">
        <v>967</v>
      </c>
      <c r="AB234" s="118" t="str">
        <f t="shared" si="131"/>
        <v>H39AF17</v>
      </c>
      <c r="AC234" s="118">
        <f t="shared" si="133"/>
        <v>1</v>
      </c>
      <c r="AD234" s="118" t="str">
        <f t="shared" si="132"/>
        <v>H39AF17 - 1</v>
      </c>
      <c r="AE234" s="192">
        <f t="shared" si="120"/>
        <v>5</v>
      </c>
      <c r="AF234" s="192">
        <f t="shared" si="121"/>
        <v>5</v>
      </c>
      <c r="AG234" s="192" t="str">
        <f t="shared" si="122"/>
        <v>H39AF17.</v>
      </c>
      <c r="AH234" s="192" t="str">
        <f t="shared" si="123"/>
        <v>H39AF17</v>
      </c>
      <c r="AI234" s="64"/>
      <c r="AJ234" s="65"/>
      <c r="AK234" s="16"/>
    </row>
    <row r="235" spans="1:37" s="17" customFormat="1" ht="350.1" customHeight="1" x14ac:dyDescent="0.2">
      <c r="A235" s="162">
        <f>IF(ISBLANK(D235),"",COUNTA($D$2:D235))</f>
        <v>183</v>
      </c>
      <c r="B235" s="141">
        <f t="shared" si="119"/>
        <v>234</v>
      </c>
      <c r="C235" s="84"/>
      <c r="D235" s="84" t="s">
        <v>966</v>
      </c>
      <c r="E235" s="114" t="s">
        <v>20</v>
      </c>
      <c r="F235" s="97" t="s">
        <v>930</v>
      </c>
      <c r="G235" s="98" t="s">
        <v>931</v>
      </c>
      <c r="H235" s="98" t="s">
        <v>932</v>
      </c>
      <c r="I235" s="98" t="s">
        <v>933</v>
      </c>
      <c r="J235" s="100" t="s">
        <v>934</v>
      </c>
      <c r="K235" s="84">
        <v>3</v>
      </c>
      <c r="L235" s="88">
        <v>43313</v>
      </c>
      <c r="M235" s="88">
        <v>43496</v>
      </c>
      <c r="N235" s="89">
        <f t="shared" si="129"/>
        <v>26.142857142857142</v>
      </c>
      <c r="O235" s="87" t="s">
        <v>1048</v>
      </c>
      <c r="P235" s="85">
        <v>1.9999</v>
      </c>
      <c r="Q235" s="85"/>
      <c r="R235" s="85"/>
      <c r="S235" s="165">
        <f t="shared" si="136"/>
        <v>-1449.8666666666666</v>
      </c>
      <c r="T235" s="90">
        <f t="shared" si="124"/>
        <v>66.663333333333327</v>
      </c>
      <c r="U235" s="101">
        <f t="shared" si="125"/>
        <v>17.427699999999998</v>
      </c>
      <c r="V235" s="101">
        <f t="shared" si="126"/>
        <v>17.427699999999998</v>
      </c>
      <c r="W235" s="101">
        <f t="shared" si="127"/>
        <v>26.142857142857142</v>
      </c>
      <c r="X235" s="84"/>
      <c r="Y235" s="112" t="str">
        <f t="shared" si="130"/>
        <v>VENCIDA</v>
      </c>
      <c r="Z235" s="112" t="str">
        <f t="shared" si="128"/>
        <v>VENCIDO</v>
      </c>
      <c r="AA235" s="108" t="s">
        <v>967</v>
      </c>
      <c r="AB235" s="118" t="str">
        <f t="shared" si="131"/>
        <v>H43AF17</v>
      </c>
      <c r="AC235" s="118">
        <f t="shared" si="133"/>
        <v>1</v>
      </c>
      <c r="AD235" s="118" t="str">
        <f t="shared" si="132"/>
        <v>H43AF17 - 1</v>
      </c>
      <c r="AE235" s="192">
        <f t="shared" si="120"/>
        <v>1</v>
      </c>
      <c r="AF235" s="192">
        <f t="shared" si="121"/>
        <v>1</v>
      </c>
      <c r="AG235" s="192" t="str">
        <f t="shared" si="122"/>
        <v>H43AF17.</v>
      </c>
      <c r="AH235" s="192" t="str">
        <f t="shared" si="123"/>
        <v>H43AF17</v>
      </c>
      <c r="AI235" s="64"/>
      <c r="AJ235" s="65"/>
      <c r="AK235" s="16"/>
    </row>
    <row r="236" spans="1:37" s="17" customFormat="1" ht="350.1" customHeight="1" x14ac:dyDescent="0.2">
      <c r="A236" s="162">
        <f>IF(ISBLANK(D236),"",COUNTA($D$2:D236))</f>
        <v>184</v>
      </c>
      <c r="B236" s="141">
        <f t="shared" si="119"/>
        <v>235</v>
      </c>
      <c r="C236" s="84"/>
      <c r="D236" s="84" t="s">
        <v>964</v>
      </c>
      <c r="E236" s="114" t="s">
        <v>20</v>
      </c>
      <c r="F236" s="97" t="s">
        <v>935</v>
      </c>
      <c r="G236" s="98" t="s">
        <v>936</v>
      </c>
      <c r="H236" s="98" t="s">
        <v>937</v>
      </c>
      <c r="I236" s="98" t="s">
        <v>938</v>
      </c>
      <c r="J236" s="100" t="s">
        <v>331</v>
      </c>
      <c r="K236" s="84">
        <v>2</v>
      </c>
      <c r="L236" s="88">
        <v>43313</v>
      </c>
      <c r="M236" s="88">
        <v>43677</v>
      </c>
      <c r="N236" s="89">
        <f t="shared" si="129"/>
        <v>52</v>
      </c>
      <c r="O236" s="87" t="s">
        <v>564</v>
      </c>
      <c r="P236" s="85">
        <v>2</v>
      </c>
      <c r="Q236" s="85"/>
      <c r="R236" s="85"/>
      <c r="S236" s="165">
        <f t="shared" si="136"/>
        <v>-1455.9</v>
      </c>
      <c r="T236" s="90">
        <f t="shared" si="124"/>
        <v>100</v>
      </c>
      <c r="U236" s="101">
        <f t="shared" si="125"/>
        <v>52</v>
      </c>
      <c r="V236" s="101">
        <f t="shared" si="126"/>
        <v>52</v>
      </c>
      <c r="W236" s="101">
        <f t="shared" si="127"/>
        <v>52</v>
      </c>
      <c r="X236" s="84"/>
      <c r="Y236" s="112" t="str">
        <f t="shared" si="130"/>
        <v>CUMPLIDA</v>
      </c>
      <c r="Z236" s="112" t="str">
        <f t="shared" si="128"/>
        <v>CUMPLIDO</v>
      </c>
      <c r="AA236" s="108" t="s">
        <v>967</v>
      </c>
      <c r="AB236" s="118" t="str">
        <f t="shared" si="131"/>
        <v>H44AF17</v>
      </c>
      <c r="AC236" s="118">
        <f t="shared" si="133"/>
        <v>1</v>
      </c>
      <c r="AD236" s="118" t="str">
        <f t="shared" si="132"/>
        <v>H44AF17 - 1</v>
      </c>
      <c r="AE236" s="192">
        <f t="shared" si="120"/>
        <v>5</v>
      </c>
      <c r="AF236" s="192">
        <f t="shared" si="121"/>
        <v>5</v>
      </c>
      <c r="AG236" s="192" t="str">
        <f t="shared" si="122"/>
        <v>H44AF17.</v>
      </c>
      <c r="AH236" s="192" t="str">
        <f t="shared" si="123"/>
        <v>H44AF17</v>
      </c>
      <c r="AI236" s="64"/>
      <c r="AJ236" s="65"/>
      <c r="AK236" s="16"/>
    </row>
    <row r="237" spans="1:37" s="17" customFormat="1" ht="350.1" customHeight="1" x14ac:dyDescent="0.2">
      <c r="A237" s="162">
        <f>IF(ISBLANK(D237),"",COUNTA($D$2:D237))</f>
        <v>185</v>
      </c>
      <c r="B237" s="141">
        <f t="shared" si="119"/>
        <v>236</v>
      </c>
      <c r="C237" s="84"/>
      <c r="D237" s="84" t="s">
        <v>848</v>
      </c>
      <c r="E237" s="114" t="s">
        <v>962</v>
      </c>
      <c r="F237" s="97" t="s">
        <v>939</v>
      </c>
      <c r="G237" s="98" t="s">
        <v>940</v>
      </c>
      <c r="H237" s="97" t="s">
        <v>1500</v>
      </c>
      <c r="I237" s="97" t="s">
        <v>1495</v>
      </c>
      <c r="J237" s="84" t="s">
        <v>1448</v>
      </c>
      <c r="K237" s="84">
        <v>1</v>
      </c>
      <c r="L237" s="88">
        <v>43858</v>
      </c>
      <c r="M237" s="88">
        <v>44165</v>
      </c>
      <c r="N237" s="89">
        <f t="shared" si="129"/>
        <v>43.857142857142854</v>
      </c>
      <c r="O237" s="87" t="s">
        <v>894</v>
      </c>
      <c r="P237" s="87">
        <v>0</v>
      </c>
      <c r="Q237" s="85"/>
      <c r="R237" s="85"/>
      <c r="S237" s="165">
        <f t="shared" si="136"/>
        <v>-1472.1666666666667</v>
      </c>
      <c r="T237" s="90">
        <f t="shared" si="124"/>
        <v>0</v>
      </c>
      <c r="U237" s="101">
        <f t="shared" si="125"/>
        <v>0</v>
      </c>
      <c r="V237" s="101">
        <f t="shared" si="126"/>
        <v>0</v>
      </c>
      <c r="W237" s="101">
        <f t="shared" si="127"/>
        <v>43.857142857142854</v>
      </c>
      <c r="X237" s="84"/>
      <c r="Y237" s="112" t="str">
        <f t="shared" si="130"/>
        <v>VENCIDA</v>
      </c>
      <c r="Z237" s="112" t="str">
        <f t="shared" si="128"/>
        <v>VENCIDO</v>
      </c>
      <c r="AA237" s="108" t="s">
        <v>967</v>
      </c>
      <c r="AB237" s="118" t="str">
        <f t="shared" si="131"/>
        <v>H48AF17</v>
      </c>
      <c r="AC237" s="118">
        <f t="shared" si="133"/>
        <v>1</v>
      </c>
      <c r="AD237" s="118" t="str">
        <f t="shared" si="132"/>
        <v>H48AF17 - 1</v>
      </c>
      <c r="AE237" s="192">
        <f t="shared" si="120"/>
        <v>1</v>
      </c>
      <c r="AF237" s="192">
        <f t="shared" si="121"/>
        <v>1</v>
      </c>
      <c r="AG237" s="192" t="str">
        <f t="shared" si="122"/>
        <v>H48AF17.</v>
      </c>
      <c r="AH237" s="192" t="str">
        <f t="shared" si="123"/>
        <v>H48AF17</v>
      </c>
      <c r="AI237" s="64"/>
      <c r="AJ237" s="65"/>
      <c r="AK237" s="16"/>
    </row>
    <row r="238" spans="1:37" s="17" customFormat="1" ht="350.1" customHeight="1" x14ac:dyDescent="0.2">
      <c r="A238" s="162">
        <f>IF(ISBLANK(D238),"",COUNTA($D$2:D238))</f>
        <v>186</v>
      </c>
      <c r="B238" s="141">
        <f t="shared" si="119"/>
        <v>237</v>
      </c>
      <c r="C238" s="84"/>
      <c r="D238" s="84" t="s">
        <v>966</v>
      </c>
      <c r="E238" s="114" t="s">
        <v>24</v>
      </c>
      <c r="F238" s="97" t="s">
        <v>941</v>
      </c>
      <c r="G238" s="98" t="s">
        <v>942</v>
      </c>
      <c r="H238" s="98" t="s">
        <v>1514</v>
      </c>
      <c r="I238" s="100" t="s">
        <v>1494</v>
      </c>
      <c r="J238" s="100" t="s">
        <v>1501</v>
      </c>
      <c r="K238" s="84">
        <v>1</v>
      </c>
      <c r="L238" s="88">
        <v>43862</v>
      </c>
      <c r="M238" s="88">
        <v>43920</v>
      </c>
      <c r="N238" s="89">
        <f t="shared" si="129"/>
        <v>8.2857142857142865</v>
      </c>
      <c r="O238" s="87" t="s">
        <v>564</v>
      </c>
      <c r="P238" s="85">
        <v>1</v>
      </c>
      <c r="Q238" s="85"/>
      <c r="R238" s="85"/>
      <c r="S238" s="165">
        <f t="shared" si="136"/>
        <v>-1464</v>
      </c>
      <c r="T238" s="90">
        <f t="shared" si="124"/>
        <v>100</v>
      </c>
      <c r="U238" s="101">
        <f t="shared" si="125"/>
        <v>8.2857142857142865</v>
      </c>
      <c r="V238" s="101">
        <f t="shared" si="126"/>
        <v>8.2857142857142865</v>
      </c>
      <c r="W238" s="101">
        <f t="shared" si="127"/>
        <v>8.2857142857142865</v>
      </c>
      <c r="X238" s="84"/>
      <c r="Y238" s="112" t="str">
        <f t="shared" si="130"/>
        <v>CUMPLIDA</v>
      </c>
      <c r="Z238" s="112" t="str">
        <f t="shared" si="128"/>
        <v>CUMPLIDO</v>
      </c>
      <c r="AA238" s="108" t="s">
        <v>967</v>
      </c>
      <c r="AB238" s="118" t="str">
        <f t="shared" si="131"/>
        <v>H49AF17</v>
      </c>
      <c r="AC238" s="118">
        <f t="shared" si="133"/>
        <v>1</v>
      </c>
      <c r="AD238" s="118" t="str">
        <f t="shared" si="132"/>
        <v>H49AF17 - 1</v>
      </c>
      <c r="AE238" s="192">
        <f t="shared" si="120"/>
        <v>5</v>
      </c>
      <c r="AF238" s="192">
        <f t="shared" si="121"/>
        <v>5</v>
      </c>
      <c r="AG238" s="192" t="str">
        <f t="shared" si="122"/>
        <v>H49AF17.</v>
      </c>
      <c r="AH238" s="192" t="str">
        <f t="shared" si="123"/>
        <v>H49AF17</v>
      </c>
      <c r="AI238" s="64"/>
      <c r="AJ238" s="65"/>
      <c r="AK238" s="16"/>
    </row>
    <row r="239" spans="1:37" s="17" customFormat="1" ht="350.1" customHeight="1" x14ac:dyDescent="0.2">
      <c r="A239" s="162">
        <f>IF(ISBLANK(D239),"",COUNTA($D$2:D239))</f>
        <v>187</v>
      </c>
      <c r="B239" s="141">
        <f t="shared" si="119"/>
        <v>238</v>
      </c>
      <c r="C239" s="84"/>
      <c r="D239" s="84" t="s">
        <v>847</v>
      </c>
      <c r="E239" s="114" t="s">
        <v>20</v>
      </c>
      <c r="F239" s="97" t="s">
        <v>943</v>
      </c>
      <c r="G239" s="98" t="s">
        <v>944</v>
      </c>
      <c r="H239" s="97" t="s">
        <v>945</v>
      </c>
      <c r="I239" s="97" t="s">
        <v>946</v>
      </c>
      <c r="J239" s="84" t="s">
        <v>947</v>
      </c>
      <c r="K239" s="84">
        <v>1</v>
      </c>
      <c r="L239" s="88">
        <v>43313</v>
      </c>
      <c r="M239" s="88">
        <v>43555</v>
      </c>
      <c r="N239" s="89">
        <f t="shared" si="129"/>
        <v>34.571428571428569</v>
      </c>
      <c r="O239" s="87" t="s">
        <v>564</v>
      </c>
      <c r="P239" s="87">
        <v>1</v>
      </c>
      <c r="Q239" s="86"/>
      <c r="R239" s="180">
        <v>44130</v>
      </c>
      <c r="S239" s="165">
        <f t="shared" si="136"/>
        <v>19.166666666666668</v>
      </c>
      <c r="T239" s="90">
        <f t="shared" si="124"/>
        <v>100</v>
      </c>
      <c r="U239" s="101">
        <f t="shared" si="125"/>
        <v>34.571428571428569</v>
      </c>
      <c r="V239" s="101">
        <f t="shared" si="126"/>
        <v>34.571428571428569</v>
      </c>
      <c r="W239" s="101">
        <f t="shared" si="127"/>
        <v>34.571428571428569</v>
      </c>
      <c r="X239" s="84"/>
      <c r="Y239" s="112" t="str">
        <f t="shared" si="130"/>
        <v>CUMPLIDA</v>
      </c>
      <c r="Z239" s="112" t="str">
        <f t="shared" si="128"/>
        <v>CUMPLIDO</v>
      </c>
      <c r="AA239" s="108" t="s">
        <v>967</v>
      </c>
      <c r="AB239" s="118" t="str">
        <f t="shared" si="131"/>
        <v>H51AF17</v>
      </c>
      <c r="AC239" s="118">
        <f t="shared" si="133"/>
        <v>1</v>
      </c>
      <c r="AD239" s="118" t="str">
        <f t="shared" si="132"/>
        <v>H51AF17 - 1</v>
      </c>
      <c r="AE239" s="192">
        <f t="shared" si="120"/>
        <v>5</v>
      </c>
      <c r="AF239" s="192">
        <f t="shared" si="121"/>
        <v>5</v>
      </c>
      <c r="AG239" s="192" t="str">
        <f t="shared" si="122"/>
        <v>H51AF17.</v>
      </c>
      <c r="AH239" s="192" t="str">
        <f t="shared" si="123"/>
        <v>H51AF17</v>
      </c>
      <c r="AI239" s="64"/>
      <c r="AJ239" s="65"/>
      <c r="AK239" s="16"/>
    </row>
    <row r="240" spans="1:37" s="17" customFormat="1" ht="350.1" customHeight="1" x14ac:dyDescent="0.2">
      <c r="A240" s="162">
        <f>IF(ISBLANK(D240),"",COUNTA($D$2:D240))</f>
        <v>188</v>
      </c>
      <c r="B240" s="141">
        <f t="shared" si="119"/>
        <v>239</v>
      </c>
      <c r="C240" s="84"/>
      <c r="D240" s="84" t="s">
        <v>848</v>
      </c>
      <c r="E240" s="114" t="s">
        <v>20</v>
      </c>
      <c r="F240" s="97" t="s">
        <v>948</v>
      </c>
      <c r="G240" s="98" t="s">
        <v>949</v>
      </c>
      <c r="H240" s="98" t="s">
        <v>950</v>
      </c>
      <c r="I240" s="98" t="s">
        <v>946</v>
      </c>
      <c r="J240" s="100" t="s">
        <v>947</v>
      </c>
      <c r="K240" s="84">
        <v>1</v>
      </c>
      <c r="L240" s="88">
        <v>43313</v>
      </c>
      <c r="M240" s="88">
        <v>43555</v>
      </c>
      <c r="N240" s="89">
        <f t="shared" si="129"/>
        <v>34.571428571428569</v>
      </c>
      <c r="O240" s="87" t="s">
        <v>564</v>
      </c>
      <c r="P240" s="87">
        <v>1</v>
      </c>
      <c r="Q240" s="86"/>
      <c r="R240" s="180">
        <v>44130</v>
      </c>
      <c r="S240" s="165">
        <f t="shared" si="136"/>
        <v>19.166666666666668</v>
      </c>
      <c r="T240" s="90">
        <f t="shared" si="124"/>
        <v>100</v>
      </c>
      <c r="U240" s="101">
        <f t="shared" si="125"/>
        <v>34.571428571428569</v>
      </c>
      <c r="V240" s="101">
        <f t="shared" si="126"/>
        <v>34.571428571428569</v>
      </c>
      <c r="W240" s="101">
        <f t="shared" si="127"/>
        <v>34.571428571428569</v>
      </c>
      <c r="X240" s="84"/>
      <c r="Y240" s="112" t="str">
        <f t="shared" si="130"/>
        <v>CUMPLIDA</v>
      </c>
      <c r="Z240" s="112" t="str">
        <f t="shared" si="128"/>
        <v>CUMPLIDO</v>
      </c>
      <c r="AA240" s="108" t="s">
        <v>967</v>
      </c>
      <c r="AB240" s="118" t="str">
        <f t="shared" si="131"/>
        <v>H52AF17</v>
      </c>
      <c r="AC240" s="118">
        <f t="shared" si="133"/>
        <v>1</v>
      </c>
      <c r="AD240" s="118" t="str">
        <f t="shared" si="132"/>
        <v>H52AF17 - 1</v>
      </c>
      <c r="AE240" s="192">
        <f t="shared" si="120"/>
        <v>5</v>
      </c>
      <c r="AF240" s="192">
        <f t="shared" si="121"/>
        <v>5</v>
      </c>
      <c r="AG240" s="192" t="str">
        <f t="shared" si="122"/>
        <v>H52AF17.</v>
      </c>
      <c r="AH240" s="192" t="str">
        <f t="shared" si="123"/>
        <v>H52AF17</v>
      </c>
      <c r="AI240" s="64"/>
      <c r="AJ240" s="65"/>
      <c r="AK240" s="16"/>
    </row>
    <row r="241" spans="1:37" s="17" customFormat="1" ht="350.1" customHeight="1" x14ac:dyDescent="0.2">
      <c r="A241" s="162">
        <f>IF(ISBLANK(D241),"",COUNTA($D$2:D241))</f>
        <v>189</v>
      </c>
      <c r="B241" s="141">
        <f t="shared" si="119"/>
        <v>240</v>
      </c>
      <c r="C241" s="84"/>
      <c r="D241" s="84" t="s">
        <v>847</v>
      </c>
      <c r="E241" s="114" t="s">
        <v>159</v>
      </c>
      <c r="F241" s="97" t="s">
        <v>951</v>
      </c>
      <c r="G241" s="98" t="s">
        <v>952</v>
      </c>
      <c r="H241" s="98" t="s">
        <v>1500</v>
      </c>
      <c r="I241" s="98" t="s">
        <v>1493</v>
      </c>
      <c r="J241" s="100" t="s">
        <v>1448</v>
      </c>
      <c r="K241" s="84">
        <v>1</v>
      </c>
      <c r="L241" s="88">
        <v>43862</v>
      </c>
      <c r="M241" s="88">
        <v>43979</v>
      </c>
      <c r="N241" s="89">
        <f t="shared" si="129"/>
        <v>16.714285714285715</v>
      </c>
      <c r="O241" s="87" t="s">
        <v>894</v>
      </c>
      <c r="P241" s="87">
        <v>0</v>
      </c>
      <c r="Q241" s="85"/>
      <c r="R241" s="85"/>
      <c r="S241" s="165">
        <f t="shared" si="136"/>
        <v>-1465.9666666666667</v>
      </c>
      <c r="T241" s="90">
        <f t="shared" si="124"/>
        <v>0</v>
      </c>
      <c r="U241" s="101">
        <f t="shared" si="125"/>
        <v>0</v>
      </c>
      <c r="V241" s="101">
        <f t="shared" si="126"/>
        <v>0</v>
      </c>
      <c r="W241" s="101">
        <f t="shared" si="127"/>
        <v>16.714285714285715</v>
      </c>
      <c r="X241" s="84"/>
      <c r="Y241" s="112" t="str">
        <f t="shared" si="130"/>
        <v>VENCIDA</v>
      </c>
      <c r="Z241" s="112" t="str">
        <f t="shared" si="128"/>
        <v>VENCIDO</v>
      </c>
      <c r="AA241" s="108" t="s">
        <v>967</v>
      </c>
      <c r="AB241" s="118" t="str">
        <f t="shared" si="131"/>
        <v>H53AF17</v>
      </c>
      <c r="AC241" s="118">
        <f t="shared" si="133"/>
        <v>1</v>
      </c>
      <c r="AD241" s="118" t="str">
        <f t="shared" si="132"/>
        <v>H53AF17 - 1</v>
      </c>
      <c r="AE241" s="192">
        <f t="shared" si="120"/>
        <v>1</v>
      </c>
      <c r="AF241" s="192">
        <f t="shared" si="121"/>
        <v>1</v>
      </c>
      <c r="AG241" s="192" t="str">
        <f t="shared" si="122"/>
        <v>H53AF17.</v>
      </c>
      <c r="AH241" s="192" t="str">
        <f t="shared" si="123"/>
        <v>H53AF17</v>
      </c>
      <c r="AI241" s="64"/>
      <c r="AJ241" s="65"/>
      <c r="AK241" s="16"/>
    </row>
    <row r="242" spans="1:37" s="17" customFormat="1" ht="350.1" customHeight="1" x14ac:dyDescent="0.2">
      <c r="A242" s="162">
        <f>IF(ISBLANK(D242),"",COUNTA($D$2:D242))</f>
        <v>190</v>
      </c>
      <c r="B242" s="141">
        <f t="shared" si="119"/>
        <v>241</v>
      </c>
      <c r="C242" s="84"/>
      <c r="D242" s="84" t="s">
        <v>847</v>
      </c>
      <c r="E242" s="114" t="s">
        <v>159</v>
      </c>
      <c r="F242" s="97" t="s">
        <v>953</v>
      </c>
      <c r="G242" s="98" t="s">
        <v>954</v>
      </c>
      <c r="H242" s="98" t="s">
        <v>1500</v>
      </c>
      <c r="I242" s="98" t="s">
        <v>1447</v>
      </c>
      <c r="J242" s="100" t="s">
        <v>1448</v>
      </c>
      <c r="K242" s="84">
        <v>1</v>
      </c>
      <c r="L242" s="88">
        <v>43862</v>
      </c>
      <c r="M242" s="88">
        <v>43979</v>
      </c>
      <c r="N242" s="89">
        <f t="shared" si="129"/>
        <v>16.714285714285715</v>
      </c>
      <c r="O242" s="87" t="s">
        <v>894</v>
      </c>
      <c r="P242" s="87">
        <v>0</v>
      </c>
      <c r="Q242" s="85"/>
      <c r="R242" s="85"/>
      <c r="S242" s="165">
        <f t="shared" si="136"/>
        <v>-1465.9666666666667</v>
      </c>
      <c r="T242" s="90">
        <f t="shared" si="124"/>
        <v>0</v>
      </c>
      <c r="U242" s="101">
        <f t="shared" si="125"/>
        <v>0</v>
      </c>
      <c r="V242" s="101">
        <f t="shared" si="126"/>
        <v>0</v>
      </c>
      <c r="W242" s="101">
        <f t="shared" si="127"/>
        <v>16.714285714285715</v>
      </c>
      <c r="X242" s="84"/>
      <c r="Y242" s="112" t="str">
        <f t="shared" si="130"/>
        <v>VENCIDA</v>
      </c>
      <c r="Z242" s="112" t="str">
        <f t="shared" si="128"/>
        <v>VENCIDO</v>
      </c>
      <c r="AA242" s="108" t="s">
        <v>967</v>
      </c>
      <c r="AB242" s="118" t="str">
        <f t="shared" si="131"/>
        <v>H54AF17</v>
      </c>
      <c r="AC242" s="118">
        <f t="shared" si="133"/>
        <v>1</v>
      </c>
      <c r="AD242" s="118" t="str">
        <f t="shared" si="132"/>
        <v>H54AF17 - 1</v>
      </c>
      <c r="AE242" s="192">
        <f t="shared" si="120"/>
        <v>1</v>
      </c>
      <c r="AF242" s="192">
        <f t="shared" si="121"/>
        <v>1</v>
      </c>
      <c r="AG242" s="192" t="str">
        <f t="shared" si="122"/>
        <v>H54AF17.</v>
      </c>
      <c r="AH242" s="192" t="str">
        <f t="shared" si="123"/>
        <v>H54AF17</v>
      </c>
      <c r="AI242" s="64"/>
      <c r="AJ242" s="65"/>
      <c r="AK242" s="16"/>
    </row>
    <row r="243" spans="1:37" s="17" customFormat="1" ht="350.1" customHeight="1" x14ac:dyDescent="0.2">
      <c r="A243" s="162">
        <f>IF(ISBLANK(D243),"",COUNTA($D$2:D243))</f>
        <v>191</v>
      </c>
      <c r="B243" s="141">
        <f t="shared" si="119"/>
        <v>242</v>
      </c>
      <c r="C243" s="84"/>
      <c r="D243" s="84" t="s">
        <v>963</v>
      </c>
      <c r="E243" s="114" t="s">
        <v>175</v>
      </c>
      <c r="F243" s="97" t="s">
        <v>1005</v>
      </c>
      <c r="G243" s="98" t="s">
        <v>955</v>
      </c>
      <c r="H243" s="98" t="s">
        <v>1492</v>
      </c>
      <c r="I243" s="98" t="s">
        <v>1493</v>
      </c>
      <c r="J243" s="100" t="s">
        <v>1448</v>
      </c>
      <c r="K243" s="101">
        <v>1</v>
      </c>
      <c r="L243" s="88">
        <v>43862</v>
      </c>
      <c r="M243" s="88">
        <v>43979</v>
      </c>
      <c r="N243" s="89">
        <f t="shared" si="129"/>
        <v>16.714285714285715</v>
      </c>
      <c r="O243" s="87" t="s">
        <v>1233</v>
      </c>
      <c r="P243" s="87">
        <v>0</v>
      </c>
      <c r="Q243" s="85"/>
      <c r="R243" s="85"/>
      <c r="S243" s="165">
        <f t="shared" si="136"/>
        <v>-1465.9666666666667</v>
      </c>
      <c r="T243" s="90">
        <f t="shared" si="124"/>
        <v>0</v>
      </c>
      <c r="U243" s="101">
        <f t="shared" si="125"/>
        <v>0</v>
      </c>
      <c r="V243" s="101">
        <f t="shared" si="126"/>
        <v>0</v>
      </c>
      <c r="W243" s="101">
        <f t="shared" si="127"/>
        <v>16.714285714285715</v>
      </c>
      <c r="X243" s="84"/>
      <c r="Y243" s="112" t="str">
        <f t="shared" si="130"/>
        <v>VENCIDA</v>
      </c>
      <c r="Z243" s="112" t="str">
        <f t="shared" si="128"/>
        <v>VENCIDO</v>
      </c>
      <c r="AA243" s="108" t="s">
        <v>967</v>
      </c>
      <c r="AB243" s="118" t="str">
        <f t="shared" si="131"/>
        <v>H56AF17</v>
      </c>
      <c r="AC243" s="118">
        <f t="shared" si="133"/>
        <v>1</v>
      </c>
      <c r="AD243" s="118" t="str">
        <f t="shared" si="132"/>
        <v>H56AF17 - 1</v>
      </c>
      <c r="AE243" s="192">
        <f t="shared" si="120"/>
        <v>1</v>
      </c>
      <c r="AF243" s="192">
        <f t="shared" si="121"/>
        <v>1</v>
      </c>
      <c r="AG243" s="192" t="str">
        <f t="shared" si="122"/>
        <v>H56AF17.</v>
      </c>
      <c r="AH243" s="192" t="str">
        <f t="shared" si="123"/>
        <v>H56AF17</v>
      </c>
      <c r="AI243" s="64"/>
      <c r="AJ243" s="65"/>
      <c r="AK243" s="16"/>
    </row>
    <row r="244" spans="1:37" s="17" customFormat="1" ht="350.1" customHeight="1" x14ac:dyDescent="0.2">
      <c r="A244" s="162">
        <f>IF(ISBLANK(D244),"",COUNTA($D$2:D244))</f>
        <v>192</v>
      </c>
      <c r="B244" s="141">
        <f t="shared" si="119"/>
        <v>243</v>
      </c>
      <c r="C244" s="84"/>
      <c r="D244" s="84" t="s">
        <v>963</v>
      </c>
      <c r="E244" s="114" t="s">
        <v>175</v>
      </c>
      <c r="F244" s="97" t="s">
        <v>956</v>
      </c>
      <c r="G244" s="98" t="s">
        <v>957</v>
      </c>
      <c r="H244" s="98" t="s">
        <v>1492</v>
      </c>
      <c r="I244" s="98" t="s">
        <v>1493</v>
      </c>
      <c r="J244" s="100" t="s">
        <v>1448</v>
      </c>
      <c r="K244" s="101">
        <v>1</v>
      </c>
      <c r="L244" s="88">
        <v>43862</v>
      </c>
      <c r="M244" s="88">
        <v>43979</v>
      </c>
      <c r="N244" s="89">
        <f t="shared" si="129"/>
        <v>16.714285714285715</v>
      </c>
      <c r="O244" s="87" t="s">
        <v>1233</v>
      </c>
      <c r="P244" s="87">
        <v>0</v>
      </c>
      <c r="Q244" s="85"/>
      <c r="R244" s="85"/>
      <c r="S244" s="165">
        <f t="shared" si="136"/>
        <v>-1465.9666666666667</v>
      </c>
      <c r="T244" s="90">
        <f t="shared" si="124"/>
        <v>0</v>
      </c>
      <c r="U244" s="101">
        <f t="shared" si="125"/>
        <v>0</v>
      </c>
      <c r="V244" s="101">
        <f t="shared" si="126"/>
        <v>0</v>
      </c>
      <c r="W244" s="101">
        <f t="shared" si="127"/>
        <v>16.714285714285715</v>
      </c>
      <c r="X244" s="84"/>
      <c r="Y244" s="112" t="str">
        <f t="shared" si="130"/>
        <v>VENCIDA</v>
      </c>
      <c r="Z244" s="112" t="str">
        <f t="shared" si="128"/>
        <v>VENCIDO</v>
      </c>
      <c r="AA244" s="108" t="s">
        <v>967</v>
      </c>
      <c r="AB244" s="118" t="str">
        <f t="shared" si="131"/>
        <v>H57AF17</v>
      </c>
      <c r="AC244" s="118">
        <f t="shared" si="133"/>
        <v>1</v>
      </c>
      <c r="AD244" s="118" t="str">
        <f t="shared" si="132"/>
        <v>H57AF17 - 1</v>
      </c>
      <c r="AE244" s="192">
        <f t="shared" si="120"/>
        <v>1</v>
      </c>
      <c r="AF244" s="192">
        <f t="shared" si="121"/>
        <v>1</v>
      </c>
      <c r="AG244" s="192" t="str">
        <f t="shared" si="122"/>
        <v>H57AF17.</v>
      </c>
      <c r="AH244" s="192" t="str">
        <f t="shared" si="123"/>
        <v>H57AF17</v>
      </c>
      <c r="AI244" s="64"/>
      <c r="AJ244" s="65"/>
      <c r="AK244" s="16"/>
    </row>
    <row r="245" spans="1:37" s="17" customFormat="1" ht="350.1" customHeight="1" x14ac:dyDescent="0.2">
      <c r="A245" s="162">
        <f>IF(ISBLANK(D245),"",COUNTA($D$2:D245))</f>
        <v>193</v>
      </c>
      <c r="B245" s="141">
        <f t="shared" si="119"/>
        <v>244</v>
      </c>
      <c r="C245" s="84"/>
      <c r="D245" s="84" t="s">
        <v>964</v>
      </c>
      <c r="E245" s="114" t="s">
        <v>20</v>
      </c>
      <c r="F245" s="97" t="s">
        <v>958</v>
      </c>
      <c r="G245" s="98" t="s">
        <v>959</v>
      </c>
      <c r="H245" s="98" t="s">
        <v>960</v>
      </c>
      <c r="I245" s="98" t="s">
        <v>961</v>
      </c>
      <c r="J245" s="100" t="s">
        <v>23</v>
      </c>
      <c r="K245" s="84">
        <v>4</v>
      </c>
      <c r="L245" s="88">
        <v>43313</v>
      </c>
      <c r="M245" s="88">
        <v>43677</v>
      </c>
      <c r="N245" s="89">
        <f t="shared" si="129"/>
        <v>52</v>
      </c>
      <c r="O245" s="87" t="s">
        <v>895</v>
      </c>
      <c r="P245" s="87">
        <v>4</v>
      </c>
      <c r="Q245" s="92"/>
      <c r="R245" s="179">
        <v>44189</v>
      </c>
      <c r="S245" s="165">
        <f t="shared" si="136"/>
        <v>17.066666666666666</v>
      </c>
      <c r="T245" s="90">
        <f t="shared" si="124"/>
        <v>100</v>
      </c>
      <c r="U245" s="101">
        <f t="shared" si="125"/>
        <v>52</v>
      </c>
      <c r="V245" s="101">
        <f t="shared" si="126"/>
        <v>52</v>
      </c>
      <c r="W245" s="101">
        <f t="shared" si="127"/>
        <v>52</v>
      </c>
      <c r="X245" s="84"/>
      <c r="Y245" s="112" t="str">
        <f t="shared" si="130"/>
        <v>CUMPLIDA</v>
      </c>
      <c r="Z245" s="112" t="str">
        <f t="shared" si="128"/>
        <v>CUMPLIDO</v>
      </c>
      <c r="AA245" s="108" t="s">
        <v>967</v>
      </c>
      <c r="AB245" s="118" t="str">
        <f t="shared" si="131"/>
        <v>H58AF17</v>
      </c>
      <c r="AC245" s="118">
        <f t="shared" si="133"/>
        <v>1</v>
      </c>
      <c r="AD245" s="118" t="str">
        <f t="shared" si="132"/>
        <v>H58AF17 - 1</v>
      </c>
      <c r="AE245" s="192">
        <f t="shared" si="120"/>
        <v>5</v>
      </c>
      <c r="AF245" s="192">
        <f t="shared" si="121"/>
        <v>5</v>
      </c>
      <c r="AG245" s="192" t="str">
        <f t="shared" si="122"/>
        <v>H58AF17.</v>
      </c>
      <c r="AH245" s="192" t="str">
        <f t="shared" si="123"/>
        <v>H58AF17</v>
      </c>
      <c r="AI245" s="64"/>
      <c r="AJ245" s="65"/>
      <c r="AK245" s="16"/>
    </row>
    <row r="246" spans="1:37" s="17" customFormat="1" ht="350.1" customHeight="1" x14ac:dyDescent="0.2">
      <c r="A246" s="162">
        <f>IF(ISBLANK(D246),"",COUNTA($D$2:D246))</f>
        <v>194</v>
      </c>
      <c r="B246" s="141">
        <f t="shared" si="119"/>
        <v>245</v>
      </c>
      <c r="C246" s="84"/>
      <c r="D246" s="84" t="s">
        <v>847</v>
      </c>
      <c r="E246" s="87" t="s">
        <v>95</v>
      </c>
      <c r="F246" s="86" t="s">
        <v>859</v>
      </c>
      <c r="G246" s="86" t="s">
        <v>844</v>
      </c>
      <c r="H246" s="86" t="s">
        <v>1431</v>
      </c>
      <c r="I246" s="86" t="s">
        <v>1432</v>
      </c>
      <c r="J246" s="87" t="s">
        <v>1502</v>
      </c>
      <c r="K246" s="87">
        <v>4</v>
      </c>
      <c r="L246" s="88">
        <v>43859</v>
      </c>
      <c r="M246" s="88">
        <v>44224</v>
      </c>
      <c r="N246" s="89">
        <f t="shared" ref="N246:N250" si="145">(+M246-L246)/7</f>
        <v>52.142857142857146</v>
      </c>
      <c r="O246" s="87" t="s">
        <v>853</v>
      </c>
      <c r="P246" s="87">
        <v>2.6</v>
      </c>
      <c r="Q246" s="92"/>
      <c r="R246" s="87"/>
      <c r="S246" s="165">
        <f t="shared" si="136"/>
        <v>-1474.1333333333334</v>
      </c>
      <c r="T246" s="90">
        <f t="shared" si="124"/>
        <v>65</v>
      </c>
      <c r="U246" s="101">
        <f t="shared" si="125"/>
        <v>33.892857142857146</v>
      </c>
      <c r="V246" s="101">
        <f t="shared" si="126"/>
        <v>33.892857142857146</v>
      </c>
      <c r="W246" s="101">
        <f t="shared" si="127"/>
        <v>52.142857142857146</v>
      </c>
      <c r="X246" s="84" t="s">
        <v>1907</v>
      </c>
      <c r="Y246" s="112" t="str">
        <f t="shared" si="130"/>
        <v>VENCIDA</v>
      </c>
      <c r="Z246" s="112" t="str">
        <f t="shared" si="128"/>
        <v>VENCIDO</v>
      </c>
      <c r="AA246" s="108" t="s">
        <v>843</v>
      </c>
      <c r="AB246" s="118" t="str">
        <f t="shared" si="131"/>
        <v>H1AC17</v>
      </c>
      <c r="AC246" s="118">
        <f t="shared" si="133"/>
        <v>1</v>
      </c>
      <c r="AD246" s="118" t="str">
        <f t="shared" si="132"/>
        <v>H1AC17 - 1</v>
      </c>
      <c r="AE246" s="192">
        <f t="shared" si="120"/>
        <v>1</v>
      </c>
      <c r="AF246" s="192">
        <f t="shared" si="121"/>
        <v>1</v>
      </c>
      <c r="AG246" s="192" t="str">
        <f t="shared" si="122"/>
        <v>H1AC17.</v>
      </c>
      <c r="AH246" s="192" t="str">
        <f t="shared" si="123"/>
        <v>H1AC17</v>
      </c>
      <c r="AI246" s="64"/>
      <c r="AJ246" s="65"/>
      <c r="AK246" s="16"/>
    </row>
    <row r="247" spans="1:37" s="17" customFormat="1" ht="350.1" customHeight="1" x14ac:dyDescent="0.2">
      <c r="A247" s="162">
        <f>IF(ISBLANK(D247),"",COUNTA($D$2:D247))</f>
        <v>195</v>
      </c>
      <c r="B247" s="141">
        <f t="shared" si="119"/>
        <v>246</v>
      </c>
      <c r="C247" s="84"/>
      <c r="D247" s="84" t="s">
        <v>847</v>
      </c>
      <c r="E247" s="87" t="s">
        <v>95</v>
      </c>
      <c r="F247" s="86" t="s">
        <v>845</v>
      </c>
      <c r="G247" s="86" t="s">
        <v>846</v>
      </c>
      <c r="H247" s="86" t="s">
        <v>860</v>
      </c>
      <c r="I247" s="86" t="s">
        <v>861</v>
      </c>
      <c r="J247" s="87" t="s">
        <v>23</v>
      </c>
      <c r="K247" s="87">
        <v>4</v>
      </c>
      <c r="L247" s="88">
        <v>43122</v>
      </c>
      <c r="M247" s="88">
        <v>43485</v>
      </c>
      <c r="N247" s="89">
        <f t="shared" si="145"/>
        <v>51.857142857142854</v>
      </c>
      <c r="O247" s="87" t="s">
        <v>357</v>
      </c>
      <c r="P247" s="87">
        <v>4</v>
      </c>
      <c r="Q247" s="87"/>
      <c r="R247" s="87"/>
      <c r="S247" s="165">
        <f t="shared" si="136"/>
        <v>-1449.5</v>
      </c>
      <c r="T247" s="90">
        <f t="shared" ref="T247:T301" si="146">IF(P247/K247&gt;1,100,+P247/K247*100)</f>
        <v>100</v>
      </c>
      <c r="U247" s="101">
        <f t="shared" ref="U247:U301" si="147">+N247*T247/100</f>
        <v>51.857142857142854</v>
      </c>
      <c r="V247" s="101">
        <f t="shared" ref="V247:V301" si="148">IF(M247&lt;=$AJ$1,U247,0)</f>
        <v>51.857142857142854</v>
      </c>
      <c r="W247" s="101">
        <f t="shared" ref="W247:W301" si="149">IF($AJ$1&gt;=M247,N247,0)</f>
        <v>51.857142857142854</v>
      </c>
      <c r="X247" s="84"/>
      <c r="Y247" s="112" t="str">
        <f t="shared" si="130"/>
        <v>CUMPLIDA</v>
      </c>
      <c r="Z247" s="112" t="str">
        <f t="shared" ref="Z247:Z301" si="150">IF(A247&lt;&gt;"",IF(AF247=1,"VENCIDO",IF(AF247=2,"PRÓXIMO A VENCER",IF(AF247=3,"EN TERMINO",IF(AF247=4,"CON AVANCE",IF(AF247=5,"CUMPLIDO",))))),"")</f>
        <v>CUMPLIDO</v>
      </c>
      <c r="AA247" s="108" t="s">
        <v>843</v>
      </c>
      <c r="AB247" s="118" t="str">
        <f t="shared" si="131"/>
        <v>H2AC17</v>
      </c>
      <c r="AC247" s="118">
        <f t="shared" si="133"/>
        <v>1</v>
      </c>
      <c r="AD247" s="118" t="str">
        <f t="shared" si="132"/>
        <v>H2AC17 - 1</v>
      </c>
      <c r="AE247" s="192">
        <f t="shared" si="120"/>
        <v>5</v>
      </c>
      <c r="AF247" s="192">
        <f t="shared" si="121"/>
        <v>5</v>
      </c>
      <c r="AG247" s="192" t="str">
        <f t="shared" si="122"/>
        <v>H2AC17.</v>
      </c>
      <c r="AH247" s="192" t="str">
        <f t="shared" si="123"/>
        <v>H2AC17</v>
      </c>
      <c r="AI247" s="64"/>
      <c r="AJ247" s="65"/>
      <c r="AK247" s="16"/>
    </row>
    <row r="248" spans="1:37" s="17" customFormat="1" ht="350.1" customHeight="1" x14ac:dyDescent="0.2">
      <c r="A248" s="162">
        <f>IF(ISBLANK(D248),"",COUNTA($D$2:D248))</f>
        <v>196</v>
      </c>
      <c r="B248" s="141">
        <f t="shared" si="119"/>
        <v>247</v>
      </c>
      <c r="C248" s="84"/>
      <c r="D248" s="84" t="s">
        <v>848</v>
      </c>
      <c r="E248" s="87" t="s">
        <v>854</v>
      </c>
      <c r="F248" s="86" t="s">
        <v>858</v>
      </c>
      <c r="G248" s="86" t="s">
        <v>857</v>
      </c>
      <c r="H248" s="86" t="s">
        <v>863</v>
      </c>
      <c r="I248" s="86" t="s">
        <v>866</v>
      </c>
      <c r="J248" s="87" t="s">
        <v>862</v>
      </c>
      <c r="K248" s="87">
        <v>2</v>
      </c>
      <c r="L248" s="88">
        <v>43160</v>
      </c>
      <c r="M248" s="88">
        <v>43525</v>
      </c>
      <c r="N248" s="89">
        <f t="shared" si="145"/>
        <v>52.142857142857146</v>
      </c>
      <c r="O248" s="87" t="s">
        <v>357</v>
      </c>
      <c r="P248" s="87">
        <v>1.6</v>
      </c>
      <c r="Q248" s="87"/>
      <c r="R248" s="87"/>
      <c r="S248" s="165">
        <f t="shared" si="136"/>
        <v>-1450.8333333333333</v>
      </c>
      <c r="T248" s="90">
        <f t="shared" si="146"/>
        <v>80</v>
      </c>
      <c r="U248" s="101">
        <f t="shared" si="147"/>
        <v>41.714285714285715</v>
      </c>
      <c r="V248" s="101">
        <f t="shared" si="148"/>
        <v>41.714285714285715</v>
      </c>
      <c r="W248" s="101">
        <f t="shared" si="149"/>
        <v>52.142857142857146</v>
      </c>
      <c r="X248" s="84"/>
      <c r="Y248" s="112" t="str">
        <f t="shared" ref="Y248:Y302" si="151">IF(T248=100,"CUMPLIDA",IF(M248-$AJ$1&lt;0,"VENCIDA",IF(M248-$AJ$1&lt;=30,"PRÓXIMA A VENCER",IF(T248&gt;0,"CON AVANCE","EN TERMINO"))))</f>
        <v>VENCIDA</v>
      </c>
      <c r="Z248" s="112" t="str">
        <f t="shared" si="150"/>
        <v>VENCIDO</v>
      </c>
      <c r="AA248" s="108" t="s">
        <v>843</v>
      </c>
      <c r="AB248" s="118" t="str">
        <f t="shared" ref="AB248:AB302" si="152">AH248</f>
        <v>H5AC17</v>
      </c>
      <c r="AC248" s="118">
        <f t="shared" si="133"/>
        <v>1</v>
      </c>
      <c r="AD248" s="118" t="str">
        <f t="shared" si="132"/>
        <v>H5AC17 - 1</v>
      </c>
      <c r="AE248" s="192">
        <f t="shared" si="120"/>
        <v>1</v>
      </c>
      <c r="AF248" s="192">
        <f t="shared" si="121"/>
        <v>1</v>
      </c>
      <c r="AG248" s="192" t="str">
        <f t="shared" si="122"/>
        <v>H5AC17.</v>
      </c>
      <c r="AH248" s="192" t="str">
        <f t="shared" si="123"/>
        <v>H5AC17</v>
      </c>
      <c r="AI248" s="64"/>
      <c r="AJ248" s="65"/>
      <c r="AK248" s="16"/>
    </row>
    <row r="249" spans="1:37" s="17" customFormat="1" ht="350.1" customHeight="1" x14ac:dyDescent="0.2">
      <c r="A249" s="162">
        <f>IF(ISBLANK(D249),"",COUNTA($D$2:D249))</f>
        <v>197</v>
      </c>
      <c r="B249" s="141">
        <f t="shared" si="119"/>
        <v>248</v>
      </c>
      <c r="C249" s="84"/>
      <c r="D249" s="84" t="s">
        <v>849</v>
      </c>
      <c r="E249" s="87" t="s">
        <v>175</v>
      </c>
      <c r="F249" s="86" t="s">
        <v>850</v>
      </c>
      <c r="G249" s="86" t="s">
        <v>851</v>
      </c>
      <c r="H249" s="86" t="s">
        <v>881</v>
      </c>
      <c r="I249" s="86" t="s">
        <v>864</v>
      </c>
      <c r="J249" s="87" t="s">
        <v>865</v>
      </c>
      <c r="K249" s="87">
        <v>12</v>
      </c>
      <c r="L249" s="88">
        <v>43115</v>
      </c>
      <c r="M249" s="88">
        <v>43465</v>
      </c>
      <c r="N249" s="89">
        <f t="shared" si="145"/>
        <v>50</v>
      </c>
      <c r="O249" s="87" t="s">
        <v>418</v>
      </c>
      <c r="P249" s="87">
        <v>12</v>
      </c>
      <c r="Q249" s="87"/>
      <c r="R249" s="87"/>
      <c r="S249" s="165">
        <f t="shared" si="136"/>
        <v>-1448.8333333333333</v>
      </c>
      <c r="T249" s="90">
        <f t="shared" si="146"/>
        <v>100</v>
      </c>
      <c r="U249" s="101">
        <f t="shared" si="147"/>
        <v>50</v>
      </c>
      <c r="V249" s="101">
        <f t="shared" si="148"/>
        <v>50</v>
      </c>
      <c r="W249" s="101">
        <f t="shared" si="149"/>
        <v>50</v>
      </c>
      <c r="X249" s="84"/>
      <c r="Y249" s="112" t="str">
        <f t="shared" si="151"/>
        <v>CUMPLIDA</v>
      </c>
      <c r="Z249" s="112" t="str">
        <f t="shared" si="150"/>
        <v>CUMPLIDO</v>
      </c>
      <c r="AA249" s="108" t="s">
        <v>843</v>
      </c>
      <c r="AB249" s="118" t="str">
        <f t="shared" si="152"/>
        <v>H8AC17</v>
      </c>
      <c r="AC249" s="118">
        <f t="shared" si="133"/>
        <v>1</v>
      </c>
      <c r="AD249" s="118" t="str">
        <f t="shared" si="132"/>
        <v>H8AC17 - 1</v>
      </c>
      <c r="AE249" s="192">
        <f t="shared" si="120"/>
        <v>5</v>
      </c>
      <c r="AF249" s="192">
        <f t="shared" si="121"/>
        <v>5</v>
      </c>
      <c r="AG249" s="192" t="str">
        <f t="shared" si="122"/>
        <v>H8AC17.</v>
      </c>
      <c r="AH249" s="192" t="str">
        <f t="shared" si="123"/>
        <v>H8AC17</v>
      </c>
      <c r="AI249" s="64"/>
      <c r="AJ249" s="65"/>
      <c r="AK249" s="16"/>
    </row>
    <row r="250" spans="1:37" s="15" customFormat="1" ht="350.1" customHeight="1" x14ac:dyDescent="0.2">
      <c r="A250" s="162">
        <f>IF(ISBLANK(D250),"",COUNTA($D$2:D250))</f>
        <v>198</v>
      </c>
      <c r="B250" s="141">
        <f t="shared" si="119"/>
        <v>249</v>
      </c>
      <c r="C250" s="84"/>
      <c r="D250" s="100" t="s">
        <v>994</v>
      </c>
      <c r="E250" s="114">
        <v>1401003</v>
      </c>
      <c r="F250" s="97" t="s">
        <v>1523</v>
      </c>
      <c r="G250" s="98" t="s">
        <v>204</v>
      </c>
      <c r="H250" s="98" t="s">
        <v>1503</v>
      </c>
      <c r="I250" s="97" t="s">
        <v>1447</v>
      </c>
      <c r="J250" s="84" t="s">
        <v>1448</v>
      </c>
      <c r="K250" s="84">
        <v>1</v>
      </c>
      <c r="L250" s="88">
        <v>43858</v>
      </c>
      <c r="M250" s="99">
        <v>44165</v>
      </c>
      <c r="N250" s="89">
        <f t="shared" si="145"/>
        <v>43.857142857142854</v>
      </c>
      <c r="O250" s="84" t="s">
        <v>19</v>
      </c>
      <c r="P250" s="87">
        <v>0</v>
      </c>
      <c r="Q250" s="84"/>
      <c r="R250" s="84"/>
      <c r="S250" s="165">
        <f t="shared" si="136"/>
        <v>-1472.1666666666667</v>
      </c>
      <c r="T250" s="90">
        <f t="shared" si="146"/>
        <v>0</v>
      </c>
      <c r="U250" s="101">
        <f t="shared" si="147"/>
        <v>0</v>
      </c>
      <c r="V250" s="101">
        <f t="shared" si="148"/>
        <v>0</v>
      </c>
      <c r="W250" s="101">
        <f t="shared" si="149"/>
        <v>43.857142857142854</v>
      </c>
      <c r="X250" s="84"/>
      <c r="Y250" s="112" t="str">
        <f t="shared" si="151"/>
        <v>VENCIDA</v>
      </c>
      <c r="Z250" s="112" t="str">
        <f t="shared" si="150"/>
        <v>VENCIDO</v>
      </c>
      <c r="AA250" s="108" t="s">
        <v>263</v>
      </c>
      <c r="AB250" s="118" t="str">
        <f t="shared" si="152"/>
        <v>H1R16</v>
      </c>
      <c r="AC250" s="118">
        <f t="shared" ref="AC250:AC305" si="153">IF(A250&lt;&gt;"",1,AC249+1)</f>
        <v>1</v>
      </c>
      <c r="AD250" s="118" t="str">
        <f t="shared" ref="AD250:AD305" si="154">CONCATENATE(AB250," - ",AC250)</f>
        <v>H1R16 - 1</v>
      </c>
      <c r="AE250" s="192">
        <f t="shared" si="120"/>
        <v>1</v>
      </c>
      <c r="AF250" s="192">
        <f t="shared" si="121"/>
        <v>1</v>
      </c>
      <c r="AG250" s="192" t="str">
        <f t="shared" si="122"/>
        <v>H1R16.</v>
      </c>
      <c r="AH250" s="192" t="str">
        <f t="shared" si="123"/>
        <v>H1R16</v>
      </c>
      <c r="AI250" s="66"/>
      <c r="AJ250" s="66"/>
    </row>
    <row r="251" spans="1:37" s="15" customFormat="1" ht="350.1" customHeight="1" x14ac:dyDescent="0.2">
      <c r="A251" s="162" t="str">
        <f>IF(ISBLANK(D251),"",COUNTA($D$2:D251))</f>
        <v/>
      </c>
      <c r="B251" s="141">
        <f t="shared" si="119"/>
        <v>250</v>
      </c>
      <c r="C251" s="84"/>
      <c r="D251" s="100"/>
      <c r="E251" s="114">
        <v>1401003</v>
      </c>
      <c r="F251" s="97" t="s">
        <v>1524</v>
      </c>
      <c r="G251" s="98" t="s">
        <v>204</v>
      </c>
      <c r="H251" s="98" t="s">
        <v>582</v>
      </c>
      <c r="I251" s="100" t="s">
        <v>290</v>
      </c>
      <c r="J251" s="84" t="s">
        <v>368</v>
      </c>
      <c r="K251" s="84">
        <v>3</v>
      </c>
      <c r="L251" s="88">
        <v>43040</v>
      </c>
      <c r="M251" s="99">
        <v>43403</v>
      </c>
      <c r="N251" s="89">
        <f t="shared" ref="N251:N253" si="155">(+M251-L251)/7</f>
        <v>51.857142857142854</v>
      </c>
      <c r="O251" s="84" t="s">
        <v>895</v>
      </c>
      <c r="P251" s="87">
        <v>3</v>
      </c>
      <c r="Q251" s="97"/>
      <c r="R251" s="84"/>
      <c r="S251" s="165">
        <f t="shared" si="136"/>
        <v>-1446.7666666666667</v>
      </c>
      <c r="T251" s="90">
        <f t="shared" si="146"/>
        <v>100</v>
      </c>
      <c r="U251" s="101">
        <f t="shared" si="147"/>
        <v>51.857142857142854</v>
      </c>
      <c r="V251" s="101">
        <f t="shared" si="148"/>
        <v>51.857142857142854</v>
      </c>
      <c r="W251" s="101">
        <f t="shared" si="149"/>
        <v>51.857142857142854</v>
      </c>
      <c r="X251" s="84"/>
      <c r="Y251" s="112" t="str">
        <f t="shared" si="151"/>
        <v>CUMPLIDA</v>
      </c>
      <c r="Z251" s="112" t="str">
        <f t="shared" si="150"/>
        <v/>
      </c>
      <c r="AA251" s="108" t="s">
        <v>263</v>
      </c>
      <c r="AB251" s="118" t="str">
        <f t="shared" si="152"/>
        <v>H1R16</v>
      </c>
      <c r="AC251" s="118">
        <f t="shared" si="153"/>
        <v>2</v>
      </c>
      <c r="AD251" s="118" t="str">
        <f t="shared" si="154"/>
        <v>H1R16 - 2</v>
      </c>
      <c r="AE251" s="192">
        <f t="shared" si="120"/>
        <v>5</v>
      </c>
      <c r="AF251" s="192">
        <f t="shared" si="121"/>
        <v>5</v>
      </c>
      <c r="AG251" s="192" t="str">
        <f t="shared" si="122"/>
        <v>H1R16.</v>
      </c>
      <c r="AH251" s="192" t="str">
        <f t="shared" si="123"/>
        <v>H1R16</v>
      </c>
      <c r="AI251" s="66"/>
      <c r="AJ251" s="66"/>
    </row>
    <row r="252" spans="1:37" s="15" customFormat="1" ht="350.1" customHeight="1" x14ac:dyDescent="0.2">
      <c r="A252" s="162">
        <f>IF(ISBLANK(D252),"",COUNTA($D$2:D252))</f>
        <v>199</v>
      </c>
      <c r="B252" s="141">
        <f t="shared" si="119"/>
        <v>251</v>
      </c>
      <c r="C252" s="84"/>
      <c r="D252" s="100" t="s">
        <v>996</v>
      </c>
      <c r="E252" s="114">
        <v>1401003</v>
      </c>
      <c r="F252" s="97" t="s">
        <v>820</v>
      </c>
      <c r="G252" s="98" t="s">
        <v>205</v>
      </c>
      <c r="H252" s="104" t="s">
        <v>569</v>
      </c>
      <c r="I252" s="104" t="s">
        <v>565</v>
      </c>
      <c r="J252" s="105" t="s">
        <v>566</v>
      </c>
      <c r="K252" s="106">
        <v>1</v>
      </c>
      <c r="L252" s="99">
        <v>43040</v>
      </c>
      <c r="M252" s="99">
        <v>43159</v>
      </c>
      <c r="N252" s="89">
        <f t="shared" si="155"/>
        <v>17</v>
      </c>
      <c r="O252" s="84" t="s">
        <v>564</v>
      </c>
      <c r="P252" s="87">
        <v>1</v>
      </c>
      <c r="Q252" s="84"/>
      <c r="R252" s="84"/>
      <c r="S252" s="165">
        <f t="shared" si="136"/>
        <v>-1438.6333333333334</v>
      </c>
      <c r="T252" s="90">
        <f t="shared" si="146"/>
        <v>100</v>
      </c>
      <c r="U252" s="101">
        <f t="shared" si="147"/>
        <v>17</v>
      </c>
      <c r="V252" s="101">
        <f t="shared" si="148"/>
        <v>17</v>
      </c>
      <c r="W252" s="101">
        <f t="shared" si="149"/>
        <v>17</v>
      </c>
      <c r="X252" s="84"/>
      <c r="Y252" s="112" t="str">
        <f t="shared" si="151"/>
        <v>CUMPLIDA</v>
      </c>
      <c r="Z252" s="112" t="str">
        <f t="shared" si="150"/>
        <v>CUMPLIDO</v>
      </c>
      <c r="AA252" s="108" t="s">
        <v>263</v>
      </c>
      <c r="AB252" s="118" t="str">
        <f t="shared" si="152"/>
        <v>H7R16</v>
      </c>
      <c r="AC252" s="118">
        <f t="shared" si="153"/>
        <v>1</v>
      </c>
      <c r="AD252" s="118" t="str">
        <f t="shared" si="154"/>
        <v>H7R16 - 1</v>
      </c>
      <c r="AE252" s="192">
        <f t="shared" si="120"/>
        <v>5</v>
      </c>
      <c r="AF252" s="192">
        <f t="shared" si="121"/>
        <v>5</v>
      </c>
      <c r="AG252" s="192" t="str">
        <f t="shared" si="122"/>
        <v>H7R16.</v>
      </c>
      <c r="AH252" s="192" t="str">
        <f t="shared" si="123"/>
        <v>H7R16</v>
      </c>
      <c r="AI252" s="66"/>
      <c r="AJ252" s="66"/>
    </row>
    <row r="253" spans="1:37" s="15" customFormat="1" ht="350.1" customHeight="1" x14ac:dyDescent="0.2">
      <c r="A253" s="162">
        <f>IF(ISBLANK(D253),"",COUNTA($D$2:D253))</f>
        <v>200</v>
      </c>
      <c r="B253" s="141">
        <f t="shared" si="119"/>
        <v>252</v>
      </c>
      <c r="C253" s="84"/>
      <c r="D253" s="100" t="s">
        <v>996</v>
      </c>
      <c r="E253" s="114">
        <v>1401013</v>
      </c>
      <c r="F253" s="97" t="s">
        <v>206</v>
      </c>
      <c r="G253" s="98" t="s">
        <v>207</v>
      </c>
      <c r="H253" s="104" t="s">
        <v>796</v>
      </c>
      <c r="I253" s="104" t="s">
        <v>570</v>
      </c>
      <c r="J253" s="105" t="s">
        <v>567</v>
      </c>
      <c r="K253" s="106">
        <v>1</v>
      </c>
      <c r="L253" s="99">
        <v>43040</v>
      </c>
      <c r="M253" s="99">
        <v>43099</v>
      </c>
      <c r="N253" s="89">
        <f t="shared" si="155"/>
        <v>8.4285714285714288</v>
      </c>
      <c r="O253" s="84" t="s">
        <v>564</v>
      </c>
      <c r="P253" s="87">
        <v>1</v>
      </c>
      <c r="Q253" s="84"/>
      <c r="R253" s="84"/>
      <c r="S253" s="165">
        <f t="shared" si="136"/>
        <v>-1436.6333333333334</v>
      </c>
      <c r="T253" s="90">
        <f t="shared" si="146"/>
        <v>100</v>
      </c>
      <c r="U253" s="101">
        <f t="shared" si="147"/>
        <v>8.4285714285714288</v>
      </c>
      <c r="V253" s="101">
        <f t="shared" si="148"/>
        <v>8.4285714285714288</v>
      </c>
      <c r="W253" s="101">
        <f t="shared" si="149"/>
        <v>8.4285714285714288</v>
      </c>
      <c r="X253" s="84"/>
      <c r="Y253" s="112" t="str">
        <f t="shared" si="151"/>
        <v>CUMPLIDA</v>
      </c>
      <c r="Z253" s="112" t="str">
        <f t="shared" si="150"/>
        <v>CUMPLIDO</v>
      </c>
      <c r="AA253" s="108" t="s">
        <v>263</v>
      </c>
      <c r="AB253" s="118" t="str">
        <f t="shared" si="152"/>
        <v>H8R16</v>
      </c>
      <c r="AC253" s="118">
        <f t="shared" si="153"/>
        <v>1</v>
      </c>
      <c r="AD253" s="118" t="str">
        <f t="shared" si="154"/>
        <v>H8R16 - 1</v>
      </c>
      <c r="AE253" s="192">
        <f t="shared" si="120"/>
        <v>5</v>
      </c>
      <c r="AF253" s="192">
        <f t="shared" si="121"/>
        <v>5</v>
      </c>
      <c r="AG253" s="192" t="str">
        <f t="shared" si="122"/>
        <v>H8R16.</v>
      </c>
      <c r="AH253" s="192" t="str">
        <f t="shared" si="123"/>
        <v>H8R16</v>
      </c>
      <c r="AI253" s="66"/>
      <c r="AJ253" s="66"/>
    </row>
    <row r="254" spans="1:37" s="15" customFormat="1" ht="350.1" customHeight="1" x14ac:dyDescent="0.2">
      <c r="A254" s="162">
        <f>IF(ISBLANK(D254),"",COUNTA($D$2:D254))</f>
        <v>201</v>
      </c>
      <c r="B254" s="141">
        <f t="shared" si="119"/>
        <v>253</v>
      </c>
      <c r="C254" s="84"/>
      <c r="D254" s="100" t="s">
        <v>996</v>
      </c>
      <c r="E254" s="114">
        <v>1403001</v>
      </c>
      <c r="F254" s="97" t="s">
        <v>818</v>
      </c>
      <c r="G254" s="98" t="s">
        <v>208</v>
      </c>
      <c r="H254" s="107" t="s">
        <v>324</v>
      </c>
      <c r="I254" s="107" t="s">
        <v>325</v>
      </c>
      <c r="J254" s="106" t="s">
        <v>9</v>
      </c>
      <c r="K254" s="106">
        <v>1</v>
      </c>
      <c r="L254" s="99">
        <v>43040</v>
      </c>
      <c r="M254" s="99">
        <v>43130</v>
      </c>
      <c r="N254" s="89">
        <f t="shared" ref="N254:N280" si="156">(+M254-L254)/7</f>
        <v>12.857142857142858</v>
      </c>
      <c r="O254" s="87" t="s">
        <v>1233</v>
      </c>
      <c r="P254" s="87">
        <v>1</v>
      </c>
      <c r="Q254" s="84"/>
      <c r="R254" s="84"/>
      <c r="S254" s="165">
        <f t="shared" si="136"/>
        <v>-1437.6666666666667</v>
      </c>
      <c r="T254" s="90">
        <f t="shared" si="146"/>
        <v>100</v>
      </c>
      <c r="U254" s="101">
        <f t="shared" si="147"/>
        <v>12.857142857142858</v>
      </c>
      <c r="V254" s="101">
        <f t="shared" si="148"/>
        <v>12.857142857142858</v>
      </c>
      <c r="W254" s="101">
        <f t="shared" si="149"/>
        <v>12.857142857142858</v>
      </c>
      <c r="X254" s="84"/>
      <c r="Y254" s="112" t="str">
        <f t="shared" si="151"/>
        <v>CUMPLIDA</v>
      </c>
      <c r="Z254" s="112" t="str">
        <f t="shared" si="150"/>
        <v>CUMPLIDO</v>
      </c>
      <c r="AA254" s="108" t="s">
        <v>263</v>
      </c>
      <c r="AB254" s="118" t="str">
        <f t="shared" si="152"/>
        <v>H9R16</v>
      </c>
      <c r="AC254" s="118">
        <f t="shared" si="153"/>
        <v>1</v>
      </c>
      <c r="AD254" s="118" t="str">
        <f t="shared" si="154"/>
        <v>H9R16 - 1</v>
      </c>
      <c r="AE254" s="192">
        <f t="shared" si="120"/>
        <v>5</v>
      </c>
      <c r="AF254" s="192">
        <f t="shared" si="121"/>
        <v>5</v>
      </c>
      <c r="AG254" s="192" t="str">
        <f t="shared" si="122"/>
        <v>H9R16.</v>
      </c>
      <c r="AH254" s="192" t="str">
        <f t="shared" si="123"/>
        <v>H9R16</v>
      </c>
      <c r="AI254" s="66"/>
      <c r="AJ254" s="66"/>
    </row>
    <row r="255" spans="1:37" s="15" customFormat="1" ht="350.1" customHeight="1" x14ac:dyDescent="0.2">
      <c r="A255" s="162">
        <f>IF(ISBLANK(D255),"",COUNTA($D$2:D255))</f>
        <v>202</v>
      </c>
      <c r="B255" s="141">
        <f t="shared" si="119"/>
        <v>254</v>
      </c>
      <c r="C255" s="84"/>
      <c r="D255" s="100" t="s">
        <v>848</v>
      </c>
      <c r="E255" s="114">
        <v>1405003</v>
      </c>
      <c r="F255" s="97" t="s">
        <v>327</v>
      </c>
      <c r="G255" s="98" t="s">
        <v>209</v>
      </c>
      <c r="H255" s="107" t="s">
        <v>773</v>
      </c>
      <c r="I255" s="107" t="s">
        <v>328</v>
      </c>
      <c r="J255" s="106" t="s">
        <v>330</v>
      </c>
      <c r="K255" s="106">
        <v>2</v>
      </c>
      <c r="L255" s="99">
        <v>43040</v>
      </c>
      <c r="M255" s="99">
        <v>43099</v>
      </c>
      <c r="N255" s="89">
        <f t="shared" si="156"/>
        <v>8.4285714285714288</v>
      </c>
      <c r="O255" s="87" t="s">
        <v>1233</v>
      </c>
      <c r="P255" s="87">
        <v>2</v>
      </c>
      <c r="Q255" s="84"/>
      <c r="R255" s="84"/>
      <c r="S255" s="165">
        <f t="shared" si="136"/>
        <v>-1436.6333333333334</v>
      </c>
      <c r="T255" s="90">
        <f t="shared" si="146"/>
        <v>100</v>
      </c>
      <c r="U255" s="101">
        <f t="shared" si="147"/>
        <v>8.4285714285714288</v>
      </c>
      <c r="V255" s="101">
        <f t="shared" si="148"/>
        <v>8.4285714285714288</v>
      </c>
      <c r="W255" s="101">
        <f t="shared" si="149"/>
        <v>8.4285714285714288</v>
      </c>
      <c r="X255" s="84"/>
      <c r="Y255" s="112" t="str">
        <f t="shared" si="151"/>
        <v>CUMPLIDA</v>
      </c>
      <c r="Z255" s="112" t="str">
        <f t="shared" si="150"/>
        <v>CUMPLIDO</v>
      </c>
      <c r="AA255" s="108" t="s">
        <v>263</v>
      </c>
      <c r="AB255" s="118" t="str">
        <f t="shared" si="152"/>
        <v>H10R16</v>
      </c>
      <c r="AC255" s="118">
        <f t="shared" si="153"/>
        <v>1</v>
      </c>
      <c r="AD255" s="118" t="str">
        <f t="shared" si="154"/>
        <v>H10R16 - 1</v>
      </c>
      <c r="AE255" s="192">
        <f t="shared" si="120"/>
        <v>5</v>
      </c>
      <c r="AF255" s="192">
        <f t="shared" si="121"/>
        <v>5</v>
      </c>
      <c r="AG255" s="192" t="str">
        <f t="shared" si="122"/>
        <v>H10R16.</v>
      </c>
      <c r="AH255" s="192" t="str">
        <f t="shared" si="123"/>
        <v>H10R16</v>
      </c>
      <c r="AI255" s="66"/>
      <c r="AJ255" s="66"/>
    </row>
    <row r="256" spans="1:37" s="15" customFormat="1" ht="350.1" customHeight="1" x14ac:dyDescent="0.2">
      <c r="A256" s="162" t="str">
        <f>IF(ISBLANK(D256),"",COUNTA($D$2:D256))</f>
        <v/>
      </c>
      <c r="B256" s="141">
        <f t="shared" si="119"/>
        <v>255</v>
      </c>
      <c r="C256" s="84"/>
      <c r="D256" s="100"/>
      <c r="E256" s="114">
        <v>1405003</v>
      </c>
      <c r="F256" s="97" t="s">
        <v>326</v>
      </c>
      <c r="G256" s="98" t="s">
        <v>209</v>
      </c>
      <c r="H256" s="107" t="s">
        <v>774</v>
      </c>
      <c r="I256" s="107" t="s">
        <v>329</v>
      </c>
      <c r="J256" s="106" t="s">
        <v>331</v>
      </c>
      <c r="K256" s="106">
        <v>2</v>
      </c>
      <c r="L256" s="99">
        <v>43040</v>
      </c>
      <c r="M256" s="99">
        <v>43403</v>
      </c>
      <c r="N256" s="89">
        <f t="shared" si="156"/>
        <v>51.857142857142854</v>
      </c>
      <c r="O256" s="87" t="s">
        <v>1233</v>
      </c>
      <c r="P256" s="87">
        <v>2</v>
      </c>
      <c r="Q256" s="84"/>
      <c r="R256" s="84"/>
      <c r="S256" s="165">
        <f t="shared" si="136"/>
        <v>-1446.7666666666667</v>
      </c>
      <c r="T256" s="90">
        <f t="shared" si="146"/>
        <v>100</v>
      </c>
      <c r="U256" s="101">
        <f t="shared" si="147"/>
        <v>51.857142857142854</v>
      </c>
      <c r="V256" s="101">
        <f t="shared" si="148"/>
        <v>51.857142857142854</v>
      </c>
      <c r="W256" s="101">
        <f t="shared" si="149"/>
        <v>51.857142857142854</v>
      </c>
      <c r="X256" s="84"/>
      <c r="Y256" s="112" t="str">
        <f t="shared" si="151"/>
        <v>CUMPLIDA</v>
      </c>
      <c r="Z256" s="112" t="str">
        <f t="shared" si="150"/>
        <v/>
      </c>
      <c r="AA256" s="108" t="s">
        <v>263</v>
      </c>
      <c r="AB256" s="118" t="str">
        <f t="shared" si="152"/>
        <v>H10R16</v>
      </c>
      <c r="AC256" s="118">
        <f t="shared" si="153"/>
        <v>2</v>
      </c>
      <c r="AD256" s="118" t="str">
        <f t="shared" si="154"/>
        <v>H10R16 - 2</v>
      </c>
      <c r="AE256" s="192">
        <f t="shared" si="120"/>
        <v>5</v>
      </c>
      <c r="AF256" s="192">
        <f t="shared" si="121"/>
        <v>5</v>
      </c>
      <c r="AG256" s="192" t="str">
        <f t="shared" si="122"/>
        <v>H10R16.</v>
      </c>
      <c r="AH256" s="192" t="str">
        <f t="shared" si="123"/>
        <v>H10R16</v>
      </c>
      <c r="AI256" s="66"/>
      <c r="AJ256" s="66"/>
    </row>
    <row r="257" spans="1:36" s="15" customFormat="1" ht="350.1" customHeight="1" x14ac:dyDescent="0.2">
      <c r="A257" s="162">
        <f>IF(ISBLANK(D257),"",COUNTA($D$2:D257))</f>
        <v>203</v>
      </c>
      <c r="B257" s="141">
        <f t="shared" si="119"/>
        <v>256</v>
      </c>
      <c r="C257" s="84"/>
      <c r="D257" s="100" t="s">
        <v>848</v>
      </c>
      <c r="E257" s="114">
        <v>1401001</v>
      </c>
      <c r="F257" s="97" t="s">
        <v>210</v>
      </c>
      <c r="G257" s="98" t="s">
        <v>211</v>
      </c>
      <c r="H257" s="107" t="s">
        <v>332</v>
      </c>
      <c r="I257" s="107" t="s">
        <v>333</v>
      </c>
      <c r="J257" s="106" t="s">
        <v>819</v>
      </c>
      <c r="K257" s="106">
        <v>1</v>
      </c>
      <c r="L257" s="99">
        <v>43040</v>
      </c>
      <c r="M257" s="99">
        <v>43099</v>
      </c>
      <c r="N257" s="89">
        <f t="shared" si="156"/>
        <v>8.4285714285714288</v>
      </c>
      <c r="O257" s="87" t="s">
        <v>1233</v>
      </c>
      <c r="P257" s="87">
        <v>1</v>
      </c>
      <c r="Q257" s="84"/>
      <c r="R257" s="84"/>
      <c r="S257" s="165">
        <f t="shared" si="136"/>
        <v>-1436.6333333333334</v>
      </c>
      <c r="T257" s="90">
        <f t="shared" si="146"/>
        <v>100</v>
      </c>
      <c r="U257" s="101">
        <f t="shared" si="147"/>
        <v>8.4285714285714288</v>
      </c>
      <c r="V257" s="101">
        <f t="shared" si="148"/>
        <v>8.4285714285714288</v>
      </c>
      <c r="W257" s="101">
        <f t="shared" si="149"/>
        <v>8.4285714285714288</v>
      </c>
      <c r="X257" s="84"/>
      <c r="Y257" s="112" t="str">
        <f t="shared" si="151"/>
        <v>CUMPLIDA</v>
      </c>
      <c r="Z257" s="112" t="str">
        <f t="shared" si="150"/>
        <v>CUMPLIDO</v>
      </c>
      <c r="AA257" s="108" t="s">
        <v>263</v>
      </c>
      <c r="AB257" s="118" t="str">
        <f t="shared" si="152"/>
        <v>H11R16</v>
      </c>
      <c r="AC257" s="118">
        <f t="shared" si="153"/>
        <v>1</v>
      </c>
      <c r="AD257" s="118" t="str">
        <f t="shared" si="154"/>
        <v>H11R16 - 1</v>
      </c>
      <c r="AE257" s="192">
        <f t="shared" si="120"/>
        <v>5</v>
      </c>
      <c r="AF257" s="192">
        <f t="shared" si="121"/>
        <v>5</v>
      </c>
      <c r="AG257" s="192" t="str">
        <f t="shared" si="122"/>
        <v>H11R16.</v>
      </c>
      <c r="AH257" s="192" t="str">
        <f t="shared" si="123"/>
        <v>H11R16</v>
      </c>
      <c r="AI257" s="66"/>
      <c r="AJ257" s="66"/>
    </row>
    <row r="258" spans="1:36" s="15" customFormat="1" ht="350.1" customHeight="1" x14ac:dyDescent="0.2">
      <c r="A258" s="162">
        <f>IF(ISBLANK(D258),"",COUNTA($D$2:D258))</f>
        <v>204</v>
      </c>
      <c r="B258" s="141">
        <f t="shared" ref="B258:B321" si="157">ROW()-1</f>
        <v>257</v>
      </c>
      <c r="C258" s="84"/>
      <c r="D258" s="100" t="s">
        <v>1628</v>
      </c>
      <c r="E258" s="114">
        <v>1404005</v>
      </c>
      <c r="F258" s="97" t="s">
        <v>212</v>
      </c>
      <c r="G258" s="98" t="s">
        <v>213</v>
      </c>
      <c r="H258" s="98" t="s">
        <v>561</v>
      </c>
      <c r="I258" s="98" t="s">
        <v>562</v>
      </c>
      <c r="J258" s="100" t="s">
        <v>563</v>
      </c>
      <c r="K258" s="84">
        <v>1</v>
      </c>
      <c r="L258" s="88">
        <v>43040</v>
      </c>
      <c r="M258" s="88">
        <v>43099</v>
      </c>
      <c r="N258" s="89">
        <f t="shared" si="156"/>
        <v>8.4285714285714288</v>
      </c>
      <c r="O258" s="84" t="s">
        <v>560</v>
      </c>
      <c r="P258" s="87">
        <v>0.2</v>
      </c>
      <c r="Q258" s="84"/>
      <c r="R258" s="84"/>
      <c r="S258" s="165">
        <f t="shared" si="136"/>
        <v>-1436.6333333333334</v>
      </c>
      <c r="T258" s="90">
        <f t="shared" si="146"/>
        <v>20</v>
      </c>
      <c r="U258" s="101">
        <f t="shared" si="147"/>
        <v>1.6857142857142859</v>
      </c>
      <c r="V258" s="101">
        <f t="shared" si="148"/>
        <v>1.6857142857142859</v>
      </c>
      <c r="W258" s="101">
        <f t="shared" si="149"/>
        <v>8.4285714285714288</v>
      </c>
      <c r="X258" s="84"/>
      <c r="Y258" s="112" t="str">
        <f t="shared" si="151"/>
        <v>VENCIDA</v>
      </c>
      <c r="Z258" s="112" t="str">
        <f t="shared" si="150"/>
        <v>VENCIDO</v>
      </c>
      <c r="AA258" s="108" t="s">
        <v>263</v>
      </c>
      <c r="AB258" s="118" t="str">
        <f t="shared" si="152"/>
        <v>H13R16</v>
      </c>
      <c r="AC258" s="118">
        <f t="shared" si="153"/>
        <v>1</v>
      </c>
      <c r="AD258" s="118" t="str">
        <f t="shared" si="154"/>
        <v>H13R16 - 1</v>
      </c>
      <c r="AE258" s="192">
        <f t="shared" ref="AE258:AE321" si="158">IF(Y258="VENCIDA",1,IF(Y258="PRÓXIMA A VENCER",2,IF(Y258="EN TERMINO",3,IF(Y258="CON AVANCE",4,IF(Y258="CUMPLIDA",5,)))))</f>
        <v>1</v>
      </c>
      <c r="AF258" s="192">
        <f t="shared" ref="AF258:AF321" si="159">IF(AC259=AC258+1,MIN(AE258,AF259),AE258)</f>
        <v>1</v>
      </c>
      <c r="AG258" s="192" t="str">
        <f t="shared" ref="AG258:AG321" si="160">IF(A258&lt;&gt;"",MID(F258,1,FIND(" ",F258,1)-1),AG257)</f>
        <v>H13R16.</v>
      </c>
      <c r="AH258" s="192" t="str">
        <f t="shared" ref="AH258:AH321" si="161">IFERROR(MID(AG258,1,FIND(".",AG258,1)-1),AG258)</f>
        <v>H13R16</v>
      </c>
      <c r="AI258" s="66"/>
      <c r="AJ258" s="66"/>
    </row>
    <row r="259" spans="1:36" s="15" customFormat="1" ht="350.1" customHeight="1" x14ac:dyDescent="0.2">
      <c r="A259" s="162">
        <f>IF(ISBLANK(D259),"",COUNTA($D$2:D259))</f>
        <v>205</v>
      </c>
      <c r="B259" s="141">
        <f t="shared" si="157"/>
        <v>258</v>
      </c>
      <c r="C259" s="84"/>
      <c r="D259" s="100" t="s">
        <v>994</v>
      </c>
      <c r="E259" s="114">
        <v>1405004</v>
      </c>
      <c r="F259" s="97" t="s">
        <v>821</v>
      </c>
      <c r="G259" s="98" t="s">
        <v>214</v>
      </c>
      <c r="H259" s="98" t="s">
        <v>421</v>
      </c>
      <c r="I259" s="98" t="s">
        <v>419</v>
      </c>
      <c r="J259" s="100" t="s">
        <v>420</v>
      </c>
      <c r="K259" s="84">
        <v>2</v>
      </c>
      <c r="L259" s="88">
        <v>43040</v>
      </c>
      <c r="M259" s="88">
        <v>43403</v>
      </c>
      <c r="N259" s="89">
        <f t="shared" si="156"/>
        <v>51.857142857142854</v>
      </c>
      <c r="O259" s="84" t="s">
        <v>417</v>
      </c>
      <c r="P259" s="87">
        <v>2</v>
      </c>
      <c r="Q259" s="84"/>
      <c r="R259" s="84"/>
      <c r="S259" s="165">
        <f t="shared" si="136"/>
        <v>-1446.7666666666667</v>
      </c>
      <c r="T259" s="90">
        <f t="shared" si="146"/>
        <v>100</v>
      </c>
      <c r="U259" s="101">
        <f t="shared" si="147"/>
        <v>51.857142857142854</v>
      </c>
      <c r="V259" s="101">
        <f t="shared" si="148"/>
        <v>51.857142857142854</v>
      </c>
      <c r="W259" s="101">
        <f t="shared" si="149"/>
        <v>51.857142857142854</v>
      </c>
      <c r="X259" s="84"/>
      <c r="Y259" s="112" t="str">
        <f t="shared" si="151"/>
        <v>CUMPLIDA</v>
      </c>
      <c r="Z259" s="112" t="str">
        <f t="shared" si="150"/>
        <v>CUMPLIDO</v>
      </c>
      <c r="AA259" s="108" t="s">
        <v>263</v>
      </c>
      <c r="AB259" s="118" t="str">
        <f t="shared" si="152"/>
        <v>H22R16</v>
      </c>
      <c r="AC259" s="118">
        <f t="shared" si="153"/>
        <v>1</v>
      </c>
      <c r="AD259" s="118" t="str">
        <f t="shared" si="154"/>
        <v>H22R16 - 1</v>
      </c>
      <c r="AE259" s="192">
        <f t="shared" si="158"/>
        <v>5</v>
      </c>
      <c r="AF259" s="192">
        <f t="shared" si="159"/>
        <v>5</v>
      </c>
      <c r="AG259" s="192" t="str">
        <f t="shared" si="160"/>
        <v>H22R16.</v>
      </c>
      <c r="AH259" s="192" t="str">
        <f t="shared" si="161"/>
        <v>H22R16</v>
      </c>
      <c r="AI259" s="66"/>
      <c r="AJ259" s="66"/>
    </row>
    <row r="260" spans="1:36" s="15" customFormat="1" ht="350.1" customHeight="1" x14ac:dyDescent="0.2">
      <c r="A260" s="162" t="str">
        <f>IF(ISBLANK(D260),"",COUNTA($D$2:D260))</f>
        <v/>
      </c>
      <c r="B260" s="141">
        <f t="shared" si="157"/>
        <v>259</v>
      </c>
      <c r="C260" s="84"/>
      <c r="D260" s="100"/>
      <c r="E260" s="114">
        <v>1405004</v>
      </c>
      <c r="F260" s="97" t="s">
        <v>2049</v>
      </c>
      <c r="G260" s="98" t="s">
        <v>214</v>
      </c>
      <c r="H260" s="98" t="s">
        <v>738</v>
      </c>
      <c r="I260" s="98" t="s">
        <v>422</v>
      </c>
      <c r="J260" s="100" t="s">
        <v>423</v>
      </c>
      <c r="K260" s="84">
        <v>1</v>
      </c>
      <c r="L260" s="88">
        <v>43040</v>
      </c>
      <c r="M260" s="88">
        <v>43250</v>
      </c>
      <c r="N260" s="89">
        <f t="shared" si="156"/>
        <v>30</v>
      </c>
      <c r="O260" s="84" t="s">
        <v>417</v>
      </c>
      <c r="P260" s="87">
        <v>1</v>
      </c>
      <c r="Q260" s="84"/>
      <c r="R260" s="84"/>
      <c r="S260" s="165">
        <f t="shared" si="136"/>
        <v>-1441.6666666666667</v>
      </c>
      <c r="T260" s="90">
        <f t="shared" si="146"/>
        <v>100</v>
      </c>
      <c r="U260" s="101">
        <f t="shared" si="147"/>
        <v>30</v>
      </c>
      <c r="V260" s="101">
        <f t="shared" si="148"/>
        <v>30</v>
      </c>
      <c r="W260" s="101">
        <f t="shared" si="149"/>
        <v>30</v>
      </c>
      <c r="X260" s="84"/>
      <c r="Y260" s="112" t="str">
        <f t="shared" si="151"/>
        <v>CUMPLIDA</v>
      </c>
      <c r="Z260" s="112" t="str">
        <f t="shared" si="150"/>
        <v/>
      </c>
      <c r="AA260" s="108" t="s">
        <v>263</v>
      </c>
      <c r="AB260" s="118" t="str">
        <f t="shared" si="152"/>
        <v>H22R16</v>
      </c>
      <c r="AC260" s="118">
        <f t="shared" si="153"/>
        <v>2</v>
      </c>
      <c r="AD260" s="118" t="str">
        <f t="shared" si="154"/>
        <v>H22R16 - 2</v>
      </c>
      <c r="AE260" s="192">
        <f t="shared" si="158"/>
        <v>5</v>
      </c>
      <c r="AF260" s="192">
        <f t="shared" si="159"/>
        <v>5</v>
      </c>
      <c r="AG260" s="192" t="str">
        <f t="shared" si="160"/>
        <v>H22R16.</v>
      </c>
      <c r="AH260" s="192" t="str">
        <f t="shared" si="161"/>
        <v>H22R16</v>
      </c>
      <c r="AI260" s="66"/>
      <c r="AJ260" s="66"/>
    </row>
    <row r="261" spans="1:36" s="15" customFormat="1" ht="350.1" customHeight="1" x14ac:dyDescent="0.2">
      <c r="A261" s="162">
        <f>IF(ISBLANK(D261),"",COUNTA($D$2:D261))</f>
        <v>206</v>
      </c>
      <c r="B261" s="141">
        <f t="shared" si="157"/>
        <v>260</v>
      </c>
      <c r="C261" s="84"/>
      <c r="D261" s="100" t="s">
        <v>994</v>
      </c>
      <c r="E261" s="114">
        <v>1404001</v>
      </c>
      <c r="F261" s="97" t="s">
        <v>822</v>
      </c>
      <c r="G261" s="98" t="s">
        <v>215</v>
      </c>
      <c r="H261" s="97" t="s">
        <v>535</v>
      </c>
      <c r="I261" s="97" t="s">
        <v>531</v>
      </c>
      <c r="J261" s="84" t="s">
        <v>389</v>
      </c>
      <c r="K261" s="84">
        <v>2</v>
      </c>
      <c r="L261" s="88">
        <v>43040</v>
      </c>
      <c r="M261" s="88">
        <v>43388</v>
      </c>
      <c r="N261" s="89">
        <f t="shared" si="156"/>
        <v>49.714285714285715</v>
      </c>
      <c r="O261" s="84" t="s">
        <v>530</v>
      </c>
      <c r="P261" s="87">
        <v>2</v>
      </c>
      <c r="Q261" s="84"/>
      <c r="R261" s="84"/>
      <c r="S261" s="165">
        <f t="shared" si="136"/>
        <v>-1446.2666666666667</v>
      </c>
      <c r="T261" s="90">
        <f t="shared" si="146"/>
        <v>100</v>
      </c>
      <c r="U261" s="101">
        <f t="shared" si="147"/>
        <v>49.714285714285715</v>
      </c>
      <c r="V261" s="101">
        <f t="shared" si="148"/>
        <v>49.714285714285715</v>
      </c>
      <c r="W261" s="101">
        <f t="shared" si="149"/>
        <v>49.714285714285715</v>
      </c>
      <c r="X261" s="84"/>
      <c r="Y261" s="112" t="str">
        <f t="shared" si="151"/>
        <v>CUMPLIDA</v>
      </c>
      <c r="Z261" s="112" t="str">
        <f t="shared" si="150"/>
        <v>CUMPLIDO</v>
      </c>
      <c r="AA261" s="108" t="s">
        <v>263</v>
      </c>
      <c r="AB261" s="118" t="str">
        <f t="shared" si="152"/>
        <v>H27R16</v>
      </c>
      <c r="AC261" s="118">
        <f t="shared" si="153"/>
        <v>1</v>
      </c>
      <c r="AD261" s="118" t="str">
        <f t="shared" si="154"/>
        <v>H27R16 - 1</v>
      </c>
      <c r="AE261" s="192">
        <f t="shared" si="158"/>
        <v>5</v>
      </c>
      <c r="AF261" s="192">
        <f t="shared" si="159"/>
        <v>5</v>
      </c>
      <c r="AG261" s="192" t="str">
        <f t="shared" si="160"/>
        <v>H27R16.</v>
      </c>
      <c r="AH261" s="192" t="str">
        <f t="shared" si="161"/>
        <v>H27R16</v>
      </c>
      <c r="AI261" s="66"/>
      <c r="AJ261" s="66"/>
    </row>
    <row r="262" spans="1:36" s="15" customFormat="1" ht="350.1" customHeight="1" x14ac:dyDescent="0.2">
      <c r="A262" s="162">
        <f>IF(ISBLANK(D262),"",COUNTA($D$2:D262))</f>
        <v>207</v>
      </c>
      <c r="B262" s="141">
        <f t="shared" si="157"/>
        <v>261</v>
      </c>
      <c r="C262" s="84"/>
      <c r="D262" s="100" t="s">
        <v>994</v>
      </c>
      <c r="E262" s="114">
        <v>1401006</v>
      </c>
      <c r="F262" s="97" t="s">
        <v>216</v>
      </c>
      <c r="G262" s="98" t="s">
        <v>217</v>
      </c>
      <c r="H262" s="98" t="s">
        <v>532</v>
      </c>
      <c r="I262" s="98" t="s">
        <v>533</v>
      </c>
      <c r="J262" s="100" t="s">
        <v>9</v>
      </c>
      <c r="K262" s="84">
        <v>1</v>
      </c>
      <c r="L262" s="88">
        <v>43040</v>
      </c>
      <c r="M262" s="88">
        <v>43099</v>
      </c>
      <c r="N262" s="89">
        <f t="shared" si="156"/>
        <v>8.4285714285714288</v>
      </c>
      <c r="O262" s="84" t="s">
        <v>530</v>
      </c>
      <c r="P262" s="87">
        <v>1</v>
      </c>
      <c r="Q262" s="84"/>
      <c r="R262" s="84"/>
      <c r="S262" s="165">
        <f t="shared" si="136"/>
        <v>-1436.6333333333334</v>
      </c>
      <c r="T262" s="90">
        <f t="shared" si="146"/>
        <v>100</v>
      </c>
      <c r="U262" s="101">
        <f t="shared" si="147"/>
        <v>8.4285714285714288</v>
      </c>
      <c r="V262" s="101">
        <f t="shared" si="148"/>
        <v>8.4285714285714288</v>
      </c>
      <c r="W262" s="101">
        <f t="shared" si="149"/>
        <v>8.4285714285714288</v>
      </c>
      <c r="X262" s="84"/>
      <c r="Y262" s="112" t="str">
        <f t="shared" si="151"/>
        <v>CUMPLIDA</v>
      </c>
      <c r="Z262" s="112" t="str">
        <f t="shared" si="150"/>
        <v>CUMPLIDO</v>
      </c>
      <c r="AA262" s="108" t="s">
        <v>263</v>
      </c>
      <c r="AB262" s="118" t="str">
        <f t="shared" si="152"/>
        <v>H29R16</v>
      </c>
      <c r="AC262" s="118">
        <f t="shared" si="153"/>
        <v>1</v>
      </c>
      <c r="AD262" s="118" t="str">
        <f t="shared" si="154"/>
        <v>H29R16 - 1</v>
      </c>
      <c r="AE262" s="192">
        <f t="shared" si="158"/>
        <v>5</v>
      </c>
      <c r="AF262" s="192">
        <f t="shared" si="159"/>
        <v>5</v>
      </c>
      <c r="AG262" s="192" t="str">
        <f t="shared" si="160"/>
        <v>H29R16.</v>
      </c>
      <c r="AH262" s="192" t="str">
        <f t="shared" si="161"/>
        <v>H29R16</v>
      </c>
      <c r="AI262" s="66"/>
      <c r="AJ262" s="66"/>
    </row>
    <row r="263" spans="1:36" s="15" customFormat="1" ht="350.1" customHeight="1" x14ac:dyDescent="0.2">
      <c r="A263" s="162">
        <f>IF(ISBLANK(D263),"",COUNTA($D$2:D263))</f>
        <v>208</v>
      </c>
      <c r="B263" s="141">
        <f t="shared" si="157"/>
        <v>262</v>
      </c>
      <c r="C263" s="84"/>
      <c r="D263" s="100" t="s">
        <v>994</v>
      </c>
      <c r="E263" s="114">
        <v>1405004</v>
      </c>
      <c r="F263" s="97" t="s">
        <v>218</v>
      </c>
      <c r="G263" s="98" t="s">
        <v>219</v>
      </c>
      <c r="H263" s="98" t="s">
        <v>665</v>
      </c>
      <c r="I263" s="98" t="s">
        <v>666</v>
      </c>
      <c r="J263" s="100" t="s">
        <v>23</v>
      </c>
      <c r="K263" s="84">
        <v>3</v>
      </c>
      <c r="L263" s="88">
        <v>43040</v>
      </c>
      <c r="M263" s="88">
        <v>43342</v>
      </c>
      <c r="N263" s="89">
        <f t="shared" si="156"/>
        <v>43.142857142857146</v>
      </c>
      <c r="O263" s="84" t="s">
        <v>659</v>
      </c>
      <c r="P263" s="87">
        <v>0</v>
      </c>
      <c r="Q263" s="84"/>
      <c r="R263" s="84"/>
      <c r="S263" s="165">
        <f t="shared" si="136"/>
        <v>-1444.7333333333333</v>
      </c>
      <c r="T263" s="90">
        <f t="shared" si="146"/>
        <v>0</v>
      </c>
      <c r="U263" s="101">
        <f t="shared" si="147"/>
        <v>0</v>
      </c>
      <c r="V263" s="101">
        <f t="shared" si="148"/>
        <v>0</v>
      </c>
      <c r="W263" s="101">
        <f t="shared" si="149"/>
        <v>43.142857142857146</v>
      </c>
      <c r="X263" s="84"/>
      <c r="Y263" s="112" t="str">
        <f t="shared" si="151"/>
        <v>VENCIDA</v>
      </c>
      <c r="Z263" s="112" t="str">
        <f t="shared" si="150"/>
        <v>VENCIDO</v>
      </c>
      <c r="AA263" s="108" t="s">
        <v>263</v>
      </c>
      <c r="AB263" s="118" t="str">
        <f t="shared" si="152"/>
        <v>H32R16</v>
      </c>
      <c r="AC263" s="118">
        <f t="shared" si="153"/>
        <v>1</v>
      </c>
      <c r="AD263" s="118" t="str">
        <f t="shared" si="154"/>
        <v>H32R16 - 1</v>
      </c>
      <c r="AE263" s="192">
        <f t="shared" si="158"/>
        <v>1</v>
      </c>
      <c r="AF263" s="192">
        <f t="shared" si="159"/>
        <v>1</v>
      </c>
      <c r="AG263" s="192" t="str">
        <f t="shared" si="160"/>
        <v>H32R16.</v>
      </c>
      <c r="AH263" s="192" t="str">
        <f t="shared" si="161"/>
        <v>H32R16</v>
      </c>
      <c r="AI263" s="66"/>
      <c r="AJ263" s="66"/>
    </row>
    <row r="264" spans="1:36" s="15" customFormat="1" ht="350.1" customHeight="1" x14ac:dyDescent="0.2">
      <c r="A264" s="162">
        <f>IF(ISBLANK(D264),"",COUNTA($D$2:D264))</f>
        <v>209</v>
      </c>
      <c r="B264" s="141">
        <f t="shared" si="157"/>
        <v>263</v>
      </c>
      <c r="C264" s="84"/>
      <c r="D264" s="100" t="s">
        <v>994</v>
      </c>
      <c r="E264" s="114">
        <v>1404004</v>
      </c>
      <c r="F264" s="97" t="s">
        <v>220</v>
      </c>
      <c r="G264" s="98" t="s">
        <v>221</v>
      </c>
      <c r="H264" s="98" t="s">
        <v>667</v>
      </c>
      <c r="I264" s="98" t="s">
        <v>668</v>
      </c>
      <c r="J264" s="100" t="s">
        <v>669</v>
      </c>
      <c r="K264" s="84">
        <v>2</v>
      </c>
      <c r="L264" s="88">
        <v>43040</v>
      </c>
      <c r="M264" s="88">
        <v>43403</v>
      </c>
      <c r="N264" s="89">
        <f t="shared" si="156"/>
        <v>51.857142857142854</v>
      </c>
      <c r="O264" s="84" t="s">
        <v>659</v>
      </c>
      <c r="P264" s="87">
        <v>0</v>
      </c>
      <c r="Q264" s="84"/>
      <c r="R264" s="84"/>
      <c r="S264" s="165">
        <f t="shared" si="136"/>
        <v>-1446.7666666666667</v>
      </c>
      <c r="T264" s="90">
        <f t="shared" si="146"/>
        <v>0</v>
      </c>
      <c r="U264" s="101">
        <f t="shared" si="147"/>
        <v>0</v>
      </c>
      <c r="V264" s="101">
        <f t="shared" si="148"/>
        <v>0</v>
      </c>
      <c r="W264" s="101">
        <f t="shared" si="149"/>
        <v>51.857142857142854</v>
      </c>
      <c r="X264" s="84"/>
      <c r="Y264" s="112" t="str">
        <f t="shared" si="151"/>
        <v>VENCIDA</v>
      </c>
      <c r="Z264" s="112" t="str">
        <f t="shared" si="150"/>
        <v>VENCIDO</v>
      </c>
      <c r="AA264" s="108" t="s">
        <v>263</v>
      </c>
      <c r="AB264" s="118" t="str">
        <f t="shared" si="152"/>
        <v>H33R16</v>
      </c>
      <c r="AC264" s="118">
        <f t="shared" si="153"/>
        <v>1</v>
      </c>
      <c r="AD264" s="118" t="str">
        <f t="shared" si="154"/>
        <v>H33R16 - 1</v>
      </c>
      <c r="AE264" s="192">
        <f t="shared" si="158"/>
        <v>1</v>
      </c>
      <c r="AF264" s="192">
        <f t="shared" si="159"/>
        <v>1</v>
      </c>
      <c r="AG264" s="192" t="str">
        <f t="shared" si="160"/>
        <v>H33R16.</v>
      </c>
      <c r="AH264" s="192" t="str">
        <f t="shared" si="161"/>
        <v>H33R16</v>
      </c>
      <c r="AI264" s="66"/>
      <c r="AJ264" s="66"/>
    </row>
    <row r="265" spans="1:36" s="15" customFormat="1" ht="350.1" customHeight="1" x14ac:dyDescent="0.2">
      <c r="A265" s="162">
        <f>IF(ISBLANK(D265),"",COUNTA($D$2:D265))</f>
        <v>210</v>
      </c>
      <c r="B265" s="141">
        <f t="shared" si="157"/>
        <v>264</v>
      </c>
      <c r="C265" s="84"/>
      <c r="D265" s="100" t="s">
        <v>994</v>
      </c>
      <c r="E265" s="114">
        <v>1404004</v>
      </c>
      <c r="F265" s="97" t="s">
        <v>222</v>
      </c>
      <c r="G265" s="98" t="s">
        <v>223</v>
      </c>
      <c r="H265" s="98" t="s">
        <v>292</v>
      </c>
      <c r="I265" s="98" t="s">
        <v>293</v>
      </c>
      <c r="J265" s="100" t="s">
        <v>23</v>
      </c>
      <c r="K265" s="101">
        <v>4</v>
      </c>
      <c r="L265" s="88">
        <v>43040</v>
      </c>
      <c r="M265" s="88">
        <v>43403</v>
      </c>
      <c r="N265" s="89">
        <f t="shared" si="156"/>
        <v>51.857142857142854</v>
      </c>
      <c r="O265" s="84" t="s">
        <v>19</v>
      </c>
      <c r="P265" s="87">
        <v>2.8</v>
      </c>
      <c r="Q265" s="97"/>
      <c r="R265" s="84"/>
      <c r="S265" s="165">
        <f t="shared" si="136"/>
        <v>-1446.7666666666667</v>
      </c>
      <c r="T265" s="90">
        <f t="shared" si="146"/>
        <v>70</v>
      </c>
      <c r="U265" s="101">
        <f t="shared" si="147"/>
        <v>36.299999999999997</v>
      </c>
      <c r="V265" s="101">
        <f t="shared" si="148"/>
        <v>36.299999999999997</v>
      </c>
      <c r="W265" s="101">
        <f t="shared" si="149"/>
        <v>51.857142857142854</v>
      </c>
      <c r="X265" s="84"/>
      <c r="Y265" s="112" t="str">
        <f t="shared" si="151"/>
        <v>VENCIDA</v>
      </c>
      <c r="Z265" s="112" t="str">
        <f t="shared" si="150"/>
        <v>VENCIDO</v>
      </c>
      <c r="AA265" s="108" t="s">
        <v>263</v>
      </c>
      <c r="AB265" s="118" t="str">
        <f t="shared" si="152"/>
        <v>H35R16</v>
      </c>
      <c r="AC265" s="118">
        <f t="shared" si="153"/>
        <v>1</v>
      </c>
      <c r="AD265" s="118" t="str">
        <f t="shared" si="154"/>
        <v>H35R16 - 1</v>
      </c>
      <c r="AE265" s="192">
        <f t="shared" si="158"/>
        <v>1</v>
      </c>
      <c r="AF265" s="192">
        <f t="shared" si="159"/>
        <v>1</v>
      </c>
      <c r="AG265" s="192" t="str">
        <f t="shared" si="160"/>
        <v>H35R16.</v>
      </c>
      <c r="AH265" s="192" t="str">
        <f t="shared" si="161"/>
        <v>H35R16</v>
      </c>
      <c r="AI265" s="66"/>
      <c r="AJ265" s="66"/>
    </row>
    <row r="266" spans="1:36" s="15" customFormat="1" ht="350.1" customHeight="1" x14ac:dyDescent="0.2">
      <c r="A266" s="162">
        <f>IF(ISBLANK(D266),"",COUNTA($D$2:D266))</f>
        <v>211</v>
      </c>
      <c r="B266" s="141">
        <f t="shared" si="157"/>
        <v>265</v>
      </c>
      <c r="C266" s="84"/>
      <c r="D266" s="100" t="s">
        <v>994</v>
      </c>
      <c r="E266" s="114">
        <v>1405004</v>
      </c>
      <c r="F266" s="97" t="s">
        <v>426</v>
      </c>
      <c r="G266" s="98" t="s">
        <v>767</v>
      </c>
      <c r="H266" s="98" t="s">
        <v>768</v>
      </c>
      <c r="I266" s="98" t="s">
        <v>424</v>
      </c>
      <c r="J266" s="100" t="s">
        <v>425</v>
      </c>
      <c r="K266" s="84">
        <v>3</v>
      </c>
      <c r="L266" s="88">
        <v>43040</v>
      </c>
      <c r="M266" s="88">
        <v>43403</v>
      </c>
      <c r="N266" s="89">
        <f t="shared" si="156"/>
        <v>51.857142857142854</v>
      </c>
      <c r="O266" s="84" t="s">
        <v>417</v>
      </c>
      <c r="P266" s="87">
        <v>3</v>
      </c>
      <c r="Q266" s="84"/>
      <c r="R266" s="84"/>
      <c r="S266" s="165">
        <f t="shared" si="136"/>
        <v>-1446.7666666666667</v>
      </c>
      <c r="T266" s="90">
        <f t="shared" si="146"/>
        <v>100</v>
      </c>
      <c r="U266" s="101">
        <f t="shared" si="147"/>
        <v>51.857142857142854</v>
      </c>
      <c r="V266" s="101">
        <f t="shared" si="148"/>
        <v>51.857142857142854</v>
      </c>
      <c r="W266" s="101">
        <f t="shared" si="149"/>
        <v>51.857142857142854</v>
      </c>
      <c r="X266" s="84"/>
      <c r="Y266" s="112" t="str">
        <f t="shared" si="151"/>
        <v>CUMPLIDA</v>
      </c>
      <c r="Z266" s="112" t="str">
        <f t="shared" si="150"/>
        <v>CUMPLIDO</v>
      </c>
      <c r="AA266" s="108" t="s">
        <v>263</v>
      </c>
      <c r="AB266" s="118" t="str">
        <f t="shared" si="152"/>
        <v>H36R16</v>
      </c>
      <c r="AC266" s="118">
        <f t="shared" si="153"/>
        <v>1</v>
      </c>
      <c r="AD266" s="118" t="str">
        <f t="shared" si="154"/>
        <v>H36R16 - 1</v>
      </c>
      <c r="AE266" s="192">
        <f t="shared" si="158"/>
        <v>5</v>
      </c>
      <c r="AF266" s="192">
        <f t="shared" si="159"/>
        <v>5</v>
      </c>
      <c r="AG266" s="192" t="str">
        <f t="shared" si="160"/>
        <v>H36R16.</v>
      </c>
      <c r="AH266" s="192" t="str">
        <f t="shared" si="161"/>
        <v>H36R16</v>
      </c>
      <c r="AI266" s="66"/>
      <c r="AJ266" s="66"/>
    </row>
    <row r="267" spans="1:36" s="15" customFormat="1" ht="350.1" customHeight="1" x14ac:dyDescent="0.2">
      <c r="A267" s="162" t="str">
        <f>IF(ISBLANK(D267),"",COUNTA($D$2:D267))</f>
        <v/>
      </c>
      <c r="B267" s="141">
        <f t="shared" si="157"/>
        <v>266</v>
      </c>
      <c r="C267" s="84"/>
      <c r="D267" s="100"/>
      <c r="E267" s="114">
        <v>1405004</v>
      </c>
      <c r="F267" s="97" t="s">
        <v>427</v>
      </c>
      <c r="G267" s="98" t="s">
        <v>767</v>
      </c>
      <c r="H267" s="98" t="s">
        <v>428</v>
      </c>
      <c r="I267" s="98" t="s">
        <v>429</v>
      </c>
      <c r="J267" s="100" t="s">
        <v>430</v>
      </c>
      <c r="K267" s="84">
        <v>2</v>
      </c>
      <c r="L267" s="88">
        <v>43040</v>
      </c>
      <c r="M267" s="88">
        <v>43342</v>
      </c>
      <c r="N267" s="89">
        <f t="shared" si="156"/>
        <v>43.142857142857146</v>
      </c>
      <c r="O267" s="84" t="s">
        <v>417</v>
      </c>
      <c r="P267" s="87">
        <v>2</v>
      </c>
      <c r="Q267" s="84"/>
      <c r="R267" s="181">
        <v>44383</v>
      </c>
      <c r="S267" s="165">
        <f t="shared" si="136"/>
        <v>34.700000000000003</v>
      </c>
      <c r="T267" s="90">
        <f t="shared" si="146"/>
        <v>100</v>
      </c>
      <c r="U267" s="101">
        <f t="shared" si="147"/>
        <v>43.142857142857146</v>
      </c>
      <c r="V267" s="101">
        <f t="shared" si="148"/>
        <v>43.142857142857146</v>
      </c>
      <c r="W267" s="101">
        <f t="shared" si="149"/>
        <v>43.142857142857146</v>
      </c>
      <c r="X267" s="84"/>
      <c r="Y267" s="112" t="str">
        <f t="shared" si="151"/>
        <v>CUMPLIDA</v>
      </c>
      <c r="Z267" s="112" t="str">
        <f t="shared" si="150"/>
        <v/>
      </c>
      <c r="AA267" s="108" t="s">
        <v>263</v>
      </c>
      <c r="AB267" s="118" t="str">
        <f t="shared" si="152"/>
        <v>H36R16</v>
      </c>
      <c r="AC267" s="118">
        <f t="shared" si="153"/>
        <v>2</v>
      </c>
      <c r="AD267" s="118" t="str">
        <f t="shared" si="154"/>
        <v>H36R16 - 2</v>
      </c>
      <c r="AE267" s="192">
        <f t="shared" si="158"/>
        <v>5</v>
      </c>
      <c r="AF267" s="192">
        <f t="shared" si="159"/>
        <v>5</v>
      </c>
      <c r="AG267" s="192" t="str">
        <f t="shared" si="160"/>
        <v>H36R16.</v>
      </c>
      <c r="AH267" s="192" t="str">
        <f t="shared" si="161"/>
        <v>H36R16</v>
      </c>
      <c r="AI267" s="66"/>
      <c r="AJ267" s="66"/>
    </row>
    <row r="268" spans="1:36" s="15" customFormat="1" ht="350.1" customHeight="1" x14ac:dyDescent="0.2">
      <c r="A268" s="162">
        <f>IF(ISBLANK(D268),"",COUNTA($D$2:D268))</f>
        <v>212</v>
      </c>
      <c r="B268" s="141">
        <f t="shared" si="157"/>
        <v>267</v>
      </c>
      <c r="C268" s="84"/>
      <c r="D268" s="100" t="s">
        <v>848</v>
      </c>
      <c r="E268" s="114">
        <v>1405004</v>
      </c>
      <c r="F268" s="97" t="s">
        <v>224</v>
      </c>
      <c r="G268" s="98" t="s">
        <v>225</v>
      </c>
      <c r="H268" s="98" t="s">
        <v>797</v>
      </c>
      <c r="I268" s="98" t="s">
        <v>798</v>
      </c>
      <c r="J268" s="84" t="s">
        <v>571</v>
      </c>
      <c r="K268" s="84">
        <v>2</v>
      </c>
      <c r="L268" s="88">
        <v>43040</v>
      </c>
      <c r="M268" s="88">
        <v>43281</v>
      </c>
      <c r="N268" s="89">
        <f t="shared" si="156"/>
        <v>34.428571428571431</v>
      </c>
      <c r="O268" s="84" t="s">
        <v>564</v>
      </c>
      <c r="P268" s="87">
        <v>2</v>
      </c>
      <c r="Q268" s="97"/>
      <c r="R268" s="84"/>
      <c r="S268" s="165">
        <f t="shared" si="136"/>
        <v>-1442.7</v>
      </c>
      <c r="T268" s="90">
        <f t="shared" si="146"/>
        <v>100</v>
      </c>
      <c r="U268" s="101">
        <f t="shared" si="147"/>
        <v>34.428571428571431</v>
      </c>
      <c r="V268" s="101">
        <f t="shared" si="148"/>
        <v>34.428571428571431</v>
      </c>
      <c r="W268" s="101">
        <f t="shared" si="149"/>
        <v>34.428571428571431</v>
      </c>
      <c r="X268" s="84"/>
      <c r="Y268" s="112" t="str">
        <f t="shared" si="151"/>
        <v>CUMPLIDA</v>
      </c>
      <c r="Z268" s="112" t="str">
        <f t="shared" si="150"/>
        <v>CUMPLIDO</v>
      </c>
      <c r="AA268" s="108" t="s">
        <v>263</v>
      </c>
      <c r="AB268" s="118" t="str">
        <f t="shared" si="152"/>
        <v>H37R16</v>
      </c>
      <c r="AC268" s="118">
        <f t="shared" si="153"/>
        <v>1</v>
      </c>
      <c r="AD268" s="118" t="str">
        <f t="shared" si="154"/>
        <v>H37R16 - 1</v>
      </c>
      <c r="AE268" s="192">
        <f t="shared" si="158"/>
        <v>5</v>
      </c>
      <c r="AF268" s="192">
        <f t="shared" si="159"/>
        <v>5</v>
      </c>
      <c r="AG268" s="192" t="str">
        <f t="shared" si="160"/>
        <v>H37R16.</v>
      </c>
      <c r="AH268" s="192" t="str">
        <f t="shared" si="161"/>
        <v>H37R16</v>
      </c>
      <c r="AI268" s="66"/>
      <c r="AJ268" s="66"/>
    </row>
    <row r="269" spans="1:36" s="15" customFormat="1" ht="350.1" customHeight="1" x14ac:dyDescent="0.2">
      <c r="A269" s="162">
        <f>IF(ISBLANK(D269),"",COUNTA($D$2:D269))</f>
        <v>213</v>
      </c>
      <c r="B269" s="141">
        <f t="shared" si="157"/>
        <v>268</v>
      </c>
      <c r="C269" s="84"/>
      <c r="D269" s="100" t="s">
        <v>996</v>
      </c>
      <c r="E269" s="114">
        <v>1405004</v>
      </c>
      <c r="F269" s="97" t="s">
        <v>434</v>
      </c>
      <c r="G269" s="98" t="s">
        <v>226</v>
      </c>
      <c r="H269" s="98" t="s">
        <v>431</v>
      </c>
      <c r="I269" s="98" t="s">
        <v>432</v>
      </c>
      <c r="J269" s="100" t="s">
        <v>433</v>
      </c>
      <c r="K269" s="84">
        <v>1</v>
      </c>
      <c r="L269" s="88">
        <v>43040</v>
      </c>
      <c r="M269" s="88">
        <v>43099</v>
      </c>
      <c r="N269" s="89">
        <f t="shared" si="156"/>
        <v>8.4285714285714288</v>
      </c>
      <c r="O269" s="84" t="s">
        <v>417</v>
      </c>
      <c r="P269" s="87">
        <v>1</v>
      </c>
      <c r="Q269" s="84"/>
      <c r="R269" s="84"/>
      <c r="S269" s="165">
        <f t="shared" si="136"/>
        <v>-1436.6333333333334</v>
      </c>
      <c r="T269" s="90">
        <f t="shared" si="146"/>
        <v>100</v>
      </c>
      <c r="U269" s="101">
        <f t="shared" si="147"/>
        <v>8.4285714285714288</v>
      </c>
      <c r="V269" s="101">
        <f t="shared" si="148"/>
        <v>8.4285714285714288</v>
      </c>
      <c r="W269" s="101">
        <f t="shared" si="149"/>
        <v>8.4285714285714288</v>
      </c>
      <c r="X269" s="84"/>
      <c r="Y269" s="112" t="str">
        <f t="shared" si="151"/>
        <v>CUMPLIDA</v>
      </c>
      <c r="Z269" s="112" t="str">
        <f t="shared" si="150"/>
        <v>CUMPLIDO</v>
      </c>
      <c r="AA269" s="108" t="s">
        <v>263</v>
      </c>
      <c r="AB269" s="118" t="str">
        <f t="shared" si="152"/>
        <v>H39R16</v>
      </c>
      <c r="AC269" s="118">
        <f t="shared" si="153"/>
        <v>1</v>
      </c>
      <c r="AD269" s="118" t="str">
        <f t="shared" si="154"/>
        <v>H39R16 - 1</v>
      </c>
      <c r="AE269" s="192">
        <f t="shared" si="158"/>
        <v>5</v>
      </c>
      <c r="AF269" s="192">
        <f t="shared" si="159"/>
        <v>5</v>
      </c>
      <c r="AG269" s="192" t="str">
        <f t="shared" si="160"/>
        <v>H39R16.</v>
      </c>
      <c r="AH269" s="192" t="str">
        <f t="shared" si="161"/>
        <v>H39R16</v>
      </c>
      <c r="AI269" s="66"/>
      <c r="AJ269" s="66"/>
    </row>
    <row r="270" spans="1:36" s="15" customFormat="1" ht="350.1" customHeight="1" x14ac:dyDescent="0.2">
      <c r="A270" s="162">
        <f>IF(ISBLANK(D270),"",COUNTA($D$2:D270))</f>
        <v>214</v>
      </c>
      <c r="B270" s="141">
        <f t="shared" si="157"/>
        <v>269</v>
      </c>
      <c r="C270" s="84"/>
      <c r="D270" s="100" t="s">
        <v>848</v>
      </c>
      <c r="E270" s="114">
        <v>1405004</v>
      </c>
      <c r="F270" s="97" t="s">
        <v>227</v>
      </c>
      <c r="G270" s="98" t="s">
        <v>228</v>
      </c>
      <c r="H270" s="98" t="s">
        <v>294</v>
      </c>
      <c r="I270" s="98" t="s">
        <v>295</v>
      </c>
      <c r="J270" s="100" t="s">
        <v>81</v>
      </c>
      <c r="K270" s="84">
        <v>1</v>
      </c>
      <c r="L270" s="88">
        <v>43040</v>
      </c>
      <c r="M270" s="88">
        <v>43099</v>
      </c>
      <c r="N270" s="89">
        <f t="shared" si="156"/>
        <v>8.4285714285714288</v>
      </c>
      <c r="O270" s="84" t="s">
        <v>895</v>
      </c>
      <c r="P270" s="87">
        <v>1</v>
      </c>
      <c r="Q270" s="92"/>
      <c r="R270" s="84"/>
      <c r="S270" s="165">
        <f t="shared" si="136"/>
        <v>-1436.6333333333334</v>
      </c>
      <c r="T270" s="90">
        <f t="shared" si="146"/>
        <v>100</v>
      </c>
      <c r="U270" s="101">
        <f t="shared" si="147"/>
        <v>8.4285714285714288</v>
      </c>
      <c r="V270" s="101">
        <f t="shared" si="148"/>
        <v>8.4285714285714288</v>
      </c>
      <c r="W270" s="101">
        <f t="shared" si="149"/>
        <v>8.4285714285714288</v>
      </c>
      <c r="X270" s="84"/>
      <c r="Y270" s="112" t="str">
        <f t="shared" si="151"/>
        <v>CUMPLIDA</v>
      </c>
      <c r="Z270" s="112" t="str">
        <f t="shared" si="150"/>
        <v>CUMPLIDO</v>
      </c>
      <c r="AA270" s="108" t="s">
        <v>263</v>
      </c>
      <c r="AB270" s="118" t="str">
        <f t="shared" si="152"/>
        <v>H41R16</v>
      </c>
      <c r="AC270" s="118">
        <f t="shared" si="153"/>
        <v>1</v>
      </c>
      <c r="AD270" s="118" t="str">
        <f t="shared" si="154"/>
        <v>H41R16 - 1</v>
      </c>
      <c r="AE270" s="192">
        <f t="shared" si="158"/>
        <v>5</v>
      </c>
      <c r="AF270" s="192">
        <f t="shared" si="159"/>
        <v>5</v>
      </c>
      <c r="AG270" s="192" t="str">
        <f t="shared" si="160"/>
        <v>H41R16.</v>
      </c>
      <c r="AH270" s="192" t="str">
        <f t="shared" si="161"/>
        <v>H41R16</v>
      </c>
      <c r="AI270" s="66"/>
      <c r="AJ270" s="66"/>
    </row>
    <row r="271" spans="1:36" s="15" customFormat="1" ht="350.1" customHeight="1" x14ac:dyDescent="0.2">
      <c r="A271" s="162">
        <f>IF(ISBLANK(D271),"",COUNTA($D$2:D271))</f>
        <v>215</v>
      </c>
      <c r="B271" s="141">
        <f t="shared" si="157"/>
        <v>270</v>
      </c>
      <c r="C271" s="84"/>
      <c r="D271" s="100" t="s">
        <v>994</v>
      </c>
      <c r="E271" s="114">
        <v>1405004</v>
      </c>
      <c r="F271" s="97" t="s">
        <v>974</v>
      </c>
      <c r="G271" s="98" t="s">
        <v>229</v>
      </c>
      <c r="H271" s="98" t="s">
        <v>296</v>
      </c>
      <c r="I271" s="98" t="s">
        <v>297</v>
      </c>
      <c r="J271" s="100" t="s">
        <v>298</v>
      </c>
      <c r="K271" s="84">
        <v>1</v>
      </c>
      <c r="L271" s="88">
        <v>43040</v>
      </c>
      <c r="M271" s="88">
        <v>43099</v>
      </c>
      <c r="N271" s="89">
        <f>(+M271-L271)/7</f>
        <v>8.4285714285714288</v>
      </c>
      <c r="O271" s="84" t="s">
        <v>895</v>
      </c>
      <c r="P271" s="87">
        <v>1</v>
      </c>
      <c r="Q271" s="92"/>
      <c r="R271" s="84"/>
      <c r="S271" s="165">
        <f t="shared" si="136"/>
        <v>-1436.6333333333334</v>
      </c>
      <c r="T271" s="90">
        <f t="shared" si="146"/>
        <v>100</v>
      </c>
      <c r="U271" s="101">
        <f t="shared" si="147"/>
        <v>8.4285714285714288</v>
      </c>
      <c r="V271" s="101">
        <f t="shared" si="148"/>
        <v>8.4285714285714288</v>
      </c>
      <c r="W271" s="101">
        <f t="shared" si="149"/>
        <v>8.4285714285714288</v>
      </c>
      <c r="X271" s="84"/>
      <c r="Y271" s="112" t="str">
        <f t="shared" si="151"/>
        <v>CUMPLIDA</v>
      </c>
      <c r="Z271" s="112" t="str">
        <f t="shared" si="150"/>
        <v>CUMPLIDO</v>
      </c>
      <c r="AA271" s="108" t="s">
        <v>263</v>
      </c>
      <c r="AB271" s="118" t="str">
        <f t="shared" si="152"/>
        <v>H44R16</v>
      </c>
      <c r="AC271" s="118">
        <f t="shared" si="153"/>
        <v>1</v>
      </c>
      <c r="AD271" s="118" t="str">
        <f t="shared" si="154"/>
        <v>H44R16 - 1</v>
      </c>
      <c r="AE271" s="192">
        <f t="shared" si="158"/>
        <v>5</v>
      </c>
      <c r="AF271" s="192">
        <f t="shared" si="159"/>
        <v>5</v>
      </c>
      <c r="AG271" s="192" t="str">
        <f t="shared" si="160"/>
        <v>H44R16.</v>
      </c>
      <c r="AH271" s="192" t="str">
        <f t="shared" si="161"/>
        <v>H44R16</v>
      </c>
      <c r="AI271" s="66"/>
      <c r="AJ271" s="66"/>
    </row>
    <row r="272" spans="1:36" s="15" customFormat="1" ht="350.1" customHeight="1" x14ac:dyDescent="0.2">
      <c r="A272" s="162">
        <f>IF(ISBLANK(D272),"",COUNTA($D$2:D272))</f>
        <v>216</v>
      </c>
      <c r="B272" s="141">
        <f t="shared" si="157"/>
        <v>271</v>
      </c>
      <c r="C272" s="84"/>
      <c r="D272" s="100" t="s">
        <v>994</v>
      </c>
      <c r="E272" s="114">
        <v>1405004</v>
      </c>
      <c r="F272" s="97" t="s">
        <v>230</v>
      </c>
      <c r="G272" s="98" t="s">
        <v>231</v>
      </c>
      <c r="H272" s="98" t="s">
        <v>299</v>
      </c>
      <c r="I272" s="98" t="s">
        <v>300</v>
      </c>
      <c r="J272" s="100" t="s">
        <v>298</v>
      </c>
      <c r="K272" s="84">
        <v>1</v>
      </c>
      <c r="L272" s="109">
        <v>43040</v>
      </c>
      <c r="M272" s="88">
        <v>43099</v>
      </c>
      <c r="N272" s="89">
        <f t="shared" si="156"/>
        <v>8.4285714285714288</v>
      </c>
      <c r="O272" s="84" t="s">
        <v>895</v>
      </c>
      <c r="P272" s="87">
        <v>1</v>
      </c>
      <c r="Q272" s="92"/>
      <c r="R272" s="84"/>
      <c r="S272" s="165">
        <f t="shared" si="136"/>
        <v>-1436.6333333333334</v>
      </c>
      <c r="T272" s="90">
        <f t="shared" si="146"/>
        <v>100</v>
      </c>
      <c r="U272" s="101">
        <f t="shared" si="147"/>
        <v>8.4285714285714288</v>
      </c>
      <c r="V272" s="101">
        <f t="shared" si="148"/>
        <v>8.4285714285714288</v>
      </c>
      <c r="W272" s="101">
        <f t="shared" si="149"/>
        <v>8.4285714285714288</v>
      </c>
      <c r="X272" s="84"/>
      <c r="Y272" s="112" t="str">
        <f t="shared" si="151"/>
        <v>CUMPLIDA</v>
      </c>
      <c r="Z272" s="112" t="str">
        <f t="shared" si="150"/>
        <v>CUMPLIDO</v>
      </c>
      <c r="AA272" s="108" t="s">
        <v>263</v>
      </c>
      <c r="AB272" s="118" t="str">
        <f t="shared" si="152"/>
        <v>H54R16</v>
      </c>
      <c r="AC272" s="118">
        <f t="shared" si="153"/>
        <v>1</v>
      </c>
      <c r="AD272" s="118" t="str">
        <f t="shared" si="154"/>
        <v>H54R16 - 1</v>
      </c>
      <c r="AE272" s="192">
        <f t="shared" si="158"/>
        <v>5</v>
      </c>
      <c r="AF272" s="192">
        <f t="shared" si="159"/>
        <v>5</v>
      </c>
      <c r="AG272" s="192" t="str">
        <f t="shared" si="160"/>
        <v>H54R16.</v>
      </c>
      <c r="AH272" s="192" t="str">
        <f t="shared" si="161"/>
        <v>H54R16</v>
      </c>
      <c r="AI272" s="66"/>
      <c r="AJ272" s="66"/>
    </row>
    <row r="273" spans="1:36" s="15" customFormat="1" ht="350.1" customHeight="1" x14ac:dyDescent="0.2">
      <c r="A273" s="162">
        <f>IF(ISBLANK(D273),"",COUNTA($D$2:D273))</f>
        <v>217</v>
      </c>
      <c r="B273" s="141">
        <f t="shared" si="157"/>
        <v>272</v>
      </c>
      <c r="C273" s="84"/>
      <c r="D273" s="100" t="s">
        <v>848</v>
      </c>
      <c r="E273" s="114">
        <v>1405004</v>
      </c>
      <c r="F273" s="97" t="s">
        <v>435</v>
      </c>
      <c r="G273" s="98" t="s">
        <v>232</v>
      </c>
      <c r="H273" s="98" t="s">
        <v>1639</v>
      </c>
      <c r="I273" s="98" t="s">
        <v>1641</v>
      </c>
      <c r="J273" s="100" t="s">
        <v>1640</v>
      </c>
      <c r="K273" s="84">
        <v>2</v>
      </c>
      <c r="L273" s="88">
        <v>44044</v>
      </c>
      <c r="M273" s="88">
        <v>44255</v>
      </c>
      <c r="N273" s="89">
        <f t="shared" si="156"/>
        <v>30.142857142857142</v>
      </c>
      <c r="O273" s="84" t="s">
        <v>417</v>
      </c>
      <c r="P273" s="87">
        <v>2</v>
      </c>
      <c r="Q273" s="97"/>
      <c r="R273" s="181">
        <v>44186</v>
      </c>
      <c r="S273" s="165">
        <f t="shared" si="136"/>
        <v>-2.2999999999999998</v>
      </c>
      <c r="T273" s="90">
        <f t="shared" si="146"/>
        <v>100</v>
      </c>
      <c r="U273" s="101">
        <f t="shared" si="147"/>
        <v>30.142857142857142</v>
      </c>
      <c r="V273" s="101">
        <f t="shared" si="148"/>
        <v>30.142857142857142</v>
      </c>
      <c r="W273" s="101">
        <f t="shared" si="149"/>
        <v>30.142857142857142</v>
      </c>
      <c r="X273" s="84"/>
      <c r="Y273" s="112" t="str">
        <f t="shared" si="151"/>
        <v>CUMPLIDA</v>
      </c>
      <c r="Z273" s="112" t="str">
        <f t="shared" si="150"/>
        <v>CUMPLIDO</v>
      </c>
      <c r="AA273" s="108" t="s">
        <v>263</v>
      </c>
      <c r="AB273" s="118" t="str">
        <f t="shared" si="152"/>
        <v>H55R16</v>
      </c>
      <c r="AC273" s="118">
        <f t="shared" si="153"/>
        <v>1</v>
      </c>
      <c r="AD273" s="118" t="str">
        <f t="shared" si="154"/>
        <v>H55R16 - 1</v>
      </c>
      <c r="AE273" s="192">
        <f t="shared" si="158"/>
        <v>5</v>
      </c>
      <c r="AF273" s="192">
        <f t="shared" si="159"/>
        <v>5</v>
      </c>
      <c r="AG273" s="192" t="str">
        <f t="shared" si="160"/>
        <v>H55R16.</v>
      </c>
      <c r="AH273" s="192" t="str">
        <f t="shared" si="161"/>
        <v>H55R16</v>
      </c>
      <c r="AI273" s="66"/>
      <c r="AJ273" s="66"/>
    </row>
    <row r="274" spans="1:36" s="15" customFormat="1" ht="350.1" customHeight="1" x14ac:dyDescent="0.2">
      <c r="A274" s="162">
        <f>IF(ISBLANK(D274),"",COUNTA($D$2:D274))</f>
        <v>218</v>
      </c>
      <c r="B274" s="141">
        <f t="shared" si="157"/>
        <v>273</v>
      </c>
      <c r="C274" s="84"/>
      <c r="D274" s="100" t="s">
        <v>1585</v>
      </c>
      <c r="E274" s="114">
        <v>1405004</v>
      </c>
      <c r="F274" s="97" t="s">
        <v>975</v>
      </c>
      <c r="G274" s="98" t="s">
        <v>233</v>
      </c>
      <c r="H274" s="98" t="s">
        <v>301</v>
      </c>
      <c r="I274" s="98" t="s">
        <v>302</v>
      </c>
      <c r="J274" s="100" t="s">
        <v>311</v>
      </c>
      <c r="K274" s="84">
        <v>1</v>
      </c>
      <c r="L274" s="88">
        <v>43040</v>
      </c>
      <c r="M274" s="88">
        <v>43099</v>
      </c>
      <c r="N274" s="89">
        <f t="shared" si="156"/>
        <v>8.4285714285714288</v>
      </c>
      <c r="O274" s="84" t="s">
        <v>895</v>
      </c>
      <c r="P274" s="87">
        <v>1</v>
      </c>
      <c r="Q274" s="92"/>
      <c r="R274" s="84"/>
      <c r="S274" s="165">
        <f t="shared" ref="S274:S319" si="162">(R274-M274)/30</f>
        <v>-1436.6333333333334</v>
      </c>
      <c r="T274" s="90">
        <f t="shared" si="146"/>
        <v>100</v>
      </c>
      <c r="U274" s="101">
        <f t="shared" si="147"/>
        <v>8.4285714285714288</v>
      </c>
      <c r="V274" s="101">
        <f t="shared" si="148"/>
        <v>8.4285714285714288</v>
      </c>
      <c r="W274" s="101">
        <f t="shared" si="149"/>
        <v>8.4285714285714288</v>
      </c>
      <c r="X274" s="84"/>
      <c r="Y274" s="112" t="str">
        <f t="shared" si="151"/>
        <v>CUMPLIDA</v>
      </c>
      <c r="Z274" s="112" t="str">
        <f t="shared" si="150"/>
        <v>CUMPLIDO</v>
      </c>
      <c r="AA274" s="108" t="s">
        <v>263</v>
      </c>
      <c r="AB274" s="118" t="str">
        <f t="shared" si="152"/>
        <v>H56R16</v>
      </c>
      <c r="AC274" s="118">
        <f t="shared" si="153"/>
        <v>1</v>
      </c>
      <c r="AD274" s="118" t="str">
        <f t="shared" si="154"/>
        <v>H56R16 - 1</v>
      </c>
      <c r="AE274" s="192">
        <f t="shared" si="158"/>
        <v>5</v>
      </c>
      <c r="AF274" s="192">
        <f t="shared" si="159"/>
        <v>5</v>
      </c>
      <c r="AG274" s="192" t="str">
        <f t="shared" si="160"/>
        <v>H56R16.</v>
      </c>
      <c r="AH274" s="192" t="str">
        <f t="shared" si="161"/>
        <v>H56R16</v>
      </c>
      <c r="AI274" s="66"/>
      <c r="AJ274" s="66"/>
    </row>
    <row r="275" spans="1:36" s="15" customFormat="1" ht="350.1" customHeight="1" x14ac:dyDescent="0.2">
      <c r="A275" s="162">
        <f>IF(ISBLANK(D275),"",COUNTA($D$2:D275))</f>
        <v>219</v>
      </c>
      <c r="B275" s="141">
        <f t="shared" si="157"/>
        <v>274</v>
      </c>
      <c r="C275" s="84"/>
      <c r="D275" s="100" t="s">
        <v>997</v>
      </c>
      <c r="E275" s="114">
        <v>10405004</v>
      </c>
      <c r="F275" s="97" t="s">
        <v>436</v>
      </c>
      <c r="G275" s="98" t="s">
        <v>234</v>
      </c>
      <c r="H275" s="98" t="s">
        <v>1642</v>
      </c>
      <c r="I275" s="98" t="s">
        <v>1643</v>
      </c>
      <c r="J275" s="100" t="s">
        <v>1644</v>
      </c>
      <c r="K275" s="84">
        <v>2</v>
      </c>
      <c r="L275" s="88">
        <v>44044</v>
      </c>
      <c r="M275" s="88">
        <v>44255</v>
      </c>
      <c r="N275" s="89">
        <f t="shared" si="156"/>
        <v>30.142857142857142</v>
      </c>
      <c r="O275" s="84" t="s">
        <v>417</v>
      </c>
      <c r="P275" s="87">
        <v>2</v>
      </c>
      <c r="Q275" s="97"/>
      <c r="R275" s="181">
        <v>44186</v>
      </c>
      <c r="S275" s="165">
        <f t="shared" si="162"/>
        <v>-2.2999999999999998</v>
      </c>
      <c r="T275" s="90">
        <f t="shared" si="146"/>
        <v>100</v>
      </c>
      <c r="U275" s="101">
        <f t="shared" si="147"/>
        <v>30.142857142857142</v>
      </c>
      <c r="V275" s="101">
        <f t="shared" si="148"/>
        <v>30.142857142857142</v>
      </c>
      <c r="W275" s="101">
        <f t="shared" si="149"/>
        <v>30.142857142857142</v>
      </c>
      <c r="X275" s="84"/>
      <c r="Y275" s="112" t="str">
        <f t="shared" si="151"/>
        <v>CUMPLIDA</v>
      </c>
      <c r="Z275" s="112" t="str">
        <f t="shared" si="150"/>
        <v>CUMPLIDO</v>
      </c>
      <c r="AA275" s="108" t="s">
        <v>263</v>
      </c>
      <c r="AB275" s="118" t="str">
        <f t="shared" si="152"/>
        <v>H57R16</v>
      </c>
      <c r="AC275" s="118">
        <f t="shared" si="153"/>
        <v>1</v>
      </c>
      <c r="AD275" s="118" t="str">
        <f t="shared" si="154"/>
        <v>H57R16 - 1</v>
      </c>
      <c r="AE275" s="192">
        <f t="shared" si="158"/>
        <v>5</v>
      </c>
      <c r="AF275" s="192">
        <f t="shared" si="159"/>
        <v>5</v>
      </c>
      <c r="AG275" s="192" t="str">
        <f t="shared" si="160"/>
        <v>H57R16.</v>
      </c>
      <c r="AH275" s="192" t="str">
        <f t="shared" si="161"/>
        <v>H57R16</v>
      </c>
      <c r="AI275" s="66"/>
      <c r="AJ275" s="66"/>
    </row>
    <row r="276" spans="1:36" s="15" customFormat="1" ht="350.1" customHeight="1" x14ac:dyDescent="0.2">
      <c r="A276" s="162">
        <f>IF(ISBLANK(D276),"",COUNTA($D$2:D276))</f>
        <v>220</v>
      </c>
      <c r="B276" s="141">
        <f t="shared" si="157"/>
        <v>275</v>
      </c>
      <c r="C276" s="84"/>
      <c r="D276" s="100" t="s">
        <v>848</v>
      </c>
      <c r="E276" s="114">
        <v>1405004</v>
      </c>
      <c r="F276" s="97" t="s">
        <v>572</v>
      </c>
      <c r="G276" s="98" t="s">
        <v>573</v>
      </c>
      <c r="H276" s="98" t="s">
        <v>1500</v>
      </c>
      <c r="I276" s="98" t="s">
        <v>1493</v>
      </c>
      <c r="J276" s="100" t="s">
        <v>1448</v>
      </c>
      <c r="K276" s="84">
        <v>1</v>
      </c>
      <c r="L276" s="88">
        <v>43862</v>
      </c>
      <c r="M276" s="88">
        <v>43979</v>
      </c>
      <c r="N276" s="89">
        <f t="shared" si="156"/>
        <v>16.714285714285715</v>
      </c>
      <c r="O276" s="84" t="s">
        <v>894</v>
      </c>
      <c r="P276" s="87">
        <v>0</v>
      </c>
      <c r="Q276" s="84"/>
      <c r="R276" s="84"/>
      <c r="S276" s="165">
        <f t="shared" si="162"/>
        <v>-1465.9666666666667</v>
      </c>
      <c r="T276" s="90">
        <f t="shared" si="146"/>
        <v>0</v>
      </c>
      <c r="U276" s="101">
        <f t="shared" si="147"/>
        <v>0</v>
      </c>
      <c r="V276" s="101">
        <f t="shared" si="148"/>
        <v>0</v>
      </c>
      <c r="W276" s="101">
        <f t="shared" si="149"/>
        <v>16.714285714285715</v>
      </c>
      <c r="X276" s="84"/>
      <c r="Y276" s="112" t="str">
        <f t="shared" si="151"/>
        <v>VENCIDA</v>
      </c>
      <c r="Z276" s="112" t="str">
        <f t="shared" si="150"/>
        <v>VENCIDO</v>
      </c>
      <c r="AA276" s="108" t="s">
        <v>263</v>
      </c>
      <c r="AB276" s="118" t="str">
        <f t="shared" si="152"/>
        <v>H58R16</v>
      </c>
      <c r="AC276" s="118">
        <f t="shared" si="153"/>
        <v>1</v>
      </c>
      <c r="AD276" s="118" t="str">
        <f t="shared" si="154"/>
        <v>H58R16 - 1</v>
      </c>
      <c r="AE276" s="192">
        <f t="shared" si="158"/>
        <v>1</v>
      </c>
      <c r="AF276" s="192">
        <f t="shared" si="159"/>
        <v>1</v>
      </c>
      <c r="AG276" s="192" t="str">
        <f t="shared" si="160"/>
        <v>H58R16.</v>
      </c>
      <c r="AH276" s="192" t="str">
        <f t="shared" si="161"/>
        <v>H58R16</v>
      </c>
      <c r="AI276" s="66"/>
      <c r="AJ276" s="66"/>
    </row>
    <row r="277" spans="1:36" s="15" customFormat="1" ht="350.1" customHeight="1" x14ac:dyDescent="0.2">
      <c r="A277" s="162">
        <f>IF(ISBLANK(D277),"",COUNTA($D$2:D277))</f>
        <v>221</v>
      </c>
      <c r="B277" s="141">
        <f t="shared" si="157"/>
        <v>276</v>
      </c>
      <c r="C277" s="84"/>
      <c r="D277" s="100" t="s">
        <v>848</v>
      </c>
      <c r="E277" s="114">
        <v>1103002</v>
      </c>
      <c r="F277" s="97" t="s">
        <v>304</v>
      </c>
      <c r="G277" s="98" t="s">
        <v>775</v>
      </c>
      <c r="H277" s="98" t="s">
        <v>323</v>
      </c>
      <c r="I277" s="98" t="s">
        <v>303</v>
      </c>
      <c r="J277" s="100" t="s">
        <v>161</v>
      </c>
      <c r="K277" s="84">
        <v>3</v>
      </c>
      <c r="L277" s="88">
        <v>43040</v>
      </c>
      <c r="M277" s="88">
        <v>43403</v>
      </c>
      <c r="N277" s="89">
        <f t="shared" si="156"/>
        <v>51.857142857142854</v>
      </c>
      <c r="O277" s="84" t="s">
        <v>895</v>
      </c>
      <c r="P277" s="87">
        <v>0.9</v>
      </c>
      <c r="Q277" s="92"/>
      <c r="R277" s="84"/>
      <c r="S277" s="165">
        <f t="shared" si="162"/>
        <v>-1446.7666666666667</v>
      </c>
      <c r="T277" s="90">
        <f t="shared" si="146"/>
        <v>30</v>
      </c>
      <c r="U277" s="101">
        <f t="shared" si="147"/>
        <v>15.557142857142855</v>
      </c>
      <c r="V277" s="101">
        <f t="shared" si="148"/>
        <v>15.557142857142855</v>
      </c>
      <c r="W277" s="101">
        <f t="shared" si="149"/>
        <v>51.857142857142854</v>
      </c>
      <c r="X277" s="84"/>
      <c r="Y277" s="112" t="str">
        <f t="shared" si="151"/>
        <v>VENCIDA</v>
      </c>
      <c r="Z277" s="112" t="str">
        <f t="shared" si="150"/>
        <v>VENCIDO</v>
      </c>
      <c r="AA277" s="108" t="s">
        <v>263</v>
      </c>
      <c r="AB277" s="118" t="str">
        <f t="shared" si="152"/>
        <v>H59R16</v>
      </c>
      <c r="AC277" s="118">
        <f t="shared" si="153"/>
        <v>1</v>
      </c>
      <c r="AD277" s="118" t="str">
        <f t="shared" si="154"/>
        <v>H59R16 - 1</v>
      </c>
      <c r="AE277" s="192">
        <f t="shared" si="158"/>
        <v>1</v>
      </c>
      <c r="AF277" s="192">
        <f t="shared" si="159"/>
        <v>1</v>
      </c>
      <c r="AG277" s="192" t="str">
        <f t="shared" si="160"/>
        <v>H59R16.</v>
      </c>
      <c r="AH277" s="192" t="str">
        <f t="shared" si="161"/>
        <v>H59R16</v>
      </c>
      <c r="AI277" s="66"/>
      <c r="AJ277" s="66"/>
    </row>
    <row r="278" spans="1:36" s="15" customFormat="1" ht="350.1" customHeight="1" x14ac:dyDescent="0.2">
      <c r="A278" s="162">
        <f>IF(ISBLANK(D278),"",COUNTA($D$2:D278))</f>
        <v>222</v>
      </c>
      <c r="B278" s="141">
        <f t="shared" si="157"/>
        <v>277</v>
      </c>
      <c r="C278" s="84"/>
      <c r="D278" s="100" t="s">
        <v>848</v>
      </c>
      <c r="E278" s="114">
        <v>1405004</v>
      </c>
      <c r="F278" s="97" t="s">
        <v>309</v>
      </c>
      <c r="G278" s="98" t="s">
        <v>235</v>
      </c>
      <c r="H278" s="98" t="s">
        <v>305</v>
      </c>
      <c r="I278" s="98" t="s">
        <v>306</v>
      </c>
      <c r="J278" s="100" t="s">
        <v>9</v>
      </c>
      <c r="K278" s="84">
        <v>1</v>
      </c>
      <c r="L278" s="88">
        <v>43040</v>
      </c>
      <c r="M278" s="88">
        <v>43159</v>
      </c>
      <c r="N278" s="89">
        <f t="shared" si="156"/>
        <v>17</v>
      </c>
      <c r="O278" s="84" t="s">
        <v>895</v>
      </c>
      <c r="P278" s="87">
        <v>1</v>
      </c>
      <c r="Q278" s="92"/>
      <c r="R278" s="84"/>
      <c r="S278" s="165">
        <f t="shared" si="162"/>
        <v>-1438.6333333333334</v>
      </c>
      <c r="T278" s="90">
        <f t="shared" si="146"/>
        <v>100</v>
      </c>
      <c r="U278" s="101">
        <f t="shared" si="147"/>
        <v>17</v>
      </c>
      <c r="V278" s="101">
        <f t="shared" si="148"/>
        <v>17</v>
      </c>
      <c r="W278" s="101">
        <f t="shared" si="149"/>
        <v>17</v>
      </c>
      <c r="X278" s="84"/>
      <c r="Y278" s="112" t="str">
        <f t="shared" si="151"/>
        <v>CUMPLIDA</v>
      </c>
      <c r="Z278" s="112" t="str">
        <f t="shared" si="150"/>
        <v>CUMPLIDO</v>
      </c>
      <c r="AA278" s="108" t="s">
        <v>263</v>
      </c>
      <c r="AB278" s="118" t="str">
        <f t="shared" si="152"/>
        <v>H61R16</v>
      </c>
      <c r="AC278" s="118">
        <f t="shared" si="153"/>
        <v>1</v>
      </c>
      <c r="AD278" s="118" t="str">
        <f t="shared" si="154"/>
        <v>H61R16 - 1</v>
      </c>
      <c r="AE278" s="192">
        <f t="shared" si="158"/>
        <v>5</v>
      </c>
      <c r="AF278" s="192">
        <f t="shared" si="159"/>
        <v>5</v>
      </c>
      <c r="AG278" s="192" t="str">
        <f t="shared" si="160"/>
        <v>H61R16.</v>
      </c>
      <c r="AH278" s="192" t="str">
        <f t="shared" si="161"/>
        <v>H61R16</v>
      </c>
      <c r="AI278" s="66"/>
      <c r="AJ278" s="66"/>
    </row>
    <row r="279" spans="1:36" s="15" customFormat="1" ht="350.1" customHeight="1" x14ac:dyDescent="0.2">
      <c r="A279" s="162">
        <f>IF(ISBLANK(D279),"",COUNTA($D$2:D279))</f>
        <v>223</v>
      </c>
      <c r="B279" s="141">
        <f t="shared" si="157"/>
        <v>278</v>
      </c>
      <c r="C279" s="84"/>
      <c r="D279" s="100" t="s">
        <v>849</v>
      </c>
      <c r="E279" s="114">
        <v>1103002</v>
      </c>
      <c r="F279" s="97" t="s">
        <v>236</v>
      </c>
      <c r="G279" s="98" t="s">
        <v>237</v>
      </c>
      <c r="H279" s="97" t="s">
        <v>307</v>
      </c>
      <c r="I279" s="97" t="s">
        <v>308</v>
      </c>
      <c r="J279" s="84" t="s">
        <v>310</v>
      </c>
      <c r="K279" s="84">
        <v>1</v>
      </c>
      <c r="L279" s="88">
        <v>43160</v>
      </c>
      <c r="M279" s="88">
        <v>43189</v>
      </c>
      <c r="N279" s="89">
        <f t="shared" si="156"/>
        <v>4.1428571428571432</v>
      </c>
      <c r="O279" s="84" t="s">
        <v>895</v>
      </c>
      <c r="P279" s="87">
        <v>1</v>
      </c>
      <c r="Q279" s="92"/>
      <c r="R279" s="84"/>
      <c r="S279" s="165">
        <f t="shared" si="162"/>
        <v>-1439.6333333333334</v>
      </c>
      <c r="T279" s="90">
        <f t="shared" si="146"/>
        <v>100</v>
      </c>
      <c r="U279" s="101">
        <f t="shared" si="147"/>
        <v>4.1428571428571432</v>
      </c>
      <c r="V279" s="101">
        <f t="shared" si="148"/>
        <v>4.1428571428571432</v>
      </c>
      <c r="W279" s="101">
        <f t="shared" si="149"/>
        <v>4.1428571428571432</v>
      </c>
      <c r="X279" s="84"/>
      <c r="Y279" s="112" t="str">
        <f t="shared" si="151"/>
        <v>CUMPLIDA</v>
      </c>
      <c r="Z279" s="112" t="str">
        <f t="shared" si="150"/>
        <v>CUMPLIDO</v>
      </c>
      <c r="AA279" s="108" t="s">
        <v>263</v>
      </c>
      <c r="AB279" s="118" t="str">
        <f t="shared" si="152"/>
        <v>H62R16</v>
      </c>
      <c r="AC279" s="118">
        <f t="shared" si="153"/>
        <v>1</v>
      </c>
      <c r="AD279" s="118" t="str">
        <f t="shared" si="154"/>
        <v>H62R16 - 1</v>
      </c>
      <c r="AE279" s="192">
        <f t="shared" si="158"/>
        <v>5</v>
      </c>
      <c r="AF279" s="192">
        <f t="shared" si="159"/>
        <v>5</v>
      </c>
      <c r="AG279" s="192" t="str">
        <f t="shared" si="160"/>
        <v>H62R16.</v>
      </c>
      <c r="AH279" s="192" t="str">
        <f t="shared" si="161"/>
        <v>H62R16</v>
      </c>
      <c r="AI279" s="66"/>
      <c r="AJ279" s="66"/>
    </row>
    <row r="280" spans="1:36" s="15" customFormat="1" ht="350.1" customHeight="1" x14ac:dyDescent="0.2">
      <c r="A280" s="162">
        <f>IF(ISBLANK(D280),"",COUNTA($D$2:D280))</f>
        <v>224</v>
      </c>
      <c r="B280" s="141">
        <f t="shared" si="157"/>
        <v>279</v>
      </c>
      <c r="C280" s="84"/>
      <c r="D280" s="100" t="s">
        <v>848</v>
      </c>
      <c r="E280" s="114">
        <v>1405004</v>
      </c>
      <c r="F280" s="97" t="s">
        <v>238</v>
      </c>
      <c r="G280" s="98" t="s">
        <v>239</v>
      </c>
      <c r="H280" s="98" t="s">
        <v>437</v>
      </c>
      <c r="I280" s="98" t="s">
        <v>438</v>
      </c>
      <c r="J280" s="100" t="s">
        <v>439</v>
      </c>
      <c r="K280" s="84">
        <v>2</v>
      </c>
      <c r="L280" s="88">
        <v>43040</v>
      </c>
      <c r="M280" s="88">
        <v>43250</v>
      </c>
      <c r="N280" s="89">
        <f t="shared" si="156"/>
        <v>30</v>
      </c>
      <c r="O280" s="84" t="s">
        <v>417</v>
      </c>
      <c r="P280" s="87">
        <v>0</v>
      </c>
      <c r="Q280" s="84"/>
      <c r="R280" s="84"/>
      <c r="S280" s="165">
        <f t="shared" si="162"/>
        <v>-1441.6666666666667</v>
      </c>
      <c r="T280" s="90">
        <f t="shared" si="146"/>
        <v>0</v>
      </c>
      <c r="U280" s="101">
        <f t="shared" si="147"/>
        <v>0</v>
      </c>
      <c r="V280" s="101">
        <f t="shared" si="148"/>
        <v>0</v>
      </c>
      <c r="W280" s="101">
        <f t="shared" si="149"/>
        <v>30</v>
      </c>
      <c r="X280" s="84"/>
      <c r="Y280" s="112" t="str">
        <f t="shared" si="151"/>
        <v>VENCIDA</v>
      </c>
      <c r="Z280" s="112" t="str">
        <f t="shared" si="150"/>
        <v>VENCIDO</v>
      </c>
      <c r="AA280" s="108" t="s">
        <v>263</v>
      </c>
      <c r="AB280" s="118" t="str">
        <f t="shared" si="152"/>
        <v>H63R16</v>
      </c>
      <c r="AC280" s="118">
        <f t="shared" si="153"/>
        <v>1</v>
      </c>
      <c r="AD280" s="118" t="str">
        <f t="shared" si="154"/>
        <v>H63R16 - 1</v>
      </c>
      <c r="AE280" s="192">
        <f t="shared" si="158"/>
        <v>1</v>
      </c>
      <c r="AF280" s="192">
        <f t="shared" si="159"/>
        <v>1</v>
      </c>
      <c r="AG280" s="192" t="str">
        <f t="shared" si="160"/>
        <v>H63R16.</v>
      </c>
      <c r="AH280" s="192" t="str">
        <f t="shared" si="161"/>
        <v>H63R16</v>
      </c>
      <c r="AI280" s="66"/>
      <c r="AJ280" s="66"/>
    </row>
    <row r="281" spans="1:36" s="15" customFormat="1" ht="350.1" customHeight="1" x14ac:dyDescent="0.2">
      <c r="A281" s="162">
        <f>IF(ISBLANK(D281),"",COUNTA($D$2:D281))</f>
        <v>225</v>
      </c>
      <c r="B281" s="141">
        <f t="shared" si="157"/>
        <v>280</v>
      </c>
      <c r="C281" s="84"/>
      <c r="D281" s="100" t="s">
        <v>994</v>
      </c>
      <c r="E281" s="114">
        <v>1401003</v>
      </c>
      <c r="F281" s="97" t="s">
        <v>240</v>
      </c>
      <c r="G281" s="98" t="s">
        <v>241</v>
      </c>
      <c r="H281" s="98" t="s">
        <v>574</v>
      </c>
      <c r="I281" s="98" t="s">
        <v>575</v>
      </c>
      <c r="J281" s="100" t="s">
        <v>576</v>
      </c>
      <c r="K281" s="84">
        <v>1</v>
      </c>
      <c r="L281" s="88">
        <v>43040</v>
      </c>
      <c r="M281" s="88">
        <v>43159</v>
      </c>
      <c r="N281" s="89">
        <f t="shared" ref="N281:N291" si="163">(+M281-L281)/7</f>
        <v>17</v>
      </c>
      <c r="O281" s="84" t="s">
        <v>564</v>
      </c>
      <c r="P281" s="87">
        <v>1</v>
      </c>
      <c r="Q281" s="84"/>
      <c r="R281" s="84"/>
      <c r="S281" s="165">
        <f t="shared" si="162"/>
        <v>-1438.6333333333334</v>
      </c>
      <c r="T281" s="90">
        <f t="shared" si="146"/>
        <v>100</v>
      </c>
      <c r="U281" s="101">
        <f t="shared" si="147"/>
        <v>17</v>
      </c>
      <c r="V281" s="101">
        <f t="shared" si="148"/>
        <v>17</v>
      </c>
      <c r="W281" s="101">
        <f t="shared" si="149"/>
        <v>17</v>
      </c>
      <c r="X281" s="84"/>
      <c r="Y281" s="112" t="str">
        <f t="shared" si="151"/>
        <v>CUMPLIDA</v>
      </c>
      <c r="Z281" s="112" t="str">
        <f t="shared" si="150"/>
        <v>CUMPLIDO</v>
      </c>
      <c r="AA281" s="108" t="s">
        <v>263</v>
      </c>
      <c r="AB281" s="118" t="str">
        <f t="shared" si="152"/>
        <v>H68R16</v>
      </c>
      <c r="AC281" s="118">
        <f t="shared" si="153"/>
        <v>1</v>
      </c>
      <c r="AD281" s="118" t="str">
        <f t="shared" si="154"/>
        <v>H68R16 - 1</v>
      </c>
      <c r="AE281" s="192">
        <f t="shared" si="158"/>
        <v>5</v>
      </c>
      <c r="AF281" s="192">
        <f t="shared" si="159"/>
        <v>5</v>
      </c>
      <c r="AG281" s="192" t="str">
        <f t="shared" si="160"/>
        <v>H68R16.</v>
      </c>
      <c r="AH281" s="192" t="str">
        <f t="shared" si="161"/>
        <v>H68R16</v>
      </c>
      <c r="AI281" s="66"/>
      <c r="AJ281" s="66"/>
    </row>
    <row r="282" spans="1:36" s="15" customFormat="1" ht="350.1" customHeight="1" x14ac:dyDescent="0.2">
      <c r="A282" s="162">
        <f>IF(ISBLANK(D282),"",COUNTA($D$2:D282))</f>
        <v>226</v>
      </c>
      <c r="B282" s="141">
        <f t="shared" si="157"/>
        <v>281</v>
      </c>
      <c r="C282" s="84"/>
      <c r="D282" s="100" t="s">
        <v>994</v>
      </c>
      <c r="E282" s="114">
        <v>1405004</v>
      </c>
      <c r="F282" s="97" t="s">
        <v>242</v>
      </c>
      <c r="G282" s="98" t="s">
        <v>243</v>
      </c>
      <c r="H282" s="98" t="s">
        <v>799</v>
      </c>
      <c r="I282" s="98" t="s">
        <v>577</v>
      </c>
      <c r="J282" s="100" t="s">
        <v>800</v>
      </c>
      <c r="K282" s="84">
        <v>1</v>
      </c>
      <c r="L282" s="88">
        <v>43040</v>
      </c>
      <c r="M282" s="88">
        <v>43099</v>
      </c>
      <c r="N282" s="89">
        <f t="shared" si="163"/>
        <v>8.4285714285714288</v>
      </c>
      <c r="O282" s="84" t="s">
        <v>564</v>
      </c>
      <c r="P282" s="87">
        <v>1</v>
      </c>
      <c r="Q282" s="84"/>
      <c r="R282" s="84"/>
      <c r="S282" s="165">
        <f t="shared" si="162"/>
        <v>-1436.6333333333334</v>
      </c>
      <c r="T282" s="90">
        <f t="shared" si="146"/>
        <v>100</v>
      </c>
      <c r="U282" s="101">
        <f t="shared" si="147"/>
        <v>8.4285714285714288</v>
      </c>
      <c r="V282" s="101">
        <f t="shared" si="148"/>
        <v>8.4285714285714288</v>
      </c>
      <c r="W282" s="101">
        <f t="shared" si="149"/>
        <v>8.4285714285714288</v>
      </c>
      <c r="X282" s="84"/>
      <c r="Y282" s="112" t="str">
        <f t="shared" si="151"/>
        <v>CUMPLIDA</v>
      </c>
      <c r="Z282" s="112" t="str">
        <f t="shared" si="150"/>
        <v>CUMPLIDO</v>
      </c>
      <c r="AA282" s="108" t="s">
        <v>263</v>
      </c>
      <c r="AB282" s="118" t="str">
        <f t="shared" si="152"/>
        <v>H70R16</v>
      </c>
      <c r="AC282" s="118">
        <f t="shared" si="153"/>
        <v>1</v>
      </c>
      <c r="AD282" s="118" t="str">
        <f t="shared" si="154"/>
        <v>H70R16 - 1</v>
      </c>
      <c r="AE282" s="192">
        <f t="shared" si="158"/>
        <v>5</v>
      </c>
      <c r="AF282" s="192">
        <f t="shared" si="159"/>
        <v>5</v>
      </c>
      <c r="AG282" s="192" t="str">
        <f t="shared" si="160"/>
        <v>H70R16.</v>
      </c>
      <c r="AH282" s="192" t="str">
        <f t="shared" si="161"/>
        <v>H70R16</v>
      </c>
      <c r="AI282" s="66"/>
      <c r="AJ282" s="66"/>
    </row>
    <row r="283" spans="1:36" s="15" customFormat="1" ht="350.1" customHeight="1" x14ac:dyDescent="0.2">
      <c r="A283" s="162">
        <f>IF(ISBLANK(D283),"",COUNTA($D$2:D283))</f>
        <v>227</v>
      </c>
      <c r="B283" s="141">
        <f t="shared" si="157"/>
        <v>282</v>
      </c>
      <c r="C283" s="84"/>
      <c r="D283" s="100" t="s">
        <v>848</v>
      </c>
      <c r="E283" s="114">
        <v>1101002</v>
      </c>
      <c r="F283" s="97" t="s">
        <v>348</v>
      </c>
      <c r="G283" s="98" t="s">
        <v>347</v>
      </c>
      <c r="H283" s="98" t="s">
        <v>769</v>
      </c>
      <c r="I283" s="98" t="s">
        <v>350</v>
      </c>
      <c r="J283" s="100" t="s">
        <v>801</v>
      </c>
      <c r="K283" s="84">
        <v>1</v>
      </c>
      <c r="L283" s="88">
        <v>43040</v>
      </c>
      <c r="M283" s="88">
        <v>43084</v>
      </c>
      <c r="N283" s="89">
        <f t="shared" si="163"/>
        <v>6.2857142857142856</v>
      </c>
      <c r="O283" s="84" t="s">
        <v>349</v>
      </c>
      <c r="P283" s="87">
        <v>1</v>
      </c>
      <c r="Q283" s="84"/>
      <c r="R283" s="84"/>
      <c r="S283" s="165">
        <f t="shared" si="162"/>
        <v>-1436.1333333333334</v>
      </c>
      <c r="T283" s="90">
        <f t="shared" si="146"/>
        <v>100</v>
      </c>
      <c r="U283" s="101">
        <f t="shared" si="147"/>
        <v>6.2857142857142856</v>
      </c>
      <c r="V283" s="101">
        <f t="shared" si="148"/>
        <v>6.2857142857142856</v>
      </c>
      <c r="W283" s="101">
        <f t="shared" si="149"/>
        <v>6.2857142857142856</v>
      </c>
      <c r="X283" s="84"/>
      <c r="Y283" s="112" t="str">
        <f t="shared" si="151"/>
        <v>CUMPLIDA</v>
      </c>
      <c r="Z283" s="112" t="str">
        <f t="shared" si="150"/>
        <v>CUMPLIDO</v>
      </c>
      <c r="AA283" s="108" t="s">
        <v>263</v>
      </c>
      <c r="AB283" s="118" t="str">
        <f t="shared" si="152"/>
        <v>H71R16</v>
      </c>
      <c r="AC283" s="118">
        <f t="shared" si="153"/>
        <v>1</v>
      </c>
      <c r="AD283" s="118" t="str">
        <f t="shared" si="154"/>
        <v>H71R16 - 1</v>
      </c>
      <c r="AE283" s="192">
        <f t="shared" si="158"/>
        <v>5</v>
      </c>
      <c r="AF283" s="192">
        <f t="shared" si="159"/>
        <v>5</v>
      </c>
      <c r="AG283" s="192" t="str">
        <f t="shared" si="160"/>
        <v>H71R16.</v>
      </c>
      <c r="AH283" s="192" t="str">
        <f t="shared" si="161"/>
        <v>H71R16</v>
      </c>
      <c r="AI283" s="66"/>
      <c r="AJ283" s="66"/>
    </row>
    <row r="284" spans="1:36" s="15" customFormat="1" ht="350.1" customHeight="1" x14ac:dyDescent="0.2">
      <c r="A284" s="162" t="str">
        <f>IF(ISBLANK(D284),"",COUNTA($D$2:D284))</f>
        <v/>
      </c>
      <c r="B284" s="141">
        <f t="shared" si="157"/>
        <v>283</v>
      </c>
      <c r="C284" s="84"/>
      <c r="D284" s="100"/>
      <c r="E284" s="114">
        <v>1101002</v>
      </c>
      <c r="F284" s="97" t="s">
        <v>2050</v>
      </c>
      <c r="G284" s="98" t="s">
        <v>347</v>
      </c>
      <c r="H284" s="98" t="s">
        <v>770</v>
      </c>
      <c r="I284" s="98" t="s">
        <v>351</v>
      </c>
      <c r="J284" s="100" t="s">
        <v>352</v>
      </c>
      <c r="K284" s="84">
        <v>1</v>
      </c>
      <c r="L284" s="88">
        <v>43282</v>
      </c>
      <c r="M284" s="88">
        <v>43373</v>
      </c>
      <c r="N284" s="89">
        <f t="shared" si="163"/>
        <v>13</v>
      </c>
      <c r="O284" s="84" t="s">
        <v>349</v>
      </c>
      <c r="P284" s="87">
        <v>1</v>
      </c>
      <c r="Q284" s="84"/>
      <c r="R284" s="84"/>
      <c r="S284" s="165">
        <f t="shared" si="162"/>
        <v>-1445.7666666666667</v>
      </c>
      <c r="T284" s="90">
        <f t="shared" si="146"/>
        <v>100</v>
      </c>
      <c r="U284" s="101">
        <f t="shared" si="147"/>
        <v>13</v>
      </c>
      <c r="V284" s="101">
        <f t="shared" si="148"/>
        <v>13</v>
      </c>
      <c r="W284" s="101">
        <f t="shared" si="149"/>
        <v>13</v>
      </c>
      <c r="X284" s="84"/>
      <c r="Y284" s="112" t="str">
        <f t="shared" si="151"/>
        <v>CUMPLIDA</v>
      </c>
      <c r="Z284" s="112" t="str">
        <f t="shared" si="150"/>
        <v/>
      </c>
      <c r="AA284" s="108" t="s">
        <v>263</v>
      </c>
      <c r="AB284" s="118" t="str">
        <f t="shared" si="152"/>
        <v>H71R16</v>
      </c>
      <c r="AC284" s="118">
        <f t="shared" si="153"/>
        <v>2</v>
      </c>
      <c r="AD284" s="118" t="str">
        <f t="shared" si="154"/>
        <v>H71R16 - 2</v>
      </c>
      <c r="AE284" s="192">
        <f t="shared" si="158"/>
        <v>5</v>
      </c>
      <c r="AF284" s="192">
        <f t="shared" si="159"/>
        <v>5</v>
      </c>
      <c r="AG284" s="192" t="str">
        <f t="shared" si="160"/>
        <v>H71R16.</v>
      </c>
      <c r="AH284" s="192" t="str">
        <f t="shared" si="161"/>
        <v>H71R16</v>
      </c>
      <c r="AI284" s="66"/>
      <c r="AJ284" s="66"/>
    </row>
    <row r="285" spans="1:36" s="15" customFormat="1" ht="350.1" customHeight="1" x14ac:dyDescent="0.2">
      <c r="A285" s="162">
        <f>IF(ISBLANK(D285),"",COUNTA($D$2:D285))</f>
        <v>228</v>
      </c>
      <c r="B285" s="141">
        <f t="shared" si="157"/>
        <v>284</v>
      </c>
      <c r="C285" s="84"/>
      <c r="D285" s="100" t="s">
        <v>848</v>
      </c>
      <c r="E285" s="114">
        <v>1101002</v>
      </c>
      <c r="F285" s="97" t="s">
        <v>802</v>
      </c>
      <c r="G285" s="98" t="s">
        <v>244</v>
      </c>
      <c r="H285" s="98" t="s">
        <v>353</v>
      </c>
      <c r="I285" s="98" t="s">
        <v>354</v>
      </c>
      <c r="J285" s="100" t="s">
        <v>355</v>
      </c>
      <c r="K285" s="84">
        <v>1</v>
      </c>
      <c r="L285" s="88">
        <v>43132</v>
      </c>
      <c r="M285" s="88">
        <v>43189</v>
      </c>
      <c r="N285" s="89">
        <f t="shared" si="163"/>
        <v>8.1428571428571423</v>
      </c>
      <c r="O285" s="84" t="s">
        <v>349</v>
      </c>
      <c r="P285" s="87">
        <v>1</v>
      </c>
      <c r="Q285" s="84"/>
      <c r="R285" s="84"/>
      <c r="S285" s="165">
        <f t="shared" si="162"/>
        <v>-1439.6333333333334</v>
      </c>
      <c r="T285" s="90">
        <f t="shared" si="146"/>
        <v>100</v>
      </c>
      <c r="U285" s="101">
        <f t="shared" si="147"/>
        <v>8.1428571428571423</v>
      </c>
      <c r="V285" s="101">
        <f t="shared" si="148"/>
        <v>8.1428571428571423</v>
      </c>
      <c r="W285" s="101">
        <f t="shared" si="149"/>
        <v>8.1428571428571423</v>
      </c>
      <c r="X285" s="84"/>
      <c r="Y285" s="112" t="str">
        <f t="shared" si="151"/>
        <v>CUMPLIDA</v>
      </c>
      <c r="Z285" s="112" t="str">
        <f t="shared" si="150"/>
        <v>CUMPLIDO</v>
      </c>
      <c r="AA285" s="108" t="s">
        <v>263</v>
      </c>
      <c r="AB285" s="118" t="str">
        <f t="shared" si="152"/>
        <v>H72R16</v>
      </c>
      <c r="AC285" s="118">
        <f t="shared" si="153"/>
        <v>1</v>
      </c>
      <c r="AD285" s="118" t="str">
        <f t="shared" si="154"/>
        <v>H72R16 - 1</v>
      </c>
      <c r="AE285" s="192">
        <f t="shared" si="158"/>
        <v>5</v>
      </c>
      <c r="AF285" s="192">
        <f t="shared" si="159"/>
        <v>5</v>
      </c>
      <c r="AG285" s="192" t="str">
        <f t="shared" si="160"/>
        <v>H72R16.</v>
      </c>
      <c r="AH285" s="192" t="str">
        <f t="shared" si="161"/>
        <v>H72R16</v>
      </c>
      <c r="AI285" s="66"/>
      <c r="AJ285" s="66"/>
    </row>
    <row r="286" spans="1:36" s="15" customFormat="1" ht="350.1" customHeight="1" x14ac:dyDescent="0.2">
      <c r="A286" s="162">
        <f>IF(ISBLANK(D286),"",COUNTA($D$2:D286))</f>
        <v>229</v>
      </c>
      <c r="B286" s="141">
        <f t="shared" si="157"/>
        <v>285</v>
      </c>
      <c r="C286" s="84"/>
      <c r="D286" s="100" t="s">
        <v>1626</v>
      </c>
      <c r="E286" s="114">
        <v>1401005</v>
      </c>
      <c r="F286" s="97" t="s">
        <v>824</v>
      </c>
      <c r="G286" s="98" t="s">
        <v>245</v>
      </c>
      <c r="H286" s="97" t="s">
        <v>823</v>
      </c>
      <c r="I286" s="97" t="s">
        <v>825</v>
      </c>
      <c r="J286" s="84" t="s">
        <v>826</v>
      </c>
      <c r="K286" s="84">
        <v>1</v>
      </c>
      <c r="L286" s="88">
        <v>43101</v>
      </c>
      <c r="M286" s="88">
        <v>43403</v>
      </c>
      <c r="N286" s="89">
        <f t="shared" si="163"/>
        <v>43.142857142857146</v>
      </c>
      <c r="O286" s="84" t="s">
        <v>418</v>
      </c>
      <c r="P286" s="87">
        <v>1</v>
      </c>
      <c r="Q286" s="84"/>
      <c r="R286" s="84"/>
      <c r="S286" s="165">
        <f t="shared" si="162"/>
        <v>-1446.7666666666667</v>
      </c>
      <c r="T286" s="90">
        <f t="shared" si="146"/>
        <v>100</v>
      </c>
      <c r="U286" s="101">
        <f t="shared" si="147"/>
        <v>43.142857142857146</v>
      </c>
      <c r="V286" s="101">
        <f t="shared" si="148"/>
        <v>43.142857142857146</v>
      </c>
      <c r="W286" s="101">
        <f t="shared" si="149"/>
        <v>43.142857142857146</v>
      </c>
      <c r="X286" s="84"/>
      <c r="Y286" s="112" t="str">
        <f t="shared" si="151"/>
        <v>CUMPLIDA</v>
      </c>
      <c r="Z286" s="112" t="str">
        <f t="shared" si="150"/>
        <v>CUMPLIDO</v>
      </c>
      <c r="AA286" s="108" t="s">
        <v>263</v>
      </c>
      <c r="AB286" s="118" t="str">
        <f t="shared" si="152"/>
        <v>H77R16</v>
      </c>
      <c r="AC286" s="118">
        <f t="shared" si="153"/>
        <v>1</v>
      </c>
      <c r="AD286" s="118" t="str">
        <f t="shared" si="154"/>
        <v>H77R16 - 1</v>
      </c>
      <c r="AE286" s="192">
        <f t="shared" si="158"/>
        <v>5</v>
      </c>
      <c r="AF286" s="192">
        <f t="shared" si="159"/>
        <v>5</v>
      </c>
      <c r="AG286" s="192" t="str">
        <f t="shared" si="160"/>
        <v>H77R16.</v>
      </c>
      <c r="AH286" s="192" t="str">
        <f t="shared" si="161"/>
        <v>H77R16</v>
      </c>
      <c r="AI286" s="66"/>
      <c r="AJ286" s="66"/>
    </row>
    <row r="287" spans="1:36" s="15" customFormat="1" ht="350.1" customHeight="1" x14ac:dyDescent="0.2">
      <c r="A287" s="162">
        <f>IF(ISBLANK(D287),"",COUNTA($D$2:D287))</f>
        <v>230</v>
      </c>
      <c r="B287" s="141">
        <f t="shared" si="157"/>
        <v>286</v>
      </c>
      <c r="C287" s="84"/>
      <c r="D287" s="100" t="s">
        <v>1626</v>
      </c>
      <c r="E287" s="114">
        <v>1405004</v>
      </c>
      <c r="F287" s="97" t="s">
        <v>828</v>
      </c>
      <c r="G287" s="98" t="s">
        <v>246</v>
      </c>
      <c r="H287" s="98" t="s">
        <v>827</v>
      </c>
      <c r="I287" s="98" t="s">
        <v>829</v>
      </c>
      <c r="J287" s="84" t="s">
        <v>830</v>
      </c>
      <c r="K287" s="84">
        <v>2</v>
      </c>
      <c r="L287" s="88">
        <v>43101</v>
      </c>
      <c r="M287" s="88">
        <v>43403</v>
      </c>
      <c r="N287" s="89">
        <f t="shared" si="163"/>
        <v>43.142857142857146</v>
      </c>
      <c r="O287" s="84" t="s">
        <v>418</v>
      </c>
      <c r="P287" s="87">
        <v>2</v>
      </c>
      <c r="Q287" s="84"/>
      <c r="R287" s="84"/>
      <c r="S287" s="165">
        <f t="shared" si="162"/>
        <v>-1446.7666666666667</v>
      </c>
      <c r="T287" s="90">
        <f t="shared" si="146"/>
        <v>100</v>
      </c>
      <c r="U287" s="101">
        <f t="shared" si="147"/>
        <v>43.142857142857146</v>
      </c>
      <c r="V287" s="101">
        <f t="shared" si="148"/>
        <v>43.142857142857146</v>
      </c>
      <c r="W287" s="101">
        <f t="shared" si="149"/>
        <v>43.142857142857146</v>
      </c>
      <c r="X287" s="84"/>
      <c r="Y287" s="112" t="str">
        <f t="shared" si="151"/>
        <v>CUMPLIDA</v>
      </c>
      <c r="Z287" s="112" t="str">
        <f t="shared" si="150"/>
        <v>CUMPLIDO</v>
      </c>
      <c r="AA287" s="108" t="s">
        <v>263</v>
      </c>
      <c r="AB287" s="118" t="str">
        <f t="shared" si="152"/>
        <v>H78R16</v>
      </c>
      <c r="AC287" s="118">
        <f t="shared" si="153"/>
        <v>1</v>
      </c>
      <c r="AD287" s="118" t="str">
        <f t="shared" si="154"/>
        <v>H78R16 - 1</v>
      </c>
      <c r="AE287" s="192">
        <f t="shared" si="158"/>
        <v>5</v>
      </c>
      <c r="AF287" s="192">
        <f t="shared" si="159"/>
        <v>5</v>
      </c>
      <c r="AG287" s="192" t="str">
        <f t="shared" si="160"/>
        <v>H78R16.</v>
      </c>
      <c r="AH287" s="192" t="str">
        <f t="shared" si="161"/>
        <v>H78R16</v>
      </c>
      <c r="AI287" s="66"/>
      <c r="AJ287" s="66"/>
    </row>
    <row r="288" spans="1:36" s="15" customFormat="1" ht="350.1" customHeight="1" x14ac:dyDescent="0.2">
      <c r="A288" s="162">
        <f>IF(ISBLANK(D288),"",COUNTA($D$2:D288))</f>
        <v>231</v>
      </c>
      <c r="B288" s="141">
        <f t="shared" si="157"/>
        <v>287</v>
      </c>
      <c r="C288" s="84"/>
      <c r="D288" s="100" t="s">
        <v>998</v>
      </c>
      <c r="E288" s="114">
        <v>1402006</v>
      </c>
      <c r="F288" s="97" t="s">
        <v>732</v>
      </c>
      <c r="G288" s="98" t="s">
        <v>733</v>
      </c>
      <c r="H288" s="98" t="s">
        <v>831</v>
      </c>
      <c r="I288" s="98" t="s">
        <v>832</v>
      </c>
      <c r="J288" s="100" t="s">
        <v>833</v>
      </c>
      <c r="K288" s="84">
        <v>1</v>
      </c>
      <c r="L288" s="88">
        <v>43101</v>
      </c>
      <c r="M288" s="88">
        <v>43403</v>
      </c>
      <c r="N288" s="89">
        <f t="shared" si="163"/>
        <v>43.142857142857146</v>
      </c>
      <c r="O288" s="84" t="s">
        <v>418</v>
      </c>
      <c r="P288" s="87">
        <v>1</v>
      </c>
      <c r="Q288" s="84"/>
      <c r="R288" s="84"/>
      <c r="S288" s="165">
        <f t="shared" si="162"/>
        <v>-1446.7666666666667</v>
      </c>
      <c r="T288" s="90">
        <f t="shared" si="146"/>
        <v>100</v>
      </c>
      <c r="U288" s="101">
        <f t="shared" si="147"/>
        <v>43.142857142857146</v>
      </c>
      <c r="V288" s="101">
        <f t="shared" si="148"/>
        <v>43.142857142857146</v>
      </c>
      <c r="W288" s="101">
        <f t="shared" si="149"/>
        <v>43.142857142857146</v>
      </c>
      <c r="X288" s="84"/>
      <c r="Y288" s="112" t="str">
        <f t="shared" si="151"/>
        <v>CUMPLIDA</v>
      </c>
      <c r="Z288" s="112" t="str">
        <f t="shared" si="150"/>
        <v>CUMPLIDO</v>
      </c>
      <c r="AA288" s="108" t="s">
        <v>263</v>
      </c>
      <c r="AB288" s="118" t="str">
        <f t="shared" si="152"/>
        <v>H79R16</v>
      </c>
      <c r="AC288" s="118">
        <f t="shared" si="153"/>
        <v>1</v>
      </c>
      <c r="AD288" s="118" t="str">
        <f t="shared" si="154"/>
        <v>H79R16 - 1</v>
      </c>
      <c r="AE288" s="192">
        <f t="shared" si="158"/>
        <v>5</v>
      </c>
      <c r="AF288" s="192">
        <f t="shared" si="159"/>
        <v>5</v>
      </c>
      <c r="AG288" s="192" t="str">
        <f t="shared" si="160"/>
        <v>H79R16.</v>
      </c>
      <c r="AH288" s="192" t="str">
        <f t="shared" si="161"/>
        <v>H79R16</v>
      </c>
      <c r="AI288" s="66"/>
      <c r="AJ288" s="66"/>
    </row>
    <row r="289" spans="1:36" s="15" customFormat="1" ht="350.1" customHeight="1" x14ac:dyDescent="0.2">
      <c r="A289" s="162">
        <f>IF(ISBLANK(D289),"",COUNTA($D$2:D289))</f>
        <v>232</v>
      </c>
      <c r="B289" s="141">
        <f t="shared" si="157"/>
        <v>288</v>
      </c>
      <c r="C289" s="84"/>
      <c r="D289" s="100" t="s">
        <v>999</v>
      </c>
      <c r="E289" s="114">
        <v>1802001</v>
      </c>
      <c r="F289" s="97" t="s">
        <v>1208</v>
      </c>
      <c r="G289" s="98" t="s">
        <v>1176</v>
      </c>
      <c r="H289" s="98" t="s">
        <v>362</v>
      </c>
      <c r="I289" s="98" t="s">
        <v>358</v>
      </c>
      <c r="J289" s="100" t="s">
        <v>361</v>
      </c>
      <c r="K289" s="84">
        <v>3</v>
      </c>
      <c r="L289" s="88">
        <v>43040</v>
      </c>
      <c r="M289" s="88">
        <v>43099</v>
      </c>
      <c r="N289" s="89">
        <f t="shared" si="163"/>
        <v>8.4285714285714288</v>
      </c>
      <c r="O289" s="84" t="s">
        <v>357</v>
      </c>
      <c r="P289" s="87">
        <v>3</v>
      </c>
      <c r="Q289" s="84"/>
      <c r="R289" s="84"/>
      <c r="S289" s="165">
        <f t="shared" si="162"/>
        <v>-1436.6333333333334</v>
      </c>
      <c r="T289" s="90">
        <f t="shared" si="146"/>
        <v>100</v>
      </c>
      <c r="U289" s="101">
        <f t="shared" si="147"/>
        <v>8.4285714285714288</v>
      </c>
      <c r="V289" s="101">
        <f t="shared" si="148"/>
        <v>8.4285714285714288</v>
      </c>
      <c r="W289" s="101">
        <f t="shared" si="149"/>
        <v>8.4285714285714288</v>
      </c>
      <c r="X289" s="84"/>
      <c r="Y289" s="112" t="str">
        <f t="shared" si="151"/>
        <v>CUMPLIDA</v>
      </c>
      <c r="Z289" s="112" t="str">
        <f t="shared" si="150"/>
        <v>CUMPLIDO</v>
      </c>
      <c r="AA289" s="108" t="s">
        <v>263</v>
      </c>
      <c r="AB289" s="118" t="str">
        <f t="shared" si="152"/>
        <v>H80R16</v>
      </c>
      <c r="AC289" s="118">
        <f t="shared" si="153"/>
        <v>1</v>
      </c>
      <c r="AD289" s="118" t="str">
        <f t="shared" si="154"/>
        <v>H80R16 - 1</v>
      </c>
      <c r="AE289" s="192">
        <f t="shared" si="158"/>
        <v>5</v>
      </c>
      <c r="AF289" s="192">
        <f t="shared" si="159"/>
        <v>5</v>
      </c>
      <c r="AG289" s="192" t="str">
        <f t="shared" si="160"/>
        <v>H80R16.</v>
      </c>
      <c r="AH289" s="192" t="str">
        <f t="shared" si="161"/>
        <v>H80R16</v>
      </c>
      <c r="AI289" s="66"/>
      <c r="AJ289" s="66"/>
    </row>
    <row r="290" spans="1:36" s="15" customFormat="1" ht="350.1" customHeight="1" x14ac:dyDescent="0.2">
      <c r="A290" s="162">
        <f>IF(ISBLANK(D290),"",COUNTA($D$2:D290))</f>
        <v>233</v>
      </c>
      <c r="B290" s="141">
        <f t="shared" si="157"/>
        <v>289</v>
      </c>
      <c r="C290" s="84"/>
      <c r="D290" s="100" t="s">
        <v>848</v>
      </c>
      <c r="E290" s="114">
        <v>1404002</v>
      </c>
      <c r="F290" s="97" t="s">
        <v>1209</v>
      </c>
      <c r="G290" s="98" t="s">
        <v>247</v>
      </c>
      <c r="H290" s="98" t="s">
        <v>359</v>
      </c>
      <c r="I290" s="98" t="s">
        <v>360</v>
      </c>
      <c r="J290" s="100" t="s">
        <v>8</v>
      </c>
      <c r="K290" s="84">
        <v>1</v>
      </c>
      <c r="L290" s="88">
        <v>43040</v>
      </c>
      <c r="M290" s="88">
        <v>43099</v>
      </c>
      <c r="N290" s="89">
        <f t="shared" si="163"/>
        <v>8.4285714285714288</v>
      </c>
      <c r="O290" s="84" t="s">
        <v>357</v>
      </c>
      <c r="P290" s="87">
        <v>1</v>
      </c>
      <c r="Q290" s="84"/>
      <c r="R290" s="84"/>
      <c r="S290" s="165">
        <f t="shared" si="162"/>
        <v>-1436.6333333333334</v>
      </c>
      <c r="T290" s="90">
        <f t="shared" si="146"/>
        <v>100</v>
      </c>
      <c r="U290" s="101">
        <f t="shared" si="147"/>
        <v>8.4285714285714288</v>
      </c>
      <c r="V290" s="101">
        <f t="shared" si="148"/>
        <v>8.4285714285714288</v>
      </c>
      <c r="W290" s="101">
        <f t="shared" si="149"/>
        <v>8.4285714285714288</v>
      </c>
      <c r="X290" s="84"/>
      <c r="Y290" s="112" t="str">
        <f t="shared" si="151"/>
        <v>CUMPLIDA</v>
      </c>
      <c r="Z290" s="112" t="str">
        <f t="shared" si="150"/>
        <v>CUMPLIDO</v>
      </c>
      <c r="AA290" s="108" t="s">
        <v>263</v>
      </c>
      <c r="AB290" s="118" t="str">
        <f t="shared" si="152"/>
        <v>H81R16</v>
      </c>
      <c r="AC290" s="118">
        <f t="shared" si="153"/>
        <v>1</v>
      </c>
      <c r="AD290" s="118" t="str">
        <f t="shared" si="154"/>
        <v>H81R16 - 1</v>
      </c>
      <c r="AE290" s="192">
        <f t="shared" si="158"/>
        <v>5</v>
      </c>
      <c r="AF290" s="192">
        <f t="shared" si="159"/>
        <v>5</v>
      </c>
      <c r="AG290" s="192" t="str">
        <f t="shared" si="160"/>
        <v>H81R16.</v>
      </c>
      <c r="AH290" s="192" t="str">
        <f t="shared" si="161"/>
        <v>H81R16</v>
      </c>
      <c r="AI290" s="66"/>
      <c r="AJ290" s="66"/>
    </row>
    <row r="291" spans="1:36" s="15" customFormat="1" ht="350.1" customHeight="1" x14ac:dyDescent="0.2">
      <c r="A291" s="162">
        <f>IF(ISBLANK(D291),"",COUNTA($D$2:D291))</f>
        <v>234</v>
      </c>
      <c r="B291" s="141">
        <f t="shared" si="157"/>
        <v>290</v>
      </c>
      <c r="C291" s="84"/>
      <c r="D291" s="100" t="s">
        <v>2052</v>
      </c>
      <c r="E291" s="114">
        <v>1404002</v>
      </c>
      <c r="F291" s="97" t="s">
        <v>852</v>
      </c>
      <c r="G291" s="98" t="s">
        <v>248</v>
      </c>
      <c r="H291" s="98" t="s">
        <v>831</v>
      </c>
      <c r="I291" s="98" t="s">
        <v>832</v>
      </c>
      <c r="J291" s="100" t="s">
        <v>833</v>
      </c>
      <c r="K291" s="84">
        <v>1</v>
      </c>
      <c r="L291" s="88">
        <v>43101</v>
      </c>
      <c r="M291" s="88">
        <v>43403</v>
      </c>
      <c r="N291" s="89">
        <f t="shared" si="163"/>
        <v>43.142857142857146</v>
      </c>
      <c r="O291" s="84" t="s">
        <v>418</v>
      </c>
      <c r="P291" s="87">
        <v>1</v>
      </c>
      <c r="Q291" s="84"/>
      <c r="R291" s="84"/>
      <c r="S291" s="165">
        <f t="shared" si="162"/>
        <v>-1446.7666666666667</v>
      </c>
      <c r="T291" s="90">
        <f t="shared" si="146"/>
        <v>100</v>
      </c>
      <c r="U291" s="101">
        <f t="shared" si="147"/>
        <v>43.142857142857146</v>
      </c>
      <c r="V291" s="101">
        <f t="shared" si="148"/>
        <v>43.142857142857146</v>
      </c>
      <c r="W291" s="101">
        <f t="shared" si="149"/>
        <v>43.142857142857146</v>
      </c>
      <c r="X291" s="84"/>
      <c r="Y291" s="112" t="str">
        <f t="shared" si="151"/>
        <v>CUMPLIDA</v>
      </c>
      <c r="Z291" s="112" t="str">
        <f t="shared" si="150"/>
        <v>CUMPLIDO</v>
      </c>
      <c r="AA291" s="108" t="s">
        <v>263</v>
      </c>
      <c r="AB291" s="118" t="str">
        <f t="shared" si="152"/>
        <v>H82R16</v>
      </c>
      <c r="AC291" s="118">
        <f t="shared" si="153"/>
        <v>1</v>
      </c>
      <c r="AD291" s="118" t="str">
        <f t="shared" si="154"/>
        <v>H82R16 - 1</v>
      </c>
      <c r="AE291" s="192">
        <f t="shared" si="158"/>
        <v>5</v>
      </c>
      <c r="AF291" s="192">
        <f t="shared" si="159"/>
        <v>5</v>
      </c>
      <c r="AG291" s="192" t="str">
        <f t="shared" si="160"/>
        <v>H82R16</v>
      </c>
      <c r="AH291" s="192" t="str">
        <f t="shared" si="161"/>
        <v>H82R16</v>
      </c>
      <c r="AI291" s="66"/>
      <c r="AJ291" s="66"/>
    </row>
    <row r="292" spans="1:36" s="15" customFormat="1" ht="350.1" customHeight="1" x14ac:dyDescent="0.2">
      <c r="A292" s="162">
        <f>IF(ISBLANK(D292),"",COUNTA($D$2:D292))</f>
        <v>235</v>
      </c>
      <c r="B292" s="141">
        <f t="shared" si="157"/>
        <v>291</v>
      </c>
      <c r="C292" s="84"/>
      <c r="D292" s="100" t="s">
        <v>1628</v>
      </c>
      <c r="E292" s="114">
        <v>1401001</v>
      </c>
      <c r="F292" s="97" t="s">
        <v>2051</v>
      </c>
      <c r="G292" s="98" t="s">
        <v>734</v>
      </c>
      <c r="H292" s="97" t="s">
        <v>836</v>
      </c>
      <c r="I292" s="98" t="s">
        <v>835</v>
      </c>
      <c r="J292" s="100" t="s">
        <v>838</v>
      </c>
      <c r="K292" s="84">
        <v>1</v>
      </c>
      <c r="L292" s="88">
        <v>43101</v>
      </c>
      <c r="M292" s="88">
        <v>43403</v>
      </c>
      <c r="N292" s="89">
        <f t="shared" ref="N292:N316" si="164">(+M292-L292)/7</f>
        <v>43.142857142857146</v>
      </c>
      <c r="O292" s="84" t="s">
        <v>418</v>
      </c>
      <c r="P292" s="87">
        <v>1</v>
      </c>
      <c r="Q292" s="84"/>
      <c r="R292" s="84"/>
      <c r="S292" s="165">
        <f t="shared" si="162"/>
        <v>-1446.7666666666667</v>
      </c>
      <c r="T292" s="90">
        <f t="shared" si="146"/>
        <v>100</v>
      </c>
      <c r="U292" s="101">
        <f t="shared" si="147"/>
        <v>43.142857142857146</v>
      </c>
      <c r="V292" s="101">
        <f t="shared" si="148"/>
        <v>43.142857142857146</v>
      </c>
      <c r="W292" s="101">
        <f t="shared" si="149"/>
        <v>43.142857142857146</v>
      </c>
      <c r="X292" s="84"/>
      <c r="Y292" s="112" t="str">
        <f t="shared" si="151"/>
        <v>CUMPLIDA</v>
      </c>
      <c r="Z292" s="112" t="str">
        <f t="shared" si="150"/>
        <v>CUMPLIDO</v>
      </c>
      <c r="AA292" s="108" t="s">
        <v>263</v>
      </c>
      <c r="AB292" s="118" t="str">
        <f t="shared" si="152"/>
        <v>H84R16</v>
      </c>
      <c r="AC292" s="118">
        <f t="shared" si="153"/>
        <v>1</v>
      </c>
      <c r="AD292" s="118" t="str">
        <f t="shared" si="154"/>
        <v>H84R16 - 1</v>
      </c>
      <c r="AE292" s="192">
        <f t="shared" si="158"/>
        <v>5</v>
      </c>
      <c r="AF292" s="192">
        <f t="shared" si="159"/>
        <v>5</v>
      </c>
      <c r="AG292" s="192" t="str">
        <f t="shared" si="160"/>
        <v>H84R16.</v>
      </c>
      <c r="AH292" s="192" t="str">
        <f t="shared" si="161"/>
        <v>H84R16</v>
      </c>
      <c r="AI292" s="66"/>
      <c r="AJ292" s="66"/>
    </row>
    <row r="293" spans="1:36" s="15" customFormat="1" ht="350.1" customHeight="1" x14ac:dyDescent="0.2">
      <c r="A293" s="162">
        <f>IF(ISBLANK(D293),"",COUNTA($D$2:D293))</f>
        <v>236</v>
      </c>
      <c r="B293" s="141">
        <f t="shared" si="157"/>
        <v>292</v>
      </c>
      <c r="C293" s="84"/>
      <c r="D293" s="100" t="s">
        <v>849</v>
      </c>
      <c r="E293" s="114">
        <v>1401001</v>
      </c>
      <c r="F293" s="97" t="s">
        <v>834</v>
      </c>
      <c r="G293" s="98" t="s">
        <v>249</v>
      </c>
      <c r="H293" s="98" t="s">
        <v>837</v>
      </c>
      <c r="I293" s="98" t="s">
        <v>835</v>
      </c>
      <c r="J293" s="100" t="s">
        <v>838</v>
      </c>
      <c r="K293" s="84">
        <v>1</v>
      </c>
      <c r="L293" s="88">
        <v>43101</v>
      </c>
      <c r="M293" s="88">
        <v>43403</v>
      </c>
      <c r="N293" s="89">
        <f t="shared" si="164"/>
        <v>43.142857142857146</v>
      </c>
      <c r="O293" s="84" t="s">
        <v>418</v>
      </c>
      <c r="P293" s="87">
        <v>1</v>
      </c>
      <c r="Q293" s="84"/>
      <c r="R293" s="84"/>
      <c r="S293" s="165">
        <f t="shared" si="162"/>
        <v>-1446.7666666666667</v>
      </c>
      <c r="T293" s="90">
        <f t="shared" si="146"/>
        <v>100</v>
      </c>
      <c r="U293" s="101">
        <f t="shared" si="147"/>
        <v>43.142857142857146</v>
      </c>
      <c r="V293" s="101">
        <f t="shared" si="148"/>
        <v>43.142857142857146</v>
      </c>
      <c r="W293" s="101">
        <f t="shared" si="149"/>
        <v>43.142857142857146</v>
      </c>
      <c r="X293" s="84"/>
      <c r="Y293" s="112" t="str">
        <f t="shared" si="151"/>
        <v>CUMPLIDA</v>
      </c>
      <c r="Z293" s="112" t="str">
        <f t="shared" si="150"/>
        <v>CUMPLIDO</v>
      </c>
      <c r="AA293" s="108" t="s">
        <v>263</v>
      </c>
      <c r="AB293" s="118" t="str">
        <f t="shared" si="152"/>
        <v>H85R16</v>
      </c>
      <c r="AC293" s="118">
        <f t="shared" si="153"/>
        <v>1</v>
      </c>
      <c r="AD293" s="118" t="str">
        <f t="shared" si="154"/>
        <v>H85R16 - 1</v>
      </c>
      <c r="AE293" s="192">
        <f t="shared" si="158"/>
        <v>5</v>
      </c>
      <c r="AF293" s="192">
        <f t="shared" si="159"/>
        <v>5</v>
      </c>
      <c r="AG293" s="192" t="str">
        <f t="shared" si="160"/>
        <v>H85R16.</v>
      </c>
      <c r="AH293" s="192" t="str">
        <f t="shared" si="161"/>
        <v>H85R16</v>
      </c>
      <c r="AI293" s="66"/>
      <c r="AJ293" s="66"/>
    </row>
    <row r="294" spans="1:36" s="15" customFormat="1" ht="350.1" customHeight="1" x14ac:dyDescent="0.2">
      <c r="A294" s="162">
        <f>IF(ISBLANK(D294),"",COUNTA($D$2:D294))</f>
        <v>237</v>
      </c>
      <c r="B294" s="141">
        <f t="shared" si="157"/>
        <v>293</v>
      </c>
      <c r="C294" s="84"/>
      <c r="D294" s="100" t="s">
        <v>848</v>
      </c>
      <c r="E294" s="114">
        <v>1301001</v>
      </c>
      <c r="F294" s="97" t="s">
        <v>1740</v>
      </c>
      <c r="G294" s="98" t="s">
        <v>739</v>
      </c>
      <c r="H294" s="199" t="s">
        <v>1177</v>
      </c>
      <c r="I294" s="98" t="s">
        <v>342</v>
      </c>
      <c r="J294" s="98" t="s">
        <v>341</v>
      </c>
      <c r="K294" s="84">
        <v>16</v>
      </c>
      <c r="L294" s="88">
        <v>43040</v>
      </c>
      <c r="M294" s="88">
        <v>43403</v>
      </c>
      <c r="N294" s="89">
        <f t="shared" si="164"/>
        <v>51.857142857142854</v>
      </c>
      <c r="O294" s="84" t="s">
        <v>340</v>
      </c>
      <c r="P294" s="84">
        <v>16</v>
      </c>
      <c r="Q294" s="84"/>
      <c r="R294" s="181">
        <v>44434</v>
      </c>
      <c r="S294" s="165">
        <f t="shared" si="162"/>
        <v>34.366666666666667</v>
      </c>
      <c r="T294" s="90">
        <f t="shared" si="146"/>
        <v>100</v>
      </c>
      <c r="U294" s="101">
        <f t="shared" si="147"/>
        <v>51.857142857142854</v>
      </c>
      <c r="V294" s="101">
        <f t="shared" si="148"/>
        <v>51.857142857142854</v>
      </c>
      <c r="W294" s="101">
        <f t="shared" si="149"/>
        <v>51.857142857142854</v>
      </c>
      <c r="X294" s="84"/>
      <c r="Y294" s="112" t="str">
        <f t="shared" si="151"/>
        <v>CUMPLIDA</v>
      </c>
      <c r="Z294" s="112" t="str">
        <f t="shared" si="150"/>
        <v>CUMPLIDO</v>
      </c>
      <c r="AA294" s="108" t="s">
        <v>263</v>
      </c>
      <c r="AB294" s="118" t="str">
        <f t="shared" si="152"/>
        <v>H87R16</v>
      </c>
      <c r="AC294" s="118">
        <f>IF(A294&lt;&gt;"",1,#REF!+1)</f>
        <v>1</v>
      </c>
      <c r="AD294" s="118" t="str">
        <f t="shared" si="154"/>
        <v>H87R16 - 1</v>
      </c>
      <c r="AE294" s="192">
        <f t="shared" si="158"/>
        <v>5</v>
      </c>
      <c r="AF294" s="192">
        <f t="shared" si="159"/>
        <v>5</v>
      </c>
      <c r="AG294" s="192" t="str">
        <f t="shared" si="160"/>
        <v>H87R16.</v>
      </c>
      <c r="AH294" s="192" t="str">
        <f t="shared" si="161"/>
        <v>H87R16</v>
      </c>
      <c r="AI294" s="66"/>
      <c r="AJ294" s="66"/>
    </row>
    <row r="295" spans="1:36" s="15" customFormat="1" ht="350.1" customHeight="1" x14ac:dyDescent="0.2">
      <c r="A295" s="162">
        <f>IF(ISBLANK(D295),"",COUNTA($D$2:D295))</f>
        <v>238</v>
      </c>
      <c r="B295" s="141">
        <f t="shared" si="157"/>
        <v>294</v>
      </c>
      <c r="C295" s="84"/>
      <c r="D295" s="100" t="s">
        <v>849</v>
      </c>
      <c r="E295" s="114">
        <v>1301001</v>
      </c>
      <c r="F295" s="97" t="s">
        <v>977</v>
      </c>
      <c r="G295" s="98" t="s">
        <v>250</v>
      </c>
      <c r="H295" s="98" t="s">
        <v>2072</v>
      </c>
      <c r="I295" s="98" t="s">
        <v>2073</v>
      </c>
      <c r="J295" s="100" t="s">
        <v>2074</v>
      </c>
      <c r="K295" s="84">
        <v>2</v>
      </c>
      <c r="L295" s="88">
        <v>44407</v>
      </c>
      <c r="M295" s="88">
        <v>44742</v>
      </c>
      <c r="N295" s="89">
        <f t="shared" si="164"/>
        <v>47.857142857142854</v>
      </c>
      <c r="O295" s="84" t="s">
        <v>340</v>
      </c>
      <c r="P295" s="87">
        <v>0</v>
      </c>
      <c r="Q295" s="97"/>
      <c r="R295" s="84"/>
      <c r="S295" s="165">
        <f t="shared" si="162"/>
        <v>-1491.4</v>
      </c>
      <c r="T295" s="90">
        <f t="shared" si="146"/>
        <v>0</v>
      </c>
      <c r="U295" s="101">
        <f t="shared" si="147"/>
        <v>0</v>
      </c>
      <c r="V295" s="101">
        <f t="shared" si="148"/>
        <v>0</v>
      </c>
      <c r="W295" s="101">
        <f t="shared" si="149"/>
        <v>0</v>
      </c>
      <c r="X295" s="84"/>
      <c r="Y295" s="112" t="str">
        <f t="shared" si="151"/>
        <v>EN TERMINO</v>
      </c>
      <c r="Z295" s="112" t="str">
        <f t="shared" si="150"/>
        <v>EN TERMINO</v>
      </c>
      <c r="AA295" s="108" t="s">
        <v>263</v>
      </c>
      <c r="AB295" s="118" t="str">
        <f t="shared" si="152"/>
        <v>H88R16</v>
      </c>
      <c r="AC295" s="118">
        <f t="shared" si="153"/>
        <v>1</v>
      </c>
      <c r="AD295" s="118" t="str">
        <f t="shared" si="154"/>
        <v>H88R16 - 1</v>
      </c>
      <c r="AE295" s="192">
        <f t="shared" si="158"/>
        <v>3</v>
      </c>
      <c r="AF295" s="192">
        <f t="shared" si="159"/>
        <v>3</v>
      </c>
      <c r="AG295" s="192" t="str">
        <f t="shared" si="160"/>
        <v>H88R16</v>
      </c>
      <c r="AH295" s="192" t="str">
        <f t="shared" si="161"/>
        <v>H88R16</v>
      </c>
      <c r="AI295" s="66"/>
      <c r="AJ295" s="66"/>
    </row>
    <row r="296" spans="1:36" s="15" customFormat="1" ht="350.1" customHeight="1" x14ac:dyDescent="0.2">
      <c r="A296" s="162">
        <f>IF(ISBLANK(D296),"",COUNTA($D$2:D296))</f>
        <v>239</v>
      </c>
      <c r="B296" s="141">
        <f t="shared" si="157"/>
        <v>295</v>
      </c>
      <c r="C296" s="84"/>
      <c r="D296" s="100" t="s">
        <v>848</v>
      </c>
      <c r="E296" s="114">
        <v>1301001</v>
      </c>
      <c r="F296" s="97" t="s">
        <v>976</v>
      </c>
      <c r="G296" s="98" t="s">
        <v>251</v>
      </c>
      <c r="H296" s="98" t="s">
        <v>343</v>
      </c>
      <c r="I296" s="98" t="s">
        <v>344</v>
      </c>
      <c r="J296" s="100" t="s">
        <v>51</v>
      </c>
      <c r="K296" s="84">
        <v>4</v>
      </c>
      <c r="L296" s="88">
        <v>43040</v>
      </c>
      <c r="M296" s="88">
        <v>43403</v>
      </c>
      <c r="N296" s="89">
        <f t="shared" si="164"/>
        <v>51.857142857142854</v>
      </c>
      <c r="O296" s="84" t="s">
        <v>340</v>
      </c>
      <c r="P296" s="87">
        <v>0</v>
      </c>
      <c r="Q296" s="84"/>
      <c r="R296" s="84"/>
      <c r="S296" s="165">
        <f t="shared" si="162"/>
        <v>-1446.7666666666667</v>
      </c>
      <c r="T296" s="90">
        <f t="shared" si="146"/>
        <v>0</v>
      </c>
      <c r="U296" s="101">
        <f t="shared" si="147"/>
        <v>0</v>
      </c>
      <c r="V296" s="101">
        <f t="shared" si="148"/>
        <v>0</v>
      </c>
      <c r="W296" s="101">
        <f t="shared" si="149"/>
        <v>51.857142857142854</v>
      </c>
      <c r="X296" s="84"/>
      <c r="Y296" s="112" t="str">
        <f t="shared" si="151"/>
        <v>VENCIDA</v>
      </c>
      <c r="Z296" s="112" t="str">
        <f t="shared" si="150"/>
        <v>VENCIDO</v>
      </c>
      <c r="AA296" s="108" t="s">
        <v>263</v>
      </c>
      <c r="AB296" s="118" t="str">
        <f t="shared" si="152"/>
        <v>H89R16</v>
      </c>
      <c r="AC296" s="118">
        <f t="shared" si="153"/>
        <v>1</v>
      </c>
      <c r="AD296" s="118" t="str">
        <f t="shared" si="154"/>
        <v>H89R16 - 1</v>
      </c>
      <c r="AE296" s="192">
        <f t="shared" si="158"/>
        <v>1</v>
      </c>
      <c r="AF296" s="192">
        <f t="shared" si="159"/>
        <v>1</v>
      </c>
      <c r="AG296" s="192" t="str">
        <f t="shared" si="160"/>
        <v>H89R16.</v>
      </c>
      <c r="AH296" s="192" t="str">
        <f t="shared" si="161"/>
        <v>H89R16</v>
      </c>
      <c r="AI296" s="66"/>
      <c r="AJ296" s="66"/>
    </row>
    <row r="297" spans="1:36" s="15" customFormat="1" ht="350.1" customHeight="1" x14ac:dyDescent="0.2">
      <c r="A297" s="162">
        <f>IF(ISBLANK(D297),"",COUNTA($D$2:D297))</f>
        <v>240</v>
      </c>
      <c r="B297" s="141">
        <f t="shared" si="157"/>
        <v>296</v>
      </c>
      <c r="C297" s="84"/>
      <c r="D297" s="100" t="s">
        <v>848</v>
      </c>
      <c r="E297" s="114">
        <v>1301001</v>
      </c>
      <c r="F297" s="97" t="s">
        <v>989</v>
      </c>
      <c r="G297" s="98" t="s">
        <v>252</v>
      </c>
      <c r="H297" s="98" t="s">
        <v>2075</v>
      </c>
      <c r="I297" s="98" t="s">
        <v>2076</v>
      </c>
      <c r="J297" s="100" t="s">
        <v>1987</v>
      </c>
      <c r="K297" s="84">
        <v>1</v>
      </c>
      <c r="L297" s="88">
        <v>44407</v>
      </c>
      <c r="M297" s="88">
        <v>44561</v>
      </c>
      <c r="N297" s="89">
        <f t="shared" si="164"/>
        <v>22</v>
      </c>
      <c r="O297" s="84" t="s">
        <v>340</v>
      </c>
      <c r="P297" s="87">
        <v>0</v>
      </c>
      <c r="Q297" s="97"/>
      <c r="R297" s="84"/>
      <c r="S297" s="165">
        <f t="shared" si="162"/>
        <v>-1485.3666666666666</v>
      </c>
      <c r="T297" s="90">
        <f t="shared" si="146"/>
        <v>0</v>
      </c>
      <c r="U297" s="101">
        <f t="shared" si="147"/>
        <v>0</v>
      </c>
      <c r="V297" s="101">
        <f t="shared" si="148"/>
        <v>0</v>
      </c>
      <c r="W297" s="101">
        <f t="shared" si="149"/>
        <v>0</v>
      </c>
      <c r="X297" s="84"/>
      <c r="Y297" s="112" t="str">
        <f t="shared" si="151"/>
        <v>EN TERMINO</v>
      </c>
      <c r="Z297" s="112" t="str">
        <f t="shared" si="150"/>
        <v>EN TERMINO</v>
      </c>
      <c r="AA297" s="108" t="s">
        <v>263</v>
      </c>
      <c r="AB297" s="118" t="str">
        <f t="shared" si="152"/>
        <v>H90R16</v>
      </c>
      <c r="AC297" s="118">
        <f t="shared" si="153"/>
        <v>1</v>
      </c>
      <c r="AD297" s="118" t="str">
        <f t="shared" si="154"/>
        <v>H90R16 - 1</v>
      </c>
      <c r="AE297" s="192">
        <f t="shared" si="158"/>
        <v>3</v>
      </c>
      <c r="AF297" s="192">
        <f t="shared" si="159"/>
        <v>3</v>
      </c>
      <c r="AG297" s="192" t="str">
        <f t="shared" si="160"/>
        <v>H90R16.</v>
      </c>
      <c r="AH297" s="192" t="str">
        <f t="shared" si="161"/>
        <v>H90R16</v>
      </c>
      <c r="AI297" s="66"/>
      <c r="AJ297" s="66"/>
    </row>
    <row r="298" spans="1:36" s="15" customFormat="1" ht="350.1" customHeight="1" x14ac:dyDescent="0.2">
      <c r="A298" s="162">
        <f>IF(ISBLANK(D298),"",COUNTA($D$2:D298))</f>
        <v>241</v>
      </c>
      <c r="B298" s="141">
        <f t="shared" si="157"/>
        <v>297</v>
      </c>
      <c r="C298" s="84"/>
      <c r="D298" s="100" t="s">
        <v>848</v>
      </c>
      <c r="E298" s="114">
        <v>1301001</v>
      </c>
      <c r="F298" s="97" t="s">
        <v>2077</v>
      </c>
      <c r="G298" s="98" t="s">
        <v>253</v>
      </c>
      <c r="H298" s="98" t="s">
        <v>2070</v>
      </c>
      <c r="I298" s="98" t="s">
        <v>2078</v>
      </c>
      <c r="J298" s="100" t="s">
        <v>1987</v>
      </c>
      <c r="K298" s="84">
        <v>1</v>
      </c>
      <c r="L298" s="88">
        <v>44407</v>
      </c>
      <c r="M298" s="88">
        <v>44561</v>
      </c>
      <c r="N298" s="89">
        <f t="shared" si="164"/>
        <v>22</v>
      </c>
      <c r="O298" s="84" t="s">
        <v>340</v>
      </c>
      <c r="P298" s="87">
        <v>0</v>
      </c>
      <c r="Q298" s="97"/>
      <c r="R298" s="84"/>
      <c r="S298" s="165">
        <f t="shared" si="162"/>
        <v>-1485.3666666666666</v>
      </c>
      <c r="T298" s="90">
        <f t="shared" si="146"/>
        <v>0</v>
      </c>
      <c r="U298" s="101">
        <f t="shared" si="147"/>
        <v>0</v>
      </c>
      <c r="V298" s="101">
        <f t="shared" si="148"/>
        <v>0</v>
      </c>
      <c r="W298" s="101">
        <f t="shared" si="149"/>
        <v>0</v>
      </c>
      <c r="X298" s="84"/>
      <c r="Y298" s="112" t="str">
        <f t="shared" si="151"/>
        <v>EN TERMINO</v>
      </c>
      <c r="Z298" s="112" t="str">
        <f t="shared" si="150"/>
        <v>EN TERMINO</v>
      </c>
      <c r="AA298" s="108" t="s">
        <v>263</v>
      </c>
      <c r="AB298" s="118" t="str">
        <f t="shared" si="152"/>
        <v>H91R16</v>
      </c>
      <c r="AC298" s="118">
        <f t="shared" si="153"/>
        <v>1</v>
      </c>
      <c r="AD298" s="118" t="str">
        <f t="shared" si="154"/>
        <v>H91R16 - 1</v>
      </c>
      <c r="AE298" s="192">
        <f t="shared" si="158"/>
        <v>3</v>
      </c>
      <c r="AF298" s="192">
        <f t="shared" si="159"/>
        <v>3</v>
      </c>
      <c r="AG298" s="192" t="str">
        <f t="shared" si="160"/>
        <v>H91R16.</v>
      </c>
      <c r="AH298" s="192" t="str">
        <f t="shared" si="161"/>
        <v>H91R16</v>
      </c>
      <c r="AI298" s="66"/>
      <c r="AJ298" s="66"/>
    </row>
    <row r="299" spans="1:36" s="15" customFormat="1" ht="350.1" customHeight="1" x14ac:dyDescent="0.2">
      <c r="A299" s="162">
        <f>IF(ISBLANK(D299),"",COUNTA($D$2:D299))</f>
        <v>242</v>
      </c>
      <c r="B299" s="141">
        <f t="shared" si="157"/>
        <v>298</v>
      </c>
      <c r="C299" s="84"/>
      <c r="D299" s="100" t="s">
        <v>848</v>
      </c>
      <c r="E299" s="114">
        <v>1301001</v>
      </c>
      <c r="F299" s="97" t="s">
        <v>776</v>
      </c>
      <c r="G299" s="98" t="s">
        <v>254</v>
      </c>
      <c r="H299" s="98" t="s">
        <v>2079</v>
      </c>
      <c r="I299" s="98" t="s">
        <v>2080</v>
      </c>
      <c r="J299" s="100" t="s">
        <v>1987</v>
      </c>
      <c r="K299" s="84">
        <v>1</v>
      </c>
      <c r="L299" s="88">
        <v>44407</v>
      </c>
      <c r="M299" s="88">
        <v>44561</v>
      </c>
      <c r="N299" s="89">
        <f t="shared" si="164"/>
        <v>22</v>
      </c>
      <c r="O299" s="84" t="s">
        <v>340</v>
      </c>
      <c r="P299" s="87">
        <v>0</v>
      </c>
      <c r="Q299" s="97"/>
      <c r="R299" s="84"/>
      <c r="S299" s="165">
        <f t="shared" si="162"/>
        <v>-1485.3666666666666</v>
      </c>
      <c r="T299" s="90">
        <f t="shared" si="146"/>
        <v>0</v>
      </c>
      <c r="U299" s="101">
        <f t="shared" si="147"/>
        <v>0</v>
      </c>
      <c r="V299" s="101">
        <f t="shared" si="148"/>
        <v>0</v>
      </c>
      <c r="W299" s="101">
        <f t="shared" si="149"/>
        <v>0</v>
      </c>
      <c r="X299" s="84"/>
      <c r="Y299" s="112" t="str">
        <f t="shared" si="151"/>
        <v>EN TERMINO</v>
      </c>
      <c r="Z299" s="112" t="str">
        <f t="shared" si="150"/>
        <v>EN TERMINO</v>
      </c>
      <c r="AA299" s="108" t="s">
        <v>263</v>
      </c>
      <c r="AB299" s="118" t="str">
        <f t="shared" si="152"/>
        <v>H95R16</v>
      </c>
      <c r="AC299" s="118">
        <f t="shared" si="153"/>
        <v>1</v>
      </c>
      <c r="AD299" s="118" t="str">
        <f t="shared" si="154"/>
        <v>H95R16 - 1</v>
      </c>
      <c r="AE299" s="192">
        <f t="shared" si="158"/>
        <v>3</v>
      </c>
      <c r="AF299" s="192">
        <f t="shared" si="159"/>
        <v>3</v>
      </c>
      <c r="AG299" s="192" t="str">
        <f t="shared" si="160"/>
        <v>H95R16.</v>
      </c>
      <c r="AH299" s="192" t="str">
        <f t="shared" si="161"/>
        <v>H95R16</v>
      </c>
      <c r="AI299" s="66"/>
      <c r="AJ299" s="66"/>
    </row>
    <row r="300" spans="1:36" s="15" customFormat="1" ht="350.1" customHeight="1" x14ac:dyDescent="0.2">
      <c r="A300" s="162">
        <f>IF(ISBLANK(D300),"",COUNTA($D$2:D300))</f>
        <v>243</v>
      </c>
      <c r="B300" s="141">
        <f t="shared" si="157"/>
        <v>299</v>
      </c>
      <c r="C300" s="84"/>
      <c r="D300" s="100" t="s">
        <v>849</v>
      </c>
      <c r="E300" s="114">
        <v>1801003</v>
      </c>
      <c r="F300" s="97" t="s">
        <v>440</v>
      </c>
      <c r="G300" s="98" t="s">
        <v>443</v>
      </c>
      <c r="H300" s="98" t="s">
        <v>1435</v>
      </c>
      <c r="I300" s="98" t="s">
        <v>1433</v>
      </c>
      <c r="J300" s="100" t="s">
        <v>1434</v>
      </c>
      <c r="K300" s="84">
        <v>1</v>
      </c>
      <c r="L300" s="88">
        <v>43859</v>
      </c>
      <c r="M300" s="88">
        <v>43921</v>
      </c>
      <c r="N300" s="89">
        <f t="shared" si="164"/>
        <v>8.8571428571428577</v>
      </c>
      <c r="O300" s="84" t="s">
        <v>387</v>
      </c>
      <c r="P300" s="87">
        <v>1</v>
      </c>
      <c r="Q300" s="97"/>
      <c r="R300" s="84"/>
      <c r="S300" s="165">
        <f t="shared" si="162"/>
        <v>-1464.0333333333333</v>
      </c>
      <c r="T300" s="90">
        <f t="shared" si="146"/>
        <v>100</v>
      </c>
      <c r="U300" s="101">
        <f t="shared" si="147"/>
        <v>8.8571428571428577</v>
      </c>
      <c r="V300" s="101">
        <f t="shared" si="148"/>
        <v>8.8571428571428577</v>
      </c>
      <c r="W300" s="101">
        <f t="shared" si="149"/>
        <v>8.8571428571428577</v>
      </c>
      <c r="X300" s="84" t="s">
        <v>1907</v>
      </c>
      <c r="Y300" s="112" t="str">
        <f t="shared" si="151"/>
        <v>CUMPLIDA</v>
      </c>
      <c r="Z300" s="112" t="str">
        <f t="shared" si="150"/>
        <v>VENCIDO</v>
      </c>
      <c r="AA300" s="108" t="s">
        <v>263</v>
      </c>
      <c r="AB300" s="118" t="str">
        <f t="shared" si="152"/>
        <v>H101R16</v>
      </c>
      <c r="AC300" s="118">
        <f>IF(A300&lt;&gt;"",1,#REF!+1)</f>
        <v>1</v>
      </c>
      <c r="AD300" s="118" t="str">
        <f t="shared" si="154"/>
        <v>H101R16 - 1</v>
      </c>
      <c r="AE300" s="192">
        <f t="shared" si="158"/>
        <v>5</v>
      </c>
      <c r="AF300" s="192">
        <f t="shared" si="159"/>
        <v>1</v>
      </c>
      <c r="AG300" s="192" t="str">
        <f t="shared" si="160"/>
        <v>H101R16.</v>
      </c>
      <c r="AH300" s="192" t="str">
        <f t="shared" si="161"/>
        <v>H101R16</v>
      </c>
      <c r="AI300" s="66"/>
      <c r="AJ300" s="66"/>
    </row>
    <row r="301" spans="1:36" s="15" customFormat="1" ht="350.1" customHeight="1" x14ac:dyDescent="0.2">
      <c r="A301" s="162" t="str">
        <f>IF(ISBLANK(D301),"",COUNTA($D$2:D301))</f>
        <v/>
      </c>
      <c r="B301" s="141">
        <f t="shared" si="157"/>
        <v>300</v>
      </c>
      <c r="C301" s="84"/>
      <c r="D301" s="100"/>
      <c r="E301" s="114">
        <v>1801003</v>
      </c>
      <c r="F301" s="97" t="s">
        <v>441</v>
      </c>
      <c r="G301" s="98" t="s">
        <v>443</v>
      </c>
      <c r="H301" s="98" t="s">
        <v>671</v>
      </c>
      <c r="I301" s="98" t="s">
        <v>1178</v>
      </c>
      <c r="J301" s="100" t="s">
        <v>442</v>
      </c>
      <c r="K301" s="84">
        <v>3</v>
      </c>
      <c r="L301" s="88">
        <v>43050</v>
      </c>
      <c r="M301" s="88">
        <v>43342</v>
      </c>
      <c r="N301" s="89">
        <f t="shared" si="164"/>
        <v>41.714285714285715</v>
      </c>
      <c r="O301" s="84" t="s">
        <v>417</v>
      </c>
      <c r="P301" s="87">
        <v>0.75</v>
      </c>
      <c r="Q301" s="97"/>
      <c r="R301" s="84"/>
      <c r="S301" s="165">
        <f t="shared" si="162"/>
        <v>-1444.7333333333333</v>
      </c>
      <c r="T301" s="90">
        <f t="shared" si="146"/>
        <v>25</v>
      </c>
      <c r="U301" s="101">
        <f t="shared" si="147"/>
        <v>10.428571428571429</v>
      </c>
      <c r="V301" s="101">
        <f t="shared" si="148"/>
        <v>10.428571428571429</v>
      </c>
      <c r="W301" s="101">
        <f t="shared" si="149"/>
        <v>41.714285714285715</v>
      </c>
      <c r="X301" s="84" t="s">
        <v>1907</v>
      </c>
      <c r="Y301" s="112" t="str">
        <f t="shared" si="151"/>
        <v>VENCIDA</v>
      </c>
      <c r="Z301" s="112" t="str">
        <f t="shared" si="150"/>
        <v/>
      </c>
      <c r="AA301" s="108" t="s">
        <v>263</v>
      </c>
      <c r="AB301" s="118" t="str">
        <f t="shared" si="152"/>
        <v>H101R16</v>
      </c>
      <c r="AC301" s="118">
        <f t="shared" si="153"/>
        <v>2</v>
      </c>
      <c r="AD301" s="118" t="str">
        <f t="shared" si="154"/>
        <v>H101R16 - 2</v>
      </c>
      <c r="AE301" s="192">
        <f t="shared" si="158"/>
        <v>1</v>
      </c>
      <c r="AF301" s="192">
        <f t="shared" si="159"/>
        <v>1</v>
      </c>
      <c r="AG301" s="192" t="str">
        <f t="shared" si="160"/>
        <v>H101R16.</v>
      </c>
      <c r="AH301" s="192" t="str">
        <f t="shared" si="161"/>
        <v>H101R16</v>
      </c>
      <c r="AI301" s="66"/>
      <c r="AJ301" s="66"/>
    </row>
    <row r="302" spans="1:36" s="15" customFormat="1" ht="350.1" customHeight="1" x14ac:dyDescent="0.2">
      <c r="A302" s="162" t="str">
        <f>IF(ISBLANK(D302),"",COUNTA($D$2:D302))</f>
        <v/>
      </c>
      <c r="B302" s="141">
        <f t="shared" si="157"/>
        <v>301</v>
      </c>
      <c r="C302" s="84"/>
      <c r="D302" s="100"/>
      <c r="E302" s="114">
        <v>1801003</v>
      </c>
      <c r="F302" s="97" t="s">
        <v>670</v>
      </c>
      <c r="G302" s="98" t="s">
        <v>443</v>
      </c>
      <c r="H302" s="98" t="s">
        <v>673</v>
      </c>
      <c r="I302" s="98" t="s">
        <v>672</v>
      </c>
      <c r="J302" s="100" t="s">
        <v>442</v>
      </c>
      <c r="K302" s="84">
        <v>3</v>
      </c>
      <c r="L302" s="88">
        <v>43050</v>
      </c>
      <c r="M302" s="88">
        <v>43342</v>
      </c>
      <c r="N302" s="89">
        <f t="shared" si="164"/>
        <v>41.714285714285715</v>
      </c>
      <c r="O302" s="84" t="s">
        <v>659</v>
      </c>
      <c r="P302" s="87">
        <v>0</v>
      </c>
      <c r="Q302" s="97"/>
      <c r="R302" s="84"/>
      <c r="S302" s="165">
        <f t="shared" si="162"/>
        <v>-1444.7333333333333</v>
      </c>
      <c r="T302" s="90">
        <f t="shared" ref="T302:T352" si="165">IF(P302/K302&gt;1,100,+P302/K302*100)</f>
        <v>0</v>
      </c>
      <c r="U302" s="101">
        <f t="shared" ref="U302:U352" si="166">+N302*T302/100</f>
        <v>0</v>
      </c>
      <c r="V302" s="101">
        <f t="shared" ref="V302:V352" si="167">IF(M302&lt;=$AJ$1,U302,0)</f>
        <v>0</v>
      </c>
      <c r="W302" s="101">
        <f t="shared" ref="W302:W352" si="168">IF($AJ$1&gt;=M302,N302,0)</f>
        <v>41.714285714285715</v>
      </c>
      <c r="X302" s="84" t="s">
        <v>1907</v>
      </c>
      <c r="Y302" s="112" t="str">
        <f t="shared" si="151"/>
        <v>VENCIDA</v>
      </c>
      <c r="Z302" s="112" t="str">
        <f t="shared" ref="Z302:Z352" si="169">IF(A302&lt;&gt;"",IF(AF302=1,"VENCIDO",IF(AF302=2,"PRÓXIMO A VENCER",IF(AF302=3,"EN TERMINO",IF(AF302=4,"CON AVANCE",IF(AF302=5,"CUMPLIDO",))))),"")</f>
        <v/>
      </c>
      <c r="AA302" s="108" t="s">
        <v>263</v>
      </c>
      <c r="AB302" s="118" t="str">
        <f t="shared" si="152"/>
        <v>H101R16</v>
      </c>
      <c r="AC302" s="118">
        <f t="shared" si="153"/>
        <v>3</v>
      </c>
      <c r="AD302" s="118" t="str">
        <f t="shared" si="154"/>
        <v>H101R16 - 3</v>
      </c>
      <c r="AE302" s="192">
        <f t="shared" si="158"/>
        <v>1</v>
      </c>
      <c r="AF302" s="192">
        <f t="shared" si="159"/>
        <v>1</v>
      </c>
      <c r="AG302" s="192" t="str">
        <f t="shared" si="160"/>
        <v>H101R16.</v>
      </c>
      <c r="AH302" s="192" t="str">
        <f t="shared" si="161"/>
        <v>H101R16</v>
      </c>
      <c r="AI302" s="66"/>
      <c r="AJ302" s="66"/>
    </row>
    <row r="303" spans="1:36" s="15" customFormat="1" ht="350.1" customHeight="1" x14ac:dyDescent="0.2">
      <c r="A303" s="162">
        <f>IF(ISBLANK(D303),"",COUNTA($D$2:D303))</f>
        <v>244</v>
      </c>
      <c r="B303" s="141">
        <f t="shared" si="157"/>
        <v>302</v>
      </c>
      <c r="C303" s="84"/>
      <c r="D303" s="100" t="s">
        <v>848</v>
      </c>
      <c r="E303" s="114">
        <v>1801003</v>
      </c>
      <c r="F303" s="97" t="s">
        <v>580</v>
      </c>
      <c r="G303" s="98" t="s">
        <v>397</v>
      </c>
      <c r="H303" s="98" t="s">
        <v>579</v>
      </c>
      <c r="I303" s="98" t="s">
        <v>390</v>
      </c>
      <c r="J303" s="100" t="s">
        <v>368</v>
      </c>
      <c r="K303" s="84">
        <v>3</v>
      </c>
      <c r="L303" s="88">
        <v>43040</v>
      </c>
      <c r="M303" s="88">
        <v>43403</v>
      </c>
      <c r="N303" s="89">
        <f t="shared" si="164"/>
        <v>51.857142857142854</v>
      </c>
      <c r="O303" s="84" t="s">
        <v>765</v>
      </c>
      <c r="P303" s="87">
        <v>3</v>
      </c>
      <c r="Q303" s="97"/>
      <c r="R303" s="84"/>
      <c r="S303" s="165">
        <f t="shared" si="162"/>
        <v>-1446.7666666666667</v>
      </c>
      <c r="T303" s="90">
        <f t="shared" si="165"/>
        <v>100</v>
      </c>
      <c r="U303" s="101">
        <f t="shared" si="166"/>
        <v>51.857142857142854</v>
      </c>
      <c r="V303" s="101">
        <f t="shared" si="167"/>
        <v>51.857142857142854</v>
      </c>
      <c r="W303" s="101">
        <f t="shared" si="168"/>
        <v>51.857142857142854</v>
      </c>
      <c r="X303" s="84" t="s">
        <v>1907</v>
      </c>
      <c r="Y303" s="112" t="str">
        <f t="shared" ref="Y303:Y353" si="170">IF(T303=100,"CUMPLIDA",IF(M303-$AJ$1&lt;0,"VENCIDA",IF(M303-$AJ$1&lt;=30,"PRÓXIMA A VENCER",IF(T303&gt;0,"CON AVANCE","EN TERMINO"))))</f>
        <v>CUMPLIDA</v>
      </c>
      <c r="Z303" s="112" t="str">
        <f t="shared" si="169"/>
        <v>CUMPLIDO</v>
      </c>
      <c r="AA303" s="108" t="s">
        <v>263</v>
      </c>
      <c r="AB303" s="118" t="str">
        <f t="shared" ref="AB303:AB353" si="171">AH303</f>
        <v>H105R16</v>
      </c>
      <c r="AC303" s="118">
        <f>IF(A303&lt;&gt;"",1,#REF!+1)</f>
        <v>1</v>
      </c>
      <c r="AD303" s="118" t="str">
        <f t="shared" si="154"/>
        <v>H105R16 - 1</v>
      </c>
      <c r="AE303" s="192">
        <f t="shared" si="158"/>
        <v>5</v>
      </c>
      <c r="AF303" s="192">
        <f t="shared" si="159"/>
        <v>5</v>
      </c>
      <c r="AG303" s="192" t="str">
        <f t="shared" si="160"/>
        <v>H105R16.</v>
      </c>
      <c r="AH303" s="192" t="str">
        <f t="shared" si="161"/>
        <v>H105R16</v>
      </c>
      <c r="AI303" s="66"/>
      <c r="AJ303" s="66"/>
    </row>
    <row r="304" spans="1:36" s="15" customFormat="1" ht="350.1" customHeight="1" x14ac:dyDescent="0.2">
      <c r="A304" s="162" t="str">
        <f>IF(ISBLANK(D304),"",COUNTA($D$2:D304))</f>
        <v/>
      </c>
      <c r="B304" s="141">
        <f t="shared" si="157"/>
        <v>303</v>
      </c>
      <c r="C304" s="84"/>
      <c r="D304" s="100"/>
      <c r="E304" s="114">
        <v>1801003</v>
      </c>
      <c r="F304" s="97" t="s">
        <v>581</v>
      </c>
      <c r="G304" s="98" t="s">
        <v>397</v>
      </c>
      <c r="H304" s="98" t="s">
        <v>1179</v>
      </c>
      <c r="I304" s="98" t="s">
        <v>803</v>
      </c>
      <c r="J304" s="100" t="s">
        <v>578</v>
      </c>
      <c r="K304" s="84">
        <v>3</v>
      </c>
      <c r="L304" s="88">
        <v>43040</v>
      </c>
      <c r="M304" s="88">
        <v>43342</v>
      </c>
      <c r="N304" s="89">
        <v>43.142857142857146</v>
      </c>
      <c r="O304" s="84" t="s">
        <v>564</v>
      </c>
      <c r="P304" s="87">
        <v>3</v>
      </c>
      <c r="Q304" s="97"/>
      <c r="R304" s="84"/>
      <c r="S304" s="165">
        <f t="shared" si="162"/>
        <v>-1444.7333333333333</v>
      </c>
      <c r="T304" s="90">
        <f t="shared" si="165"/>
        <v>100</v>
      </c>
      <c r="U304" s="101">
        <f t="shared" si="166"/>
        <v>43.142857142857146</v>
      </c>
      <c r="V304" s="101">
        <f t="shared" si="167"/>
        <v>43.142857142857146</v>
      </c>
      <c r="W304" s="101">
        <f t="shared" si="168"/>
        <v>43.142857142857146</v>
      </c>
      <c r="X304" s="84"/>
      <c r="Y304" s="112" t="str">
        <f t="shared" si="170"/>
        <v>CUMPLIDA</v>
      </c>
      <c r="Z304" s="112" t="str">
        <f t="shared" si="169"/>
        <v/>
      </c>
      <c r="AA304" s="108" t="s">
        <v>263</v>
      </c>
      <c r="AB304" s="118" t="str">
        <f t="shared" si="171"/>
        <v>H105R16</v>
      </c>
      <c r="AC304" s="118">
        <f t="shared" si="153"/>
        <v>2</v>
      </c>
      <c r="AD304" s="118" t="str">
        <f t="shared" si="154"/>
        <v>H105R16 - 2</v>
      </c>
      <c r="AE304" s="192">
        <f t="shared" si="158"/>
        <v>5</v>
      </c>
      <c r="AF304" s="192">
        <f t="shared" si="159"/>
        <v>5</v>
      </c>
      <c r="AG304" s="192" t="str">
        <f t="shared" si="160"/>
        <v>H105R16.</v>
      </c>
      <c r="AH304" s="192" t="str">
        <f t="shared" si="161"/>
        <v>H105R16</v>
      </c>
      <c r="AI304" s="66"/>
      <c r="AJ304" s="66"/>
    </row>
    <row r="305" spans="1:36" s="15" customFormat="1" ht="350.1" customHeight="1" x14ac:dyDescent="0.2">
      <c r="A305" s="162">
        <f>IF(ISBLANK(D305),"",COUNTA($D$2:D305))</f>
        <v>245</v>
      </c>
      <c r="B305" s="141">
        <f t="shared" si="157"/>
        <v>304</v>
      </c>
      <c r="C305" s="84"/>
      <c r="D305" s="100" t="s">
        <v>848</v>
      </c>
      <c r="E305" s="114">
        <v>1801003</v>
      </c>
      <c r="F305" s="97" t="s">
        <v>395</v>
      </c>
      <c r="G305" s="98" t="s">
        <v>396</v>
      </c>
      <c r="H305" s="98" t="s">
        <v>391</v>
      </c>
      <c r="I305" s="98" t="s">
        <v>392</v>
      </c>
      <c r="J305" s="100" t="s">
        <v>393</v>
      </c>
      <c r="K305" s="84">
        <v>1</v>
      </c>
      <c r="L305" s="88">
        <v>43101</v>
      </c>
      <c r="M305" s="88">
        <v>43189</v>
      </c>
      <c r="N305" s="89">
        <f t="shared" si="164"/>
        <v>12.571428571428571</v>
      </c>
      <c r="O305" s="84" t="s">
        <v>387</v>
      </c>
      <c r="P305" s="87">
        <v>1</v>
      </c>
      <c r="Q305" s="97"/>
      <c r="R305" s="84"/>
      <c r="S305" s="165">
        <f t="shared" si="162"/>
        <v>-1439.6333333333334</v>
      </c>
      <c r="T305" s="90">
        <f t="shared" si="165"/>
        <v>100</v>
      </c>
      <c r="U305" s="101">
        <f t="shared" si="166"/>
        <v>12.571428571428571</v>
      </c>
      <c r="V305" s="101">
        <f t="shared" si="167"/>
        <v>12.571428571428571</v>
      </c>
      <c r="W305" s="101">
        <f t="shared" si="168"/>
        <v>12.571428571428571</v>
      </c>
      <c r="X305" s="84" t="s">
        <v>1907</v>
      </c>
      <c r="Y305" s="112" t="str">
        <f t="shared" si="170"/>
        <v>CUMPLIDA</v>
      </c>
      <c r="Z305" s="112" t="str">
        <f t="shared" si="169"/>
        <v>CUMPLIDO</v>
      </c>
      <c r="AA305" s="108" t="s">
        <v>263</v>
      </c>
      <c r="AB305" s="118" t="str">
        <f t="shared" si="171"/>
        <v>H106R16</v>
      </c>
      <c r="AC305" s="118">
        <f t="shared" si="153"/>
        <v>1</v>
      </c>
      <c r="AD305" s="118" t="str">
        <f t="shared" si="154"/>
        <v>H106R16 - 1</v>
      </c>
      <c r="AE305" s="192">
        <f t="shared" si="158"/>
        <v>5</v>
      </c>
      <c r="AF305" s="192">
        <f t="shared" si="159"/>
        <v>5</v>
      </c>
      <c r="AG305" s="192" t="str">
        <f t="shared" si="160"/>
        <v>H106R16.</v>
      </c>
      <c r="AH305" s="192" t="str">
        <f t="shared" si="161"/>
        <v>H106R16</v>
      </c>
      <c r="AI305" s="66"/>
      <c r="AJ305" s="66"/>
    </row>
    <row r="306" spans="1:36" s="15" customFormat="1" ht="350.1" customHeight="1" x14ac:dyDescent="0.2">
      <c r="A306" s="162">
        <f>IF(ISBLANK(D306),"",COUNTA($D$2:D306))</f>
        <v>246</v>
      </c>
      <c r="B306" s="141">
        <f t="shared" si="157"/>
        <v>305</v>
      </c>
      <c r="C306" s="84"/>
      <c r="D306" s="100" t="s">
        <v>848</v>
      </c>
      <c r="E306" s="114">
        <v>1802002</v>
      </c>
      <c r="F306" s="97" t="s">
        <v>868</v>
      </c>
      <c r="G306" s="98" t="s">
        <v>255</v>
      </c>
      <c r="H306" s="98" t="s">
        <v>840</v>
      </c>
      <c r="I306" s="98" t="s">
        <v>839</v>
      </c>
      <c r="J306" s="100" t="s">
        <v>9</v>
      </c>
      <c r="K306" s="84">
        <v>1</v>
      </c>
      <c r="L306" s="88">
        <v>43040</v>
      </c>
      <c r="M306" s="88">
        <v>43099</v>
      </c>
      <c r="N306" s="89">
        <f t="shared" ref="N306:N307" si="172">(+M306-L306)/7</f>
        <v>8.4285714285714288</v>
      </c>
      <c r="O306" s="84" t="s">
        <v>387</v>
      </c>
      <c r="P306" s="87">
        <v>0.99</v>
      </c>
      <c r="Q306" s="97"/>
      <c r="R306" s="84"/>
      <c r="S306" s="165">
        <f t="shared" si="162"/>
        <v>-1436.6333333333334</v>
      </c>
      <c r="T306" s="90">
        <f t="shared" si="165"/>
        <v>99</v>
      </c>
      <c r="U306" s="101">
        <f t="shared" si="166"/>
        <v>8.3442857142857143</v>
      </c>
      <c r="V306" s="101">
        <f t="shared" si="167"/>
        <v>8.3442857142857143</v>
      </c>
      <c r="W306" s="101">
        <f t="shared" si="168"/>
        <v>8.4285714285714288</v>
      </c>
      <c r="X306" s="84" t="s">
        <v>1907</v>
      </c>
      <c r="Y306" s="112" t="str">
        <f t="shared" si="170"/>
        <v>VENCIDA</v>
      </c>
      <c r="Z306" s="112" t="str">
        <f t="shared" si="169"/>
        <v>VENCIDO</v>
      </c>
      <c r="AA306" s="108" t="s">
        <v>263</v>
      </c>
      <c r="AB306" s="118" t="str">
        <f t="shared" si="171"/>
        <v>H116R16</v>
      </c>
      <c r="AC306" s="118">
        <f>IF(A306&lt;&gt;"",1,#REF!+1)</f>
        <v>1</v>
      </c>
      <c r="AD306" s="118" t="str">
        <f t="shared" ref="AD306:AD359" si="173">CONCATENATE(AB306," - ",AC306)</f>
        <v>H116R16 - 1</v>
      </c>
      <c r="AE306" s="192">
        <f t="shared" si="158"/>
        <v>1</v>
      </c>
      <c r="AF306" s="192">
        <f t="shared" si="159"/>
        <v>1</v>
      </c>
      <c r="AG306" s="192" t="str">
        <f t="shared" si="160"/>
        <v>H116R16.</v>
      </c>
      <c r="AH306" s="192" t="str">
        <f t="shared" si="161"/>
        <v>H116R16</v>
      </c>
      <c r="AI306" s="66"/>
      <c r="AJ306" s="66"/>
    </row>
    <row r="307" spans="1:36" s="15" customFormat="1" ht="350.1" customHeight="1" x14ac:dyDescent="0.2">
      <c r="A307" s="162">
        <f>IF(ISBLANK(D307),"",COUNTA($D$2:D307))</f>
        <v>247</v>
      </c>
      <c r="B307" s="141">
        <f t="shared" si="157"/>
        <v>306</v>
      </c>
      <c r="C307" s="84"/>
      <c r="D307" s="100" t="s">
        <v>848</v>
      </c>
      <c r="E307" s="114">
        <v>1406100</v>
      </c>
      <c r="F307" s="97" t="s">
        <v>867</v>
      </c>
      <c r="G307" s="98" t="s">
        <v>256</v>
      </c>
      <c r="H307" s="98" t="s">
        <v>536</v>
      </c>
      <c r="I307" s="98" t="s">
        <v>537</v>
      </c>
      <c r="J307" s="100" t="s">
        <v>9</v>
      </c>
      <c r="K307" s="84">
        <v>1</v>
      </c>
      <c r="L307" s="88">
        <v>43040</v>
      </c>
      <c r="M307" s="88">
        <v>43221</v>
      </c>
      <c r="N307" s="89">
        <f t="shared" si="172"/>
        <v>25.857142857142858</v>
      </c>
      <c r="O307" s="84" t="s">
        <v>530</v>
      </c>
      <c r="P307" s="87">
        <v>1</v>
      </c>
      <c r="Q307" s="84"/>
      <c r="R307" s="84"/>
      <c r="S307" s="165">
        <f t="shared" si="162"/>
        <v>-1440.7</v>
      </c>
      <c r="T307" s="90">
        <f t="shared" si="165"/>
        <v>100</v>
      </c>
      <c r="U307" s="101">
        <f t="shared" si="166"/>
        <v>25.857142857142858</v>
      </c>
      <c r="V307" s="101">
        <f t="shared" si="167"/>
        <v>25.857142857142858</v>
      </c>
      <c r="W307" s="101">
        <f t="shared" si="168"/>
        <v>25.857142857142858</v>
      </c>
      <c r="X307" s="84"/>
      <c r="Y307" s="112" t="str">
        <f t="shared" si="170"/>
        <v>CUMPLIDA</v>
      </c>
      <c r="Z307" s="112" t="str">
        <f t="shared" si="169"/>
        <v>CUMPLIDO</v>
      </c>
      <c r="AA307" s="108" t="s">
        <v>263</v>
      </c>
      <c r="AB307" s="118" t="str">
        <f t="shared" si="171"/>
        <v>H117R16</v>
      </c>
      <c r="AC307" s="118">
        <f t="shared" ref="AC307:AC359" si="174">IF(A307&lt;&gt;"",1,AC306+1)</f>
        <v>1</v>
      </c>
      <c r="AD307" s="118" t="str">
        <f t="shared" si="173"/>
        <v>H117R16 - 1</v>
      </c>
      <c r="AE307" s="192">
        <f t="shared" si="158"/>
        <v>5</v>
      </c>
      <c r="AF307" s="192">
        <f t="shared" si="159"/>
        <v>5</v>
      </c>
      <c r="AG307" s="192" t="str">
        <f t="shared" si="160"/>
        <v>H117R16.</v>
      </c>
      <c r="AH307" s="192" t="str">
        <f t="shared" si="161"/>
        <v>H117R16</v>
      </c>
      <c r="AI307" s="66"/>
      <c r="AJ307" s="66"/>
    </row>
    <row r="308" spans="1:36" s="15" customFormat="1" ht="350.1" customHeight="1" x14ac:dyDescent="0.2">
      <c r="A308" s="162">
        <f>IF(ISBLANK(D308),"",COUNTA($D$2:D308))</f>
        <v>248</v>
      </c>
      <c r="B308" s="141">
        <f t="shared" si="157"/>
        <v>307</v>
      </c>
      <c r="C308" s="84"/>
      <c r="D308" s="100" t="s">
        <v>848</v>
      </c>
      <c r="E308" s="114">
        <v>1406100</v>
      </c>
      <c r="F308" s="97" t="s">
        <v>869</v>
      </c>
      <c r="G308" s="98" t="s">
        <v>257</v>
      </c>
      <c r="H308" s="98" t="s">
        <v>538</v>
      </c>
      <c r="I308" s="98" t="s">
        <v>539</v>
      </c>
      <c r="J308" s="100" t="s">
        <v>9</v>
      </c>
      <c r="K308" s="84">
        <v>1</v>
      </c>
      <c r="L308" s="88">
        <v>43040</v>
      </c>
      <c r="M308" s="88">
        <v>43250</v>
      </c>
      <c r="N308" s="89">
        <f t="shared" si="164"/>
        <v>30</v>
      </c>
      <c r="O308" s="84" t="s">
        <v>530</v>
      </c>
      <c r="P308" s="87">
        <v>1</v>
      </c>
      <c r="Q308" s="84"/>
      <c r="R308" s="84"/>
      <c r="S308" s="165">
        <f t="shared" si="162"/>
        <v>-1441.6666666666667</v>
      </c>
      <c r="T308" s="90">
        <f t="shared" si="165"/>
        <v>100</v>
      </c>
      <c r="U308" s="101">
        <f t="shared" si="166"/>
        <v>30</v>
      </c>
      <c r="V308" s="101">
        <f t="shared" si="167"/>
        <v>30</v>
      </c>
      <c r="W308" s="101">
        <f t="shared" si="168"/>
        <v>30</v>
      </c>
      <c r="X308" s="84"/>
      <c r="Y308" s="112" t="str">
        <f t="shared" si="170"/>
        <v>CUMPLIDA</v>
      </c>
      <c r="Z308" s="112" t="str">
        <f t="shared" si="169"/>
        <v>CUMPLIDO</v>
      </c>
      <c r="AA308" s="108" t="s">
        <v>263</v>
      </c>
      <c r="AB308" s="118" t="str">
        <f t="shared" si="171"/>
        <v>H119R16</v>
      </c>
      <c r="AC308" s="118">
        <f t="shared" si="174"/>
        <v>1</v>
      </c>
      <c r="AD308" s="118" t="str">
        <f t="shared" si="173"/>
        <v>H119R16 - 1</v>
      </c>
      <c r="AE308" s="192">
        <f t="shared" si="158"/>
        <v>5</v>
      </c>
      <c r="AF308" s="192">
        <f t="shared" si="159"/>
        <v>5</v>
      </c>
      <c r="AG308" s="192" t="str">
        <f t="shared" si="160"/>
        <v>H119R16.</v>
      </c>
      <c r="AH308" s="192" t="str">
        <f t="shared" si="161"/>
        <v>H119R16</v>
      </c>
      <c r="AI308" s="66"/>
      <c r="AJ308" s="66"/>
    </row>
    <row r="309" spans="1:36" s="15" customFormat="1" ht="350.1" customHeight="1" x14ac:dyDescent="0.2">
      <c r="A309" s="162">
        <f>IF(ISBLANK(D309),"",COUNTA($D$2:D309))</f>
        <v>249</v>
      </c>
      <c r="B309" s="141">
        <f t="shared" si="157"/>
        <v>308</v>
      </c>
      <c r="C309" s="84"/>
      <c r="D309" s="100" t="s">
        <v>848</v>
      </c>
      <c r="E309" s="114">
        <v>1101001</v>
      </c>
      <c r="F309" s="97" t="s">
        <v>870</v>
      </c>
      <c r="G309" s="98" t="s">
        <v>258</v>
      </c>
      <c r="H309" s="98" t="s">
        <v>540</v>
      </c>
      <c r="I309" s="97" t="s">
        <v>541</v>
      </c>
      <c r="J309" s="84" t="s">
        <v>542</v>
      </c>
      <c r="K309" s="84">
        <v>2</v>
      </c>
      <c r="L309" s="88">
        <v>43040</v>
      </c>
      <c r="M309" s="88">
        <v>43250</v>
      </c>
      <c r="N309" s="89">
        <f t="shared" si="164"/>
        <v>30</v>
      </c>
      <c r="O309" s="84" t="s">
        <v>530</v>
      </c>
      <c r="P309" s="87">
        <v>2</v>
      </c>
      <c r="Q309" s="84"/>
      <c r="R309" s="84"/>
      <c r="S309" s="165">
        <f t="shared" si="162"/>
        <v>-1441.6666666666667</v>
      </c>
      <c r="T309" s="90">
        <f t="shared" si="165"/>
        <v>100</v>
      </c>
      <c r="U309" s="101">
        <f t="shared" si="166"/>
        <v>30</v>
      </c>
      <c r="V309" s="101">
        <f t="shared" si="167"/>
        <v>30</v>
      </c>
      <c r="W309" s="101">
        <f t="shared" si="168"/>
        <v>30</v>
      </c>
      <c r="X309" s="84"/>
      <c r="Y309" s="112" t="str">
        <f t="shared" si="170"/>
        <v>CUMPLIDA</v>
      </c>
      <c r="Z309" s="112" t="str">
        <f t="shared" si="169"/>
        <v>CUMPLIDO</v>
      </c>
      <c r="AA309" s="108" t="s">
        <v>263</v>
      </c>
      <c r="AB309" s="118" t="str">
        <f t="shared" si="171"/>
        <v>H121R16</v>
      </c>
      <c r="AC309" s="118">
        <f t="shared" si="174"/>
        <v>1</v>
      </c>
      <c r="AD309" s="118" t="str">
        <f t="shared" si="173"/>
        <v>H121R16 - 1</v>
      </c>
      <c r="AE309" s="192">
        <f t="shared" si="158"/>
        <v>5</v>
      </c>
      <c r="AF309" s="192">
        <f t="shared" si="159"/>
        <v>5</v>
      </c>
      <c r="AG309" s="192" t="str">
        <f t="shared" si="160"/>
        <v>H121R16.</v>
      </c>
      <c r="AH309" s="192" t="str">
        <f t="shared" si="161"/>
        <v>H121R16</v>
      </c>
      <c r="AI309" s="66"/>
      <c r="AJ309" s="66"/>
    </row>
    <row r="310" spans="1:36" s="15" customFormat="1" ht="350.1" customHeight="1" x14ac:dyDescent="0.2">
      <c r="A310" s="162">
        <f>IF(ISBLANK(D310),"",COUNTA($D$2:D310))</f>
        <v>250</v>
      </c>
      <c r="B310" s="141">
        <f t="shared" si="157"/>
        <v>309</v>
      </c>
      <c r="C310" s="84"/>
      <c r="D310" s="100" t="s">
        <v>849</v>
      </c>
      <c r="E310" s="114">
        <v>1604001</v>
      </c>
      <c r="F310" s="97" t="s">
        <v>902</v>
      </c>
      <c r="G310" s="98" t="s">
        <v>903</v>
      </c>
      <c r="H310" s="98" t="s">
        <v>543</v>
      </c>
      <c r="I310" s="97" t="s">
        <v>546</v>
      </c>
      <c r="J310" s="84" t="s">
        <v>9</v>
      </c>
      <c r="K310" s="84">
        <v>1</v>
      </c>
      <c r="L310" s="88">
        <v>43040</v>
      </c>
      <c r="M310" s="88">
        <v>43099</v>
      </c>
      <c r="N310" s="89">
        <f t="shared" si="164"/>
        <v>8.4285714285714288</v>
      </c>
      <c r="O310" s="84" t="s">
        <v>530</v>
      </c>
      <c r="P310" s="87">
        <v>1</v>
      </c>
      <c r="Q310" s="84"/>
      <c r="R310" s="84"/>
      <c r="S310" s="165">
        <f t="shared" si="162"/>
        <v>-1436.6333333333334</v>
      </c>
      <c r="T310" s="90">
        <f t="shared" si="165"/>
        <v>100</v>
      </c>
      <c r="U310" s="101">
        <f t="shared" si="166"/>
        <v>8.4285714285714288</v>
      </c>
      <c r="V310" s="101">
        <f t="shared" si="167"/>
        <v>8.4285714285714288</v>
      </c>
      <c r="W310" s="101">
        <f t="shared" si="168"/>
        <v>8.4285714285714288</v>
      </c>
      <c r="X310" s="84"/>
      <c r="Y310" s="112" t="str">
        <f t="shared" si="170"/>
        <v>CUMPLIDA</v>
      </c>
      <c r="Z310" s="112" t="str">
        <f t="shared" si="169"/>
        <v>CUMPLIDO</v>
      </c>
      <c r="AA310" s="108" t="s">
        <v>263</v>
      </c>
      <c r="AB310" s="118" t="str">
        <f t="shared" si="171"/>
        <v>H122R16</v>
      </c>
      <c r="AC310" s="118">
        <f t="shared" si="174"/>
        <v>1</v>
      </c>
      <c r="AD310" s="118" t="str">
        <f t="shared" si="173"/>
        <v>H122R16 - 1</v>
      </c>
      <c r="AE310" s="192">
        <f t="shared" si="158"/>
        <v>5</v>
      </c>
      <c r="AF310" s="192">
        <f t="shared" si="159"/>
        <v>5</v>
      </c>
      <c r="AG310" s="192" t="str">
        <f t="shared" si="160"/>
        <v>H122R16.</v>
      </c>
      <c r="AH310" s="192" t="str">
        <f t="shared" si="161"/>
        <v>H122R16</v>
      </c>
      <c r="AI310" s="66"/>
      <c r="AJ310" s="66"/>
    </row>
    <row r="311" spans="1:36" s="15" customFormat="1" ht="350.1" customHeight="1" x14ac:dyDescent="0.2">
      <c r="A311" s="162">
        <f>IF(ISBLANK(D311),"",COUNTA($D$2:D311))</f>
        <v>251</v>
      </c>
      <c r="B311" s="141">
        <f t="shared" si="157"/>
        <v>310</v>
      </c>
      <c r="C311" s="84"/>
      <c r="D311" s="100" t="s">
        <v>849</v>
      </c>
      <c r="E311" s="114">
        <v>1405004</v>
      </c>
      <c r="F311" s="97" t="s">
        <v>871</v>
      </c>
      <c r="G311" s="98" t="s">
        <v>259</v>
      </c>
      <c r="H311" s="98" t="s">
        <v>544</v>
      </c>
      <c r="I311" s="97" t="s">
        <v>545</v>
      </c>
      <c r="J311" s="84" t="s">
        <v>23</v>
      </c>
      <c r="K311" s="84">
        <v>3</v>
      </c>
      <c r="L311" s="88">
        <v>43040</v>
      </c>
      <c r="M311" s="88">
        <v>43342</v>
      </c>
      <c r="N311" s="89">
        <f t="shared" si="164"/>
        <v>43.142857142857146</v>
      </c>
      <c r="O311" s="84" t="s">
        <v>530</v>
      </c>
      <c r="P311" s="87">
        <v>3</v>
      </c>
      <c r="Q311" s="84"/>
      <c r="R311" s="84"/>
      <c r="S311" s="165">
        <f t="shared" si="162"/>
        <v>-1444.7333333333333</v>
      </c>
      <c r="T311" s="90">
        <f t="shared" si="165"/>
        <v>100</v>
      </c>
      <c r="U311" s="101">
        <f t="shared" si="166"/>
        <v>43.142857142857146</v>
      </c>
      <c r="V311" s="101">
        <f t="shared" si="167"/>
        <v>43.142857142857146</v>
      </c>
      <c r="W311" s="101">
        <f t="shared" si="168"/>
        <v>43.142857142857146</v>
      </c>
      <c r="X311" s="84"/>
      <c r="Y311" s="112" t="str">
        <f t="shared" si="170"/>
        <v>CUMPLIDA</v>
      </c>
      <c r="Z311" s="112" t="str">
        <f t="shared" si="169"/>
        <v>CUMPLIDO</v>
      </c>
      <c r="AA311" s="108" t="s">
        <v>263</v>
      </c>
      <c r="AB311" s="118" t="str">
        <f t="shared" si="171"/>
        <v>H123R16</v>
      </c>
      <c r="AC311" s="118">
        <f t="shared" si="174"/>
        <v>1</v>
      </c>
      <c r="AD311" s="118" t="str">
        <f t="shared" si="173"/>
        <v>H123R16 - 1</v>
      </c>
      <c r="AE311" s="192">
        <f t="shared" si="158"/>
        <v>5</v>
      </c>
      <c r="AF311" s="192">
        <f t="shared" si="159"/>
        <v>5</v>
      </c>
      <c r="AG311" s="192" t="str">
        <f t="shared" si="160"/>
        <v>H123R16.</v>
      </c>
      <c r="AH311" s="192" t="str">
        <f t="shared" si="161"/>
        <v>H123R16</v>
      </c>
      <c r="AI311" s="66"/>
      <c r="AJ311" s="66"/>
    </row>
    <row r="312" spans="1:36" s="15" customFormat="1" ht="350.1" customHeight="1" x14ac:dyDescent="0.2">
      <c r="A312" s="162">
        <f>IF(ISBLANK(D312),"",COUNTA($D$2:D312))</f>
        <v>252</v>
      </c>
      <c r="B312" s="141">
        <f t="shared" si="157"/>
        <v>311</v>
      </c>
      <c r="C312" s="84"/>
      <c r="D312" s="100" t="s">
        <v>848</v>
      </c>
      <c r="E312" s="114">
        <v>1405004</v>
      </c>
      <c r="F312" s="97" t="s">
        <v>550</v>
      </c>
      <c r="G312" s="98" t="s">
        <v>260</v>
      </c>
      <c r="H312" s="98" t="s">
        <v>547</v>
      </c>
      <c r="I312" s="97" t="s">
        <v>548</v>
      </c>
      <c r="J312" s="84" t="s">
        <v>549</v>
      </c>
      <c r="K312" s="84">
        <v>10</v>
      </c>
      <c r="L312" s="88">
        <v>43040</v>
      </c>
      <c r="M312" s="88">
        <v>43388</v>
      </c>
      <c r="N312" s="89">
        <f t="shared" si="164"/>
        <v>49.714285714285715</v>
      </c>
      <c r="O312" s="84" t="s">
        <v>530</v>
      </c>
      <c r="P312" s="87">
        <v>10</v>
      </c>
      <c r="Q312" s="84"/>
      <c r="R312" s="84"/>
      <c r="S312" s="165">
        <f t="shared" si="162"/>
        <v>-1446.2666666666667</v>
      </c>
      <c r="T312" s="90">
        <f t="shared" si="165"/>
        <v>100</v>
      </c>
      <c r="U312" s="101">
        <f t="shared" si="166"/>
        <v>49.714285714285715</v>
      </c>
      <c r="V312" s="101">
        <f t="shared" si="167"/>
        <v>49.714285714285715</v>
      </c>
      <c r="W312" s="101">
        <f t="shared" si="168"/>
        <v>49.714285714285715</v>
      </c>
      <c r="X312" s="84"/>
      <c r="Y312" s="112" t="str">
        <f t="shared" si="170"/>
        <v>CUMPLIDA</v>
      </c>
      <c r="Z312" s="112" t="str">
        <f t="shared" si="169"/>
        <v>CUMPLIDO</v>
      </c>
      <c r="AA312" s="108" t="s">
        <v>263</v>
      </c>
      <c r="AB312" s="118" t="str">
        <f t="shared" si="171"/>
        <v>H124R16</v>
      </c>
      <c r="AC312" s="118">
        <f t="shared" si="174"/>
        <v>1</v>
      </c>
      <c r="AD312" s="118" t="str">
        <f t="shared" si="173"/>
        <v>H124R16 - 1</v>
      </c>
      <c r="AE312" s="192">
        <f t="shared" si="158"/>
        <v>5</v>
      </c>
      <c r="AF312" s="192">
        <f t="shared" si="159"/>
        <v>5</v>
      </c>
      <c r="AG312" s="192" t="str">
        <f t="shared" si="160"/>
        <v>H124R16.Utilización</v>
      </c>
      <c r="AH312" s="192" t="str">
        <f t="shared" si="161"/>
        <v>H124R16</v>
      </c>
      <c r="AI312" s="66"/>
      <c r="AJ312" s="66"/>
    </row>
    <row r="313" spans="1:36" s="15" customFormat="1" ht="350.1" customHeight="1" x14ac:dyDescent="0.2">
      <c r="A313" s="162">
        <f>IF(ISBLANK(D313),"",COUNTA($D$2:D313))</f>
        <v>253</v>
      </c>
      <c r="B313" s="141">
        <f t="shared" si="157"/>
        <v>312</v>
      </c>
      <c r="C313" s="84"/>
      <c r="D313" s="100" t="s">
        <v>848</v>
      </c>
      <c r="E313" s="100">
        <v>1103002</v>
      </c>
      <c r="F313" s="98" t="s">
        <v>153</v>
      </c>
      <c r="G313" s="98" t="s">
        <v>154</v>
      </c>
      <c r="H313" s="98" t="s">
        <v>1500</v>
      </c>
      <c r="I313" s="98" t="s">
        <v>1493</v>
      </c>
      <c r="J313" s="100" t="s">
        <v>1448</v>
      </c>
      <c r="K313" s="84">
        <v>1</v>
      </c>
      <c r="L313" s="88">
        <v>43862</v>
      </c>
      <c r="M313" s="88">
        <v>43979</v>
      </c>
      <c r="N313" s="89">
        <f t="shared" si="164"/>
        <v>16.714285714285715</v>
      </c>
      <c r="O313" s="84" t="s">
        <v>894</v>
      </c>
      <c r="P313" s="87">
        <v>0</v>
      </c>
      <c r="Q313" s="84"/>
      <c r="R313" s="84"/>
      <c r="S313" s="165">
        <f t="shared" si="162"/>
        <v>-1465.9666666666667</v>
      </c>
      <c r="T313" s="90">
        <f t="shared" si="165"/>
        <v>0</v>
      </c>
      <c r="U313" s="101">
        <f t="shared" si="166"/>
        <v>0</v>
      </c>
      <c r="V313" s="101">
        <f t="shared" si="167"/>
        <v>0</v>
      </c>
      <c r="W313" s="101">
        <f t="shared" si="168"/>
        <v>16.714285714285715</v>
      </c>
      <c r="X313" s="84"/>
      <c r="Y313" s="112" t="str">
        <f t="shared" si="170"/>
        <v>VENCIDA</v>
      </c>
      <c r="Z313" s="112" t="str">
        <f t="shared" si="169"/>
        <v>VENCIDO</v>
      </c>
      <c r="AA313" s="108" t="s">
        <v>171</v>
      </c>
      <c r="AB313" s="118" t="str">
        <f t="shared" si="171"/>
        <v>H1D16</v>
      </c>
      <c r="AC313" s="118">
        <f>IF(A313&lt;&gt;"",1,#REF!+1)</f>
        <v>1</v>
      </c>
      <c r="AD313" s="118" t="str">
        <f t="shared" si="173"/>
        <v>H1D16 - 1</v>
      </c>
      <c r="AE313" s="192">
        <f t="shared" si="158"/>
        <v>1</v>
      </c>
      <c r="AF313" s="192">
        <f t="shared" si="159"/>
        <v>1</v>
      </c>
      <c r="AG313" s="192" t="str">
        <f t="shared" si="160"/>
        <v>H1D16.</v>
      </c>
      <c r="AH313" s="192" t="str">
        <f t="shared" si="161"/>
        <v>H1D16</v>
      </c>
      <c r="AI313" s="66"/>
      <c r="AJ313" s="66"/>
    </row>
    <row r="314" spans="1:36" s="15" customFormat="1" ht="350.1" customHeight="1" x14ac:dyDescent="0.2">
      <c r="A314" s="162">
        <f>IF(ISBLANK(D314),"",COUNTA($D$2:D314))</f>
        <v>254</v>
      </c>
      <c r="B314" s="141">
        <f t="shared" si="157"/>
        <v>313</v>
      </c>
      <c r="C314" s="84"/>
      <c r="D314" s="100" t="s">
        <v>994</v>
      </c>
      <c r="E314" s="100">
        <v>1103002</v>
      </c>
      <c r="F314" s="98" t="s">
        <v>990</v>
      </c>
      <c r="G314" s="98" t="s">
        <v>652</v>
      </c>
      <c r="H314" s="98" t="s">
        <v>991</v>
      </c>
      <c r="I314" s="98" t="s">
        <v>651</v>
      </c>
      <c r="J314" s="100" t="s">
        <v>403</v>
      </c>
      <c r="K314" s="84">
        <v>1</v>
      </c>
      <c r="L314" s="88">
        <v>43040</v>
      </c>
      <c r="M314" s="88">
        <v>43099</v>
      </c>
      <c r="N314" s="89">
        <f t="shared" si="164"/>
        <v>8.4285714285714288</v>
      </c>
      <c r="O314" s="84" t="s">
        <v>564</v>
      </c>
      <c r="P314" s="87">
        <v>1</v>
      </c>
      <c r="Q314" s="84"/>
      <c r="R314" s="84"/>
      <c r="S314" s="165">
        <f t="shared" si="162"/>
        <v>-1436.6333333333334</v>
      </c>
      <c r="T314" s="90">
        <f t="shared" si="165"/>
        <v>100</v>
      </c>
      <c r="U314" s="101">
        <f t="shared" si="166"/>
        <v>8.4285714285714288</v>
      </c>
      <c r="V314" s="101">
        <f t="shared" si="167"/>
        <v>8.4285714285714288</v>
      </c>
      <c r="W314" s="101">
        <f t="shared" si="168"/>
        <v>8.4285714285714288</v>
      </c>
      <c r="X314" s="84"/>
      <c r="Y314" s="112" t="str">
        <f t="shared" si="170"/>
        <v>CUMPLIDA</v>
      </c>
      <c r="Z314" s="112" t="str">
        <f t="shared" si="169"/>
        <v>CUMPLIDO</v>
      </c>
      <c r="AA314" s="108" t="s">
        <v>171</v>
      </c>
      <c r="AB314" s="118" t="str">
        <f t="shared" si="171"/>
        <v>H2D16</v>
      </c>
      <c r="AC314" s="118">
        <f t="shared" si="174"/>
        <v>1</v>
      </c>
      <c r="AD314" s="118" t="str">
        <f t="shared" si="173"/>
        <v>H2D16 - 1</v>
      </c>
      <c r="AE314" s="192">
        <f t="shared" si="158"/>
        <v>5</v>
      </c>
      <c r="AF314" s="192">
        <f t="shared" si="159"/>
        <v>5</v>
      </c>
      <c r="AG314" s="192" t="str">
        <f t="shared" si="160"/>
        <v>H2D16.</v>
      </c>
      <c r="AH314" s="192" t="str">
        <f t="shared" si="161"/>
        <v>H2D16</v>
      </c>
      <c r="AI314" s="66"/>
      <c r="AJ314" s="66"/>
    </row>
    <row r="315" spans="1:36" s="15" customFormat="1" ht="350.1" customHeight="1" x14ac:dyDescent="0.2">
      <c r="A315" s="162" t="str">
        <f>IF(ISBLANK(D315),"",COUNTA($D$2:D315))</f>
        <v/>
      </c>
      <c r="B315" s="141">
        <f t="shared" si="157"/>
        <v>314</v>
      </c>
      <c r="C315" s="84"/>
      <c r="D315" s="100"/>
      <c r="E315" s="100">
        <v>1103002</v>
      </c>
      <c r="F315" s="98" t="s">
        <v>992</v>
      </c>
      <c r="G315" s="98" t="s">
        <v>155</v>
      </c>
      <c r="H315" s="97" t="s">
        <v>993</v>
      </c>
      <c r="I315" s="97" t="s">
        <v>385</v>
      </c>
      <c r="J315" s="84" t="s">
        <v>386</v>
      </c>
      <c r="K315" s="84">
        <v>1</v>
      </c>
      <c r="L315" s="88">
        <v>43040</v>
      </c>
      <c r="M315" s="88">
        <v>43099</v>
      </c>
      <c r="N315" s="89">
        <f t="shared" si="164"/>
        <v>8.4285714285714288</v>
      </c>
      <c r="O315" s="84" t="s">
        <v>384</v>
      </c>
      <c r="P315" s="87">
        <v>1</v>
      </c>
      <c r="Q315" s="84"/>
      <c r="R315" s="84"/>
      <c r="S315" s="165">
        <f t="shared" si="162"/>
        <v>-1436.6333333333334</v>
      </c>
      <c r="T315" s="90">
        <f t="shared" si="165"/>
        <v>100</v>
      </c>
      <c r="U315" s="101">
        <f t="shared" si="166"/>
        <v>8.4285714285714288</v>
      </c>
      <c r="V315" s="101">
        <f t="shared" si="167"/>
        <v>8.4285714285714288</v>
      </c>
      <c r="W315" s="101">
        <f t="shared" si="168"/>
        <v>8.4285714285714288</v>
      </c>
      <c r="X315" s="84"/>
      <c r="Y315" s="112" t="str">
        <f t="shared" si="170"/>
        <v>CUMPLIDA</v>
      </c>
      <c r="Z315" s="112" t="str">
        <f t="shared" si="169"/>
        <v/>
      </c>
      <c r="AA315" s="108" t="s">
        <v>171</v>
      </c>
      <c r="AB315" s="118" t="str">
        <f t="shared" si="171"/>
        <v>H2D16</v>
      </c>
      <c r="AC315" s="118">
        <f t="shared" si="174"/>
        <v>2</v>
      </c>
      <c r="AD315" s="118" t="str">
        <f t="shared" si="173"/>
        <v>H2D16 - 2</v>
      </c>
      <c r="AE315" s="192">
        <f t="shared" si="158"/>
        <v>5</v>
      </c>
      <c r="AF315" s="192">
        <f t="shared" si="159"/>
        <v>5</v>
      </c>
      <c r="AG315" s="192" t="str">
        <f t="shared" si="160"/>
        <v>H2D16.</v>
      </c>
      <c r="AH315" s="192" t="str">
        <f t="shared" si="161"/>
        <v>H2D16</v>
      </c>
      <c r="AI315" s="66"/>
      <c r="AJ315" s="66"/>
    </row>
    <row r="316" spans="1:36" s="15" customFormat="1" ht="350.1" customHeight="1" x14ac:dyDescent="0.2">
      <c r="A316" s="162">
        <f>IF(ISBLANK(D316),"",COUNTA($D$2:D316))</f>
        <v>255</v>
      </c>
      <c r="B316" s="141">
        <f t="shared" si="157"/>
        <v>315</v>
      </c>
      <c r="C316" s="84"/>
      <c r="D316" s="100" t="s">
        <v>994</v>
      </c>
      <c r="E316" s="100">
        <v>1103002</v>
      </c>
      <c r="F316" s="98" t="s">
        <v>653</v>
      </c>
      <c r="G316" s="98" t="s">
        <v>154</v>
      </c>
      <c r="H316" s="98" t="s">
        <v>1500</v>
      </c>
      <c r="I316" s="98" t="s">
        <v>1447</v>
      </c>
      <c r="J316" s="100" t="s">
        <v>1448</v>
      </c>
      <c r="K316" s="84">
        <v>1</v>
      </c>
      <c r="L316" s="88">
        <v>43862</v>
      </c>
      <c r="M316" s="88">
        <v>43979</v>
      </c>
      <c r="N316" s="89">
        <f t="shared" si="164"/>
        <v>16.714285714285715</v>
      </c>
      <c r="O316" s="84" t="s">
        <v>894</v>
      </c>
      <c r="P316" s="87">
        <v>0</v>
      </c>
      <c r="Q316" s="84"/>
      <c r="R316" s="84"/>
      <c r="S316" s="165">
        <f t="shared" si="162"/>
        <v>-1465.9666666666667</v>
      </c>
      <c r="T316" s="90">
        <f t="shared" si="165"/>
        <v>0</v>
      </c>
      <c r="U316" s="101">
        <f t="shared" si="166"/>
        <v>0</v>
      </c>
      <c r="V316" s="101">
        <f t="shared" si="167"/>
        <v>0</v>
      </c>
      <c r="W316" s="101">
        <f t="shared" si="168"/>
        <v>16.714285714285715</v>
      </c>
      <c r="X316" s="84"/>
      <c r="Y316" s="112" t="str">
        <f t="shared" si="170"/>
        <v>VENCIDA</v>
      </c>
      <c r="Z316" s="112" t="str">
        <f t="shared" si="169"/>
        <v>VENCIDO</v>
      </c>
      <c r="AA316" s="108" t="s">
        <v>171</v>
      </c>
      <c r="AB316" s="118" t="str">
        <f t="shared" si="171"/>
        <v>H3D16</v>
      </c>
      <c r="AC316" s="118">
        <f t="shared" si="174"/>
        <v>1</v>
      </c>
      <c r="AD316" s="118" t="str">
        <f t="shared" si="173"/>
        <v>H3D16 - 1</v>
      </c>
      <c r="AE316" s="192">
        <f t="shared" si="158"/>
        <v>1</v>
      </c>
      <c r="AF316" s="192">
        <f t="shared" si="159"/>
        <v>1</v>
      </c>
      <c r="AG316" s="192" t="str">
        <f t="shared" si="160"/>
        <v>H3D16.</v>
      </c>
      <c r="AH316" s="192" t="str">
        <f t="shared" si="161"/>
        <v>H3D16</v>
      </c>
      <c r="AI316" s="66"/>
      <c r="AJ316" s="66"/>
    </row>
    <row r="317" spans="1:36" s="15" customFormat="1" ht="350.1" customHeight="1" x14ac:dyDescent="0.2">
      <c r="A317" s="162">
        <f>IF(ISBLANK(D317),"",COUNTA($D$2:D317))</f>
        <v>256</v>
      </c>
      <c r="B317" s="141">
        <f t="shared" si="157"/>
        <v>316</v>
      </c>
      <c r="C317" s="84"/>
      <c r="D317" s="100" t="s">
        <v>994</v>
      </c>
      <c r="E317" s="100">
        <v>1103002</v>
      </c>
      <c r="F317" s="98" t="s">
        <v>269</v>
      </c>
      <c r="G317" s="98" t="s">
        <v>156</v>
      </c>
      <c r="H317" s="97" t="s">
        <v>658</v>
      </c>
      <c r="I317" s="97" t="s">
        <v>655</v>
      </c>
      <c r="J317" s="84" t="s">
        <v>8</v>
      </c>
      <c r="K317" s="84">
        <v>1</v>
      </c>
      <c r="L317" s="88">
        <v>43115</v>
      </c>
      <c r="M317" s="88">
        <v>43159</v>
      </c>
      <c r="N317" s="89">
        <f t="shared" ref="N317:N363" si="175">(+M317-L317)/7</f>
        <v>6.2857142857142856</v>
      </c>
      <c r="O317" s="84" t="s">
        <v>564</v>
      </c>
      <c r="P317" s="87">
        <v>1</v>
      </c>
      <c r="Q317" s="84"/>
      <c r="R317" s="84"/>
      <c r="S317" s="165">
        <f t="shared" si="162"/>
        <v>-1438.6333333333334</v>
      </c>
      <c r="T317" s="90">
        <f t="shared" si="165"/>
        <v>100</v>
      </c>
      <c r="U317" s="101">
        <f t="shared" si="166"/>
        <v>6.2857142857142856</v>
      </c>
      <c r="V317" s="101">
        <f t="shared" si="167"/>
        <v>6.2857142857142856</v>
      </c>
      <c r="W317" s="101">
        <f t="shared" si="168"/>
        <v>6.2857142857142856</v>
      </c>
      <c r="X317" s="84"/>
      <c r="Y317" s="112" t="str">
        <f t="shared" si="170"/>
        <v>CUMPLIDA</v>
      </c>
      <c r="Z317" s="112" t="str">
        <f t="shared" si="169"/>
        <v>CUMPLIDO</v>
      </c>
      <c r="AA317" s="108" t="s">
        <v>171</v>
      </c>
      <c r="AB317" s="118" t="str">
        <f t="shared" si="171"/>
        <v>H4D16</v>
      </c>
      <c r="AC317" s="118">
        <f t="shared" si="174"/>
        <v>1</v>
      </c>
      <c r="AD317" s="118" t="str">
        <f t="shared" si="173"/>
        <v>H4D16 - 1</v>
      </c>
      <c r="AE317" s="192">
        <f t="shared" si="158"/>
        <v>5</v>
      </c>
      <c r="AF317" s="192">
        <f t="shared" si="159"/>
        <v>5</v>
      </c>
      <c r="AG317" s="192" t="str">
        <f t="shared" si="160"/>
        <v>H4D16.</v>
      </c>
      <c r="AH317" s="192" t="str">
        <f t="shared" si="161"/>
        <v>H4D16</v>
      </c>
      <c r="AI317" s="66"/>
      <c r="AJ317" s="66"/>
    </row>
    <row r="318" spans="1:36" s="15" customFormat="1" ht="350.1" customHeight="1" x14ac:dyDescent="0.2">
      <c r="A318" s="162">
        <f>IF(ISBLANK(D318),"",COUNTA($D$2:D318))</f>
        <v>257</v>
      </c>
      <c r="B318" s="141">
        <f t="shared" si="157"/>
        <v>317</v>
      </c>
      <c r="C318" s="84"/>
      <c r="D318" s="100" t="s">
        <v>994</v>
      </c>
      <c r="E318" s="100">
        <v>1702011</v>
      </c>
      <c r="F318" s="98" t="s">
        <v>872</v>
      </c>
      <c r="G318" s="98" t="s">
        <v>157</v>
      </c>
      <c r="H318" s="98" t="s">
        <v>657</v>
      </c>
      <c r="I318" s="98" t="s">
        <v>656</v>
      </c>
      <c r="J318" s="100" t="s">
        <v>654</v>
      </c>
      <c r="K318" s="84">
        <v>1</v>
      </c>
      <c r="L318" s="88">
        <v>43132</v>
      </c>
      <c r="M318" s="88">
        <v>43281</v>
      </c>
      <c r="N318" s="89">
        <f t="shared" si="175"/>
        <v>21.285714285714285</v>
      </c>
      <c r="O318" s="84" t="s">
        <v>564</v>
      </c>
      <c r="P318" s="87">
        <v>1</v>
      </c>
      <c r="Q318" s="84"/>
      <c r="R318" s="84"/>
      <c r="S318" s="165">
        <f t="shared" si="162"/>
        <v>-1442.7</v>
      </c>
      <c r="T318" s="90">
        <f t="shared" si="165"/>
        <v>100</v>
      </c>
      <c r="U318" s="101">
        <f t="shared" si="166"/>
        <v>21.285714285714285</v>
      </c>
      <c r="V318" s="101">
        <f t="shared" si="167"/>
        <v>21.285714285714285</v>
      </c>
      <c r="W318" s="101">
        <f t="shared" si="168"/>
        <v>21.285714285714285</v>
      </c>
      <c r="X318" s="84"/>
      <c r="Y318" s="112" t="str">
        <f t="shared" si="170"/>
        <v>CUMPLIDA</v>
      </c>
      <c r="Z318" s="112" t="str">
        <f t="shared" si="169"/>
        <v>CUMPLIDO</v>
      </c>
      <c r="AA318" s="108" t="s">
        <v>171</v>
      </c>
      <c r="AB318" s="118" t="str">
        <f t="shared" si="171"/>
        <v>H5D16</v>
      </c>
      <c r="AC318" s="118">
        <f t="shared" si="174"/>
        <v>1</v>
      </c>
      <c r="AD318" s="118" t="str">
        <f t="shared" si="173"/>
        <v>H5D16 - 1</v>
      </c>
      <c r="AE318" s="192">
        <f t="shared" si="158"/>
        <v>5</v>
      </c>
      <c r="AF318" s="192">
        <f t="shared" si="159"/>
        <v>5</v>
      </c>
      <c r="AG318" s="192" t="str">
        <f t="shared" si="160"/>
        <v>H5D16.</v>
      </c>
      <c r="AH318" s="192" t="str">
        <f t="shared" si="161"/>
        <v>H5D16</v>
      </c>
      <c r="AI318" s="66"/>
      <c r="AJ318" s="66"/>
    </row>
    <row r="319" spans="1:36" s="15" customFormat="1" ht="350.1" customHeight="1" x14ac:dyDescent="0.2">
      <c r="A319" s="162">
        <f>IF(ISBLANK(D319),"",COUNTA($D$2:D319))</f>
        <v>258</v>
      </c>
      <c r="B319" s="141">
        <f t="shared" si="157"/>
        <v>318</v>
      </c>
      <c r="C319" s="84"/>
      <c r="D319" s="100" t="s">
        <v>994</v>
      </c>
      <c r="E319" s="100">
        <v>1201003</v>
      </c>
      <c r="F319" s="98" t="s">
        <v>873</v>
      </c>
      <c r="G319" s="98" t="s">
        <v>346</v>
      </c>
      <c r="H319" s="97" t="s">
        <v>2081</v>
      </c>
      <c r="I319" s="97" t="s">
        <v>2082</v>
      </c>
      <c r="J319" s="84" t="s">
        <v>1987</v>
      </c>
      <c r="K319" s="84">
        <v>1</v>
      </c>
      <c r="L319" s="88">
        <v>44407</v>
      </c>
      <c r="M319" s="88">
        <v>44499</v>
      </c>
      <c r="N319" s="89">
        <f t="shared" si="175"/>
        <v>13.142857142857142</v>
      </c>
      <c r="O319" s="84" t="s">
        <v>340</v>
      </c>
      <c r="P319" s="87">
        <v>1</v>
      </c>
      <c r="Q319" s="97"/>
      <c r="R319" s="181">
        <v>44453</v>
      </c>
      <c r="S319" s="165">
        <f t="shared" si="162"/>
        <v>-1.5333333333333334</v>
      </c>
      <c r="T319" s="90">
        <f t="shared" si="165"/>
        <v>100</v>
      </c>
      <c r="U319" s="101">
        <f t="shared" si="166"/>
        <v>13.142857142857142</v>
      </c>
      <c r="V319" s="101">
        <f t="shared" si="167"/>
        <v>0</v>
      </c>
      <c r="W319" s="101">
        <f t="shared" si="168"/>
        <v>0</v>
      </c>
      <c r="X319" s="84"/>
      <c r="Y319" s="112" t="str">
        <f t="shared" si="170"/>
        <v>CUMPLIDA</v>
      </c>
      <c r="Z319" s="112" t="str">
        <f t="shared" si="169"/>
        <v>CUMPLIDO</v>
      </c>
      <c r="AA319" s="108" t="s">
        <v>171</v>
      </c>
      <c r="AB319" s="118" t="str">
        <f t="shared" si="171"/>
        <v>H6D16</v>
      </c>
      <c r="AC319" s="118">
        <f t="shared" si="174"/>
        <v>1</v>
      </c>
      <c r="AD319" s="118" t="str">
        <f t="shared" si="173"/>
        <v>H6D16 - 1</v>
      </c>
      <c r="AE319" s="192">
        <f t="shared" si="158"/>
        <v>5</v>
      </c>
      <c r="AF319" s="192">
        <f t="shared" si="159"/>
        <v>5</v>
      </c>
      <c r="AG319" s="192" t="str">
        <f t="shared" si="160"/>
        <v>H6D16.</v>
      </c>
      <c r="AH319" s="192" t="str">
        <f t="shared" si="161"/>
        <v>H6D16</v>
      </c>
      <c r="AI319" s="66"/>
      <c r="AJ319" s="66"/>
    </row>
    <row r="320" spans="1:36" s="15" customFormat="1" ht="350.1" customHeight="1" x14ac:dyDescent="0.2">
      <c r="A320" s="162">
        <f>IF(ISBLANK(D320),"",COUNTA($D$2:D320))</f>
        <v>259</v>
      </c>
      <c r="B320" s="141">
        <f t="shared" si="157"/>
        <v>319</v>
      </c>
      <c r="C320" s="84"/>
      <c r="D320" s="100" t="s">
        <v>848</v>
      </c>
      <c r="E320" s="100" t="s">
        <v>175</v>
      </c>
      <c r="F320" s="98" t="s">
        <v>270</v>
      </c>
      <c r="G320" s="98" t="s">
        <v>176</v>
      </c>
      <c r="H320" s="98" t="s">
        <v>716</v>
      </c>
      <c r="I320" s="98" t="s">
        <v>717</v>
      </c>
      <c r="J320" s="100" t="s">
        <v>715</v>
      </c>
      <c r="K320" s="84">
        <v>2</v>
      </c>
      <c r="L320" s="88">
        <v>43040</v>
      </c>
      <c r="M320" s="88">
        <v>43189</v>
      </c>
      <c r="N320" s="89">
        <f t="shared" si="175"/>
        <v>21.285714285714285</v>
      </c>
      <c r="O320" s="84" t="s">
        <v>659</v>
      </c>
      <c r="P320" s="87">
        <v>0.66710000000000003</v>
      </c>
      <c r="Q320" s="97"/>
      <c r="R320" s="84"/>
      <c r="S320" s="165">
        <f t="shared" ref="S320:S378" si="176">(R320-M320)/30</f>
        <v>-1439.6333333333334</v>
      </c>
      <c r="T320" s="90">
        <f t="shared" si="165"/>
        <v>33.355000000000004</v>
      </c>
      <c r="U320" s="101">
        <f t="shared" si="166"/>
        <v>7.09985</v>
      </c>
      <c r="V320" s="101">
        <f t="shared" si="167"/>
        <v>7.09985</v>
      </c>
      <c r="W320" s="101">
        <f t="shared" si="168"/>
        <v>21.285714285714285</v>
      </c>
      <c r="X320" s="84" t="s">
        <v>1907</v>
      </c>
      <c r="Y320" s="112" t="str">
        <f t="shared" si="170"/>
        <v>VENCIDA</v>
      </c>
      <c r="Z320" s="112" t="str">
        <f t="shared" si="169"/>
        <v>VENCIDO</v>
      </c>
      <c r="AA320" s="108" t="s">
        <v>197</v>
      </c>
      <c r="AB320" s="118" t="str">
        <f t="shared" si="171"/>
        <v>H5ECP</v>
      </c>
      <c r="AC320" s="118">
        <f>IF(A320&lt;&gt;"",1,#REF!+1)</f>
        <v>1</v>
      </c>
      <c r="AD320" s="118" t="str">
        <f t="shared" si="173"/>
        <v>H5ECP - 1</v>
      </c>
      <c r="AE320" s="192">
        <f t="shared" si="158"/>
        <v>1</v>
      </c>
      <c r="AF320" s="192">
        <f t="shared" si="159"/>
        <v>1</v>
      </c>
      <c r="AG320" s="192" t="str">
        <f t="shared" si="160"/>
        <v>H5ECP.</v>
      </c>
      <c r="AH320" s="192" t="str">
        <f t="shared" si="161"/>
        <v>H5ECP</v>
      </c>
      <c r="AI320" s="66"/>
      <c r="AJ320" s="66"/>
    </row>
    <row r="321" spans="1:36" s="15" customFormat="1" ht="350.1" customHeight="1" x14ac:dyDescent="0.2">
      <c r="A321" s="162">
        <f>IF(ISBLANK(D321),"",COUNTA($D$2:D321))</f>
        <v>260</v>
      </c>
      <c r="B321" s="141">
        <f t="shared" si="157"/>
        <v>320</v>
      </c>
      <c r="C321" s="84"/>
      <c r="D321" s="100" t="s">
        <v>848</v>
      </c>
      <c r="E321" s="100" t="s">
        <v>175</v>
      </c>
      <c r="F321" s="98" t="s">
        <v>777</v>
      </c>
      <c r="G321" s="98" t="s">
        <v>177</v>
      </c>
      <c r="H321" s="98" t="s">
        <v>718</v>
      </c>
      <c r="I321" s="98" t="s">
        <v>719</v>
      </c>
      <c r="J321" s="100" t="s">
        <v>715</v>
      </c>
      <c r="K321" s="84">
        <v>2</v>
      </c>
      <c r="L321" s="88">
        <v>43040</v>
      </c>
      <c r="M321" s="88">
        <v>43189</v>
      </c>
      <c r="N321" s="89">
        <f t="shared" si="175"/>
        <v>21.285714285714285</v>
      </c>
      <c r="O321" s="84" t="s">
        <v>659</v>
      </c>
      <c r="P321" s="87">
        <v>0.85699999999999998</v>
      </c>
      <c r="Q321" s="84"/>
      <c r="R321" s="84"/>
      <c r="S321" s="165">
        <f t="shared" si="176"/>
        <v>-1439.6333333333334</v>
      </c>
      <c r="T321" s="90">
        <f t="shared" si="165"/>
        <v>42.85</v>
      </c>
      <c r="U321" s="101">
        <f t="shared" si="166"/>
        <v>9.1209285714285713</v>
      </c>
      <c r="V321" s="101">
        <f t="shared" si="167"/>
        <v>9.1209285714285713</v>
      </c>
      <c r="W321" s="101">
        <f t="shared" si="168"/>
        <v>21.285714285714285</v>
      </c>
      <c r="X321" s="84"/>
      <c r="Y321" s="112" t="str">
        <f t="shared" si="170"/>
        <v>VENCIDA</v>
      </c>
      <c r="Z321" s="112" t="str">
        <f t="shared" si="169"/>
        <v>VENCIDO</v>
      </c>
      <c r="AA321" s="108" t="s">
        <v>197</v>
      </c>
      <c r="AB321" s="118" t="str">
        <f t="shared" si="171"/>
        <v>H6ECP</v>
      </c>
      <c r="AC321" s="118">
        <f t="shared" si="174"/>
        <v>1</v>
      </c>
      <c r="AD321" s="118" t="str">
        <f t="shared" si="173"/>
        <v>H6ECP - 1</v>
      </c>
      <c r="AE321" s="192">
        <f t="shared" si="158"/>
        <v>1</v>
      </c>
      <c r="AF321" s="192">
        <f t="shared" si="159"/>
        <v>1</v>
      </c>
      <c r="AG321" s="192" t="str">
        <f t="shared" si="160"/>
        <v>H6ECP.</v>
      </c>
      <c r="AH321" s="192" t="str">
        <f t="shared" si="161"/>
        <v>H6ECP</v>
      </c>
      <c r="AI321" s="66"/>
      <c r="AJ321" s="66"/>
    </row>
    <row r="322" spans="1:36" s="15" customFormat="1" ht="350.1" customHeight="1" x14ac:dyDescent="0.2">
      <c r="A322" s="162">
        <f>IF(ISBLANK(D322),"",COUNTA($D$2:D322))</f>
        <v>261</v>
      </c>
      <c r="B322" s="141">
        <f t="shared" ref="B322:B385" si="177">ROW()-1</f>
        <v>321</v>
      </c>
      <c r="C322" s="84"/>
      <c r="D322" s="100" t="s">
        <v>848</v>
      </c>
      <c r="E322" s="100" t="s">
        <v>28</v>
      </c>
      <c r="F322" s="98" t="s">
        <v>968</v>
      </c>
      <c r="G322" s="98" t="s">
        <v>178</v>
      </c>
      <c r="H322" s="98" t="s">
        <v>970</v>
      </c>
      <c r="I322" s="98" t="s">
        <v>720</v>
      </c>
      <c r="J322" s="100" t="s">
        <v>9</v>
      </c>
      <c r="K322" s="84">
        <v>1</v>
      </c>
      <c r="L322" s="88">
        <v>43040</v>
      </c>
      <c r="M322" s="88">
        <v>43099</v>
      </c>
      <c r="N322" s="89">
        <f t="shared" si="175"/>
        <v>8.4285714285714288</v>
      </c>
      <c r="O322" s="84" t="s">
        <v>659</v>
      </c>
      <c r="P322" s="87">
        <v>1</v>
      </c>
      <c r="Q322" s="84"/>
      <c r="R322" s="84"/>
      <c r="S322" s="165">
        <f t="shared" si="176"/>
        <v>-1436.6333333333334</v>
      </c>
      <c r="T322" s="90">
        <f t="shared" si="165"/>
        <v>100</v>
      </c>
      <c r="U322" s="101">
        <f t="shared" si="166"/>
        <v>8.4285714285714288</v>
      </c>
      <c r="V322" s="101">
        <f t="shared" si="167"/>
        <v>8.4285714285714288</v>
      </c>
      <c r="W322" s="101">
        <f t="shared" si="168"/>
        <v>8.4285714285714288</v>
      </c>
      <c r="X322" s="84"/>
      <c r="Y322" s="112" t="str">
        <f t="shared" si="170"/>
        <v>CUMPLIDA</v>
      </c>
      <c r="Z322" s="112" t="str">
        <f t="shared" si="169"/>
        <v>VENCIDO</v>
      </c>
      <c r="AA322" s="108" t="s">
        <v>197</v>
      </c>
      <c r="AB322" s="118" t="str">
        <f t="shared" si="171"/>
        <v>H7ECP</v>
      </c>
      <c r="AC322" s="118">
        <f t="shared" si="174"/>
        <v>1</v>
      </c>
      <c r="AD322" s="118" t="str">
        <f t="shared" si="173"/>
        <v>H7ECP - 1</v>
      </c>
      <c r="AE322" s="192">
        <f t="shared" ref="AE322:AE385" si="178">IF(Y322="VENCIDA",1,IF(Y322="PRÓXIMA A VENCER",2,IF(Y322="EN TERMINO",3,IF(Y322="CON AVANCE",4,IF(Y322="CUMPLIDA",5,)))))</f>
        <v>5</v>
      </c>
      <c r="AF322" s="192">
        <f t="shared" ref="AF322:AF385" si="179">IF(AC323=AC322+1,MIN(AE322,AF323),AE322)</f>
        <v>1</v>
      </c>
      <c r="AG322" s="192" t="str">
        <f t="shared" ref="AG322:AG385" si="180">IF(A322&lt;&gt;"",MID(F322,1,FIND(" ",F322,1)-1),AG321)</f>
        <v>H7ECP.</v>
      </c>
      <c r="AH322" s="192" t="str">
        <f t="shared" ref="AH322:AH385" si="181">IFERROR(MID(AG322,1,FIND(".",AG322,1)-1),AG322)</f>
        <v>H7ECP</v>
      </c>
      <c r="AI322" s="66"/>
      <c r="AJ322" s="66"/>
    </row>
    <row r="323" spans="1:36" s="15" customFormat="1" ht="350.1" customHeight="1" x14ac:dyDescent="0.2">
      <c r="A323" s="162" t="str">
        <f>IF(ISBLANK(D323),"",COUNTA($D$2:D323))</f>
        <v/>
      </c>
      <c r="B323" s="141">
        <f t="shared" si="177"/>
        <v>322</v>
      </c>
      <c r="C323" s="84"/>
      <c r="D323" s="100"/>
      <c r="E323" s="100" t="s">
        <v>28</v>
      </c>
      <c r="F323" s="98" t="s">
        <v>1027</v>
      </c>
      <c r="G323" s="98" t="s">
        <v>179</v>
      </c>
      <c r="H323" s="98" t="s">
        <v>969</v>
      </c>
      <c r="I323" s="98" t="s">
        <v>721</v>
      </c>
      <c r="J323" s="100" t="s">
        <v>8</v>
      </c>
      <c r="K323" s="84">
        <v>1</v>
      </c>
      <c r="L323" s="88">
        <v>43040</v>
      </c>
      <c r="M323" s="88">
        <v>43099</v>
      </c>
      <c r="N323" s="89">
        <f t="shared" si="175"/>
        <v>8.4285714285714288</v>
      </c>
      <c r="O323" s="84" t="s">
        <v>659</v>
      </c>
      <c r="P323" s="87">
        <v>1</v>
      </c>
      <c r="Q323" s="84"/>
      <c r="R323" s="84"/>
      <c r="S323" s="165">
        <f t="shared" si="176"/>
        <v>-1436.6333333333334</v>
      </c>
      <c r="T323" s="90">
        <f t="shared" si="165"/>
        <v>100</v>
      </c>
      <c r="U323" s="101">
        <f t="shared" si="166"/>
        <v>8.4285714285714288</v>
      </c>
      <c r="V323" s="101">
        <f t="shared" si="167"/>
        <v>8.4285714285714288</v>
      </c>
      <c r="W323" s="101">
        <f t="shared" si="168"/>
        <v>8.4285714285714288</v>
      </c>
      <c r="X323" s="84"/>
      <c r="Y323" s="112" t="str">
        <f t="shared" si="170"/>
        <v>CUMPLIDA</v>
      </c>
      <c r="Z323" s="112" t="str">
        <f t="shared" si="169"/>
        <v/>
      </c>
      <c r="AA323" s="108" t="s">
        <v>197</v>
      </c>
      <c r="AB323" s="118" t="str">
        <f t="shared" si="171"/>
        <v>H7ECP</v>
      </c>
      <c r="AC323" s="118">
        <f t="shared" si="174"/>
        <v>2</v>
      </c>
      <c r="AD323" s="118" t="str">
        <f t="shared" si="173"/>
        <v>H7ECP - 2</v>
      </c>
      <c r="AE323" s="192">
        <f t="shared" si="178"/>
        <v>5</v>
      </c>
      <c r="AF323" s="192">
        <f t="shared" si="179"/>
        <v>1</v>
      </c>
      <c r="AG323" s="192" t="str">
        <f t="shared" si="180"/>
        <v>H7ECP.</v>
      </c>
      <c r="AH323" s="192" t="str">
        <f t="shared" si="181"/>
        <v>H7ECP</v>
      </c>
      <c r="AI323" s="66"/>
      <c r="AJ323" s="66"/>
    </row>
    <row r="324" spans="1:36" s="15" customFormat="1" ht="350.1" customHeight="1" x14ac:dyDescent="0.2">
      <c r="A324" s="162" t="str">
        <f>IF(ISBLANK(D324),"",COUNTA($D$2:D324))</f>
        <v/>
      </c>
      <c r="B324" s="141">
        <f t="shared" si="177"/>
        <v>323</v>
      </c>
      <c r="C324" s="84"/>
      <c r="D324" s="100"/>
      <c r="E324" s="100" t="s">
        <v>28</v>
      </c>
      <c r="F324" s="98" t="s">
        <v>2053</v>
      </c>
      <c r="G324" s="98" t="s">
        <v>179</v>
      </c>
      <c r="H324" s="98" t="s">
        <v>971</v>
      </c>
      <c r="I324" s="98" t="s">
        <v>722</v>
      </c>
      <c r="J324" s="100" t="s">
        <v>161</v>
      </c>
      <c r="K324" s="84">
        <v>2</v>
      </c>
      <c r="L324" s="88">
        <v>43040</v>
      </c>
      <c r="M324" s="88">
        <v>43189</v>
      </c>
      <c r="N324" s="89">
        <f t="shared" si="175"/>
        <v>21.285714285714285</v>
      </c>
      <c r="O324" s="84" t="s">
        <v>659</v>
      </c>
      <c r="P324" s="87">
        <v>1</v>
      </c>
      <c r="Q324" s="84"/>
      <c r="R324" s="84"/>
      <c r="S324" s="165">
        <f t="shared" si="176"/>
        <v>-1439.6333333333334</v>
      </c>
      <c r="T324" s="90">
        <f t="shared" si="165"/>
        <v>50</v>
      </c>
      <c r="U324" s="101">
        <f t="shared" si="166"/>
        <v>10.642857142857142</v>
      </c>
      <c r="V324" s="101">
        <f t="shared" si="167"/>
        <v>10.642857142857142</v>
      </c>
      <c r="W324" s="101">
        <f t="shared" si="168"/>
        <v>21.285714285714285</v>
      </c>
      <c r="X324" s="84"/>
      <c r="Y324" s="112" t="str">
        <f t="shared" si="170"/>
        <v>VENCIDA</v>
      </c>
      <c r="Z324" s="112" t="str">
        <f t="shared" si="169"/>
        <v/>
      </c>
      <c r="AA324" s="108" t="s">
        <v>197</v>
      </c>
      <c r="AB324" s="118" t="str">
        <f t="shared" si="171"/>
        <v>H7ECP</v>
      </c>
      <c r="AC324" s="118">
        <f t="shared" si="174"/>
        <v>3</v>
      </c>
      <c r="AD324" s="118" t="str">
        <f t="shared" si="173"/>
        <v>H7ECP - 3</v>
      </c>
      <c r="AE324" s="192">
        <f t="shared" si="178"/>
        <v>1</v>
      </c>
      <c r="AF324" s="192">
        <f t="shared" si="179"/>
        <v>1</v>
      </c>
      <c r="AG324" s="192" t="str">
        <f t="shared" si="180"/>
        <v>H7ECP.</v>
      </c>
      <c r="AH324" s="192" t="str">
        <f t="shared" si="181"/>
        <v>H7ECP</v>
      </c>
      <c r="AI324" s="66"/>
      <c r="AJ324" s="66"/>
    </row>
    <row r="325" spans="1:36" s="15" customFormat="1" ht="350.1" customHeight="1" x14ac:dyDescent="0.2">
      <c r="A325" s="162">
        <f>IF(ISBLANK(D325),"",COUNTA($D$2:D325))</f>
        <v>262</v>
      </c>
      <c r="B325" s="141">
        <f t="shared" si="177"/>
        <v>324</v>
      </c>
      <c r="C325" s="84"/>
      <c r="D325" s="100" t="s">
        <v>848</v>
      </c>
      <c r="E325" s="100" t="s">
        <v>28</v>
      </c>
      <c r="F325" s="98" t="s">
        <v>778</v>
      </c>
      <c r="G325" s="98" t="s">
        <v>180</v>
      </c>
      <c r="H325" s="98" t="s">
        <v>723</v>
      </c>
      <c r="I325" s="98" t="s">
        <v>724</v>
      </c>
      <c r="J325" s="100" t="s">
        <v>9</v>
      </c>
      <c r="K325" s="84">
        <v>1</v>
      </c>
      <c r="L325" s="88">
        <v>43040</v>
      </c>
      <c r="M325" s="88">
        <v>43099</v>
      </c>
      <c r="N325" s="89">
        <f t="shared" si="175"/>
        <v>8.4285714285714288</v>
      </c>
      <c r="O325" s="84" t="s">
        <v>659</v>
      </c>
      <c r="P325" s="87">
        <v>0</v>
      </c>
      <c r="Q325" s="84"/>
      <c r="R325" s="84"/>
      <c r="S325" s="165">
        <f t="shared" si="176"/>
        <v>-1436.6333333333334</v>
      </c>
      <c r="T325" s="90">
        <f t="shared" si="165"/>
        <v>0</v>
      </c>
      <c r="U325" s="101">
        <f t="shared" si="166"/>
        <v>0</v>
      </c>
      <c r="V325" s="101">
        <f t="shared" si="167"/>
        <v>0</v>
      </c>
      <c r="W325" s="101">
        <f t="shared" si="168"/>
        <v>8.4285714285714288</v>
      </c>
      <c r="X325" s="84"/>
      <c r="Y325" s="112" t="str">
        <f t="shared" si="170"/>
        <v>VENCIDA</v>
      </c>
      <c r="Z325" s="112" t="str">
        <f t="shared" si="169"/>
        <v>VENCIDO</v>
      </c>
      <c r="AA325" s="108" t="s">
        <v>197</v>
      </c>
      <c r="AB325" s="118" t="str">
        <f t="shared" si="171"/>
        <v>H8ECP</v>
      </c>
      <c r="AC325" s="118">
        <f t="shared" si="174"/>
        <v>1</v>
      </c>
      <c r="AD325" s="118" t="str">
        <f t="shared" si="173"/>
        <v>H8ECP - 1</v>
      </c>
      <c r="AE325" s="192">
        <f t="shared" si="178"/>
        <v>1</v>
      </c>
      <c r="AF325" s="192">
        <f t="shared" si="179"/>
        <v>1</v>
      </c>
      <c r="AG325" s="192" t="str">
        <f t="shared" si="180"/>
        <v>H8ECP.</v>
      </c>
      <c r="AH325" s="192" t="str">
        <f t="shared" si="181"/>
        <v>H8ECP</v>
      </c>
      <c r="AI325" s="66"/>
      <c r="AJ325" s="66"/>
    </row>
    <row r="326" spans="1:36" s="15" customFormat="1" ht="350.1" customHeight="1" x14ac:dyDescent="0.2">
      <c r="A326" s="162">
        <f>IF(ISBLANK(D326),"",COUNTA($D$2:D326))</f>
        <v>263</v>
      </c>
      <c r="B326" s="141">
        <f t="shared" si="177"/>
        <v>325</v>
      </c>
      <c r="C326" s="84"/>
      <c r="D326" s="100" t="s">
        <v>848</v>
      </c>
      <c r="E326" s="100" t="s">
        <v>20</v>
      </c>
      <c r="F326" s="98" t="s">
        <v>874</v>
      </c>
      <c r="G326" s="98" t="s">
        <v>181</v>
      </c>
      <c r="H326" s="98" t="s">
        <v>725</v>
      </c>
      <c r="I326" s="98" t="s">
        <v>726</v>
      </c>
      <c r="J326" s="100" t="s">
        <v>51</v>
      </c>
      <c r="K326" s="84">
        <v>3</v>
      </c>
      <c r="L326" s="88">
        <v>43040</v>
      </c>
      <c r="M326" s="88">
        <v>43342</v>
      </c>
      <c r="N326" s="89">
        <f t="shared" si="175"/>
        <v>43.142857142857146</v>
      </c>
      <c r="O326" s="84" t="s">
        <v>659</v>
      </c>
      <c r="P326" s="87">
        <v>0</v>
      </c>
      <c r="Q326" s="84"/>
      <c r="R326" s="84"/>
      <c r="S326" s="165">
        <f t="shared" si="176"/>
        <v>-1444.7333333333333</v>
      </c>
      <c r="T326" s="90">
        <f t="shared" si="165"/>
        <v>0</v>
      </c>
      <c r="U326" s="101">
        <f t="shared" si="166"/>
        <v>0</v>
      </c>
      <c r="V326" s="101">
        <f t="shared" si="167"/>
        <v>0</v>
      </c>
      <c r="W326" s="101">
        <f t="shared" si="168"/>
        <v>43.142857142857146</v>
      </c>
      <c r="X326" s="84"/>
      <c r="Y326" s="112" t="str">
        <f t="shared" si="170"/>
        <v>VENCIDA</v>
      </c>
      <c r="Z326" s="112" t="str">
        <f t="shared" si="169"/>
        <v>VENCIDO</v>
      </c>
      <c r="AA326" s="108" t="s">
        <v>197</v>
      </c>
      <c r="AB326" s="118" t="str">
        <f t="shared" si="171"/>
        <v>H10ECP</v>
      </c>
      <c r="AC326" s="118">
        <f t="shared" si="174"/>
        <v>1</v>
      </c>
      <c r="AD326" s="118" t="str">
        <f t="shared" si="173"/>
        <v>H10ECP - 1</v>
      </c>
      <c r="AE326" s="192">
        <f t="shared" si="178"/>
        <v>1</v>
      </c>
      <c r="AF326" s="192">
        <f t="shared" si="179"/>
        <v>1</v>
      </c>
      <c r="AG326" s="192" t="str">
        <f t="shared" si="180"/>
        <v>H10ECP.</v>
      </c>
      <c r="AH326" s="192" t="str">
        <f t="shared" si="181"/>
        <v>H10ECP</v>
      </c>
      <c r="AI326" s="66"/>
      <c r="AJ326" s="66"/>
    </row>
    <row r="327" spans="1:36" s="15" customFormat="1" ht="350.1" customHeight="1" x14ac:dyDescent="0.2">
      <c r="A327" s="162">
        <f>IF(ISBLANK(D327),"",COUNTA($D$2:D327))</f>
        <v>264</v>
      </c>
      <c r="B327" s="141">
        <f t="shared" si="177"/>
        <v>326</v>
      </c>
      <c r="C327" s="84"/>
      <c r="D327" s="100" t="s">
        <v>1006</v>
      </c>
      <c r="E327" s="100" t="s">
        <v>20</v>
      </c>
      <c r="F327" s="98" t="s">
        <v>616</v>
      </c>
      <c r="G327" s="98" t="s">
        <v>182</v>
      </c>
      <c r="H327" s="98" t="s">
        <v>620</v>
      </c>
      <c r="I327" s="98" t="s">
        <v>618</v>
      </c>
      <c r="J327" s="100" t="s">
        <v>619</v>
      </c>
      <c r="K327" s="84">
        <v>2</v>
      </c>
      <c r="L327" s="88">
        <v>43040</v>
      </c>
      <c r="M327" s="88">
        <v>43099</v>
      </c>
      <c r="N327" s="89">
        <f t="shared" si="175"/>
        <v>8.4285714285714288</v>
      </c>
      <c r="O327" s="84" t="s">
        <v>564</v>
      </c>
      <c r="P327" s="87">
        <v>2</v>
      </c>
      <c r="Q327" s="84"/>
      <c r="R327" s="84"/>
      <c r="S327" s="165">
        <f t="shared" si="176"/>
        <v>-1436.6333333333334</v>
      </c>
      <c r="T327" s="90">
        <f t="shared" si="165"/>
        <v>100</v>
      </c>
      <c r="U327" s="101">
        <f t="shared" si="166"/>
        <v>8.4285714285714288</v>
      </c>
      <c r="V327" s="101">
        <f t="shared" si="167"/>
        <v>8.4285714285714288</v>
      </c>
      <c r="W327" s="101">
        <f t="shared" si="168"/>
        <v>8.4285714285714288</v>
      </c>
      <c r="X327" s="84"/>
      <c r="Y327" s="112" t="str">
        <f t="shared" si="170"/>
        <v>CUMPLIDA</v>
      </c>
      <c r="Z327" s="112" t="str">
        <f t="shared" si="169"/>
        <v>CUMPLIDO</v>
      </c>
      <c r="AA327" s="108" t="s">
        <v>197</v>
      </c>
      <c r="AB327" s="118" t="str">
        <f t="shared" si="171"/>
        <v>H11ECP</v>
      </c>
      <c r="AC327" s="118">
        <f t="shared" si="174"/>
        <v>1</v>
      </c>
      <c r="AD327" s="118" t="str">
        <f t="shared" si="173"/>
        <v>H11ECP - 1</v>
      </c>
      <c r="AE327" s="192">
        <f t="shared" si="178"/>
        <v>5</v>
      </c>
      <c r="AF327" s="192">
        <f t="shared" si="179"/>
        <v>5</v>
      </c>
      <c r="AG327" s="192" t="str">
        <f t="shared" si="180"/>
        <v>H11ECP.</v>
      </c>
      <c r="AH327" s="192" t="str">
        <f t="shared" si="181"/>
        <v>H11ECP</v>
      </c>
      <c r="AI327" s="66"/>
      <c r="AJ327" s="66"/>
    </row>
    <row r="328" spans="1:36" s="15" customFormat="1" ht="350.1" customHeight="1" x14ac:dyDescent="0.2">
      <c r="A328" s="162" t="str">
        <f>IF(ISBLANK(D328),"",COUNTA($D$2:D328))</f>
        <v/>
      </c>
      <c r="B328" s="141">
        <f t="shared" si="177"/>
        <v>327</v>
      </c>
      <c r="C328" s="84"/>
      <c r="D328" s="100"/>
      <c r="E328" s="100" t="s">
        <v>20</v>
      </c>
      <c r="F328" s="98" t="s">
        <v>617</v>
      </c>
      <c r="G328" s="98" t="s">
        <v>182</v>
      </c>
      <c r="H328" s="97" t="s">
        <v>621</v>
      </c>
      <c r="I328" s="97" t="s">
        <v>289</v>
      </c>
      <c r="J328" s="84" t="s">
        <v>662</v>
      </c>
      <c r="K328" s="114">
        <v>2</v>
      </c>
      <c r="L328" s="103">
        <v>43040</v>
      </c>
      <c r="M328" s="103">
        <v>43099</v>
      </c>
      <c r="N328" s="89">
        <f t="shared" si="175"/>
        <v>8.4285714285714288</v>
      </c>
      <c r="O328" s="84" t="s">
        <v>19</v>
      </c>
      <c r="P328" s="87">
        <v>2</v>
      </c>
      <c r="Q328" s="84"/>
      <c r="R328" s="84"/>
      <c r="S328" s="165">
        <f t="shared" si="176"/>
        <v>-1436.6333333333334</v>
      </c>
      <c r="T328" s="90">
        <f t="shared" si="165"/>
        <v>100</v>
      </c>
      <c r="U328" s="101">
        <f t="shared" si="166"/>
        <v>8.4285714285714288</v>
      </c>
      <c r="V328" s="101">
        <f t="shared" si="167"/>
        <v>8.4285714285714288</v>
      </c>
      <c r="W328" s="101">
        <f t="shared" si="168"/>
        <v>8.4285714285714288</v>
      </c>
      <c r="X328" s="84"/>
      <c r="Y328" s="112" t="str">
        <f t="shared" si="170"/>
        <v>CUMPLIDA</v>
      </c>
      <c r="Z328" s="112" t="str">
        <f t="shared" si="169"/>
        <v/>
      </c>
      <c r="AA328" s="108" t="s">
        <v>197</v>
      </c>
      <c r="AB328" s="118" t="str">
        <f t="shared" si="171"/>
        <v>H11ECP</v>
      </c>
      <c r="AC328" s="118">
        <f t="shared" si="174"/>
        <v>2</v>
      </c>
      <c r="AD328" s="118" t="str">
        <f t="shared" si="173"/>
        <v>H11ECP - 2</v>
      </c>
      <c r="AE328" s="192">
        <f t="shared" si="178"/>
        <v>5</v>
      </c>
      <c r="AF328" s="192">
        <f t="shared" si="179"/>
        <v>5</v>
      </c>
      <c r="AG328" s="192" t="str">
        <f t="shared" si="180"/>
        <v>H11ECP.</v>
      </c>
      <c r="AH328" s="192" t="str">
        <f t="shared" si="181"/>
        <v>H11ECP</v>
      </c>
      <c r="AI328" s="66"/>
      <c r="AJ328" s="66"/>
    </row>
    <row r="329" spans="1:36" s="15" customFormat="1" ht="350.1" customHeight="1" x14ac:dyDescent="0.2">
      <c r="A329" s="162">
        <f>IF(ISBLANK(D329),"",COUNTA($D$2:D329))</f>
        <v>265</v>
      </c>
      <c r="B329" s="141">
        <f t="shared" si="177"/>
        <v>328</v>
      </c>
      <c r="C329" s="84"/>
      <c r="D329" s="100" t="s">
        <v>1006</v>
      </c>
      <c r="E329" s="100" t="s">
        <v>28</v>
      </c>
      <c r="F329" s="98" t="s">
        <v>271</v>
      </c>
      <c r="G329" s="98" t="s">
        <v>183</v>
      </c>
      <c r="H329" s="98" t="s">
        <v>1500</v>
      </c>
      <c r="I329" s="98" t="s">
        <v>1447</v>
      </c>
      <c r="J329" s="100" t="s">
        <v>1448</v>
      </c>
      <c r="K329" s="84">
        <v>1</v>
      </c>
      <c r="L329" s="88">
        <v>43862</v>
      </c>
      <c r="M329" s="88">
        <v>43979</v>
      </c>
      <c r="N329" s="89">
        <f t="shared" si="175"/>
        <v>16.714285714285715</v>
      </c>
      <c r="O329" s="84" t="s">
        <v>894</v>
      </c>
      <c r="P329" s="87">
        <v>0</v>
      </c>
      <c r="Q329" s="84"/>
      <c r="R329" s="84"/>
      <c r="S329" s="165">
        <f t="shared" si="176"/>
        <v>-1465.9666666666667</v>
      </c>
      <c r="T329" s="90">
        <f t="shared" si="165"/>
        <v>0</v>
      </c>
      <c r="U329" s="101">
        <f t="shared" si="166"/>
        <v>0</v>
      </c>
      <c r="V329" s="101">
        <f t="shared" si="167"/>
        <v>0</v>
      </c>
      <c r="W329" s="101">
        <f t="shared" si="168"/>
        <v>16.714285714285715</v>
      </c>
      <c r="X329" s="84"/>
      <c r="Y329" s="112" t="str">
        <f t="shared" si="170"/>
        <v>VENCIDA</v>
      </c>
      <c r="Z329" s="112" t="str">
        <f t="shared" si="169"/>
        <v>VENCIDO</v>
      </c>
      <c r="AA329" s="108" t="s">
        <v>197</v>
      </c>
      <c r="AB329" s="118" t="str">
        <f t="shared" si="171"/>
        <v>H12ECP</v>
      </c>
      <c r="AC329" s="118">
        <f t="shared" si="174"/>
        <v>1</v>
      </c>
      <c r="AD329" s="118" t="str">
        <f t="shared" si="173"/>
        <v>H12ECP - 1</v>
      </c>
      <c r="AE329" s="192">
        <f t="shared" si="178"/>
        <v>1</v>
      </c>
      <c r="AF329" s="192">
        <f t="shared" si="179"/>
        <v>1</v>
      </c>
      <c r="AG329" s="192" t="str">
        <f t="shared" si="180"/>
        <v>H12ECP.</v>
      </c>
      <c r="AH329" s="192" t="str">
        <f t="shared" si="181"/>
        <v>H12ECP</v>
      </c>
      <c r="AI329" s="66"/>
      <c r="AJ329" s="66"/>
    </row>
    <row r="330" spans="1:36" s="15" customFormat="1" ht="350.1" customHeight="1" x14ac:dyDescent="0.2">
      <c r="A330" s="162">
        <f>IF(ISBLANK(D330),"",COUNTA($D$2:D330))</f>
        <v>266</v>
      </c>
      <c r="B330" s="141">
        <f t="shared" si="177"/>
        <v>329</v>
      </c>
      <c r="C330" s="84"/>
      <c r="D330" s="100" t="s">
        <v>848</v>
      </c>
      <c r="E330" s="100" t="s">
        <v>32</v>
      </c>
      <c r="F330" s="98" t="s">
        <v>875</v>
      </c>
      <c r="G330" s="98" t="s">
        <v>184</v>
      </c>
      <c r="H330" s="97" t="s">
        <v>622</v>
      </c>
      <c r="I330" s="97" t="s">
        <v>623</v>
      </c>
      <c r="J330" s="84" t="s">
        <v>481</v>
      </c>
      <c r="K330" s="84">
        <v>1</v>
      </c>
      <c r="L330" s="88">
        <v>43115</v>
      </c>
      <c r="M330" s="88">
        <v>43159</v>
      </c>
      <c r="N330" s="89">
        <f t="shared" si="175"/>
        <v>6.2857142857142856</v>
      </c>
      <c r="O330" s="84" t="s">
        <v>564</v>
      </c>
      <c r="P330" s="87">
        <v>1</v>
      </c>
      <c r="Q330" s="84"/>
      <c r="R330" s="84"/>
      <c r="S330" s="165">
        <f t="shared" si="176"/>
        <v>-1438.6333333333334</v>
      </c>
      <c r="T330" s="90">
        <f t="shared" si="165"/>
        <v>100</v>
      </c>
      <c r="U330" s="101">
        <f t="shared" si="166"/>
        <v>6.2857142857142856</v>
      </c>
      <c r="V330" s="101">
        <f t="shared" si="167"/>
        <v>6.2857142857142856</v>
      </c>
      <c r="W330" s="101">
        <f t="shared" si="168"/>
        <v>6.2857142857142856</v>
      </c>
      <c r="X330" s="84"/>
      <c r="Y330" s="112" t="str">
        <f t="shared" si="170"/>
        <v>CUMPLIDA</v>
      </c>
      <c r="Z330" s="112" t="str">
        <f t="shared" si="169"/>
        <v>CUMPLIDO</v>
      </c>
      <c r="AA330" s="108" t="s">
        <v>197</v>
      </c>
      <c r="AB330" s="118" t="str">
        <f t="shared" si="171"/>
        <v>H13ECP</v>
      </c>
      <c r="AC330" s="118">
        <f t="shared" si="174"/>
        <v>1</v>
      </c>
      <c r="AD330" s="118" t="str">
        <f t="shared" si="173"/>
        <v>H13ECP - 1</v>
      </c>
      <c r="AE330" s="192">
        <f t="shared" si="178"/>
        <v>5</v>
      </c>
      <c r="AF330" s="192">
        <f t="shared" si="179"/>
        <v>5</v>
      </c>
      <c r="AG330" s="192" t="str">
        <f t="shared" si="180"/>
        <v>H13ECP.</v>
      </c>
      <c r="AH330" s="192" t="str">
        <f t="shared" si="181"/>
        <v>H13ECP</v>
      </c>
      <c r="AI330" s="66"/>
      <c r="AJ330" s="66"/>
    </row>
    <row r="331" spans="1:36" s="15" customFormat="1" ht="350.1" customHeight="1" x14ac:dyDescent="0.2">
      <c r="A331" s="162">
        <f>IF(ISBLANK(D331),"",COUNTA($D$2:D331))</f>
        <v>267</v>
      </c>
      <c r="B331" s="141">
        <f t="shared" si="177"/>
        <v>330</v>
      </c>
      <c r="C331" s="84"/>
      <c r="D331" s="100" t="s">
        <v>994</v>
      </c>
      <c r="E331" s="100" t="s">
        <v>20</v>
      </c>
      <c r="F331" s="98" t="s">
        <v>521</v>
      </c>
      <c r="G331" s="98" t="s">
        <v>185</v>
      </c>
      <c r="H331" s="97" t="s">
        <v>522</v>
      </c>
      <c r="I331" s="97" t="s">
        <v>517</v>
      </c>
      <c r="J331" s="84" t="s">
        <v>518</v>
      </c>
      <c r="K331" s="84">
        <v>1</v>
      </c>
      <c r="L331" s="88">
        <v>43040</v>
      </c>
      <c r="M331" s="88">
        <v>43281</v>
      </c>
      <c r="N331" s="89">
        <f t="shared" si="175"/>
        <v>34.428571428571431</v>
      </c>
      <c r="O331" s="84" t="s">
        <v>417</v>
      </c>
      <c r="P331" s="87">
        <v>1</v>
      </c>
      <c r="Q331" s="84"/>
      <c r="R331" s="84"/>
      <c r="S331" s="165">
        <f t="shared" si="176"/>
        <v>-1442.7</v>
      </c>
      <c r="T331" s="90">
        <f t="shared" si="165"/>
        <v>100</v>
      </c>
      <c r="U331" s="101">
        <f t="shared" si="166"/>
        <v>34.428571428571431</v>
      </c>
      <c r="V331" s="101">
        <f t="shared" si="167"/>
        <v>34.428571428571431</v>
      </c>
      <c r="W331" s="101">
        <f t="shared" si="168"/>
        <v>34.428571428571431</v>
      </c>
      <c r="X331" s="84"/>
      <c r="Y331" s="112" t="str">
        <f t="shared" si="170"/>
        <v>CUMPLIDA</v>
      </c>
      <c r="Z331" s="112" t="str">
        <f t="shared" si="169"/>
        <v>VENCIDO</v>
      </c>
      <c r="AA331" s="108" t="s">
        <v>197</v>
      </c>
      <c r="AB331" s="118" t="str">
        <f t="shared" si="171"/>
        <v>H15ECP</v>
      </c>
      <c r="AC331" s="118">
        <f t="shared" si="174"/>
        <v>1</v>
      </c>
      <c r="AD331" s="118" t="str">
        <f t="shared" si="173"/>
        <v>H15ECP - 1</v>
      </c>
      <c r="AE331" s="192">
        <f t="shared" si="178"/>
        <v>5</v>
      </c>
      <c r="AF331" s="192">
        <f t="shared" si="179"/>
        <v>1</v>
      </c>
      <c r="AG331" s="192" t="str">
        <f t="shared" si="180"/>
        <v>H15ECP.</v>
      </c>
      <c r="AH331" s="192" t="str">
        <f t="shared" si="181"/>
        <v>H15ECP</v>
      </c>
      <c r="AI331" s="66"/>
      <c r="AJ331" s="66"/>
    </row>
    <row r="332" spans="1:36" s="15" customFormat="1" ht="350.1" customHeight="1" x14ac:dyDescent="0.2">
      <c r="A332" s="162" t="str">
        <f>IF(ISBLANK(D332),"",COUNTA($D$2:D332))</f>
        <v/>
      </c>
      <c r="B332" s="141">
        <f t="shared" si="177"/>
        <v>331</v>
      </c>
      <c r="C332" s="84"/>
      <c r="D332" s="100"/>
      <c r="E332" s="100" t="s">
        <v>20</v>
      </c>
      <c r="F332" s="98" t="s">
        <v>804</v>
      </c>
      <c r="G332" s="98" t="s">
        <v>186</v>
      </c>
      <c r="H332" s="97" t="s">
        <v>523</v>
      </c>
      <c r="I332" s="97" t="s">
        <v>519</v>
      </c>
      <c r="J332" s="84" t="s">
        <v>9</v>
      </c>
      <c r="K332" s="84">
        <v>3</v>
      </c>
      <c r="L332" s="88">
        <v>43040</v>
      </c>
      <c r="M332" s="88">
        <v>43403</v>
      </c>
      <c r="N332" s="89">
        <f t="shared" si="175"/>
        <v>51.857142857142854</v>
      </c>
      <c r="O332" s="84" t="s">
        <v>417</v>
      </c>
      <c r="P332" s="87">
        <v>2</v>
      </c>
      <c r="Q332" s="84"/>
      <c r="R332" s="84"/>
      <c r="S332" s="165">
        <f t="shared" si="176"/>
        <v>-1446.7666666666667</v>
      </c>
      <c r="T332" s="90">
        <f t="shared" si="165"/>
        <v>66.666666666666657</v>
      </c>
      <c r="U332" s="101">
        <f t="shared" si="166"/>
        <v>34.571428571428562</v>
      </c>
      <c r="V332" s="101">
        <f t="shared" si="167"/>
        <v>34.571428571428562</v>
      </c>
      <c r="W332" s="101">
        <f t="shared" si="168"/>
        <v>51.857142857142854</v>
      </c>
      <c r="X332" s="84"/>
      <c r="Y332" s="112" t="str">
        <f t="shared" si="170"/>
        <v>VENCIDA</v>
      </c>
      <c r="Z332" s="112" t="str">
        <f t="shared" si="169"/>
        <v/>
      </c>
      <c r="AA332" s="108" t="s">
        <v>197</v>
      </c>
      <c r="AB332" s="118" t="str">
        <f t="shared" si="171"/>
        <v>H15ECP</v>
      </c>
      <c r="AC332" s="118">
        <f t="shared" si="174"/>
        <v>2</v>
      </c>
      <c r="AD332" s="118" t="str">
        <f t="shared" si="173"/>
        <v>H15ECP - 2</v>
      </c>
      <c r="AE332" s="192">
        <f t="shared" si="178"/>
        <v>1</v>
      </c>
      <c r="AF332" s="192">
        <f t="shared" si="179"/>
        <v>1</v>
      </c>
      <c r="AG332" s="192" t="str">
        <f t="shared" si="180"/>
        <v>H15ECP.</v>
      </c>
      <c r="AH332" s="192" t="str">
        <f t="shared" si="181"/>
        <v>H15ECP</v>
      </c>
      <c r="AI332" s="66"/>
      <c r="AJ332" s="66"/>
    </row>
    <row r="333" spans="1:36" s="15" customFormat="1" ht="350.1" customHeight="1" x14ac:dyDescent="0.2">
      <c r="A333" s="162" t="str">
        <f>IF(ISBLANK(D333),"",COUNTA($D$2:D333))</f>
        <v/>
      </c>
      <c r="B333" s="141">
        <f t="shared" si="177"/>
        <v>332</v>
      </c>
      <c r="C333" s="84"/>
      <c r="D333" s="100"/>
      <c r="E333" s="100" t="s">
        <v>20</v>
      </c>
      <c r="F333" s="98" t="s">
        <v>2110</v>
      </c>
      <c r="G333" s="98" t="s">
        <v>48</v>
      </c>
      <c r="H333" s="97" t="s">
        <v>524</v>
      </c>
      <c r="I333" s="200" t="s">
        <v>1925</v>
      </c>
      <c r="J333" s="84" t="s">
        <v>9</v>
      </c>
      <c r="K333" s="84">
        <v>2</v>
      </c>
      <c r="L333" s="88">
        <v>43040</v>
      </c>
      <c r="M333" s="88">
        <v>43403</v>
      </c>
      <c r="N333" s="89">
        <f t="shared" si="175"/>
        <v>51.857142857142854</v>
      </c>
      <c r="O333" s="84" t="s">
        <v>417</v>
      </c>
      <c r="P333" s="87">
        <v>0</v>
      </c>
      <c r="Q333" s="84"/>
      <c r="R333" s="84"/>
      <c r="S333" s="165">
        <f t="shared" si="176"/>
        <v>-1446.7666666666667</v>
      </c>
      <c r="T333" s="90">
        <f t="shared" si="165"/>
        <v>0</v>
      </c>
      <c r="U333" s="101">
        <f t="shared" si="166"/>
        <v>0</v>
      </c>
      <c r="V333" s="101">
        <f t="shared" si="167"/>
        <v>0</v>
      </c>
      <c r="W333" s="101">
        <f t="shared" si="168"/>
        <v>51.857142857142854</v>
      </c>
      <c r="X333" s="84"/>
      <c r="Y333" s="112" t="str">
        <f t="shared" si="170"/>
        <v>VENCIDA</v>
      </c>
      <c r="Z333" s="112" t="str">
        <f t="shared" si="169"/>
        <v/>
      </c>
      <c r="AA333" s="108" t="s">
        <v>197</v>
      </c>
      <c r="AB333" s="118" t="str">
        <f t="shared" si="171"/>
        <v>H15ECP</v>
      </c>
      <c r="AC333" s="118">
        <f t="shared" si="174"/>
        <v>3</v>
      </c>
      <c r="AD333" s="118" t="str">
        <f t="shared" si="173"/>
        <v>H15ECP - 3</v>
      </c>
      <c r="AE333" s="192">
        <f t="shared" si="178"/>
        <v>1</v>
      </c>
      <c r="AF333" s="192">
        <f t="shared" si="179"/>
        <v>1</v>
      </c>
      <c r="AG333" s="192" t="str">
        <f t="shared" si="180"/>
        <v>H15ECP.</v>
      </c>
      <c r="AH333" s="192" t="str">
        <f t="shared" si="181"/>
        <v>H15ECP</v>
      </c>
      <c r="AI333" s="66"/>
      <c r="AJ333" s="66"/>
    </row>
    <row r="334" spans="1:36" s="15" customFormat="1" ht="350.1" customHeight="1" x14ac:dyDescent="0.2">
      <c r="A334" s="162" t="str">
        <f>IF(ISBLANK(D334),"",COUNTA($D$2:D334))</f>
        <v/>
      </c>
      <c r="B334" s="141">
        <f t="shared" si="177"/>
        <v>333</v>
      </c>
      <c r="C334" s="84"/>
      <c r="D334" s="100"/>
      <c r="E334" s="100" t="s">
        <v>20</v>
      </c>
      <c r="F334" s="98" t="s">
        <v>525</v>
      </c>
      <c r="G334" s="98" t="s">
        <v>202</v>
      </c>
      <c r="H334" s="98" t="s">
        <v>1180</v>
      </c>
      <c r="I334" s="98" t="s">
        <v>520</v>
      </c>
      <c r="J334" s="100" t="s">
        <v>9</v>
      </c>
      <c r="K334" s="84">
        <v>3</v>
      </c>
      <c r="L334" s="88">
        <v>43040</v>
      </c>
      <c r="M334" s="88">
        <v>43403</v>
      </c>
      <c r="N334" s="89">
        <f t="shared" si="175"/>
        <v>51.857142857142854</v>
      </c>
      <c r="O334" s="84" t="s">
        <v>417</v>
      </c>
      <c r="P334" s="87">
        <v>2</v>
      </c>
      <c r="Q334" s="84"/>
      <c r="R334" s="84"/>
      <c r="S334" s="165">
        <f t="shared" si="176"/>
        <v>-1446.7666666666667</v>
      </c>
      <c r="T334" s="90">
        <f t="shared" si="165"/>
        <v>66.666666666666657</v>
      </c>
      <c r="U334" s="101">
        <f t="shared" si="166"/>
        <v>34.571428571428562</v>
      </c>
      <c r="V334" s="101">
        <f t="shared" si="167"/>
        <v>34.571428571428562</v>
      </c>
      <c r="W334" s="101">
        <f t="shared" si="168"/>
        <v>51.857142857142854</v>
      </c>
      <c r="X334" s="84"/>
      <c r="Y334" s="112" t="str">
        <f t="shared" si="170"/>
        <v>VENCIDA</v>
      </c>
      <c r="Z334" s="112" t="str">
        <f t="shared" si="169"/>
        <v/>
      </c>
      <c r="AA334" s="108" t="s">
        <v>197</v>
      </c>
      <c r="AB334" s="118" t="str">
        <f t="shared" si="171"/>
        <v>H15ECP</v>
      </c>
      <c r="AC334" s="118">
        <f t="shared" si="174"/>
        <v>4</v>
      </c>
      <c r="AD334" s="118" t="str">
        <f t="shared" si="173"/>
        <v>H15ECP - 4</v>
      </c>
      <c r="AE334" s="192">
        <f t="shared" si="178"/>
        <v>1</v>
      </c>
      <c r="AF334" s="192">
        <f t="shared" si="179"/>
        <v>1</v>
      </c>
      <c r="AG334" s="192" t="str">
        <f t="shared" si="180"/>
        <v>H15ECP.</v>
      </c>
      <c r="AH334" s="192" t="str">
        <f t="shared" si="181"/>
        <v>H15ECP</v>
      </c>
      <c r="AI334" s="66"/>
      <c r="AJ334" s="66"/>
    </row>
    <row r="335" spans="1:36" s="15" customFormat="1" ht="350.1" customHeight="1" x14ac:dyDescent="0.2">
      <c r="A335" s="162">
        <f>IF(ISBLANK(D335),"",COUNTA($D$2:D335))</f>
        <v>268</v>
      </c>
      <c r="B335" s="141">
        <f t="shared" si="177"/>
        <v>334</v>
      </c>
      <c r="C335" s="84"/>
      <c r="D335" s="100" t="s">
        <v>1585</v>
      </c>
      <c r="E335" s="100" t="s">
        <v>20</v>
      </c>
      <c r="F335" s="98" t="s">
        <v>841</v>
      </c>
      <c r="G335" s="98" t="s">
        <v>187</v>
      </c>
      <c r="H335" s="98" t="s">
        <v>626</v>
      </c>
      <c r="I335" s="98" t="s">
        <v>630</v>
      </c>
      <c r="J335" s="100" t="s">
        <v>624</v>
      </c>
      <c r="K335" s="84">
        <v>1</v>
      </c>
      <c r="L335" s="88">
        <v>43040</v>
      </c>
      <c r="M335" s="88">
        <v>43069</v>
      </c>
      <c r="N335" s="89">
        <f t="shared" si="175"/>
        <v>4.1428571428571432</v>
      </c>
      <c r="O335" s="84" t="s">
        <v>564</v>
      </c>
      <c r="P335" s="84">
        <v>1</v>
      </c>
      <c r="Q335" s="84"/>
      <c r="R335" s="84"/>
      <c r="S335" s="165">
        <f t="shared" si="176"/>
        <v>-1435.6333333333334</v>
      </c>
      <c r="T335" s="90">
        <f t="shared" si="165"/>
        <v>100</v>
      </c>
      <c r="U335" s="101">
        <f t="shared" si="166"/>
        <v>4.1428571428571432</v>
      </c>
      <c r="V335" s="101">
        <f t="shared" si="167"/>
        <v>4.1428571428571432</v>
      </c>
      <c r="W335" s="101">
        <f t="shared" si="168"/>
        <v>4.1428571428571432</v>
      </c>
      <c r="X335" s="84"/>
      <c r="Y335" s="112" t="str">
        <f t="shared" si="170"/>
        <v>CUMPLIDA</v>
      </c>
      <c r="Z335" s="112" t="str">
        <f t="shared" si="169"/>
        <v>CUMPLIDO</v>
      </c>
      <c r="AA335" s="108" t="s">
        <v>197</v>
      </c>
      <c r="AB335" s="118" t="str">
        <f t="shared" si="171"/>
        <v>H16ECP</v>
      </c>
      <c r="AC335" s="118">
        <f t="shared" si="174"/>
        <v>1</v>
      </c>
      <c r="AD335" s="118" t="str">
        <f t="shared" si="173"/>
        <v>H16ECP - 1</v>
      </c>
      <c r="AE335" s="192">
        <f t="shared" si="178"/>
        <v>5</v>
      </c>
      <c r="AF335" s="192">
        <f t="shared" si="179"/>
        <v>5</v>
      </c>
      <c r="AG335" s="192" t="str">
        <f t="shared" si="180"/>
        <v>H16ECP.</v>
      </c>
      <c r="AH335" s="192" t="str">
        <f t="shared" si="181"/>
        <v>H16ECP</v>
      </c>
      <c r="AI335" s="66"/>
      <c r="AJ335" s="66"/>
    </row>
    <row r="336" spans="1:36" s="15" customFormat="1" ht="350.1" customHeight="1" x14ac:dyDescent="0.2">
      <c r="A336" s="162" t="str">
        <f>IF(ISBLANK(D336),"",COUNTA($D$2:D336))</f>
        <v/>
      </c>
      <c r="B336" s="141">
        <f t="shared" si="177"/>
        <v>335</v>
      </c>
      <c r="C336" s="84"/>
      <c r="D336" s="100"/>
      <c r="E336" s="100" t="s">
        <v>20</v>
      </c>
      <c r="F336" s="98" t="s">
        <v>2054</v>
      </c>
      <c r="G336" s="98" t="s">
        <v>629</v>
      </c>
      <c r="H336" s="97" t="s">
        <v>627</v>
      </c>
      <c r="I336" s="97" t="s">
        <v>628</v>
      </c>
      <c r="J336" s="201" t="s">
        <v>625</v>
      </c>
      <c r="K336" s="84">
        <v>1</v>
      </c>
      <c r="L336" s="88">
        <v>43132</v>
      </c>
      <c r="M336" s="88">
        <v>43160</v>
      </c>
      <c r="N336" s="89">
        <f t="shared" si="175"/>
        <v>4</v>
      </c>
      <c r="O336" s="84" t="s">
        <v>564</v>
      </c>
      <c r="P336" s="87">
        <v>1</v>
      </c>
      <c r="Q336" s="84"/>
      <c r="R336" s="84"/>
      <c r="S336" s="165">
        <f t="shared" si="176"/>
        <v>-1438.6666666666667</v>
      </c>
      <c r="T336" s="90">
        <f t="shared" si="165"/>
        <v>100</v>
      </c>
      <c r="U336" s="101">
        <f t="shared" si="166"/>
        <v>4</v>
      </c>
      <c r="V336" s="101">
        <f t="shared" si="167"/>
        <v>4</v>
      </c>
      <c r="W336" s="101">
        <f t="shared" si="168"/>
        <v>4</v>
      </c>
      <c r="X336" s="84"/>
      <c r="Y336" s="112" t="str">
        <f t="shared" si="170"/>
        <v>CUMPLIDA</v>
      </c>
      <c r="Z336" s="112" t="str">
        <f t="shared" si="169"/>
        <v/>
      </c>
      <c r="AA336" s="108" t="s">
        <v>197</v>
      </c>
      <c r="AB336" s="118" t="str">
        <f t="shared" si="171"/>
        <v>H16ECP</v>
      </c>
      <c r="AC336" s="118">
        <f t="shared" si="174"/>
        <v>2</v>
      </c>
      <c r="AD336" s="118" t="str">
        <f t="shared" si="173"/>
        <v>H16ECP - 2</v>
      </c>
      <c r="AE336" s="192">
        <f t="shared" si="178"/>
        <v>5</v>
      </c>
      <c r="AF336" s="192">
        <f t="shared" si="179"/>
        <v>5</v>
      </c>
      <c r="AG336" s="192" t="str">
        <f t="shared" si="180"/>
        <v>H16ECP.</v>
      </c>
      <c r="AH336" s="192" t="str">
        <f t="shared" si="181"/>
        <v>H16ECP</v>
      </c>
      <c r="AI336" s="66"/>
      <c r="AJ336" s="66"/>
    </row>
    <row r="337" spans="1:36" s="15" customFormat="1" ht="350.1" customHeight="1" x14ac:dyDescent="0.2">
      <c r="A337" s="162" t="str">
        <f>IF(ISBLANK(D337),"",COUNTA($D$2:D337))</f>
        <v/>
      </c>
      <c r="B337" s="141">
        <f t="shared" si="177"/>
        <v>336</v>
      </c>
      <c r="C337" s="84"/>
      <c r="D337" s="100"/>
      <c r="E337" s="100" t="s">
        <v>20</v>
      </c>
      <c r="F337" s="98" t="s">
        <v>2112</v>
      </c>
      <c r="G337" s="98" t="s">
        <v>188</v>
      </c>
      <c r="H337" s="98" t="s">
        <v>740</v>
      </c>
      <c r="I337" s="98" t="s">
        <v>455</v>
      </c>
      <c r="J337" s="100" t="s">
        <v>456</v>
      </c>
      <c r="K337" s="84">
        <v>1</v>
      </c>
      <c r="L337" s="88">
        <v>43040</v>
      </c>
      <c r="M337" s="88">
        <v>43250</v>
      </c>
      <c r="N337" s="89">
        <f t="shared" si="175"/>
        <v>30</v>
      </c>
      <c r="O337" s="84" t="s">
        <v>417</v>
      </c>
      <c r="P337" s="87">
        <v>1</v>
      </c>
      <c r="Q337" s="84"/>
      <c r="R337" s="84"/>
      <c r="S337" s="165">
        <f t="shared" si="176"/>
        <v>-1441.6666666666667</v>
      </c>
      <c r="T337" s="90">
        <f t="shared" si="165"/>
        <v>100</v>
      </c>
      <c r="U337" s="101">
        <f t="shared" si="166"/>
        <v>30</v>
      </c>
      <c r="V337" s="101">
        <f t="shared" si="167"/>
        <v>30</v>
      </c>
      <c r="W337" s="101">
        <f t="shared" si="168"/>
        <v>30</v>
      </c>
      <c r="X337" s="84"/>
      <c r="Y337" s="112" t="str">
        <f t="shared" si="170"/>
        <v>CUMPLIDA</v>
      </c>
      <c r="Z337" s="112" t="str">
        <f t="shared" si="169"/>
        <v/>
      </c>
      <c r="AA337" s="108" t="s">
        <v>197</v>
      </c>
      <c r="AB337" s="118" t="str">
        <f t="shared" si="171"/>
        <v>H16ECP</v>
      </c>
      <c r="AC337" s="118">
        <f t="shared" si="174"/>
        <v>3</v>
      </c>
      <c r="AD337" s="118" t="str">
        <f t="shared" si="173"/>
        <v>H16ECP - 3</v>
      </c>
      <c r="AE337" s="192">
        <f t="shared" si="178"/>
        <v>5</v>
      </c>
      <c r="AF337" s="192">
        <f t="shared" si="179"/>
        <v>5</v>
      </c>
      <c r="AG337" s="192" t="str">
        <f t="shared" si="180"/>
        <v>H16ECP.</v>
      </c>
      <c r="AH337" s="192" t="str">
        <f t="shared" si="181"/>
        <v>H16ECP</v>
      </c>
      <c r="AI337" s="66"/>
      <c r="AJ337" s="66"/>
    </row>
    <row r="338" spans="1:36" s="15" customFormat="1" ht="350.1" customHeight="1" x14ac:dyDescent="0.2">
      <c r="A338" s="162">
        <f>IF(ISBLANK(D338),"",COUNTA($D$2:D338))</f>
        <v>269</v>
      </c>
      <c r="B338" s="141">
        <f t="shared" si="177"/>
        <v>337</v>
      </c>
      <c r="C338" s="84"/>
      <c r="D338" s="100" t="s">
        <v>994</v>
      </c>
      <c r="E338" s="100" t="s">
        <v>31</v>
      </c>
      <c r="F338" s="98" t="s">
        <v>1449</v>
      </c>
      <c r="G338" s="98" t="s">
        <v>189</v>
      </c>
      <c r="H338" s="98" t="s">
        <v>1454</v>
      </c>
      <c r="I338" s="97" t="s">
        <v>1452</v>
      </c>
      <c r="J338" s="114" t="s">
        <v>1453</v>
      </c>
      <c r="K338" s="114">
        <v>4</v>
      </c>
      <c r="L338" s="103">
        <v>43858</v>
      </c>
      <c r="M338" s="103">
        <v>44165</v>
      </c>
      <c r="N338" s="89">
        <f t="shared" si="175"/>
        <v>43.857142857142854</v>
      </c>
      <c r="O338" s="84" t="s">
        <v>19</v>
      </c>
      <c r="P338" s="87">
        <v>4</v>
      </c>
      <c r="Q338" s="97"/>
      <c r="R338" s="84"/>
      <c r="S338" s="165">
        <f t="shared" si="176"/>
        <v>-1472.1666666666667</v>
      </c>
      <c r="T338" s="90">
        <f t="shared" si="165"/>
        <v>100</v>
      </c>
      <c r="U338" s="101">
        <f t="shared" si="166"/>
        <v>43.857142857142854</v>
      </c>
      <c r="V338" s="101">
        <f t="shared" si="167"/>
        <v>43.857142857142854</v>
      </c>
      <c r="W338" s="101">
        <f t="shared" si="168"/>
        <v>43.857142857142854</v>
      </c>
      <c r="X338" s="84"/>
      <c r="Y338" s="112" t="str">
        <f t="shared" si="170"/>
        <v>CUMPLIDA</v>
      </c>
      <c r="Z338" s="112" t="str">
        <f t="shared" si="169"/>
        <v>VENCIDO</v>
      </c>
      <c r="AA338" s="108" t="s">
        <v>197</v>
      </c>
      <c r="AB338" s="118" t="str">
        <f t="shared" si="171"/>
        <v>H18ECP</v>
      </c>
      <c r="AC338" s="118">
        <f t="shared" si="174"/>
        <v>1</v>
      </c>
      <c r="AD338" s="118" t="str">
        <f t="shared" si="173"/>
        <v>H18ECP - 1</v>
      </c>
      <c r="AE338" s="192">
        <f t="shared" si="178"/>
        <v>5</v>
      </c>
      <c r="AF338" s="192">
        <f t="shared" si="179"/>
        <v>1</v>
      </c>
      <c r="AG338" s="192" t="str">
        <f t="shared" si="180"/>
        <v>H18ECP.</v>
      </c>
      <c r="AH338" s="192" t="str">
        <f t="shared" si="181"/>
        <v>H18ECP</v>
      </c>
      <c r="AI338" s="66"/>
      <c r="AJ338" s="66"/>
    </row>
    <row r="339" spans="1:36" s="15" customFormat="1" ht="350.1" customHeight="1" x14ac:dyDescent="0.2">
      <c r="A339" s="162" t="str">
        <f>IF(ISBLANK(D339),"",COUNTA($D$2:D339))</f>
        <v/>
      </c>
      <c r="B339" s="141">
        <f t="shared" si="177"/>
        <v>338</v>
      </c>
      <c r="C339" s="84"/>
      <c r="D339" s="100"/>
      <c r="E339" s="100" t="s">
        <v>31</v>
      </c>
      <c r="F339" s="98" t="s">
        <v>1450</v>
      </c>
      <c r="G339" s="98" t="s">
        <v>189</v>
      </c>
      <c r="H339" s="98" t="s">
        <v>1457</v>
      </c>
      <c r="I339" s="97" t="s">
        <v>1455</v>
      </c>
      <c r="J339" s="84" t="s">
        <v>1456</v>
      </c>
      <c r="K339" s="114">
        <v>4</v>
      </c>
      <c r="L339" s="103">
        <v>43858</v>
      </c>
      <c r="M339" s="103">
        <v>44165</v>
      </c>
      <c r="N339" s="89">
        <f t="shared" ref="N339" si="182">(+M339-L339)/7</f>
        <v>43.857142857142854</v>
      </c>
      <c r="O339" s="84" t="s">
        <v>19</v>
      </c>
      <c r="P339" s="87">
        <v>2</v>
      </c>
      <c r="Q339" s="84"/>
      <c r="R339" s="84"/>
      <c r="S339" s="165">
        <f t="shared" si="176"/>
        <v>-1472.1666666666667</v>
      </c>
      <c r="T339" s="90">
        <f t="shared" si="165"/>
        <v>50</v>
      </c>
      <c r="U339" s="101">
        <f t="shared" si="166"/>
        <v>21.928571428571427</v>
      </c>
      <c r="V339" s="101">
        <f t="shared" si="167"/>
        <v>21.928571428571427</v>
      </c>
      <c r="W339" s="101">
        <f t="shared" si="168"/>
        <v>43.857142857142854</v>
      </c>
      <c r="X339" s="84"/>
      <c r="Y339" s="112" t="str">
        <f t="shared" si="170"/>
        <v>VENCIDA</v>
      </c>
      <c r="Z339" s="112" t="str">
        <f t="shared" si="169"/>
        <v/>
      </c>
      <c r="AA339" s="108" t="s">
        <v>197</v>
      </c>
      <c r="AB339" s="118" t="str">
        <f t="shared" si="171"/>
        <v>H18ECP</v>
      </c>
      <c r="AC339" s="118">
        <f t="shared" si="174"/>
        <v>2</v>
      </c>
      <c r="AD339" s="118" t="str">
        <f t="shared" si="173"/>
        <v>H18ECP - 2</v>
      </c>
      <c r="AE339" s="192">
        <f t="shared" si="178"/>
        <v>1</v>
      </c>
      <c r="AF339" s="192">
        <f t="shared" si="179"/>
        <v>1</v>
      </c>
      <c r="AG339" s="192" t="str">
        <f t="shared" si="180"/>
        <v>H18ECP.</v>
      </c>
      <c r="AH339" s="192" t="str">
        <f t="shared" si="181"/>
        <v>H18ECP</v>
      </c>
      <c r="AI339" s="66"/>
      <c r="AJ339" s="66"/>
    </row>
    <row r="340" spans="1:36" s="15" customFormat="1" ht="350.1" customHeight="1" x14ac:dyDescent="0.2">
      <c r="A340" s="162">
        <f>IF(ISBLANK(D340),"",COUNTA($D$2:D340))</f>
        <v>270</v>
      </c>
      <c r="B340" s="141">
        <f t="shared" si="177"/>
        <v>339</v>
      </c>
      <c r="C340" s="84"/>
      <c r="D340" s="100" t="s">
        <v>848</v>
      </c>
      <c r="E340" s="100" t="s">
        <v>190</v>
      </c>
      <c r="F340" s="98" t="s">
        <v>272</v>
      </c>
      <c r="G340" s="98" t="s">
        <v>191</v>
      </c>
      <c r="H340" s="97" t="s">
        <v>779</v>
      </c>
      <c r="I340" s="97" t="s">
        <v>780</v>
      </c>
      <c r="J340" s="100" t="s">
        <v>9</v>
      </c>
      <c r="K340" s="84">
        <v>1</v>
      </c>
      <c r="L340" s="88">
        <v>43040</v>
      </c>
      <c r="M340" s="88">
        <v>43099</v>
      </c>
      <c r="N340" s="89">
        <f t="shared" si="175"/>
        <v>8.4285714285714288</v>
      </c>
      <c r="O340" s="84" t="s">
        <v>659</v>
      </c>
      <c r="P340" s="87">
        <v>0.5</v>
      </c>
      <c r="Q340" s="84"/>
      <c r="R340" s="84"/>
      <c r="S340" s="165">
        <f t="shared" si="176"/>
        <v>-1436.6333333333334</v>
      </c>
      <c r="T340" s="90">
        <f t="shared" si="165"/>
        <v>50</v>
      </c>
      <c r="U340" s="101">
        <f t="shared" si="166"/>
        <v>4.2142857142857144</v>
      </c>
      <c r="V340" s="101">
        <f t="shared" si="167"/>
        <v>4.2142857142857144</v>
      </c>
      <c r="W340" s="101">
        <f t="shared" si="168"/>
        <v>8.4285714285714288</v>
      </c>
      <c r="X340" s="84"/>
      <c r="Y340" s="112" t="str">
        <f t="shared" si="170"/>
        <v>VENCIDA</v>
      </c>
      <c r="Z340" s="112" t="str">
        <f t="shared" si="169"/>
        <v>VENCIDO</v>
      </c>
      <c r="AA340" s="108" t="s">
        <v>197</v>
      </c>
      <c r="AB340" s="118" t="str">
        <f t="shared" si="171"/>
        <v>H19ECP</v>
      </c>
      <c r="AC340" s="118">
        <f t="shared" si="174"/>
        <v>1</v>
      </c>
      <c r="AD340" s="118" t="str">
        <f t="shared" si="173"/>
        <v>H19ECP - 1</v>
      </c>
      <c r="AE340" s="192">
        <f t="shared" si="178"/>
        <v>1</v>
      </c>
      <c r="AF340" s="192">
        <f t="shared" si="179"/>
        <v>1</v>
      </c>
      <c r="AG340" s="192" t="str">
        <f t="shared" si="180"/>
        <v>H19ECP.</v>
      </c>
      <c r="AH340" s="192" t="str">
        <f t="shared" si="181"/>
        <v>H19ECP</v>
      </c>
      <c r="AI340" s="66"/>
      <c r="AJ340" s="66"/>
    </row>
    <row r="341" spans="1:36" s="15" customFormat="1" ht="350.1" customHeight="1" x14ac:dyDescent="0.2">
      <c r="A341" s="162">
        <f>IF(ISBLANK(D341),"",COUNTA($D$2:D341))</f>
        <v>271</v>
      </c>
      <c r="B341" s="141">
        <f t="shared" si="177"/>
        <v>340</v>
      </c>
      <c r="C341" s="84"/>
      <c r="D341" s="100" t="s">
        <v>995</v>
      </c>
      <c r="E341" s="100" t="s">
        <v>20</v>
      </c>
      <c r="F341" s="98" t="s">
        <v>273</v>
      </c>
      <c r="G341" s="98" t="s">
        <v>1000</v>
      </c>
      <c r="H341" s="97" t="s">
        <v>527</v>
      </c>
      <c r="I341" s="97" t="s">
        <v>528</v>
      </c>
      <c r="J341" s="100" t="s">
        <v>9</v>
      </c>
      <c r="K341" s="84">
        <v>1</v>
      </c>
      <c r="L341" s="88">
        <v>43040</v>
      </c>
      <c r="M341" s="88">
        <v>43250</v>
      </c>
      <c r="N341" s="89">
        <f t="shared" si="175"/>
        <v>30</v>
      </c>
      <c r="O341" s="84" t="s">
        <v>417</v>
      </c>
      <c r="P341" s="87">
        <v>1</v>
      </c>
      <c r="Q341" s="101"/>
      <c r="R341" s="101"/>
      <c r="S341" s="165">
        <f t="shared" si="176"/>
        <v>-1441.6666666666667</v>
      </c>
      <c r="T341" s="90">
        <f t="shared" si="165"/>
        <v>100</v>
      </c>
      <c r="U341" s="101">
        <f t="shared" si="166"/>
        <v>30</v>
      </c>
      <c r="V341" s="101">
        <f t="shared" si="167"/>
        <v>30</v>
      </c>
      <c r="W341" s="101">
        <f t="shared" si="168"/>
        <v>30</v>
      </c>
      <c r="X341" s="84"/>
      <c r="Y341" s="112" t="str">
        <f t="shared" si="170"/>
        <v>CUMPLIDA</v>
      </c>
      <c r="Z341" s="112" t="str">
        <f t="shared" si="169"/>
        <v>CUMPLIDO</v>
      </c>
      <c r="AA341" s="108" t="s">
        <v>197</v>
      </c>
      <c r="AB341" s="118" t="str">
        <f t="shared" si="171"/>
        <v>H22ECP</v>
      </c>
      <c r="AC341" s="118">
        <f t="shared" si="174"/>
        <v>1</v>
      </c>
      <c r="AD341" s="118" t="str">
        <f t="shared" si="173"/>
        <v>H22ECP - 1</v>
      </c>
      <c r="AE341" s="192">
        <f t="shared" si="178"/>
        <v>5</v>
      </c>
      <c r="AF341" s="192">
        <f t="shared" si="179"/>
        <v>5</v>
      </c>
      <c r="AG341" s="192" t="str">
        <f t="shared" si="180"/>
        <v>H22ECP.</v>
      </c>
      <c r="AH341" s="192" t="str">
        <f t="shared" si="181"/>
        <v>H22ECP</v>
      </c>
      <c r="AI341" s="66"/>
      <c r="AJ341" s="66"/>
    </row>
    <row r="342" spans="1:36" s="15" customFormat="1" ht="350.1" customHeight="1" x14ac:dyDescent="0.2">
      <c r="A342" s="162">
        <f>IF(ISBLANK(D342),"",COUNTA($D$2:D342))</f>
        <v>272</v>
      </c>
      <c r="B342" s="141">
        <f t="shared" si="177"/>
        <v>341</v>
      </c>
      <c r="C342" s="84"/>
      <c r="D342" s="100" t="s">
        <v>994</v>
      </c>
      <c r="E342" s="100" t="s">
        <v>192</v>
      </c>
      <c r="F342" s="98" t="s">
        <v>729</v>
      </c>
      <c r="G342" s="98" t="s">
        <v>193</v>
      </c>
      <c r="H342" s="98" t="s">
        <v>727</v>
      </c>
      <c r="I342" s="98" t="s">
        <v>728</v>
      </c>
      <c r="J342" s="100" t="s">
        <v>9</v>
      </c>
      <c r="K342" s="84">
        <v>1</v>
      </c>
      <c r="L342" s="88">
        <v>43040</v>
      </c>
      <c r="M342" s="88">
        <v>43099</v>
      </c>
      <c r="N342" s="89">
        <f t="shared" si="175"/>
        <v>8.4285714285714288</v>
      </c>
      <c r="O342" s="84" t="s">
        <v>659</v>
      </c>
      <c r="P342" s="87">
        <v>0</v>
      </c>
      <c r="Q342" s="84"/>
      <c r="R342" s="84"/>
      <c r="S342" s="165">
        <f t="shared" si="176"/>
        <v>-1436.6333333333334</v>
      </c>
      <c r="T342" s="90">
        <f t="shared" si="165"/>
        <v>0</v>
      </c>
      <c r="U342" s="101">
        <f t="shared" si="166"/>
        <v>0</v>
      </c>
      <c r="V342" s="101">
        <f t="shared" si="167"/>
        <v>0</v>
      </c>
      <c r="W342" s="101">
        <f t="shared" si="168"/>
        <v>8.4285714285714288</v>
      </c>
      <c r="X342" s="84"/>
      <c r="Y342" s="112" t="str">
        <f t="shared" si="170"/>
        <v>VENCIDA</v>
      </c>
      <c r="Z342" s="112" t="str">
        <f t="shared" si="169"/>
        <v>VENCIDO</v>
      </c>
      <c r="AA342" s="108" t="s">
        <v>197</v>
      </c>
      <c r="AB342" s="118" t="str">
        <f t="shared" si="171"/>
        <v>H24ECP</v>
      </c>
      <c r="AC342" s="118">
        <f t="shared" si="174"/>
        <v>1</v>
      </c>
      <c r="AD342" s="118" t="str">
        <f t="shared" si="173"/>
        <v>H24ECP - 1</v>
      </c>
      <c r="AE342" s="192">
        <f t="shared" si="178"/>
        <v>1</v>
      </c>
      <c r="AF342" s="192">
        <f t="shared" si="179"/>
        <v>1</v>
      </c>
      <c r="AG342" s="192" t="str">
        <f t="shared" si="180"/>
        <v>H24ECP.</v>
      </c>
      <c r="AH342" s="192" t="str">
        <f t="shared" si="181"/>
        <v>H24ECP</v>
      </c>
      <c r="AI342" s="66"/>
      <c r="AJ342" s="66"/>
    </row>
    <row r="343" spans="1:36" s="15" customFormat="1" ht="350.1" customHeight="1" x14ac:dyDescent="0.2">
      <c r="A343" s="162">
        <f>IF(ISBLANK(D343),"",COUNTA($D$2:D343))</f>
        <v>273</v>
      </c>
      <c r="B343" s="141">
        <f t="shared" si="177"/>
        <v>342</v>
      </c>
      <c r="C343" s="84"/>
      <c r="D343" s="100" t="s">
        <v>848</v>
      </c>
      <c r="E343" s="100" t="s">
        <v>20</v>
      </c>
      <c r="F343" s="98" t="s">
        <v>2055</v>
      </c>
      <c r="G343" s="98" t="s">
        <v>194</v>
      </c>
      <c r="H343" s="98" t="s">
        <v>730</v>
      </c>
      <c r="I343" s="98" t="s">
        <v>731</v>
      </c>
      <c r="J343" s="100" t="s">
        <v>679</v>
      </c>
      <c r="K343" s="84">
        <v>1</v>
      </c>
      <c r="L343" s="88">
        <v>43040</v>
      </c>
      <c r="M343" s="88">
        <v>43099</v>
      </c>
      <c r="N343" s="89">
        <f t="shared" si="175"/>
        <v>8.4285714285714288</v>
      </c>
      <c r="O343" s="84" t="s">
        <v>659</v>
      </c>
      <c r="P343" s="87">
        <v>1</v>
      </c>
      <c r="Q343" s="84"/>
      <c r="R343" s="84"/>
      <c r="S343" s="165">
        <f t="shared" si="176"/>
        <v>-1436.6333333333334</v>
      </c>
      <c r="T343" s="90">
        <f t="shared" si="165"/>
        <v>100</v>
      </c>
      <c r="U343" s="101">
        <f t="shared" si="166"/>
        <v>8.4285714285714288</v>
      </c>
      <c r="V343" s="101">
        <f t="shared" si="167"/>
        <v>8.4285714285714288</v>
      </c>
      <c r="W343" s="101">
        <f t="shared" si="168"/>
        <v>8.4285714285714288</v>
      </c>
      <c r="X343" s="84"/>
      <c r="Y343" s="112" t="str">
        <f t="shared" si="170"/>
        <v>CUMPLIDA</v>
      </c>
      <c r="Z343" s="112" t="str">
        <f t="shared" si="169"/>
        <v>CUMPLIDO</v>
      </c>
      <c r="AA343" s="108" t="s">
        <v>197</v>
      </c>
      <c r="AB343" s="118" t="str">
        <f t="shared" si="171"/>
        <v>H25ECP</v>
      </c>
      <c r="AC343" s="118">
        <f t="shared" si="174"/>
        <v>1</v>
      </c>
      <c r="AD343" s="118" t="str">
        <f t="shared" si="173"/>
        <v>H25ECP - 1</v>
      </c>
      <c r="AE343" s="192">
        <f t="shared" si="178"/>
        <v>5</v>
      </c>
      <c r="AF343" s="192">
        <f t="shared" si="179"/>
        <v>5</v>
      </c>
      <c r="AG343" s="192" t="str">
        <f t="shared" si="180"/>
        <v>H25ECP.</v>
      </c>
      <c r="AH343" s="192" t="str">
        <f t="shared" si="181"/>
        <v>H25ECP</v>
      </c>
      <c r="AI343" s="66"/>
      <c r="AJ343" s="66"/>
    </row>
    <row r="344" spans="1:36" s="15" customFormat="1" ht="350.1" customHeight="1" x14ac:dyDescent="0.2">
      <c r="A344" s="162">
        <f>IF(ISBLANK(D344),"",COUNTA($D$2:D344))</f>
        <v>274</v>
      </c>
      <c r="B344" s="141">
        <f t="shared" si="177"/>
        <v>343</v>
      </c>
      <c r="C344" s="84"/>
      <c r="D344" s="100" t="s">
        <v>848</v>
      </c>
      <c r="E344" s="100" t="s">
        <v>20</v>
      </c>
      <c r="F344" s="98" t="s">
        <v>274</v>
      </c>
      <c r="G344" s="98" t="s">
        <v>195</v>
      </c>
      <c r="H344" s="98" t="s">
        <v>526</v>
      </c>
      <c r="I344" s="98" t="s">
        <v>529</v>
      </c>
      <c r="J344" s="100" t="s">
        <v>161</v>
      </c>
      <c r="K344" s="84">
        <v>2</v>
      </c>
      <c r="L344" s="88">
        <v>43040</v>
      </c>
      <c r="M344" s="88">
        <v>43403</v>
      </c>
      <c r="N344" s="89">
        <f t="shared" si="175"/>
        <v>51.857142857142854</v>
      </c>
      <c r="O344" s="84" t="s">
        <v>417</v>
      </c>
      <c r="P344" s="87">
        <v>0</v>
      </c>
      <c r="Q344" s="84"/>
      <c r="R344" s="84"/>
      <c r="S344" s="165">
        <f t="shared" si="176"/>
        <v>-1446.7666666666667</v>
      </c>
      <c r="T344" s="90">
        <f t="shared" si="165"/>
        <v>0</v>
      </c>
      <c r="U344" s="101">
        <f t="shared" si="166"/>
        <v>0</v>
      </c>
      <c r="V344" s="101">
        <f t="shared" si="167"/>
        <v>0</v>
      </c>
      <c r="W344" s="101">
        <f t="shared" si="168"/>
        <v>51.857142857142854</v>
      </c>
      <c r="X344" s="84"/>
      <c r="Y344" s="112" t="str">
        <f t="shared" si="170"/>
        <v>VENCIDA</v>
      </c>
      <c r="Z344" s="112" t="str">
        <f t="shared" si="169"/>
        <v>VENCIDO</v>
      </c>
      <c r="AA344" s="108" t="s">
        <v>197</v>
      </c>
      <c r="AB344" s="118" t="str">
        <f t="shared" si="171"/>
        <v>H26ECP</v>
      </c>
      <c r="AC344" s="118">
        <f t="shared" si="174"/>
        <v>1</v>
      </c>
      <c r="AD344" s="118" t="str">
        <f t="shared" si="173"/>
        <v>H26ECP - 1</v>
      </c>
      <c r="AE344" s="192">
        <f t="shared" si="178"/>
        <v>1</v>
      </c>
      <c r="AF344" s="192">
        <f t="shared" si="179"/>
        <v>1</v>
      </c>
      <c r="AG344" s="192" t="str">
        <f t="shared" si="180"/>
        <v>H26ECP.</v>
      </c>
      <c r="AH344" s="192" t="str">
        <f t="shared" si="181"/>
        <v>H26ECP</v>
      </c>
      <c r="AI344" s="66"/>
      <c r="AJ344" s="66"/>
    </row>
    <row r="345" spans="1:36" s="15" customFormat="1" ht="350.1" customHeight="1" x14ac:dyDescent="0.2">
      <c r="A345" s="162">
        <f>IF(ISBLANK(D345),"",COUNTA($D$2:D345))</f>
        <v>275</v>
      </c>
      <c r="B345" s="141">
        <f t="shared" si="177"/>
        <v>344</v>
      </c>
      <c r="C345" s="84"/>
      <c r="D345" s="100" t="s">
        <v>994</v>
      </c>
      <c r="E345" s="100" t="s">
        <v>28</v>
      </c>
      <c r="F345" s="98" t="s">
        <v>636</v>
      </c>
      <c r="G345" s="98" t="s">
        <v>158</v>
      </c>
      <c r="H345" s="98" t="s">
        <v>635</v>
      </c>
      <c r="I345" s="98" t="s">
        <v>631</v>
      </c>
      <c r="J345" s="100" t="s">
        <v>632</v>
      </c>
      <c r="K345" s="84">
        <v>1</v>
      </c>
      <c r="L345" s="88">
        <v>43040</v>
      </c>
      <c r="M345" s="88">
        <v>43099</v>
      </c>
      <c r="N345" s="89">
        <f t="shared" si="175"/>
        <v>8.4285714285714288</v>
      </c>
      <c r="O345" s="84" t="s">
        <v>564</v>
      </c>
      <c r="P345" s="87">
        <v>1</v>
      </c>
      <c r="Q345" s="84"/>
      <c r="R345" s="84"/>
      <c r="S345" s="165">
        <f t="shared" si="176"/>
        <v>-1436.6333333333334</v>
      </c>
      <c r="T345" s="90">
        <f t="shared" si="165"/>
        <v>100</v>
      </c>
      <c r="U345" s="101">
        <f t="shared" si="166"/>
        <v>8.4285714285714288</v>
      </c>
      <c r="V345" s="101">
        <f t="shared" si="167"/>
        <v>8.4285714285714288</v>
      </c>
      <c r="W345" s="101">
        <f t="shared" si="168"/>
        <v>8.4285714285714288</v>
      </c>
      <c r="X345" s="84"/>
      <c r="Y345" s="112" t="str">
        <f t="shared" si="170"/>
        <v>CUMPLIDA</v>
      </c>
      <c r="Z345" s="112" t="str">
        <f t="shared" si="169"/>
        <v>CUMPLIDO</v>
      </c>
      <c r="AA345" s="108" t="s">
        <v>196</v>
      </c>
      <c r="AB345" s="118" t="str">
        <f t="shared" si="171"/>
        <v>H1EVP</v>
      </c>
      <c r="AC345" s="118">
        <f t="shared" si="174"/>
        <v>1</v>
      </c>
      <c r="AD345" s="118" t="str">
        <f t="shared" si="173"/>
        <v>H1EVP - 1</v>
      </c>
      <c r="AE345" s="192">
        <f t="shared" si="178"/>
        <v>5</v>
      </c>
      <c r="AF345" s="192">
        <f t="shared" si="179"/>
        <v>5</v>
      </c>
      <c r="AG345" s="192" t="str">
        <f t="shared" si="180"/>
        <v>H1EVP.</v>
      </c>
      <c r="AH345" s="192" t="str">
        <f t="shared" si="181"/>
        <v>H1EVP</v>
      </c>
      <c r="AI345" s="66"/>
      <c r="AJ345" s="66"/>
    </row>
    <row r="346" spans="1:36" s="15" customFormat="1" ht="350.1" customHeight="1" x14ac:dyDescent="0.2">
      <c r="A346" s="162" t="str">
        <f>IF(ISBLANK(D346),"",COUNTA($D$2:D346))</f>
        <v/>
      </c>
      <c r="B346" s="141">
        <f t="shared" si="177"/>
        <v>345</v>
      </c>
      <c r="C346" s="84"/>
      <c r="D346" s="100"/>
      <c r="E346" s="100" t="s">
        <v>28</v>
      </c>
      <c r="F346" s="97" t="s">
        <v>2056</v>
      </c>
      <c r="G346" s="98" t="s">
        <v>637</v>
      </c>
      <c r="H346" s="98" t="s">
        <v>1001</v>
      </c>
      <c r="I346" s="98" t="s">
        <v>633</v>
      </c>
      <c r="J346" s="84" t="s">
        <v>634</v>
      </c>
      <c r="K346" s="84">
        <v>1</v>
      </c>
      <c r="L346" s="88">
        <v>43040</v>
      </c>
      <c r="M346" s="88">
        <v>43099</v>
      </c>
      <c r="N346" s="89">
        <f t="shared" si="175"/>
        <v>8.4285714285714288</v>
      </c>
      <c r="O346" s="84" t="s">
        <v>564</v>
      </c>
      <c r="P346" s="87">
        <v>1</v>
      </c>
      <c r="Q346" s="84"/>
      <c r="R346" s="84"/>
      <c r="S346" s="165">
        <f t="shared" si="176"/>
        <v>-1436.6333333333334</v>
      </c>
      <c r="T346" s="90">
        <f t="shared" si="165"/>
        <v>100</v>
      </c>
      <c r="U346" s="101">
        <f t="shared" si="166"/>
        <v>8.4285714285714288</v>
      </c>
      <c r="V346" s="101">
        <f t="shared" si="167"/>
        <v>8.4285714285714288</v>
      </c>
      <c r="W346" s="101">
        <f t="shared" si="168"/>
        <v>8.4285714285714288</v>
      </c>
      <c r="X346" s="84"/>
      <c r="Y346" s="112" t="str">
        <f t="shared" si="170"/>
        <v>CUMPLIDA</v>
      </c>
      <c r="Z346" s="112" t="str">
        <f t="shared" si="169"/>
        <v/>
      </c>
      <c r="AA346" s="108" t="s">
        <v>196</v>
      </c>
      <c r="AB346" s="118" t="str">
        <f t="shared" si="171"/>
        <v>H1EVP</v>
      </c>
      <c r="AC346" s="118">
        <f t="shared" si="174"/>
        <v>2</v>
      </c>
      <c r="AD346" s="118" t="str">
        <f t="shared" si="173"/>
        <v>H1EVP - 2</v>
      </c>
      <c r="AE346" s="192">
        <f t="shared" si="178"/>
        <v>5</v>
      </c>
      <c r="AF346" s="192">
        <f t="shared" si="179"/>
        <v>5</v>
      </c>
      <c r="AG346" s="192" t="str">
        <f t="shared" si="180"/>
        <v>H1EVP.</v>
      </c>
      <c r="AH346" s="192" t="str">
        <f t="shared" si="181"/>
        <v>H1EVP</v>
      </c>
      <c r="AI346" s="66"/>
      <c r="AJ346" s="66"/>
    </row>
    <row r="347" spans="1:36" s="15" customFormat="1" ht="350.1" customHeight="1" x14ac:dyDescent="0.2">
      <c r="A347" s="162">
        <f>IF(ISBLANK(D347),"",COUNTA($D$2:D347))</f>
        <v>276</v>
      </c>
      <c r="B347" s="141">
        <f t="shared" si="177"/>
        <v>346</v>
      </c>
      <c r="C347" s="84"/>
      <c r="D347" s="100" t="s">
        <v>994</v>
      </c>
      <c r="E347" s="100" t="s">
        <v>159</v>
      </c>
      <c r="F347" s="98" t="s">
        <v>816</v>
      </c>
      <c r="G347" s="98" t="s">
        <v>160</v>
      </c>
      <c r="H347" s="98" t="s">
        <v>641</v>
      </c>
      <c r="I347" s="98" t="s">
        <v>638</v>
      </c>
      <c r="J347" s="84" t="s">
        <v>639</v>
      </c>
      <c r="K347" s="84">
        <v>1</v>
      </c>
      <c r="L347" s="88">
        <v>43040</v>
      </c>
      <c r="M347" s="88">
        <v>43099</v>
      </c>
      <c r="N347" s="89">
        <f t="shared" si="175"/>
        <v>8.4285714285714288</v>
      </c>
      <c r="O347" s="84" t="s">
        <v>564</v>
      </c>
      <c r="P347" s="87">
        <v>1</v>
      </c>
      <c r="Q347" s="84"/>
      <c r="R347" s="84"/>
      <c r="S347" s="165">
        <f t="shared" si="176"/>
        <v>-1436.6333333333334</v>
      </c>
      <c r="T347" s="90">
        <f t="shared" si="165"/>
        <v>100</v>
      </c>
      <c r="U347" s="101">
        <f t="shared" si="166"/>
        <v>8.4285714285714288</v>
      </c>
      <c r="V347" s="101">
        <f t="shared" si="167"/>
        <v>8.4285714285714288</v>
      </c>
      <c r="W347" s="101">
        <f t="shared" si="168"/>
        <v>8.4285714285714288</v>
      </c>
      <c r="X347" s="84"/>
      <c r="Y347" s="112" t="str">
        <f t="shared" si="170"/>
        <v>CUMPLIDA</v>
      </c>
      <c r="Z347" s="112" t="str">
        <f t="shared" si="169"/>
        <v>CUMPLIDO</v>
      </c>
      <c r="AA347" s="108" t="s">
        <v>196</v>
      </c>
      <c r="AB347" s="118" t="str">
        <f t="shared" si="171"/>
        <v>H2EVP</v>
      </c>
      <c r="AC347" s="118">
        <f t="shared" si="174"/>
        <v>1</v>
      </c>
      <c r="AD347" s="118" t="str">
        <f t="shared" si="173"/>
        <v>H2EVP - 1</v>
      </c>
      <c r="AE347" s="192">
        <f t="shared" si="178"/>
        <v>5</v>
      </c>
      <c r="AF347" s="192">
        <f t="shared" si="179"/>
        <v>5</v>
      </c>
      <c r="AG347" s="192" t="str">
        <f t="shared" si="180"/>
        <v>H2EVP.</v>
      </c>
      <c r="AH347" s="192" t="str">
        <f t="shared" si="181"/>
        <v>H2EVP</v>
      </c>
      <c r="AI347" s="66"/>
      <c r="AJ347" s="66"/>
    </row>
    <row r="348" spans="1:36" s="15" customFormat="1" ht="350.1" customHeight="1" x14ac:dyDescent="0.2">
      <c r="A348" s="162" t="str">
        <f>IF(ISBLANK(D348),"",COUNTA($D$2:D348))</f>
        <v/>
      </c>
      <c r="B348" s="141">
        <f t="shared" si="177"/>
        <v>347</v>
      </c>
      <c r="C348" s="84"/>
      <c r="D348" s="100"/>
      <c r="E348" s="100" t="s">
        <v>159</v>
      </c>
      <c r="F348" s="98" t="s">
        <v>2057</v>
      </c>
      <c r="G348" s="98" t="s">
        <v>160</v>
      </c>
      <c r="H348" s="98" t="s">
        <v>642</v>
      </c>
      <c r="I348" s="98" t="s">
        <v>640</v>
      </c>
      <c r="J348" s="84" t="s">
        <v>625</v>
      </c>
      <c r="K348" s="84">
        <v>1</v>
      </c>
      <c r="L348" s="88">
        <v>43132</v>
      </c>
      <c r="M348" s="88">
        <v>43250</v>
      </c>
      <c r="N348" s="89">
        <f t="shared" si="175"/>
        <v>16.857142857142858</v>
      </c>
      <c r="O348" s="84" t="s">
        <v>564</v>
      </c>
      <c r="P348" s="87">
        <v>1</v>
      </c>
      <c r="Q348" s="84"/>
      <c r="R348" s="84"/>
      <c r="S348" s="165">
        <f t="shared" si="176"/>
        <v>-1441.6666666666667</v>
      </c>
      <c r="T348" s="90">
        <f t="shared" si="165"/>
        <v>100</v>
      </c>
      <c r="U348" s="101">
        <f t="shared" si="166"/>
        <v>16.857142857142858</v>
      </c>
      <c r="V348" s="101">
        <f t="shared" si="167"/>
        <v>16.857142857142858</v>
      </c>
      <c r="W348" s="101">
        <f t="shared" si="168"/>
        <v>16.857142857142858</v>
      </c>
      <c r="X348" s="84"/>
      <c r="Y348" s="112" t="str">
        <f t="shared" si="170"/>
        <v>CUMPLIDA</v>
      </c>
      <c r="Z348" s="112" t="str">
        <f t="shared" si="169"/>
        <v/>
      </c>
      <c r="AA348" s="108" t="s">
        <v>196</v>
      </c>
      <c r="AB348" s="118" t="str">
        <f t="shared" si="171"/>
        <v>H2EVP</v>
      </c>
      <c r="AC348" s="118">
        <f t="shared" si="174"/>
        <v>2</v>
      </c>
      <c r="AD348" s="118" t="str">
        <f t="shared" si="173"/>
        <v>H2EVP - 2</v>
      </c>
      <c r="AE348" s="192">
        <f t="shared" si="178"/>
        <v>5</v>
      </c>
      <c r="AF348" s="192">
        <f t="shared" si="179"/>
        <v>5</v>
      </c>
      <c r="AG348" s="192" t="str">
        <f t="shared" si="180"/>
        <v>H2EVP.</v>
      </c>
      <c r="AH348" s="192" t="str">
        <f t="shared" si="181"/>
        <v>H2EVP</v>
      </c>
      <c r="AI348" s="66"/>
      <c r="AJ348" s="66"/>
    </row>
    <row r="349" spans="1:36" s="15" customFormat="1" ht="350.1" customHeight="1" x14ac:dyDescent="0.2">
      <c r="A349" s="162">
        <f>IF(ISBLANK(D349),"",COUNTA($D$2:D349))</f>
        <v>277</v>
      </c>
      <c r="B349" s="141">
        <f t="shared" si="177"/>
        <v>348</v>
      </c>
      <c r="C349" s="84"/>
      <c r="D349" s="100" t="s">
        <v>994</v>
      </c>
      <c r="E349" s="100" t="s">
        <v>20</v>
      </c>
      <c r="F349" s="97" t="s">
        <v>742</v>
      </c>
      <c r="G349" s="98" t="s">
        <v>644</v>
      </c>
      <c r="H349" s="98" t="s">
        <v>741</v>
      </c>
      <c r="I349" s="98" t="s">
        <v>643</v>
      </c>
      <c r="J349" s="100" t="s">
        <v>161</v>
      </c>
      <c r="K349" s="84">
        <v>12</v>
      </c>
      <c r="L349" s="88">
        <v>43040</v>
      </c>
      <c r="M349" s="88">
        <v>43099</v>
      </c>
      <c r="N349" s="89">
        <f t="shared" si="175"/>
        <v>8.4285714285714288</v>
      </c>
      <c r="O349" s="84" t="s">
        <v>564</v>
      </c>
      <c r="P349" s="87">
        <v>12</v>
      </c>
      <c r="Q349" s="84"/>
      <c r="R349" s="84"/>
      <c r="S349" s="165">
        <f t="shared" si="176"/>
        <v>-1436.6333333333334</v>
      </c>
      <c r="T349" s="90">
        <f t="shared" si="165"/>
        <v>100</v>
      </c>
      <c r="U349" s="101">
        <f t="shared" si="166"/>
        <v>8.4285714285714288</v>
      </c>
      <c r="V349" s="101">
        <f t="shared" si="167"/>
        <v>8.4285714285714288</v>
      </c>
      <c r="W349" s="101">
        <f t="shared" si="168"/>
        <v>8.4285714285714288</v>
      </c>
      <c r="X349" s="84"/>
      <c r="Y349" s="112" t="str">
        <f t="shared" si="170"/>
        <v>CUMPLIDA</v>
      </c>
      <c r="Z349" s="112" t="str">
        <f t="shared" si="169"/>
        <v>CUMPLIDO</v>
      </c>
      <c r="AA349" s="108" t="s">
        <v>196</v>
      </c>
      <c r="AB349" s="118" t="str">
        <f t="shared" si="171"/>
        <v>H4EVP</v>
      </c>
      <c r="AC349" s="118">
        <f t="shared" si="174"/>
        <v>1</v>
      </c>
      <c r="AD349" s="118" t="str">
        <f t="shared" si="173"/>
        <v>H4EVP - 1</v>
      </c>
      <c r="AE349" s="192">
        <f t="shared" si="178"/>
        <v>5</v>
      </c>
      <c r="AF349" s="192">
        <f t="shared" si="179"/>
        <v>5</v>
      </c>
      <c r="AG349" s="192" t="str">
        <f t="shared" si="180"/>
        <v>H4EVP.</v>
      </c>
      <c r="AH349" s="192" t="str">
        <f t="shared" si="181"/>
        <v>H4EVP</v>
      </c>
      <c r="AI349" s="66"/>
      <c r="AJ349" s="66"/>
    </row>
    <row r="350" spans="1:36" s="15" customFormat="1" ht="350.1" customHeight="1" x14ac:dyDescent="0.2">
      <c r="A350" s="162" t="str">
        <f>IF(ISBLANK(D350),"",COUNTA($D$2:D350))</f>
        <v/>
      </c>
      <c r="B350" s="141">
        <f t="shared" si="177"/>
        <v>349</v>
      </c>
      <c r="C350" s="84"/>
      <c r="D350" s="100"/>
      <c r="E350" s="100" t="s">
        <v>20</v>
      </c>
      <c r="F350" s="97" t="s">
        <v>2058</v>
      </c>
      <c r="G350" s="98" t="s">
        <v>644</v>
      </c>
      <c r="H350" s="97" t="s">
        <v>743</v>
      </c>
      <c r="I350" s="97" t="s">
        <v>663</v>
      </c>
      <c r="J350" s="84" t="s">
        <v>664</v>
      </c>
      <c r="K350" s="114">
        <v>3</v>
      </c>
      <c r="L350" s="103">
        <v>43040</v>
      </c>
      <c r="M350" s="103">
        <v>43099</v>
      </c>
      <c r="N350" s="89">
        <f t="shared" si="175"/>
        <v>8.4285714285714288</v>
      </c>
      <c r="O350" s="84" t="s">
        <v>645</v>
      </c>
      <c r="P350" s="87">
        <v>3</v>
      </c>
      <c r="Q350" s="84"/>
      <c r="R350" s="84"/>
      <c r="S350" s="165">
        <f t="shared" si="176"/>
        <v>-1436.6333333333334</v>
      </c>
      <c r="T350" s="90">
        <f t="shared" si="165"/>
        <v>100</v>
      </c>
      <c r="U350" s="101">
        <f t="shared" si="166"/>
        <v>8.4285714285714288</v>
      </c>
      <c r="V350" s="101">
        <f t="shared" si="167"/>
        <v>8.4285714285714288</v>
      </c>
      <c r="W350" s="101">
        <f t="shared" si="168"/>
        <v>8.4285714285714288</v>
      </c>
      <c r="X350" s="84"/>
      <c r="Y350" s="112" t="str">
        <f t="shared" si="170"/>
        <v>CUMPLIDA</v>
      </c>
      <c r="Z350" s="112" t="str">
        <f t="shared" si="169"/>
        <v/>
      </c>
      <c r="AA350" s="108" t="s">
        <v>196</v>
      </c>
      <c r="AB350" s="118" t="str">
        <f t="shared" si="171"/>
        <v>H4EVP</v>
      </c>
      <c r="AC350" s="118">
        <f t="shared" si="174"/>
        <v>2</v>
      </c>
      <c r="AD350" s="118" t="str">
        <f t="shared" si="173"/>
        <v>H4EVP - 2</v>
      </c>
      <c r="AE350" s="192">
        <f t="shared" si="178"/>
        <v>5</v>
      </c>
      <c r="AF350" s="192">
        <f t="shared" si="179"/>
        <v>5</v>
      </c>
      <c r="AG350" s="192" t="str">
        <f t="shared" si="180"/>
        <v>H4EVP.</v>
      </c>
      <c r="AH350" s="192" t="str">
        <f t="shared" si="181"/>
        <v>H4EVP</v>
      </c>
      <c r="AI350" s="66"/>
      <c r="AJ350" s="66"/>
    </row>
    <row r="351" spans="1:36" s="15" customFormat="1" ht="350.1" customHeight="1" x14ac:dyDescent="0.2">
      <c r="A351" s="162">
        <f>IF(ISBLANK(D351),"",COUNTA($D$2:D351))</f>
        <v>278</v>
      </c>
      <c r="B351" s="141">
        <f t="shared" si="177"/>
        <v>350</v>
      </c>
      <c r="C351" s="84"/>
      <c r="D351" s="100" t="s">
        <v>996</v>
      </c>
      <c r="E351" s="100" t="s">
        <v>162</v>
      </c>
      <c r="F351" s="98" t="s">
        <v>876</v>
      </c>
      <c r="G351" s="98" t="s">
        <v>163</v>
      </c>
      <c r="H351" s="98" t="s">
        <v>648</v>
      </c>
      <c r="I351" s="98" t="s">
        <v>646</v>
      </c>
      <c r="J351" s="100" t="s">
        <v>647</v>
      </c>
      <c r="K351" s="84">
        <v>1</v>
      </c>
      <c r="L351" s="88">
        <v>43040</v>
      </c>
      <c r="M351" s="88">
        <v>43099</v>
      </c>
      <c r="N351" s="89">
        <f t="shared" si="175"/>
        <v>8.4285714285714288</v>
      </c>
      <c r="O351" s="84" t="s">
        <v>564</v>
      </c>
      <c r="P351" s="87">
        <v>1</v>
      </c>
      <c r="Q351" s="84"/>
      <c r="R351" s="84"/>
      <c r="S351" s="165">
        <f t="shared" si="176"/>
        <v>-1436.6333333333334</v>
      </c>
      <c r="T351" s="90">
        <f t="shared" si="165"/>
        <v>100</v>
      </c>
      <c r="U351" s="101">
        <f t="shared" si="166"/>
        <v>8.4285714285714288</v>
      </c>
      <c r="V351" s="101">
        <f t="shared" si="167"/>
        <v>8.4285714285714288</v>
      </c>
      <c r="W351" s="101">
        <f t="shared" si="168"/>
        <v>8.4285714285714288</v>
      </c>
      <c r="X351" s="84"/>
      <c r="Y351" s="112" t="str">
        <f t="shared" si="170"/>
        <v>CUMPLIDA</v>
      </c>
      <c r="Z351" s="112" t="str">
        <f t="shared" si="169"/>
        <v>CUMPLIDO</v>
      </c>
      <c r="AA351" s="108" t="s">
        <v>196</v>
      </c>
      <c r="AB351" s="118" t="str">
        <f t="shared" si="171"/>
        <v>H6EVP</v>
      </c>
      <c r="AC351" s="118">
        <f t="shared" si="174"/>
        <v>1</v>
      </c>
      <c r="AD351" s="118" t="str">
        <f t="shared" si="173"/>
        <v>H6EVP - 1</v>
      </c>
      <c r="AE351" s="192">
        <f t="shared" si="178"/>
        <v>5</v>
      </c>
      <c r="AF351" s="192">
        <f t="shared" si="179"/>
        <v>5</v>
      </c>
      <c r="AG351" s="192" t="str">
        <f t="shared" si="180"/>
        <v>H6EVP.</v>
      </c>
      <c r="AH351" s="192" t="str">
        <f t="shared" si="181"/>
        <v>H6EVP</v>
      </c>
      <c r="AI351" s="66"/>
      <c r="AJ351" s="66"/>
    </row>
    <row r="352" spans="1:36" s="15" customFormat="1" ht="350.1" customHeight="1" x14ac:dyDescent="0.2">
      <c r="A352" s="162" t="str">
        <f>IF(ISBLANK(D352),"",COUNTA($D$2:D352))</f>
        <v/>
      </c>
      <c r="B352" s="141">
        <f t="shared" si="177"/>
        <v>351</v>
      </c>
      <c r="C352" s="84"/>
      <c r="D352" s="100"/>
      <c r="E352" s="100" t="s">
        <v>162</v>
      </c>
      <c r="F352" s="98" t="s">
        <v>2059</v>
      </c>
      <c r="G352" s="98" t="s">
        <v>163</v>
      </c>
      <c r="H352" s="98" t="s">
        <v>650</v>
      </c>
      <c r="I352" s="98" t="s">
        <v>633</v>
      </c>
      <c r="J352" s="100" t="s">
        <v>649</v>
      </c>
      <c r="K352" s="84">
        <v>1</v>
      </c>
      <c r="L352" s="88">
        <v>43040</v>
      </c>
      <c r="M352" s="88">
        <v>43099</v>
      </c>
      <c r="N352" s="89">
        <f t="shared" si="175"/>
        <v>8.4285714285714288</v>
      </c>
      <c r="O352" s="84" t="s">
        <v>564</v>
      </c>
      <c r="P352" s="87">
        <v>1</v>
      </c>
      <c r="Q352" s="84"/>
      <c r="R352" s="84"/>
      <c r="S352" s="165">
        <f t="shared" si="176"/>
        <v>-1436.6333333333334</v>
      </c>
      <c r="T352" s="90">
        <f t="shared" si="165"/>
        <v>100</v>
      </c>
      <c r="U352" s="101">
        <f t="shared" si="166"/>
        <v>8.4285714285714288</v>
      </c>
      <c r="V352" s="101">
        <f t="shared" si="167"/>
        <v>8.4285714285714288</v>
      </c>
      <c r="W352" s="101">
        <f t="shared" si="168"/>
        <v>8.4285714285714288</v>
      </c>
      <c r="X352" s="84"/>
      <c r="Y352" s="112" t="str">
        <f t="shared" si="170"/>
        <v>CUMPLIDA</v>
      </c>
      <c r="Z352" s="112" t="str">
        <f t="shared" si="169"/>
        <v/>
      </c>
      <c r="AA352" s="108" t="s">
        <v>196</v>
      </c>
      <c r="AB352" s="118" t="str">
        <f t="shared" si="171"/>
        <v>H6EVP</v>
      </c>
      <c r="AC352" s="118">
        <f t="shared" si="174"/>
        <v>2</v>
      </c>
      <c r="AD352" s="118" t="str">
        <f t="shared" si="173"/>
        <v>H6EVP - 2</v>
      </c>
      <c r="AE352" s="192">
        <f t="shared" si="178"/>
        <v>5</v>
      </c>
      <c r="AF352" s="192">
        <f t="shared" si="179"/>
        <v>5</v>
      </c>
      <c r="AG352" s="192" t="str">
        <f t="shared" si="180"/>
        <v>H6EVP.</v>
      </c>
      <c r="AH352" s="192" t="str">
        <f t="shared" si="181"/>
        <v>H6EVP</v>
      </c>
      <c r="AI352" s="66"/>
      <c r="AJ352" s="66"/>
    </row>
    <row r="353" spans="1:36" s="15" customFormat="1" ht="350.1" customHeight="1" x14ac:dyDescent="0.2">
      <c r="A353" s="162">
        <f>IF(ISBLANK(D353),"",COUNTA($D$2:D353))</f>
        <v>279</v>
      </c>
      <c r="B353" s="141">
        <f t="shared" si="177"/>
        <v>352</v>
      </c>
      <c r="C353" s="84"/>
      <c r="D353" s="100" t="s">
        <v>848</v>
      </c>
      <c r="E353" s="100" t="s">
        <v>20</v>
      </c>
      <c r="F353" s="98" t="s">
        <v>110</v>
      </c>
      <c r="G353" s="98" t="s">
        <v>111</v>
      </c>
      <c r="H353" s="98" t="s">
        <v>334</v>
      </c>
      <c r="I353" s="98" t="s">
        <v>335</v>
      </c>
      <c r="J353" s="100" t="s">
        <v>336</v>
      </c>
      <c r="K353" s="84">
        <v>3</v>
      </c>
      <c r="L353" s="88">
        <v>43040</v>
      </c>
      <c r="M353" s="88">
        <v>43312</v>
      </c>
      <c r="N353" s="89">
        <f t="shared" si="175"/>
        <v>38.857142857142854</v>
      </c>
      <c r="O353" s="87" t="s">
        <v>1233</v>
      </c>
      <c r="P353" s="87">
        <v>3</v>
      </c>
      <c r="Q353" s="84"/>
      <c r="R353" s="84"/>
      <c r="S353" s="165">
        <f t="shared" si="176"/>
        <v>-1443.7333333333333</v>
      </c>
      <c r="T353" s="90">
        <f t="shared" ref="T353:T400" si="183">IF(P353/K353&gt;1,100,+P353/K353*100)</f>
        <v>100</v>
      </c>
      <c r="U353" s="101">
        <f t="shared" ref="U353:U400" si="184">+N353*T353/100</f>
        <v>38.857142857142854</v>
      </c>
      <c r="V353" s="101">
        <f t="shared" ref="V353:V400" si="185">IF(M353&lt;=$AJ$1,U353,0)</f>
        <v>38.857142857142854</v>
      </c>
      <c r="W353" s="101">
        <f t="shared" ref="W353:W400" si="186">IF($AJ$1&gt;=M353,N353,0)</f>
        <v>38.857142857142854</v>
      </c>
      <c r="X353" s="84"/>
      <c r="Y353" s="112" t="str">
        <f t="shared" si="170"/>
        <v>CUMPLIDA</v>
      </c>
      <c r="Z353" s="112" t="str">
        <f t="shared" ref="Z353:Z400" si="187">IF(A353&lt;&gt;"",IF(AF353=1,"VENCIDO",IF(AF353=2,"PRÓXIMO A VENCER",IF(AF353=3,"EN TERMINO",IF(AF353=4,"CON AVANCE",IF(AF353=5,"CUMPLIDO",))))),"")</f>
        <v>CUMPLIDO</v>
      </c>
      <c r="AA353" s="108" t="s">
        <v>170</v>
      </c>
      <c r="AB353" s="118" t="str">
        <f t="shared" si="171"/>
        <v>H1R15</v>
      </c>
      <c r="AC353" s="118">
        <f t="shared" si="174"/>
        <v>1</v>
      </c>
      <c r="AD353" s="118" t="str">
        <f t="shared" si="173"/>
        <v>H1R15 - 1</v>
      </c>
      <c r="AE353" s="192">
        <f t="shared" si="178"/>
        <v>5</v>
      </c>
      <c r="AF353" s="192">
        <f t="shared" si="179"/>
        <v>5</v>
      </c>
      <c r="AG353" s="192" t="str">
        <f t="shared" si="180"/>
        <v>H1R15.</v>
      </c>
      <c r="AH353" s="192" t="str">
        <f t="shared" si="181"/>
        <v>H1R15</v>
      </c>
      <c r="AI353" s="66"/>
      <c r="AJ353" s="66"/>
    </row>
    <row r="354" spans="1:36" s="15" customFormat="1" ht="350.1" customHeight="1" x14ac:dyDescent="0.2">
      <c r="A354" s="162">
        <f>IF(ISBLANK(D354),"",COUNTA($D$2:D354))</f>
        <v>280</v>
      </c>
      <c r="B354" s="141">
        <f t="shared" si="177"/>
        <v>353</v>
      </c>
      <c r="C354" s="84"/>
      <c r="D354" s="100" t="s">
        <v>996</v>
      </c>
      <c r="E354" s="100" t="s">
        <v>112</v>
      </c>
      <c r="F354" s="98" t="s">
        <v>1645</v>
      </c>
      <c r="G354" s="98" t="s">
        <v>113</v>
      </c>
      <c r="H354" s="98" t="s">
        <v>1652</v>
      </c>
      <c r="I354" s="97" t="s">
        <v>1647</v>
      </c>
      <c r="J354" s="84" t="s">
        <v>1648</v>
      </c>
      <c r="K354" s="84">
        <v>3</v>
      </c>
      <c r="L354" s="88">
        <v>44044</v>
      </c>
      <c r="M354" s="88">
        <v>44316</v>
      </c>
      <c r="N354" s="89">
        <f t="shared" si="175"/>
        <v>38.857142857142854</v>
      </c>
      <c r="O354" s="84" t="s">
        <v>417</v>
      </c>
      <c r="P354" s="87">
        <v>3</v>
      </c>
      <c r="Q354" s="97"/>
      <c r="R354" s="181">
        <v>44466</v>
      </c>
      <c r="S354" s="165">
        <f t="shared" si="176"/>
        <v>5</v>
      </c>
      <c r="T354" s="90">
        <f t="shared" si="183"/>
        <v>100</v>
      </c>
      <c r="U354" s="101">
        <f t="shared" si="184"/>
        <v>38.857142857142854</v>
      </c>
      <c r="V354" s="101">
        <f t="shared" si="185"/>
        <v>38.857142857142854</v>
      </c>
      <c r="W354" s="101">
        <f t="shared" si="186"/>
        <v>38.857142857142854</v>
      </c>
      <c r="X354" s="84"/>
      <c r="Y354" s="112" t="str">
        <f t="shared" ref="Y354:Y400" si="188">IF(T354=100,"CUMPLIDA",IF(M354-$AJ$1&lt;0,"VENCIDA",IF(M354-$AJ$1&lt;=30,"PRÓXIMA A VENCER",IF(T354&gt;0,"CON AVANCE","EN TERMINO"))))</f>
        <v>CUMPLIDA</v>
      </c>
      <c r="Z354" s="112" t="str">
        <f t="shared" si="187"/>
        <v>CUMPLIDO</v>
      </c>
      <c r="AA354" s="108" t="s">
        <v>170</v>
      </c>
      <c r="AB354" s="118" t="str">
        <f t="shared" ref="AB354:AB400" si="189">AH354</f>
        <v>H2R15</v>
      </c>
      <c r="AC354" s="118">
        <f t="shared" si="174"/>
        <v>1</v>
      </c>
      <c r="AD354" s="118" t="str">
        <f t="shared" si="173"/>
        <v>H2R15 - 1</v>
      </c>
      <c r="AE354" s="192">
        <f t="shared" si="178"/>
        <v>5</v>
      </c>
      <c r="AF354" s="192">
        <f t="shared" si="179"/>
        <v>5</v>
      </c>
      <c r="AG354" s="192" t="str">
        <f t="shared" si="180"/>
        <v>H2R15.</v>
      </c>
      <c r="AH354" s="192" t="str">
        <f t="shared" si="181"/>
        <v>H2R15</v>
      </c>
      <c r="AI354" s="66"/>
      <c r="AJ354" s="66"/>
    </row>
    <row r="355" spans="1:36" s="15" customFormat="1" ht="350.1" customHeight="1" x14ac:dyDescent="0.2">
      <c r="A355" s="162" t="str">
        <f>IF(ISBLANK(D355),"",COUNTA($D$2:D355))</f>
        <v/>
      </c>
      <c r="B355" s="141">
        <f t="shared" si="177"/>
        <v>354</v>
      </c>
      <c r="C355" s="84"/>
      <c r="D355" s="100"/>
      <c r="E355" s="100" t="s">
        <v>112</v>
      </c>
      <c r="F355" s="98" t="s">
        <v>1646</v>
      </c>
      <c r="G355" s="98" t="s">
        <v>113</v>
      </c>
      <c r="H355" s="98" t="s">
        <v>1651</v>
      </c>
      <c r="I355" s="97" t="s">
        <v>1649</v>
      </c>
      <c r="J355" s="84" t="s">
        <v>1650</v>
      </c>
      <c r="K355" s="84">
        <v>3</v>
      </c>
      <c r="L355" s="88">
        <v>44044</v>
      </c>
      <c r="M355" s="88">
        <v>44316</v>
      </c>
      <c r="N355" s="89">
        <f t="shared" si="175"/>
        <v>38.857142857142854</v>
      </c>
      <c r="O355" s="84" t="s">
        <v>417</v>
      </c>
      <c r="P355" s="87">
        <v>3</v>
      </c>
      <c r="Q355" s="97"/>
      <c r="R355" s="181">
        <v>44383</v>
      </c>
      <c r="S355" s="165">
        <f t="shared" si="176"/>
        <v>2.2333333333333334</v>
      </c>
      <c r="T355" s="90">
        <f t="shared" ref="T355" si="190">IF(P355/K355&gt;1,100,+P355/K355*100)</f>
        <v>100</v>
      </c>
      <c r="U355" s="101">
        <f t="shared" ref="U355" si="191">+N355*T355/100</f>
        <v>38.857142857142854</v>
      </c>
      <c r="V355" s="101">
        <f t="shared" ref="V355" si="192">IF(M355&lt;=$AJ$1,U355,0)</f>
        <v>38.857142857142854</v>
      </c>
      <c r="W355" s="101">
        <f t="shared" ref="W355" si="193">IF($AJ$1&gt;=M355,N355,0)</f>
        <v>38.857142857142854</v>
      </c>
      <c r="X355" s="84"/>
      <c r="Y355" s="112" t="str">
        <f t="shared" ref="Y355" si="194">IF(T355=100,"CUMPLIDA",IF(M355-$AJ$1&lt;0,"VENCIDA",IF(M355-$AJ$1&lt;=30,"PRÓXIMA A VENCER",IF(T355&gt;0,"CON AVANCE","EN TERMINO"))))</f>
        <v>CUMPLIDA</v>
      </c>
      <c r="Z355" s="112" t="str">
        <f t="shared" ref="Z355" si="195">IF(A355&lt;&gt;"",IF(AF355=1,"VENCIDO",IF(AF355=2,"PRÓXIMO A VENCER",IF(AF355=3,"EN TERMINO",IF(AF355=4,"CON AVANCE",IF(AF355=5,"CUMPLIDO",))))),"")</f>
        <v/>
      </c>
      <c r="AA355" s="108" t="s">
        <v>170</v>
      </c>
      <c r="AB355" s="118" t="str">
        <f t="shared" ref="AB355" si="196">AH355</f>
        <v>H2R15</v>
      </c>
      <c r="AC355" s="118">
        <f t="shared" si="174"/>
        <v>2</v>
      </c>
      <c r="AD355" s="118" t="str">
        <f t="shared" si="173"/>
        <v>H2R15 - 2</v>
      </c>
      <c r="AE355" s="192">
        <f t="shared" si="178"/>
        <v>5</v>
      </c>
      <c r="AF355" s="192">
        <f t="shared" si="179"/>
        <v>5</v>
      </c>
      <c r="AG355" s="192" t="str">
        <f t="shared" si="180"/>
        <v>H2R15.</v>
      </c>
      <c r="AH355" s="192" t="str">
        <f t="shared" si="181"/>
        <v>H2R15</v>
      </c>
      <c r="AI355" s="66"/>
      <c r="AJ355" s="66"/>
    </row>
    <row r="356" spans="1:36" s="15" customFormat="1" ht="350.1" customHeight="1" x14ac:dyDescent="0.2">
      <c r="A356" s="162">
        <f>IF(ISBLANK(D356),"",COUNTA($D$2:D356))</f>
        <v>281</v>
      </c>
      <c r="B356" s="141">
        <f t="shared" si="177"/>
        <v>355</v>
      </c>
      <c r="C356" s="84"/>
      <c r="D356" s="100" t="s">
        <v>994</v>
      </c>
      <c r="E356" s="100" t="s">
        <v>114</v>
      </c>
      <c r="F356" s="97" t="s">
        <v>482</v>
      </c>
      <c r="G356" s="98" t="s">
        <v>115</v>
      </c>
      <c r="H356" s="98" t="s">
        <v>483</v>
      </c>
      <c r="I356" s="98" t="s">
        <v>1525</v>
      </c>
      <c r="J356" s="100" t="s">
        <v>484</v>
      </c>
      <c r="K356" s="84">
        <v>1</v>
      </c>
      <c r="L356" s="88">
        <v>43040</v>
      </c>
      <c r="M356" s="88">
        <v>43099</v>
      </c>
      <c r="N356" s="89">
        <f t="shared" si="175"/>
        <v>8.4285714285714288</v>
      </c>
      <c r="O356" s="84" t="s">
        <v>417</v>
      </c>
      <c r="P356" s="87">
        <v>1</v>
      </c>
      <c r="Q356" s="84"/>
      <c r="R356" s="84"/>
      <c r="S356" s="165">
        <f t="shared" si="176"/>
        <v>-1436.6333333333334</v>
      </c>
      <c r="T356" s="90">
        <f t="shared" si="183"/>
        <v>100</v>
      </c>
      <c r="U356" s="101">
        <f t="shared" si="184"/>
        <v>8.4285714285714288</v>
      </c>
      <c r="V356" s="101">
        <f t="shared" si="185"/>
        <v>8.4285714285714288</v>
      </c>
      <c r="W356" s="101">
        <f t="shared" si="186"/>
        <v>8.4285714285714288</v>
      </c>
      <c r="X356" s="84"/>
      <c r="Y356" s="112" t="str">
        <f t="shared" si="188"/>
        <v>CUMPLIDA</v>
      </c>
      <c r="Z356" s="112" t="str">
        <f t="shared" si="187"/>
        <v>CUMPLIDO</v>
      </c>
      <c r="AA356" s="108" t="s">
        <v>170</v>
      </c>
      <c r="AB356" s="118" t="str">
        <f t="shared" si="189"/>
        <v>H3R15</v>
      </c>
      <c r="AC356" s="118">
        <f t="shared" si="174"/>
        <v>1</v>
      </c>
      <c r="AD356" s="118" t="str">
        <f t="shared" si="173"/>
        <v>H3R15 - 1</v>
      </c>
      <c r="AE356" s="192">
        <f t="shared" si="178"/>
        <v>5</v>
      </c>
      <c r="AF356" s="192">
        <f t="shared" si="179"/>
        <v>5</v>
      </c>
      <c r="AG356" s="192" t="str">
        <f t="shared" si="180"/>
        <v>H3R15.</v>
      </c>
      <c r="AH356" s="192" t="str">
        <f t="shared" si="181"/>
        <v>H3R15</v>
      </c>
      <c r="AI356" s="66"/>
      <c r="AJ356" s="66"/>
    </row>
    <row r="357" spans="1:36" s="15" customFormat="1" ht="350.1" customHeight="1" x14ac:dyDescent="0.2">
      <c r="A357" s="162">
        <f>IF(ISBLANK(D357),"",COUNTA($D$2:D357))</f>
        <v>282</v>
      </c>
      <c r="B357" s="141">
        <f t="shared" si="177"/>
        <v>356</v>
      </c>
      <c r="C357" s="84"/>
      <c r="D357" s="100" t="s">
        <v>994</v>
      </c>
      <c r="E357" s="100" t="s">
        <v>31</v>
      </c>
      <c r="F357" s="97" t="s">
        <v>1002</v>
      </c>
      <c r="G357" s="98" t="s">
        <v>116</v>
      </c>
      <c r="H357" s="97" t="s">
        <v>285</v>
      </c>
      <c r="I357" s="97" t="s">
        <v>277</v>
      </c>
      <c r="J357" s="114" t="s">
        <v>51</v>
      </c>
      <c r="K357" s="114">
        <v>3</v>
      </c>
      <c r="L357" s="103">
        <v>43040</v>
      </c>
      <c r="M357" s="103">
        <v>43342</v>
      </c>
      <c r="N357" s="89">
        <f t="shared" si="175"/>
        <v>43.142857142857146</v>
      </c>
      <c r="O357" s="84" t="s">
        <v>19</v>
      </c>
      <c r="P357" s="87">
        <v>3</v>
      </c>
      <c r="Q357" s="84"/>
      <c r="R357" s="84"/>
      <c r="S357" s="165">
        <f t="shared" si="176"/>
        <v>-1444.7333333333333</v>
      </c>
      <c r="T357" s="90">
        <f t="shared" si="183"/>
        <v>100</v>
      </c>
      <c r="U357" s="101">
        <f t="shared" si="184"/>
        <v>43.142857142857146</v>
      </c>
      <c r="V357" s="101">
        <f t="shared" si="185"/>
        <v>43.142857142857146</v>
      </c>
      <c r="W357" s="101">
        <f t="shared" si="186"/>
        <v>43.142857142857146</v>
      </c>
      <c r="X357" s="84"/>
      <c r="Y357" s="112" t="str">
        <f t="shared" si="188"/>
        <v>CUMPLIDA</v>
      </c>
      <c r="Z357" s="112" t="str">
        <f t="shared" si="187"/>
        <v>CUMPLIDO</v>
      </c>
      <c r="AA357" s="108" t="s">
        <v>170</v>
      </c>
      <c r="AB357" s="118" t="str">
        <f t="shared" si="189"/>
        <v>H5R15</v>
      </c>
      <c r="AC357" s="118">
        <f t="shared" si="174"/>
        <v>1</v>
      </c>
      <c r="AD357" s="118" t="str">
        <f t="shared" si="173"/>
        <v>H5R15 - 1</v>
      </c>
      <c r="AE357" s="192">
        <f t="shared" si="178"/>
        <v>5</v>
      </c>
      <c r="AF357" s="192">
        <f t="shared" si="179"/>
        <v>5</v>
      </c>
      <c r="AG357" s="192" t="str">
        <f t="shared" si="180"/>
        <v>H5R15.</v>
      </c>
      <c r="AH357" s="192" t="str">
        <f t="shared" si="181"/>
        <v>H5R15</v>
      </c>
      <c r="AI357" s="66"/>
      <c r="AJ357" s="66"/>
    </row>
    <row r="358" spans="1:36" s="15" customFormat="1" ht="350.1" customHeight="1" x14ac:dyDescent="0.2">
      <c r="A358" s="162">
        <f>IF(ISBLANK(D358),"",COUNTA($D$2:D358))</f>
        <v>283</v>
      </c>
      <c r="B358" s="141">
        <f t="shared" si="177"/>
        <v>357</v>
      </c>
      <c r="C358" s="84"/>
      <c r="D358" s="100" t="s">
        <v>848</v>
      </c>
      <c r="E358" s="100" t="s">
        <v>28</v>
      </c>
      <c r="F358" s="97" t="s">
        <v>1424</v>
      </c>
      <c r="G358" s="98" t="s">
        <v>744</v>
      </c>
      <c r="H358" s="98" t="s">
        <v>674</v>
      </c>
      <c r="I358" s="98" t="s">
        <v>675</v>
      </c>
      <c r="J358" s="100" t="s">
        <v>745</v>
      </c>
      <c r="K358" s="84">
        <v>1</v>
      </c>
      <c r="L358" s="88">
        <v>43040</v>
      </c>
      <c r="M358" s="88">
        <v>43099</v>
      </c>
      <c r="N358" s="89">
        <f t="shared" si="175"/>
        <v>8.4285714285714288</v>
      </c>
      <c r="O358" s="84" t="s">
        <v>659</v>
      </c>
      <c r="P358" s="87">
        <v>1</v>
      </c>
      <c r="Q358" s="84"/>
      <c r="R358" s="84"/>
      <c r="S358" s="165">
        <f t="shared" si="176"/>
        <v>-1436.6333333333334</v>
      </c>
      <c r="T358" s="90">
        <f t="shared" si="183"/>
        <v>100</v>
      </c>
      <c r="U358" s="101">
        <f t="shared" si="184"/>
        <v>8.4285714285714288</v>
      </c>
      <c r="V358" s="101">
        <f t="shared" si="185"/>
        <v>8.4285714285714288</v>
      </c>
      <c r="W358" s="101">
        <f t="shared" si="186"/>
        <v>8.4285714285714288</v>
      </c>
      <c r="X358" s="84"/>
      <c r="Y358" s="112" t="str">
        <f t="shared" si="188"/>
        <v>CUMPLIDA</v>
      </c>
      <c r="Z358" s="112" t="str">
        <f t="shared" si="187"/>
        <v>CUMPLIDO</v>
      </c>
      <c r="AA358" s="108" t="s">
        <v>170</v>
      </c>
      <c r="AB358" s="118" t="str">
        <f t="shared" si="189"/>
        <v>H6R15</v>
      </c>
      <c r="AC358" s="118">
        <f t="shared" si="174"/>
        <v>1</v>
      </c>
      <c r="AD358" s="118" t="str">
        <f t="shared" si="173"/>
        <v>H6R15 - 1</v>
      </c>
      <c r="AE358" s="192">
        <f t="shared" si="178"/>
        <v>5</v>
      </c>
      <c r="AF358" s="192">
        <f t="shared" si="179"/>
        <v>5</v>
      </c>
      <c r="AG358" s="192" t="str">
        <f t="shared" si="180"/>
        <v>H6R15.</v>
      </c>
      <c r="AH358" s="192" t="str">
        <f t="shared" si="181"/>
        <v>H6R15</v>
      </c>
      <c r="AI358" s="66"/>
      <c r="AJ358" s="66"/>
    </row>
    <row r="359" spans="1:36" s="15" customFormat="1" ht="350.1" customHeight="1" x14ac:dyDescent="0.2">
      <c r="A359" s="162">
        <f>IF(ISBLANK(D359),"",COUNTA($D$2:D359))</f>
        <v>284</v>
      </c>
      <c r="B359" s="141">
        <f t="shared" si="177"/>
        <v>358</v>
      </c>
      <c r="C359" s="84"/>
      <c r="D359" s="100" t="s">
        <v>994</v>
      </c>
      <c r="E359" s="100" t="s">
        <v>39</v>
      </c>
      <c r="F359" s="97" t="s">
        <v>877</v>
      </c>
      <c r="G359" s="98" t="s">
        <v>117</v>
      </c>
      <c r="H359" s="98" t="s">
        <v>676</v>
      </c>
      <c r="I359" s="98" t="s">
        <v>675</v>
      </c>
      <c r="J359" s="100" t="s">
        <v>745</v>
      </c>
      <c r="K359" s="84">
        <v>1</v>
      </c>
      <c r="L359" s="88">
        <v>43040</v>
      </c>
      <c r="M359" s="88">
        <v>43099</v>
      </c>
      <c r="N359" s="89">
        <f t="shared" si="175"/>
        <v>8.4285714285714288</v>
      </c>
      <c r="O359" s="84" t="s">
        <v>659</v>
      </c>
      <c r="P359" s="87">
        <v>1</v>
      </c>
      <c r="Q359" s="84"/>
      <c r="R359" s="84"/>
      <c r="S359" s="165">
        <f t="shared" si="176"/>
        <v>-1436.6333333333334</v>
      </c>
      <c r="T359" s="90">
        <f t="shared" si="183"/>
        <v>100</v>
      </c>
      <c r="U359" s="101">
        <f t="shared" si="184"/>
        <v>8.4285714285714288</v>
      </c>
      <c r="V359" s="101">
        <f t="shared" si="185"/>
        <v>8.4285714285714288</v>
      </c>
      <c r="W359" s="101">
        <f t="shared" si="186"/>
        <v>8.4285714285714288</v>
      </c>
      <c r="X359" s="84"/>
      <c r="Y359" s="112" t="str">
        <f t="shared" si="188"/>
        <v>CUMPLIDA</v>
      </c>
      <c r="Z359" s="112" t="str">
        <f t="shared" si="187"/>
        <v>CUMPLIDO</v>
      </c>
      <c r="AA359" s="108" t="s">
        <v>170</v>
      </c>
      <c r="AB359" s="118" t="str">
        <f t="shared" si="189"/>
        <v>H7R15</v>
      </c>
      <c r="AC359" s="118">
        <f t="shared" si="174"/>
        <v>1</v>
      </c>
      <c r="AD359" s="118" t="str">
        <f t="shared" si="173"/>
        <v>H7R15 - 1</v>
      </c>
      <c r="AE359" s="192">
        <f t="shared" si="178"/>
        <v>5</v>
      </c>
      <c r="AF359" s="192">
        <f t="shared" si="179"/>
        <v>5</v>
      </c>
      <c r="AG359" s="192" t="str">
        <f t="shared" si="180"/>
        <v>H7R15.</v>
      </c>
      <c r="AH359" s="192" t="str">
        <f t="shared" si="181"/>
        <v>H7R15</v>
      </c>
      <c r="AI359" s="66"/>
      <c r="AJ359" s="66"/>
    </row>
    <row r="360" spans="1:36" s="15" customFormat="1" ht="350.1" customHeight="1" x14ac:dyDescent="0.2">
      <c r="A360" s="162">
        <f>IF(ISBLANK(D360),"",COUNTA($D$2:D360))</f>
        <v>285</v>
      </c>
      <c r="B360" s="141">
        <f t="shared" si="177"/>
        <v>359</v>
      </c>
      <c r="C360" s="84"/>
      <c r="D360" s="100" t="s">
        <v>994</v>
      </c>
      <c r="E360" s="100" t="s">
        <v>28</v>
      </c>
      <c r="F360" s="97" t="s">
        <v>1210</v>
      </c>
      <c r="G360" s="98" t="s">
        <v>118</v>
      </c>
      <c r="H360" s="98" t="s">
        <v>677</v>
      </c>
      <c r="I360" s="97" t="s">
        <v>678</v>
      </c>
      <c r="J360" s="84" t="s">
        <v>9</v>
      </c>
      <c r="K360" s="84">
        <v>1</v>
      </c>
      <c r="L360" s="88">
        <v>43040</v>
      </c>
      <c r="M360" s="88">
        <v>43099</v>
      </c>
      <c r="N360" s="89">
        <f t="shared" si="175"/>
        <v>8.4285714285714288</v>
      </c>
      <c r="O360" s="84" t="s">
        <v>659</v>
      </c>
      <c r="P360" s="87">
        <v>1</v>
      </c>
      <c r="Q360" s="84"/>
      <c r="R360" s="84"/>
      <c r="S360" s="165">
        <f t="shared" si="176"/>
        <v>-1436.6333333333334</v>
      </c>
      <c r="T360" s="90">
        <f t="shared" si="183"/>
        <v>100</v>
      </c>
      <c r="U360" s="101">
        <f t="shared" si="184"/>
        <v>8.4285714285714288</v>
      </c>
      <c r="V360" s="101">
        <f t="shared" si="185"/>
        <v>8.4285714285714288</v>
      </c>
      <c r="W360" s="101">
        <f t="shared" si="186"/>
        <v>8.4285714285714288</v>
      </c>
      <c r="X360" s="84"/>
      <c r="Y360" s="112" t="str">
        <f t="shared" si="188"/>
        <v>CUMPLIDA</v>
      </c>
      <c r="Z360" s="112" t="str">
        <f t="shared" si="187"/>
        <v>CUMPLIDO</v>
      </c>
      <c r="AA360" s="108" t="s">
        <v>170</v>
      </c>
      <c r="AB360" s="118" t="str">
        <f t="shared" si="189"/>
        <v>H8R15</v>
      </c>
      <c r="AC360" s="118">
        <f t="shared" ref="AC360:AC404" si="197">IF(A360&lt;&gt;"",1,AC359+1)</f>
        <v>1</v>
      </c>
      <c r="AD360" s="118" t="str">
        <f t="shared" ref="AD360:AD404" si="198">CONCATENATE(AB360," - ",AC360)</f>
        <v>H8R15 - 1</v>
      </c>
      <c r="AE360" s="192">
        <f t="shared" si="178"/>
        <v>5</v>
      </c>
      <c r="AF360" s="192">
        <f t="shared" si="179"/>
        <v>5</v>
      </c>
      <c r="AG360" s="192" t="str">
        <f t="shared" si="180"/>
        <v>H8R15.</v>
      </c>
      <c r="AH360" s="192" t="str">
        <f t="shared" si="181"/>
        <v>H8R15</v>
      </c>
      <c r="AI360" s="66"/>
      <c r="AJ360" s="66"/>
    </row>
    <row r="361" spans="1:36" s="15" customFormat="1" ht="350.1" customHeight="1" x14ac:dyDescent="0.2">
      <c r="A361" s="162">
        <f>IF(ISBLANK(D361),"",COUNTA($D$2:D361))</f>
        <v>286</v>
      </c>
      <c r="B361" s="141">
        <f t="shared" si="177"/>
        <v>360</v>
      </c>
      <c r="C361" s="84"/>
      <c r="D361" s="100" t="s">
        <v>994</v>
      </c>
      <c r="E361" s="100" t="s">
        <v>20</v>
      </c>
      <c r="F361" s="97" t="s">
        <v>1234</v>
      </c>
      <c r="G361" s="98" t="s">
        <v>119</v>
      </c>
      <c r="H361" s="98" t="s">
        <v>680</v>
      </c>
      <c r="I361" s="97" t="s">
        <v>681</v>
      </c>
      <c r="J361" s="84" t="s">
        <v>9</v>
      </c>
      <c r="K361" s="84">
        <v>1</v>
      </c>
      <c r="L361" s="88">
        <v>43040</v>
      </c>
      <c r="M361" s="88">
        <v>43099</v>
      </c>
      <c r="N361" s="89">
        <f t="shared" si="175"/>
        <v>8.4285714285714288</v>
      </c>
      <c r="O361" s="84" t="s">
        <v>659</v>
      </c>
      <c r="P361" s="87">
        <v>0.4</v>
      </c>
      <c r="Q361" s="84"/>
      <c r="R361" s="84"/>
      <c r="S361" s="165">
        <f t="shared" si="176"/>
        <v>-1436.6333333333334</v>
      </c>
      <c r="T361" s="90">
        <f t="shared" si="183"/>
        <v>40</v>
      </c>
      <c r="U361" s="101">
        <f t="shared" si="184"/>
        <v>3.3714285714285719</v>
      </c>
      <c r="V361" s="101">
        <f t="shared" si="185"/>
        <v>3.3714285714285719</v>
      </c>
      <c r="W361" s="101">
        <f t="shared" si="186"/>
        <v>8.4285714285714288</v>
      </c>
      <c r="X361" s="84"/>
      <c r="Y361" s="112" t="str">
        <f t="shared" si="188"/>
        <v>VENCIDA</v>
      </c>
      <c r="Z361" s="112" t="str">
        <f t="shared" si="187"/>
        <v>VENCIDO</v>
      </c>
      <c r="AA361" s="108" t="s">
        <v>170</v>
      </c>
      <c r="AB361" s="118" t="str">
        <f t="shared" si="189"/>
        <v>H9R15</v>
      </c>
      <c r="AC361" s="118">
        <f t="shared" si="197"/>
        <v>1</v>
      </c>
      <c r="AD361" s="118" t="str">
        <f t="shared" si="198"/>
        <v>H9R15 - 1</v>
      </c>
      <c r="AE361" s="192">
        <f t="shared" si="178"/>
        <v>1</v>
      </c>
      <c r="AF361" s="192">
        <f t="shared" si="179"/>
        <v>1</v>
      </c>
      <c r="AG361" s="192" t="str">
        <f t="shared" si="180"/>
        <v>H9R15.</v>
      </c>
      <c r="AH361" s="192" t="str">
        <f t="shared" si="181"/>
        <v>H9R15</v>
      </c>
      <c r="AI361" s="66"/>
      <c r="AJ361" s="66"/>
    </row>
    <row r="362" spans="1:36" s="15" customFormat="1" ht="350.1" customHeight="1" x14ac:dyDescent="0.2">
      <c r="A362" s="162">
        <f>IF(ISBLANK(D362),"",COUNTA($D$2:D362))</f>
        <v>287</v>
      </c>
      <c r="B362" s="141">
        <f t="shared" si="177"/>
        <v>361</v>
      </c>
      <c r="C362" s="84"/>
      <c r="D362" s="100" t="s">
        <v>994</v>
      </c>
      <c r="E362" s="100" t="s">
        <v>32</v>
      </c>
      <c r="F362" s="97" t="s">
        <v>878</v>
      </c>
      <c r="G362" s="98" t="s">
        <v>120</v>
      </c>
      <c r="H362" s="97" t="s">
        <v>682</v>
      </c>
      <c r="I362" s="97" t="s">
        <v>683</v>
      </c>
      <c r="J362" s="84" t="s">
        <v>615</v>
      </c>
      <c r="K362" s="84">
        <v>1</v>
      </c>
      <c r="L362" s="88">
        <v>43040</v>
      </c>
      <c r="M362" s="88">
        <v>43099</v>
      </c>
      <c r="N362" s="89">
        <f t="shared" si="175"/>
        <v>8.4285714285714288</v>
      </c>
      <c r="O362" s="84" t="s">
        <v>659</v>
      </c>
      <c r="P362" s="87">
        <v>1</v>
      </c>
      <c r="Q362" s="84"/>
      <c r="R362" s="84"/>
      <c r="S362" s="165">
        <f t="shared" si="176"/>
        <v>-1436.6333333333334</v>
      </c>
      <c r="T362" s="90">
        <f t="shared" si="183"/>
        <v>100</v>
      </c>
      <c r="U362" s="101">
        <f t="shared" si="184"/>
        <v>8.4285714285714288</v>
      </c>
      <c r="V362" s="101">
        <f t="shared" si="185"/>
        <v>8.4285714285714288</v>
      </c>
      <c r="W362" s="101">
        <f t="shared" si="186"/>
        <v>8.4285714285714288</v>
      </c>
      <c r="X362" s="84"/>
      <c r="Y362" s="112" t="str">
        <f t="shared" si="188"/>
        <v>CUMPLIDA</v>
      </c>
      <c r="Z362" s="112" t="str">
        <f t="shared" si="187"/>
        <v>CUMPLIDO</v>
      </c>
      <c r="AA362" s="108" t="s">
        <v>170</v>
      </c>
      <c r="AB362" s="118" t="str">
        <f t="shared" si="189"/>
        <v>H10R15</v>
      </c>
      <c r="AC362" s="118">
        <f t="shared" si="197"/>
        <v>1</v>
      </c>
      <c r="AD362" s="118" t="str">
        <f t="shared" si="198"/>
        <v>H10R15 - 1</v>
      </c>
      <c r="AE362" s="192">
        <f t="shared" si="178"/>
        <v>5</v>
      </c>
      <c r="AF362" s="192">
        <f t="shared" si="179"/>
        <v>5</v>
      </c>
      <c r="AG362" s="192" t="str">
        <f t="shared" si="180"/>
        <v>H10R15.</v>
      </c>
      <c r="AH362" s="192" t="str">
        <f t="shared" si="181"/>
        <v>H10R15</v>
      </c>
      <c r="AI362" s="66"/>
      <c r="AJ362" s="66"/>
    </row>
    <row r="363" spans="1:36" s="15" customFormat="1" ht="350.1" customHeight="1" x14ac:dyDescent="0.2">
      <c r="A363" s="162">
        <f>IF(ISBLANK(D363),"",COUNTA($D$2:D363))</f>
        <v>288</v>
      </c>
      <c r="B363" s="141">
        <f t="shared" si="177"/>
        <v>362</v>
      </c>
      <c r="C363" s="84"/>
      <c r="D363" s="100" t="s">
        <v>848</v>
      </c>
      <c r="E363" s="100" t="s">
        <v>28</v>
      </c>
      <c r="F363" s="97" t="s">
        <v>121</v>
      </c>
      <c r="G363" s="98" t="s">
        <v>122</v>
      </c>
      <c r="H363" s="97" t="s">
        <v>805</v>
      </c>
      <c r="I363" s="97" t="s">
        <v>601</v>
      </c>
      <c r="J363" s="84" t="s">
        <v>9</v>
      </c>
      <c r="K363" s="84">
        <v>1</v>
      </c>
      <c r="L363" s="88">
        <v>43040</v>
      </c>
      <c r="M363" s="88">
        <v>43099</v>
      </c>
      <c r="N363" s="89">
        <f t="shared" si="175"/>
        <v>8.4285714285714288</v>
      </c>
      <c r="O363" s="84" t="s">
        <v>564</v>
      </c>
      <c r="P363" s="87">
        <v>1</v>
      </c>
      <c r="Q363" s="84"/>
      <c r="R363" s="84"/>
      <c r="S363" s="165">
        <f t="shared" si="176"/>
        <v>-1436.6333333333334</v>
      </c>
      <c r="T363" s="90">
        <f t="shared" si="183"/>
        <v>100</v>
      </c>
      <c r="U363" s="101">
        <f t="shared" si="184"/>
        <v>8.4285714285714288</v>
      </c>
      <c r="V363" s="101">
        <f t="shared" si="185"/>
        <v>8.4285714285714288</v>
      </c>
      <c r="W363" s="101">
        <f t="shared" si="186"/>
        <v>8.4285714285714288</v>
      </c>
      <c r="X363" s="84"/>
      <c r="Y363" s="112" t="str">
        <f t="shared" si="188"/>
        <v>CUMPLIDA</v>
      </c>
      <c r="Z363" s="112" t="str">
        <f t="shared" si="187"/>
        <v>CUMPLIDO</v>
      </c>
      <c r="AA363" s="108" t="s">
        <v>170</v>
      </c>
      <c r="AB363" s="118" t="str">
        <f t="shared" si="189"/>
        <v>H13R15</v>
      </c>
      <c r="AC363" s="118">
        <f>IF(A363&lt;&gt;"",1,#REF!+1)</f>
        <v>1</v>
      </c>
      <c r="AD363" s="118" t="str">
        <f t="shared" si="198"/>
        <v>H13R15 - 1</v>
      </c>
      <c r="AE363" s="192">
        <f t="shared" si="178"/>
        <v>5</v>
      </c>
      <c r="AF363" s="192">
        <f t="shared" si="179"/>
        <v>5</v>
      </c>
      <c r="AG363" s="192" t="str">
        <f t="shared" si="180"/>
        <v>H13R15.</v>
      </c>
      <c r="AH363" s="192" t="str">
        <f t="shared" si="181"/>
        <v>H13R15</v>
      </c>
      <c r="AI363" s="66"/>
      <c r="AJ363" s="66"/>
    </row>
    <row r="364" spans="1:36" s="15" customFormat="1" ht="350.1" customHeight="1" x14ac:dyDescent="0.2">
      <c r="A364" s="162">
        <f>IF(ISBLANK(D364),"",COUNTA($D$2:D364))</f>
        <v>289</v>
      </c>
      <c r="B364" s="141">
        <f t="shared" si="177"/>
        <v>363</v>
      </c>
      <c r="C364" s="84"/>
      <c r="D364" s="100" t="s">
        <v>848</v>
      </c>
      <c r="E364" s="100" t="s">
        <v>28</v>
      </c>
      <c r="F364" s="97" t="s">
        <v>1047</v>
      </c>
      <c r="G364" s="98" t="s">
        <v>275</v>
      </c>
      <c r="H364" s="98" t="s">
        <v>1044</v>
      </c>
      <c r="I364" s="97" t="s">
        <v>606</v>
      </c>
      <c r="J364" s="84" t="s">
        <v>8</v>
      </c>
      <c r="K364" s="84">
        <v>1</v>
      </c>
      <c r="L364" s="88">
        <v>43040</v>
      </c>
      <c r="M364" s="88">
        <v>43099</v>
      </c>
      <c r="N364" s="89">
        <f t="shared" ref="N364:N398" si="199">(+M364-L364)/7</f>
        <v>8.4285714285714288</v>
      </c>
      <c r="O364" s="84" t="s">
        <v>750</v>
      </c>
      <c r="P364" s="87">
        <v>1</v>
      </c>
      <c r="Q364" s="84"/>
      <c r="R364" s="84"/>
      <c r="S364" s="165">
        <f t="shared" si="176"/>
        <v>-1436.6333333333334</v>
      </c>
      <c r="T364" s="90">
        <f t="shared" si="183"/>
        <v>100</v>
      </c>
      <c r="U364" s="101">
        <f t="shared" si="184"/>
        <v>8.4285714285714288</v>
      </c>
      <c r="V364" s="101">
        <f t="shared" si="185"/>
        <v>8.4285714285714288</v>
      </c>
      <c r="W364" s="101">
        <f t="shared" si="186"/>
        <v>8.4285714285714288</v>
      </c>
      <c r="X364" s="84"/>
      <c r="Y364" s="112" t="str">
        <f t="shared" si="188"/>
        <v>CUMPLIDA</v>
      </c>
      <c r="Z364" s="112" t="str">
        <f t="shared" si="187"/>
        <v>CUMPLIDO</v>
      </c>
      <c r="AA364" s="108" t="s">
        <v>170</v>
      </c>
      <c r="AB364" s="118" t="str">
        <f t="shared" si="189"/>
        <v>H14R15</v>
      </c>
      <c r="AC364" s="118">
        <f t="shared" si="197"/>
        <v>1</v>
      </c>
      <c r="AD364" s="118" t="str">
        <f t="shared" si="198"/>
        <v>H14R15 - 1</v>
      </c>
      <c r="AE364" s="192">
        <f t="shared" si="178"/>
        <v>5</v>
      </c>
      <c r="AF364" s="192">
        <f t="shared" si="179"/>
        <v>5</v>
      </c>
      <c r="AG364" s="192" t="str">
        <f t="shared" si="180"/>
        <v>H14R15.</v>
      </c>
      <c r="AH364" s="192" t="str">
        <f t="shared" si="181"/>
        <v>H14R15</v>
      </c>
      <c r="AI364" s="66"/>
      <c r="AJ364" s="66"/>
    </row>
    <row r="365" spans="1:36" s="15" customFormat="1" ht="350.1" customHeight="1" x14ac:dyDescent="0.2">
      <c r="A365" s="162">
        <f>IF(ISBLANK(D365),"",COUNTA($D$2:D365))</f>
        <v>290</v>
      </c>
      <c r="B365" s="141">
        <f t="shared" si="177"/>
        <v>364</v>
      </c>
      <c r="C365" s="84"/>
      <c r="D365" s="100" t="s">
        <v>994</v>
      </c>
      <c r="E365" s="100" t="s">
        <v>20</v>
      </c>
      <c r="F365" s="98" t="s">
        <v>879</v>
      </c>
      <c r="G365" s="98" t="s">
        <v>123</v>
      </c>
      <c r="H365" s="97" t="s">
        <v>1504</v>
      </c>
      <c r="I365" s="97" t="s">
        <v>1505</v>
      </c>
      <c r="J365" s="114" t="s">
        <v>1506</v>
      </c>
      <c r="K365" s="114">
        <v>10</v>
      </c>
      <c r="L365" s="103">
        <v>43862</v>
      </c>
      <c r="M365" s="103">
        <v>44165</v>
      </c>
      <c r="N365" s="89">
        <f t="shared" si="199"/>
        <v>43.285714285714285</v>
      </c>
      <c r="O365" s="84" t="s">
        <v>1293</v>
      </c>
      <c r="P365" s="87">
        <v>0</v>
      </c>
      <c r="Q365" s="84"/>
      <c r="R365" s="84"/>
      <c r="S365" s="165">
        <f t="shared" si="176"/>
        <v>-1472.1666666666667</v>
      </c>
      <c r="T365" s="90">
        <f t="shared" si="183"/>
        <v>0</v>
      </c>
      <c r="U365" s="101">
        <f t="shared" si="184"/>
        <v>0</v>
      </c>
      <c r="V365" s="101">
        <f t="shared" si="185"/>
        <v>0</v>
      </c>
      <c r="W365" s="101">
        <f t="shared" si="186"/>
        <v>43.285714285714285</v>
      </c>
      <c r="X365" s="84"/>
      <c r="Y365" s="112" t="str">
        <f t="shared" si="188"/>
        <v>VENCIDA</v>
      </c>
      <c r="Z365" s="112" t="str">
        <f t="shared" si="187"/>
        <v>VENCIDO</v>
      </c>
      <c r="AA365" s="108" t="s">
        <v>170</v>
      </c>
      <c r="AB365" s="118" t="str">
        <f t="shared" si="189"/>
        <v>H16R15</v>
      </c>
      <c r="AC365" s="118">
        <f>IF(A365&lt;&gt;"",1,#REF!+1)</f>
        <v>1</v>
      </c>
      <c r="AD365" s="118" t="str">
        <f t="shared" si="198"/>
        <v>H16R15 - 1</v>
      </c>
      <c r="AE365" s="192">
        <f t="shared" si="178"/>
        <v>1</v>
      </c>
      <c r="AF365" s="192">
        <f t="shared" si="179"/>
        <v>1</v>
      </c>
      <c r="AG365" s="192" t="str">
        <f t="shared" si="180"/>
        <v>H16R15.</v>
      </c>
      <c r="AH365" s="192" t="str">
        <f t="shared" si="181"/>
        <v>H16R15</v>
      </c>
      <c r="AI365" s="66"/>
      <c r="AJ365" s="66"/>
    </row>
    <row r="366" spans="1:36" s="15" customFormat="1" ht="350.1" customHeight="1" x14ac:dyDescent="0.2">
      <c r="A366" s="162">
        <f>IF(ISBLANK(D366),"",COUNTA($D$2:D366))</f>
        <v>291</v>
      </c>
      <c r="B366" s="141">
        <f t="shared" si="177"/>
        <v>365</v>
      </c>
      <c r="C366" s="84"/>
      <c r="D366" s="100" t="s">
        <v>848</v>
      </c>
      <c r="E366" s="100" t="s">
        <v>28</v>
      </c>
      <c r="F366" s="98" t="s">
        <v>880</v>
      </c>
      <c r="G366" s="98" t="s">
        <v>124</v>
      </c>
      <c r="H366" s="97" t="s">
        <v>607</v>
      </c>
      <c r="I366" s="97" t="s">
        <v>608</v>
      </c>
      <c r="J366" s="84" t="s">
        <v>609</v>
      </c>
      <c r="K366" s="84">
        <v>1</v>
      </c>
      <c r="L366" s="88">
        <v>43040</v>
      </c>
      <c r="M366" s="88">
        <v>43099</v>
      </c>
      <c r="N366" s="89">
        <f t="shared" si="199"/>
        <v>8.4285714285714288</v>
      </c>
      <c r="O366" s="84" t="s">
        <v>564</v>
      </c>
      <c r="P366" s="87">
        <v>1</v>
      </c>
      <c r="Q366" s="84"/>
      <c r="R366" s="84"/>
      <c r="S366" s="165">
        <f t="shared" si="176"/>
        <v>-1436.6333333333334</v>
      </c>
      <c r="T366" s="90">
        <f t="shared" si="183"/>
        <v>100</v>
      </c>
      <c r="U366" s="101">
        <f t="shared" si="184"/>
        <v>8.4285714285714288</v>
      </c>
      <c r="V366" s="101">
        <f t="shared" si="185"/>
        <v>8.4285714285714288</v>
      </c>
      <c r="W366" s="101">
        <f t="shared" si="186"/>
        <v>8.4285714285714288</v>
      </c>
      <c r="X366" s="84"/>
      <c r="Y366" s="112" t="str">
        <f t="shared" si="188"/>
        <v>CUMPLIDA</v>
      </c>
      <c r="Z366" s="112" t="str">
        <f t="shared" si="187"/>
        <v>CUMPLIDO</v>
      </c>
      <c r="AA366" s="108" t="s">
        <v>170</v>
      </c>
      <c r="AB366" s="118" t="str">
        <f t="shared" si="189"/>
        <v>H17R15</v>
      </c>
      <c r="AC366" s="118">
        <f t="shared" si="197"/>
        <v>1</v>
      </c>
      <c r="AD366" s="118" t="str">
        <f t="shared" si="198"/>
        <v>H17R15 - 1</v>
      </c>
      <c r="AE366" s="192">
        <f t="shared" si="178"/>
        <v>5</v>
      </c>
      <c r="AF366" s="192">
        <f t="shared" si="179"/>
        <v>5</v>
      </c>
      <c r="AG366" s="192" t="str">
        <f t="shared" si="180"/>
        <v>H17R15.</v>
      </c>
      <c r="AH366" s="192" t="str">
        <f t="shared" si="181"/>
        <v>H17R15</v>
      </c>
      <c r="AI366" s="66"/>
      <c r="AJ366" s="66"/>
    </row>
    <row r="367" spans="1:36" s="15" customFormat="1" ht="350.1" customHeight="1" x14ac:dyDescent="0.2">
      <c r="A367" s="162">
        <f>IF(ISBLANK(D367),"",COUNTA($D$2:D367))</f>
        <v>292</v>
      </c>
      <c r="B367" s="141">
        <f t="shared" si="177"/>
        <v>366</v>
      </c>
      <c r="C367" s="84"/>
      <c r="D367" s="100" t="s">
        <v>848</v>
      </c>
      <c r="E367" s="100" t="s">
        <v>28</v>
      </c>
      <c r="F367" s="98" t="s">
        <v>485</v>
      </c>
      <c r="G367" s="98" t="s">
        <v>125</v>
      </c>
      <c r="H367" s="97" t="s">
        <v>486</v>
      </c>
      <c r="I367" s="97" t="s">
        <v>487</v>
      </c>
      <c r="J367" s="84" t="s">
        <v>488</v>
      </c>
      <c r="K367" s="84">
        <v>2</v>
      </c>
      <c r="L367" s="88">
        <v>43040</v>
      </c>
      <c r="M367" s="88">
        <v>43403</v>
      </c>
      <c r="N367" s="89">
        <f t="shared" si="199"/>
        <v>51.857142857142854</v>
      </c>
      <c r="O367" s="84" t="s">
        <v>417</v>
      </c>
      <c r="P367" s="87">
        <v>2</v>
      </c>
      <c r="Q367" s="97"/>
      <c r="R367" s="84"/>
      <c r="S367" s="165">
        <f t="shared" si="176"/>
        <v>-1446.7666666666667</v>
      </c>
      <c r="T367" s="90">
        <f t="shared" si="183"/>
        <v>100</v>
      </c>
      <c r="U367" s="101">
        <f t="shared" si="184"/>
        <v>51.857142857142854</v>
      </c>
      <c r="V367" s="101">
        <f t="shared" si="185"/>
        <v>51.857142857142854</v>
      </c>
      <c r="W367" s="101">
        <f t="shared" si="186"/>
        <v>51.857142857142854</v>
      </c>
      <c r="X367" s="84"/>
      <c r="Y367" s="112" t="str">
        <f t="shared" si="188"/>
        <v>CUMPLIDA</v>
      </c>
      <c r="Z367" s="112" t="str">
        <f t="shared" si="187"/>
        <v>CUMPLIDO</v>
      </c>
      <c r="AA367" s="108" t="s">
        <v>170</v>
      </c>
      <c r="AB367" s="118" t="str">
        <f t="shared" si="189"/>
        <v>H20R15</v>
      </c>
      <c r="AC367" s="118">
        <f>IF(A367&lt;&gt;"",1,#REF!+1)</f>
        <v>1</v>
      </c>
      <c r="AD367" s="118" t="str">
        <f t="shared" si="198"/>
        <v>H20R15 - 1</v>
      </c>
      <c r="AE367" s="192">
        <f t="shared" si="178"/>
        <v>5</v>
      </c>
      <c r="AF367" s="192">
        <f t="shared" si="179"/>
        <v>5</v>
      </c>
      <c r="AG367" s="192" t="str">
        <f t="shared" si="180"/>
        <v>H20R15.</v>
      </c>
      <c r="AH367" s="192" t="str">
        <f t="shared" si="181"/>
        <v>H20R15</v>
      </c>
      <c r="AI367" s="66"/>
      <c r="AJ367" s="66"/>
    </row>
    <row r="368" spans="1:36" s="15" customFormat="1" ht="350.1" customHeight="1" x14ac:dyDescent="0.2">
      <c r="A368" s="162">
        <f>IF(ISBLANK(D368),"",COUNTA($D$2:D368))</f>
        <v>293</v>
      </c>
      <c r="B368" s="141">
        <f t="shared" si="177"/>
        <v>367</v>
      </c>
      <c r="C368" s="84"/>
      <c r="D368" s="100" t="s">
        <v>848</v>
      </c>
      <c r="E368" s="100" t="s">
        <v>35</v>
      </c>
      <c r="F368" s="98" t="s">
        <v>492</v>
      </c>
      <c r="G368" s="98" t="s">
        <v>126</v>
      </c>
      <c r="H368" s="97" t="s">
        <v>489</v>
      </c>
      <c r="I368" s="97" t="s">
        <v>490</v>
      </c>
      <c r="J368" s="84" t="s">
        <v>491</v>
      </c>
      <c r="K368" s="84">
        <v>2</v>
      </c>
      <c r="L368" s="88">
        <v>43040</v>
      </c>
      <c r="M368" s="88">
        <v>43403</v>
      </c>
      <c r="N368" s="89">
        <f t="shared" si="199"/>
        <v>51.857142857142854</v>
      </c>
      <c r="O368" s="84" t="s">
        <v>417</v>
      </c>
      <c r="P368" s="87">
        <v>2</v>
      </c>
      <c r="Q368" s="97"/>
      <c r="R368" s="84"/>
      <c r="S368" s="165">
        <f t="shared" si="176"/>
        <v>-1446.7666666666667</v>
      </c>
      <c r="T368" s="90">
        <f t="shared" si="183"/>
        <v>100</v>
      </c>
      <c r="U368" s="101">
        <f t="shared" si="184"/>
        <v>51.857142857142854</v>
      </c>
      <c r="V368" s="101">
        <f t="shared" si="185"/>
        <v>51.857142857142854</v>
      </c>
      <c r="W368" s="101">
        <f t="shared" si="186"/>
        <v>51.857142857142854</v>
      </c>
      <c r="X368" s="84"/>
      <c r="Y368" s="112" t="str">
        <f t="shared" si="188"/>
        <v>CUMPLIDA</v>
      </c>
      <c r="Z368" s="112" t="str">
        <f t="shared" si="187"/>
        <v>CUMPLIDO</v>
      </c>
      <c r="AA368" s="108" t="s">
        <v>170</v>
      </c>
      <c r="AB368" s="118" t="str">
        <f t="shared" si="189"/>
        <v>H21R15</v>
      </c>
      <c r="AC368" s="118">
        <f t="shared" si="197"/>
        <v>1</v>
      </c>
      <c r="AD368" s="118" t="str">
        <f t="shared" si="198"/>
        <v>H21R15 - 1</v>
      </c>
      <c r="AE368" s="192">
        <f t="shared" si="178"/>
        <v>5</v>
      </c>
      <c r="AF368" s="192">
        <f t="shared" si="179"/>
        <v>5</v>
      </c>
      <c r="AG368" s="192" t="str">
        <f t="shared" si="180"/>
        <v>H21R15.</v>
      </c>
      <c r="AH368" s="192" t="str">
        <f t="shared" si="181"/>
        <v>H21R15</v>
      </c>
      <c r="AI368" s="66"/>
      <c r="AJ368" s="66"/>
    </row>
    <row r="369" spans="1:36" s="15" customFormat="1" ht="350.1" customHeight="1" x14ac:dyDescent="0.2">
      <c r="A369" s="162">
        <f>IF(ISBLANK(D369),"",COUNTA($D$2:D369))</f>
        <v>294</v>
      </c>
      <c r="B369" s="141">
        <f t="shared" si="177"/>
        <v>368</v>
      </c>
      <c r="C369" s="84"/>
      <c r="D369" s="100" t="s">
        <v>994</v>
      </c>
      <c r="E369" s="100" t="s">
        <v>28</v>
      </c>
      <c r="F369" s="98" t="s">
        <v>978</v>
      </c>
      <c r="G369" s="98" t="s">
        <v>127</v>
      </c>
      <c r="H369" s="97" t="s">
        <v>286</v>
      </c>
      <c r="I369" s="97" t="s">
        <v>1926</v>
      </c>
      <c r="J369" s="114" t="s">
        <v>9</v>
      </c>
      <c r="K369" s="114">
        <v>1</v>
      </c>
      <c r="L369" s="103">
        <v>43040</v>
      </c>
      <c r="M369" s="103">
        <v>43099</v>
      </c>
      <c r="N369" s="89">
        <f t="shared" si="199"/>
        <v>8.4285714285714288</v>
      </c>
      <c r="O369" s="84" t="s">
        <v>19</v>
      </c>
      <c r="P369" s="84">
        <v>1</v>
      </c>
      <c r="Q369" s="84"/>
      <c r="R369" s="84"/>
      <c r="S369" s="165">
        <f t="shared" si="176"/>
        <v>-1436.6333333333334</v>
      </c>
      <c r="T369" s="90">
        <f t="shared" si="183"/>
        <v>100</v>
      </c>
      <c r="U369" s="101">
        <f t="shared" si="184"/>
        <v>8.4285714285714288</v>
      </c>
      <c r="V369" s="101">
        <f t="shared" si="185"/>
        <v>8.4285714285714288</v>
      </c>
      <c r="W369" s="101">
        <f t="shared" si="186"/>
        <v>8.4285714285714288</v>
      </c>
      <c r="X369" s="84"/>
      <c r="Y369" s="112" t="str">
        <f t="shared" si="188"/>
        <v>CUMPLIDA</v>
      </c>
      <c r="Z369" s="112" t="str">
        <f t="shared" si="187"/>
        <v>CUMPLIDO</v>
      </c>
      <c r="AA369" s="108" t="s">
        <v>170</v>
      </c>
      <c r="AB369" s="118" t="str">
        <f t="shared" si="189"/>
        <v xml:space="preserve">
H22R15</v>
      </c>
      <c r="AC369" s="118">
        <f t="shared" si="197"/>
        <v>1</v>
      </c>
      <c r="AD369" s="118" t="str">
        <f t="shared" si="198"/>
        <v xml:space="preserve">
H22R15 - 1</v>
      </c>
      <c r="AE369" s="192">
        <f t="shared" si="178"/>
        <v>5</v>
      </c>
      <c r="AF369" s="192">
        <f t="shared" si="179"/>
        <v>5</v>
      </c>
      <c r="AG369" s="192" t="str">
        <f t="shared" si="180"/>
        <v xml:space="preserve">
H22R15.</v>
      </c>
      <c r="AH369" s="192" t="str">
        <f t="shared" si="181"/>
        <v xml:space="preserve">
H22R15</v>
      </c>
      <c r="AI369" s="66"/>
      <c r="AJ369" s="66"/>
    </row>
    <row r="370" spans="1:36" s="15" customFormat="1" ht="350.1" customHeight="1" x14ac:dyDescent="0.2">
      <c r="A370" s="162">
        <f>IF(ISBLANK(D370),"",COUNTA($D$2:D370))</f>
        <v>295</v>
      </c>
      <c r="B370" s="141">
        <f t="shared" si="177"/>
        <v>369</v>
      </c>
      <c r="C370" s="84"/>
      <c r="D370" s="100" t="s">
        <v>994</v>
      </c>
      <c r="E370" s="100" t="s">
        <v>29</v>
      </c>
      <c r="F370" s="98" t="s">
        <v>493</v>
      </c>
      <c r="G370" s="98" t="s">
        <v>1003</v>
      </c>
      <c r="H370" s="97" t="s">
        <v>494</v>
      </c>
      <c r="I370" s="98" t="s">
        <v>495</v>
      </c>
      <c r="J370" s="100" t="s">
        <v>496</v>
      </c>
      <c r="K370" s="84">
        <v>3</v>
      </c>
      <c r="L370" s="88">
        <v>43040</v>
      </c>
      <c r="M370" s="88">
        <v>43403</v>
      </c>
      <c r="N370" s="89">
        <f t="shared" si="199"/>
        <v>51.857142857142854</v>
      </c>
      <c r="O370" s="84" t="s">
        <v>417</v>
      </c>
      <c r="P370" s="87">
        <v>0</v>
      </c>
      <c r="Q370" s="84"/>
      <c r="R370" s="84"/>
      <c r="S370" s="165">
        <f t="shared" si="176"/>
        <v>-1446.7666666666667</v>
      </c>
      <c r="T370" s="90">
        <f t="shared" si="183"/>
        <v>0</v>
      </c>
      <c r="U370" s="101">
        <f t="shared" si="184"/>
        <v>0</v>
      </c>
      <c r="V370" s="101">
        <f t="shared" si="185"/>
        <v>0</v>
      </c>
      <c r="W370" s="101">
        <f t="shared" si="186"/>
        <v>51.857142857142854</v>
      </c>
      <c r="X370" s="84"/>
      <c r="Y370" s="112" t="str">
        <f t="shared" si="188"/>
        <v>VENCIDA</v>
      </c>
      <c r="Z370" s="112" t="str">
        <f t="shared" si="187"/>
        <v>VENCIDO</v>
      </c>
      <c r="AA370" s="108" t="s">
        <v>170</v>
      </c>
      <c r="AB370" s="118" t="str">
        <f t="shared" si="189"/>
        <v>H23R15</v>
      </c>
      <c r="AC370" s="118">
        <f t="shared" si="197"/>
        <v>1</v>
      </c>
      <c r="AD370" s="118" t="str">
        <f t="shared" si="198"/>
        <v>H23R15 - 1</v>
      </c>
      <c r="AE370" s="192">
        <f t="shared" si="178"/>
        <v>1</v>
      </c>
      <c r="AF370" s="192">
        <f t="shared" si="179"/>
        <v>1</v>
      </c>
      <c r="AG370" s="192" t="str">
        <f t="shared" si="180"/>
        <v>H23R15.</v>
      </c>
      <c r="AH370" s="192" t="str">
        <f t="shared" si="181"/>
        <v>H23R15</v>
      </c>
      <c r="AI370" s="66"/>
      <c r="AJ370" s="66"/>
    </row>
    <row r="371" spans="1:36" s="15" customFormat="1" ht="350.1" customHeight="1" x14ac:dyDescent="0.2">
      <c r="A371" s="162">
        <f>IF(ISBLANK(D371),"",COUNTA($D$2:D371))</f>
        <v>296</v>
      </c>
      <c r="B371" s="141">
        <f t="shared" si="177"/>
        <v>370</v>
      </c>
      <c r="C371" s="84"/>
      <c r="D371" s="100" t="s">
        <v>849</v>
      </c>
      <c r="E371" s="100" t="s">
        <v>29</v>
      </c>
      <c r="F371" s="98" t="s">
        <v>504</v>
      </c>
      <c r="G371" s="98" t="s">
        <v>503</v>
      </c>
      <c r="H371" s="97" t="s">
        <v>497</v>
      </c>
      <c r="I371" s="98" t="s">
        <v>781</v>
      </c>
      <c r="J371" s="100" t="s">
        <v>496</v>
      </c>
      <c r="K371" s="84">
        <v>3</v>
      </c>
      <c r="L371" s="88">
        <v>43040</v>
      </c>
      <c r="M371" s="88">
        <v>43403</v>
      </c>
      <c r="N371" s="89">
        <f t="shared" si="199"/>
        <v>51.857142857142854</v>
      </c>
      <c r="O371" s="84" t="s">
        <v>417</v>
      </c>
      <c r="P371" s="87">
        <v>0</v>
      </c>
      <c r="Q371" s="84"/>
      <c r="R371" s="84"/>
      <c r="S371" s="165">
        <f t="shared" si="176"/>
        <v>-1446.7666666666667</v>
      </c>
      <c r="T371" s="90">
        <f t="shared" si="183"/>
        <v>0</v>
      </c>
      <c r="U371" s="101">
        <f t="shared" si="184"/>
        <v>0</v>
      </c>
      <c r="V371" s="101">
        <f t="shared" si="185"/>
        <v>0</v>
      </c>
      <c r="W371" s="101">
        <f t="shared" si="186"/>
        <v>51.857142857142854</v>
      </c>
      <c r="X371" s="84"/>
      <c r="Y371" s="112" t="str">
        <f t="shared" si="188"/>
        <v>VENCIDA</v>
      </c>
      <c r="Z371" s="112" t="str">
        <f t="shared" si="187"/>
        <v>VENCIDO</v>
      </c>
      <c r="AA371" s="108" t="s">
        <v>170</v>
      </c>
      <c r="AB371" s="118" t="str">
        <f t="shared" si="189"/>
        <v>H24R15</v>
      </c>
      <c r="AC371" s="118">
        <f t="shared" si="197"/>
        <v>1</v>
      </c>
      <c r="AD371" s="118" t="str">
        <f t="shared" si="198"/>
        <v>H24R15 - 1</v>
      </c>
      <c r="AE371" s="192">
        <f t="shared" si="178"/>
        <v>1</v>
      </c>
      <c r="AF371" s="192">
        <f t="shared" si="179"/>
        <v>1</v>
      </c>
      <c r="AG371" s="192" t="str">
        <f t="shared" si="180"/>
        <v>H24R15.</v>
      </c>
      <c r="AH371" s="192" t="str">
        <f t="shared" si="181"/>
        <v>H24R15</v>
      </c>
      <c r="AI371" s="66"/>
      <c r="AJ371" s="66"/>
    </row>
    <row r="372" spans="1:36" s="15" customFormat="1" ht="350.1" customHeight="1" x14ac:dyDescent="0.2">
      <c r="A372" s="162">
        <f>IF(ISBLANK(D372),"",COUNTA($D$2:D372))</f>
        <v>297</v>
      </c>
      <c r="B372" s="141">
        <f t="shared" si="177"/>
        <v>371</v>
      </c>
      <c r="C372" s="84"/>
      <c r="D372" s="100" t="s">
        <v>1009</v>
      </c>
      <c r="E372" s="100" t="s">
        <v>29</v>
      </c>
      <c r="F372" s="98" t="s">
        <v>505</v>
      </c>
      <c r="G372" s="98" t="s">
        <v>506</v>
      </c>
      <c r="H372" s="97" t="s">
        <v>498</v>
      </c>
      <c r="I372" s="98" t="s">
        <v>499</v>
      </c>
      <c r="J372" s="100" t="s">
        <v>9</v>
      </c>
      <c r="K372" s="84">
        <v>1</v>
      </c>
      <c r="L372" s="88">
        <v>43040</v>
      </c>
      <c r="M372" s="88">
        <v>43403</v>
      </c>
      <c r="N372" s="89">
        <f t="shared" si="199"/>
        <v>51.857142857142854</v>
      </c>
      <c r="O372" s="84" t="s">
        <v>417</v>
      </c>
      <c r="P372" s="87">
        <v>0</v>
      </c>
      <c r="Q372" s="84"/>
      <c r="R372" s="84"/>
      <c r="S372" s="165">
        <f t="shared" si="176"/>
        <v>-1446.7666666666667</v>
      </c>
      <c r="T372" s="90">
        <f t="shared" si="183"/>
        <v>0</v>
      </c>
      <c r="U372" s="101">
        <f t="shared" si="184"/>
        <v>0</v>
      </c>
      <c r="V372" s="101">
        <f t="shared" si="185"/>
        <v>0</v>
      </c>
      <c r="W372" s="101">
        <f t="shared" si="186"/>
        <v>51.857142857142854</v>
      </c>
      <c r="X372" s="84"/>
      <c r="Y372" s="112" t="str">
        <f t="shared" si="188"/>
        <v>VENCIDA</v>
      </c>
      <c r="Z372" s="112" t="str">
        <f t="shared" si="187"/>
        <v>VENCIDO</v>
      </c>
      <c r="AA372" s="108" t="s">
        <v>170</v>
      </c>
      <c r="AB372" s="118" t="str">
        <f t="shared" si="189"/>
        <v>H25R15</v>
      </c>
      <c r="AC372" s="118">
        <f t="shared" si="197"/>
        <v>1</v>
      </c>
      <c r="AD372" s="118" t="str">
        <f t="shared" si="198"/>
        <v>H25R15 - 1</v>
      </c>
      <c r="AE372" s="192">
        <f t="shared" si="178"/>
        <v>1</v>
      </c>
      <c r="AF372" s="192">
        <f t="shared" si="179"/>
        <v>1</v>
      </c>
      <c r="AG372" s="192" t="str">
        <f t="shared" si="180"/>
        <v>H25R15.</v>
      </c>
      <c r="AH372" s="192" t="str">
        <f t="shared" si="181"/>
        <v>H25R15</v>
      </c>
      <c r="AI372" s="66"/>
      <c r="AJ372" s="66"/>
    </row>
    <row r="373" spans="1:36" s="15" customFormat="1" ht="350.1" customHeight="1" x14ac:dyDescent="0.2">
      <c r="A373" s="162">
        <f>IF(ISBLANK(D373),"",COUNTA($D$2:D373))</f>
        <v>298</v>
      </c>
      <c r="B373" s="141">
        <f t="shared" si="177"/>
        <v>372</v>
      </c>
      <c r="C373" s="84"/>
      <c r="D373" s="100" t="s">
        <v>1625</v>
      </c>
      <c r="E373" s="100" t="s">
        <v>29</v>
      </c>
      <c r="F373" s="98" t="s">
        <v>507</v>
      </c>
      <c r="G373" s="98" t="s">
        <v>508</v>
      </c>
      <c r="H373" s="97" t="s">
        <v>1181</v>
      </c>
      <c r="I373" s="98" t="s">
        <v>782</v>
      </c>
      <c r="J373" s="100" t="s">
        <v>500</v>
      </c>
      <c r="K373" s="84">
        <v>10</v>
      </c>
      <c r="L373" s="88">
        <v>43040</v>
      </c>
      <c r="M373" s="88">
        <v>43403</v>
      </c>
      <c r="N373" s="89">
        <f t="shared" si="199"/>
        <v>51.857142857142854</v>
      </c>
      <c r="O373" s="84" t="s">
        <v>417</v>
      </c>
      <c r="P373" s="87">
        <v>0</v>
      </c>
      <c r="Q373" s="84"/>
      <c r="R373" s="84"/>
      <c r="S373" s="165">
        <f t="shared" si="176"/>
        <v>-1446.7666666666667</v>
      </c>
      <c r="T373" s="90">
        <f t="shared" si="183"/>
        <v>0</v>
      </c>
      <c r="U373" s="101">
        <f t="shared" si="184"/>
        <v>0</v>
      </c>
      <c r="V373" s="101">
        <f t="shared" si="185"/>
        <v>0</v>
      </c>
      <c r="W373" s="101">
        <f t="shared" si="186"/>
        <v>51.857142857142854</v>
      </c>
      <c r="X373" s="84"/>
      <c r="Y373" s="112" t="str">
        <f t="shared" si="188"/>
        <v>VENCIDA</v>
      </c>
      <c r="Z373" s="112" t="str">
        <f t="shared" si="187"/>
        <v>VENCIDO</v>
      </c>
      <c r="AA373" s="108" t="s">
        <v>170</v>
      </c>
      <c r="AB373" s="118" t="str">
        <f t="shared" si="189"/>
        <v>H26R15</v>
      </c>
      <c r="AC373" s="118">
        <f t="shared" si="197"/>
        <v>1</v>
      </c>
      <c r="AD373" s="118" t="str">
        <f t="shared" si="198"/>
        <v>H26R15 - 1</v>
      </c>
      <c r="AE373" s="192">
        <f t="shared" si="178"/>
        <v>1</v>
      </c>
      <c r="AF373" s="192">
        <f t="shared" si="179"/>
        <v>1</v>
      </c>
      <c r="AG373" s="192" t="str">
        <f t="shared" si="180"/>
        <v>H26R15.</v>
      </c>
      <c r="AH373" s="192" t="str">
        <f t="shared" si="181"/>
        <v>H26R15</v>
      </c>
      <c r="AI373" s="66"/>
      <c r="AJ373" s="66"/>
    </row>
    <row r="374" spans="1:36" s="15" customFormat="1" ht="350.1" customHeight="1" x14ac:dyDescent="0.2">
      <c r="A374" s="162">
        <f>IF(ISBLANK(D374),"",COUNTA($D$2:D374))</f>
        <v>299</v>
      </c>
      <c r="B374" s="141">
        <f t="shared" si="177"/>
        <v>373</v>
      </c>
      <c r="C374" s="84"/>
      <c r="D374" s="100" t="s">
        <v>849</v>
      </c>
      <c r="E374" s="100" t="s">
        <v>29</v>
      </c>
      <c r="F374" s="98" t="s">
        <v>509</v>
      </c>
      <c r="G374" s="98" t="s">
        <v>510</v>
      </c>
      <c r="H374" s="97" t="s">
        <v>1653</v>
      </c>
      <c r="I374" s="98" t="s">
        <v>1654</v>
      </c>
      <c r="J374" s="100" t="s">
        <v>1655</v>
      </c>
      <c r="K374" s="84">
        <v>2</v>
      </c>
      <c r="L374" s="88">
        <v>44044</v>
      </c>
      <c r="M374" s="88">
        <v>44255</v>
      </c>
      <c r="N374" s="89">
        <f t="shared" si="199"/>
        <v>30.142857142857142</v>
      </c>
      <c r="O374" s="84" t="s">
        <v>417</v>
      </c>
      <c r="P374" s="87">
        <v>2</v>
      </c>
      <c r="Q374" s="97"/>
      <c r="R374" s="181">
        <v>44192</v>
      </c>
      <c r="S374" s="165">
        <f t="shared" si="176"/>
        <v>-2.1</v>
      </c>
      <c r="T374" s="90">
        <f t="shared" si="183"/>
        <v>100</v>
      </c>
      <c r="U374" s="101">
        <f t="shared" si="184"/>
        <v>30.142857142857142</v>
      </c>
      <c r="V374" s="101">
        <f t="shared" si="185"/>
        <v>30.142857142857142</v>
      </c>
      <c r="W374" s="101">
        <f t="shared" si="186"/>
        <v>30.142857142857142</v>
      </c>
      <c r="X374" s="84"/>
      <c r="Y374" s="112" t="str">
        <f t="shared" si="188"/>
        <v>CUMPLIDA</v>
      </c>
      <c r="Z374" s="112" t="str">
        <f t="shared" si="187"/>
        <v>CUMPLIDO</v>
      </c>
      <c r="AA374" s="108" t="s">
        <v>170</v>
      </c>
      <c r="AB374" s="118" t="str">
        <f t="shared" si="189"/>
        <v>H27R15</v>
      </c>
      <c r="AC374" s="118">
        <f t="shared" si="197"/>
        <v>1</v>
      </c>
      <c r="AD374" s="118" t="str">
        <f t="shared" si="198"/>
        <v>H27R15 - 1</v>
      </c>
      <c r="AE374" s="192">
        <f t="shared" si="178"/>
        <v>5</v>
      </c>
      <c r="AF374" s="192">
        <f t="shared" si="179"/>
        <v>5</v>
      </c>
      <c r="AG374" s="192" t="str">
        <f t="shared" si="180"/>
        <v>H27R15.</v>
      </c>
      <c r="AH374" s="192" t="str">
        <f t="shared" si="181"/>
        <v>H27R15</v>
      </c>
      <c r="AI374" s="66"/>
      <c r="AJ374" s="66"/>
    </row>
    <row r="375" spans="1:36" s="15" customFormat="1" ht="350.1" customHeight="1" x14ac:dyDescent="0.2">
      <c r="A375" s="162">
        <f>IF(ISBLANK(D375),"",COUNTA($D$2:D375))</f>
        <v>300</v>
      </c>
      <c r="B375" s="141">
        <f t="shared" si="177"/>
        <v>374</v>
      </c>
      <c r="C375" s="84"/>
      <c r="D375" s="100" t="s">
        <v>848</v>
      </c>
      <c r="E375" s="100" t="s">
        <v>29</v>
      </c>
      <c r="F375" s="97" t="s">
        <v>511</v>
      </c>
      <c r="G375" s="98" t="s">
        <v>512</v>
      </c>
      <c r="H375" s="97" t="s">
        <v>501</v>
      </c>
      <c r="I375" s="97" t="s">
        <v>502</v>
      </c>
      <c r="J375" s="84" t="s">
        <v>9</v>
      </c>
      <c r="K375" s="84">
        <v>2</v>
      </c>
      <c r="L375" s="88">
        <v>43040</v>
      </c>
      <c r="M375" s="88">
        <v>43403</v>
      </c>
      <c r="N375" s="89">
        <f t="shared" si="199"/>
        <v>51.857142857142854</v>
      </c>
      <c r="O375" s="84" t="s">
        <v>417</v>
      </c>
      <c r="P375" s="87">
        <v>2</v>
      </c>
      <c r="Q375" s="84"/>
      <c r="R375" s="84"/>
      <c r="S375" s="165">
        <f t="shared" si="176"/>
        <v>-1446.7666666666667</v>
      </c>
      <c r="T375" s="90">
        <f t="shared" si="183"/>
        <v>100</v>
      </c>
      <c r="U375" s="101">
        <f t="shared" si="184"/>
        <v>51.857142857142854</v>
      </c>
      <c r="V375" s="101">
        <f t="shared" si="185"/>
        <v>51.857142857142854</v>
      </c>
      <c r="W375" s="101">
        <f t="shared" si="186"/>
        <v>51.857142857142854</v>
      </c>
      <c r="X375" s="84"/>
      <c r="Y375" s="112" t="str">
        <f t="shared" si="188"/>
        <v>CUMPLIDA</v>
      </c>
      <c r="Z375" s="112" t="str">
        <f t="shared" si="187"/>
        <v>CUMPLIDO</v>
      </c>
      <c r="AA375" s="108" t="s">
        <v>170</v>
      </c>
      <c r="AB375" s="118" t="str">
        <f t="shared" si="189"/>
        <v>H28R15</v>
      </c>
      <c r="AC375" s="118">
        <f t="shared" si="197"/>
        <v>1</v>
      </c>
      <c r="AD375" s="118" t="str">
        <f t="shared" si="198"/>
        <v>H28R15 - 1</v>
      </c>
      <c r="AE375" s="192">
        <f t="shared" si="178"/>
        <v>5</v>
      </c>
      <c r="AF375" s="192">
        <f t="shared" si="179"/>
        <v>5</v>
      </c>
      <c r="AG375" s="192" t="str">
        <f t="shared" si="180"/>
        <v>H28R15.</v>
      </c>
      <c r="AH375" s="192" t="str">
        <f t="shared" si="181"/>
        <v>H28R15</v>
      </c>
      <c r="AI375" s="66"/>
      <c r="AJ375" s="66"/>
    </row>
    <row r="376" spans="1:36" s="15" customFormat="1" ht="350.1" customHeight="1" x14ac:dyDescent="0.2">
      <c r="A376" s="162">
        <f>IF(ISBLANK(D376),"",COUNTA($D$2:D376))</f>
        <v>301</v>
      </c>
      <c r="B376" s="141">
        <f t="shared" si="177"/>
        <v>375</v>
      </c>
      <c r="C376" s="84"/>
      <c r="D376" s="100" t="s">
        <v>994</v>
      </c>
      <c r="E376" s="100" t="s">
        <v>128</v>
      </c>
      <c r="F376" s="97" t="s">
        <v>2060</v>
      </c>
      <c r="G376" s="98" t="s">
        <v>129</v>
      </c>
      <c r="H376" s="98" t="s">
        <v>747</v>
      </c>
      <c r="I376" s="98" t="s">
        <v>610</v>
      </c>
      <c r="J376" s="100" t="s">
        <v>611</v>
      </c>
      <c r="K376" s="84">
        <v>2</v>
      </c>
      <c r="L376" s="88">
        <v>43040</v>
      </c>
      <c r="M376" s="88">
        <v>43099</v>
      </c>
      <c r="N376" s="89">
        <f t="shared" si="199"/>
        <v>8.4285714285714288</v>
      </c>
      <c r="O376" s="84" t="s">
        <v>564</v>
      </c>
      <c r="P376" s="87">
        <v>2</v>
      </c>
      <c r="Q376" s="84"/>
      <c r="R376" s="84"/>
      <c r="S376" s="165">
        <f t="shared" si="176"/>
        <v>-1436.6333333333334</v>
      </c>
      <c r="T376" s="90">
        <f t="shared" si="183"/>
        <v>100</v>
      </c>
      <c r="U376" s="101">
        <f t="shared" si="184"/>
        <v>8.4285714285714288</v>
      </c>
      <c r="V376" s="101">
        <f t="shared" si="185"/>
        <v>8.4285714285714288</v>
      </c>
      <c r="W376" s="101">
        <f t="shared" si="186"/>
        <v>8.4285714285714288</v>
      </c>
      <c r="X376" s="84"/>
      <c r="Y376" s="112" t="str">
        <f t="shared" si="188"/>
        <v>CUMPLIDA</v>
      </c>
      <c r="Z376" s="112" t="str">
        <f t="shared" si="187"/>
        <v>CUMPLIDO</v>
      </c>
      <c r="AA376" s="108" t="s">
        <v>170</v>
      </c>
      <c r="AB376" s="118" t="str">
        <f t="shared" si="189"/>
        <v>H30R15</v>
      </c>
      <c r="AC376" s="118">
        <f t="shared" si="197"/>
        <v>1</v>
      </c>
      <c r="AD376" s="118" t="str">
        <f t="shared" si="198"/>
        <v>H30R15 - 1</v>
      </c>
      <c r="AE376" s="192">
        <f t="shared" si="178"/>
        <v>5</v>
      </c>
      <c r="AF376" s="192">
        <f t="shared" si="179"/>
        <v>5</v>
      </c>
      <c r="AG376" s="192" t="str">
        <f t="shared" si="180"/>
        <v>H30R15.</v>
      </c>
      <c r="AH376" s="192" t="str">
        <f t="shared" si="181"/>
        <v>H30R15</v>
      </c>
      <c r="AI376" s="66"/>
      <c r="AJ376" s="66"/>
    </row>
    <row r="377" spans="1:36" s="15" customFormat="1" ht="350.1" customHeight="1" x14ac:dyDescent="0.2">
      <c r="A377" s="162" t="str">
        <f>IF(ISBLANK(D377),"",COUNTA($D$2:D377))</f>
        <v/>
      </c>
      <c r="B377" s="141">
        <f t="shared" si="177"/>
        <v>376</v>
      </c>
      <c r="C377" s="84"/>
      <c r="D377" s="100"/>
      <c r="E377" s="100" t="s">
        <v>128</v>
      </c>
      <c r="F377" s="97" t="s">
        <v>2061</v>
      </c>
      <c r="G377" s="98" t="s">
        <v>129</v>
      </c>
      <c r="H377" s="98" t="s">
        <v>748</v>
      </c>
      <c r="I377" s="98" t="s">
        <v>749</v>
      </c>
      <c r="J377" s="100" t="s">
        <v>746</v>
      </c>
      <c r="K377" s="84">
        <v>1</v>
      </c>
      <c r="L377" s="88">
        <v>43040</v>
      </c>
      <c r="M377" s="88">
        <v>43099</v>
      </c>
      <c r="N377" s="89">
        <f t="shared" si="199"/>
        <v>8.4285714285714288</v>
      </c>
      <c r="O377" s="84" t="s">
        <v>750</v>
      </c>
      <c r="P377" s="87">
        <v>1</v>
      </c>
      <c r="Q377" s="84"/>
      <c r="R377" s="84"/>
      <c r="S377" s="165">
        <f t="shared" si="176"/>
        <v>-1436.6333333333334</v>
      </c>
      <c r="T377" s="90">
        <f t="shared" si="183"/>
        <v>100</v>
      </c>
      <c r="U377" s="101">
        <f t="shared" si="184"/>
        <v>8.4285714285714288</v>
      </c>
      <c r="V377" s="101">
        <f t="shared" si="185"/>
        <v>8.4285714285714288</v>
      </c>
      <c r="W377" s="101">
        <f t="shared" si="186"/>
        <v>8.4285714285714288</v>
      </c>
      <c r="X377" s="84"/>
      <c r="Y377" s="112" t="str">
        <f t="shared" si="188"/>
        <v>CUMPLIDA</v>
      </c>
      <c r="Z377" s="112" t="str">
        <f t="shared" si="187"/>
        <v/>
      </c>
      <c r="AA377" s="108" t="s">
        <v>170</v>
      </c>
      <c r="AB377" s="118" t="str">
        <f t="shared" si="189"/>
        <v>H30R15</v>
      </c>
      <c r="AC377" s="118">
        <f t="shared" si="197"/>
        <v>2</v>
      </c>
      <c r="AD377" s="118" t="str">
        <f t="shared" si="198"/>
        <v>H30R15 - 2</v>
      </c>
      <c r="AE377" s="192">
        <f t="shared" si="178"/>
        <v>5</v>
      </c>
      <c r="AF377" s="192">
        <f t="shared" si="179"/>
        <v>5</v>
      </c>
      <c r="AG377" s="192" t="str">
        <f t="shared" si="180"/>
        <v>H30R15.</v>
      </c>
      <c r="AH377" s="192" t="str">
        <f t="shared" si="181"/>
        <v>H30R15</v>
      </c>
      <c r="AI377" s="66"/>
      <c r="AJ377" s="66"/>
    </row>
    <row r="378" spans="1:36" s="15" customFormat="1" ht="350.1" customHeight="1" x14ac:dyDescent="0.2">
      <c r="A378" s="162">
        <f>IF(ISBLANK(D378),"",COUNTA($D$2:D378))</f>
        <v>302</v>
      </c>
      <c r="B378" s="141">
        <f t="shared" si="177"/>
        <v>377</v>
      </c>
      <c r="C378" s="84"/>
      <c r="D378" s="100" t="s">
        <v>2062</v>
      </c>
      <c r="E378" s="100" t="s">
        <v>104</v>
      </c>
      <c r="F378" s="97" t="s">
        <v>979</v>
      </c>
      <c r="G378" s="98" t="s">
        <v>130</v>
      </c>
      <c r="H378" s="98" t="s">
        <v>1500</v>
      </c>
      <c r="I378" s="98" t="s">
        <v>1495</v>
      </c>
      <c r="J378" s="100" t="s">
        <v>1448</v>
      </c>
      <c r="K378" s="84">
        <v>1</v>
      </c>
      <c r="L378" s="88">
        <v>43862</v>
      </c>
      <c r="M378" s="88">
        <v>43979</v>
      </c>
      <c r="N378" s="89">
        <f t="shared" si="199"/>
        <v>16.714285714285715</v>
      </c>
      <c r="O378" s="84" t="s">
        <v>894</v>
      </c>
      <c r="P378" s="87">
        <v>0</v>
      </c>
      <c r="Q378" s="84"/>
      <c r="R378" s="84"/>
      <c r="S378" s="165">
        <f t="shared" si="176"/>
        <v>-1465.9666666666667</v>
      </c>
      <c r="T378" s="90">
        <f t="shared" si="183"/>
        <v>0</v>
      </c>
      <c r="U378" s="101">
        <f t="shared" si="184"/>
        <v>0</v>
      </c>
      <c r="V378" s="101">
        <f t="shared" si="185"/>
        <v>0</v>
      </c>
      <c r="W378" s="101">
        <f t="shared" si="186"/>
        <v>16.714285714285715</v>
      </c>
      <c r="X378" s="84"/>
      <c r="Y378" s="112" t="str">
        <f t="shared" si="188"/>
        <v>VENCIDA</v>
      </c>
      <c r="Z378" s="112" t="str">
        <f t="shared" si="187"/>
        <v>VENCIDO</v>
      </c>
      <c r="AA378" s="108" t="s">
        <v>170</v>
      </c>
      <c r="AB378" s="118" t="str">
        <f t="shared" si="189"/>
        <v>H32R15</v>
      </c>
      <c r="AC378" s="118">
        <f>IF(A378&lt;&gt;"",1,#REF!+1)</f>
        <v>1</v>
      </c>
      <c r="AD378" s="118" t="str">
        <f t="shared" si="198"/>
        <v>H32R15 - 1</v>
      </c>
      <c r="AE378" s="192">
        <f t="shared" si="178"/>
        <v>1</v>
      </c>
      <c r="AF378" s="192">
        <f t="shared" si="179"/>
        <v>1</v>
      </c>
      <c r="AG378" s="192" t="str">
        <f t="shared" si="180"/>
        <v>H32R15.</v>
      </c>
      <c r="AH378" s="192" t="str">
        <f t="shared" si="181"/>
        <v>H32R15</v>
      </c>
      <c r="AI378" s="66"/>
      <c r="AJ378" s="66"/>
    </row>
    <row r="379" spans="1:36" s="15" customFormat="1" ht="350.1" customHeight="1" x14ac:dyDescent="0.2">
      <c r="A379" s="162">
        <f>IF(ISBLANK(D379),"",COUNTA($D$2:D379))</f>
        <v>303</v>
      </c>
      <c r="B379" s="141">
        <f t="shared" si="177"/>
        <v>378</v>
      </c>
      <c r="C379" s="84"/>
      <c r="D379" s="100" t="s">
        <v>847</v>
      </c>
      <c r="E379" s="100" t="s">
        <v>104</v>
      </c>
      <c r="F379" s="97" t="s">
        <v>980</v>
      </c>
      <c r="G379" s="98" t="s">
        <v>784</v>
      </c>
      <c r="H379" s="98" t="s">
        <v>605</v>
      </c>
      <c r="I379" s="98" t="s">
        <v>606</v>
      </c>
      <c r="J379" s="100" t="s">
        <v>8</v>
      </c>
      <c r="K379" s="84">
        <v>1</v>
      </c>
      <c r="L379" s="88">
        <v>43040</v>
      </c>
      <c r="M379" s="88">
        <v>43099</v>
      </c>
      <c r="N379" s="89">
        <f t="shared" si="199"/>
        <v>8.4285714285714288</v>
      </c>
      <c r="O379" s="84" t="s">
        <v>564</v>
      </c>
      <c r="P379" s="87">
        <v>1</v>
      </c>
      <c r="Q379" s="84"/>
      <c r="R379" s="84"/>
      <c r="S379" s="165">
        <f t="shared" ref="S379:S424" si="200">(R379-M379)/30</f>
        <v>-1436.6333333333334</v>
      </c>
      <c r="T379" s="90">
        <f t="shared" si="183"/>
        <v>100</v>
      </c>
      <c r="U379" s="101">
        <f t="shared" si="184"/>
        <v>8.4285714285714288</v>
      </c>
      <c r="V379" s="101">
        <f t="shared" si="185"/>
        <v>8.4285714285714288</v>
      </c>
      <c r="W379" s="101">
        <f t="shared" si="186"/>
        <v>8.4285714285714288</v>
      </c>
      <c r="X379" s="84"/>
      <c r="Y379" s="112" t="str">
        <f t="shared" si="188"/>
        <v>CUMPLIDA</v>
      </c>
      <c r="Z379" s="112" t="str">
        <f t="shared" si="187"/>
        <v>CUMPLIDO</v>
      </c>
      <c r="AA379" s="108" t="s">
        <v>170</v>
      </c>
      <c r="AB379" s="118" t="str">
        <f t="shared" si="189"/>
        <v>H38R15</v>
      </c>
      <c r="AC379" s="118">
        <f t="shared" si="197"/>
        <v>1</v>
      </c>
      <c r="AD379" s="118" t="str">
        <f t="shared" si="198"/>
        <v>H38R15 - 1</v>
      </c>
      <c r="AE379" s="192">
        <f t="shared" si="178"/>
        <v>5</v>
      </c>
      <c r="AF379" s="192">
        <f t="shared" si="179"/>
        <v>5</v>
      </c>
      <c r="AG379" s="192" t="str">
        <f t="shared" si="180"/>
        <v>H38R15.</v>
      </c>
      <c r="AH379" s="192" t="str">
        <f t="shared" si="181"/>
        <v>H38R15</v>
      </c>
      <c r="AI379" s="66"/>
      <c r="AJ379" s="66"/>
    </row>
    <row r="380" spans="1:36" s="15" customFormat="1" ht="350.1" customHeight="1" x14ac:dyDescent="0.2">
      <c r="A380" s="162">
        <f>IF(ISBLANK(D380),"",COUNTA($D$2:D380))</f>
        <v>304</v>
      </c>
      <c r="B380" s="141">
        <f t="shared" si="177"/>
        <v>379</v>
      </c>
      <c r="C380" s="84"/>
      <c r="D380" s="100" t="s">
        <v>847</v>
      </c>
      <c r="E380" s="100" t="s">
        <v>33</v>
      </c>
      <c r="F380" s="97" t="s">
        <v>783</v>
      </c>
      <c r="G380" s="98" t="s">
        <v>785</v>
      </c>
      <c r="H380" s="98" t="s">
        <v>806</v>
      </c>
      <c r="I380" s="98" t="s">
        <v>807</v>
      </c>
      <c r="J380" s="100" t="s">
        <v>8</v>
      </c>
      <c r="K380" s="84">
        <v>1</v>
      </c>
      <c r="L380" s="88">
        <v>43040</v>
      </c>
      <c r="M380" s="88">
        <v>43099</v>
      </c>
      <c r="N380" s="89">
        <f t="shared" si="199"/>
        <v>8.4285714285714288</v>
      </c>
      <c r="O380" s="84" t="s">
        <v>564</v>
      </c>
      <c r="P380" s="87">
        <v>1</v>
      </c>
      <c r="Q380" s="84"/>
      <c r="R380" s="84"/>
      <c r="S380" s="165">
        <f t="shared" si="200"/>
        <v>-1436.6333333333334</v>
      </c>
      <c r="T380" s="90">
        <f t="shared" si="183"/>
        <v>100</v>
      </c>
      <c r="U380" s="101">
        <f t="shared" si="184"/>
        <v>8.4285714285714288</v>
      </c>
      <c r="V380" s="101">
        <f t="shared" si="185"/>
        <v>8.4285714285714288</v>
      </c>
      <c r="W380" s="101">
        <f t="shared" si="186"/>
        <v>8.4285714285714288</v>
      </c>
      <c r="X380" s="84"/>
      <c r="Y380" s="112" t="str">
        <f t="shared" si="188"/>
        <v>CUMPLIDA</v>
      </c>
      <c r="Z380" s="112" t="str">
        <f t="shared" si="187"/>
        <v>CUMPLIDO</v>
      </c>
      <c r="AA380" s="108" t="s">
        <v>170</v>
      </c>
      <c r="AB380" s="118" t="str">
        <f t="shared" si="189"/>
        <v>H39R15</v>
      </c>
      <c r="AC380" s="118">
        <f t="shared" si="197"/>
        <v>1</v>
      </c>
      <c r="AD380" s="118" t="str">
        <f t="shared" si="198"/>
        <v>H39R15 - 1</v>
      </c>
      <c r="AE380" s="192">
        <f t="shared" si="178"/>
        <v>5</v>
      </c>
      <c r="AF380" s="192">
        <f t="shared" si="179"/>
        <v>5</v>
      </c>
      <c r="AG380" s="192" t="str">
        <f t="shared" si="180"/>
        <v>H39R15.</v>
      </c>
      <c r="AH380" s="192" t="str">
        <f t="shared" si="181"/>
        <v>H39R15</v>
      </c>
      <c r="AI380" s="66"/>
      <c r="AJ380" s="66"/>
    </row>
    <row r="381" spans="1:36" s="15" customFormat="1" ht="350.1" customHeight="1" x14ac:dyDescent="0.2">
      <c r="A381" s="162">
        <f>IF(ISBLANK(D381),"",COUNTA($D$2:D381))</f>
        <v>305</v>
      </c>
      <c r="B381" s="141">
        <f t="shared" si="177"/>
        <v>380</v>
      </c>
      <c r="C381" s="84"/>
      <c r="D381" s="100" t="s">
        <v>848</v>
      </c>
      <c r="E381" s="100" t="s">
        <v>20</v>
      </c>
      <c r="F381" s="97" t="s">
        <v>786</v>
      </c>
      <c r="G381" s="98" t="s">
        <v>787</v>
      </c>
      <c r="H381" s="98" t="s">
        <v>684</v>
      </c>
      <c r="I381" s="98" t="s">
        <v>685</v>
      </c>
      <c r="J381" s="100" t="s">
        <v>9</v>
      </c>
      <c r="K381" s="84">
        <v>1</v>
      </c>
      <c r="L381" s="88">
        <v>43040</v>
      </c>
      <c r="M381" s="88">
        <v>43099</v>
      </c>
      <c r="N381" s="89">
        <f t="shared" si="199"/>
        <v>8.4285714285714288</v>
      </c>
      <c r="O381" s="84" t="s">
        <v>659</v>
      </c>
      <c r="P381" s="87">
        <v>1</v>
      </c>
      <c r="Q381" s="84"/>
      <c r="R381" s="84"/>
      <c r="S381" s="165">
        <f t="shared" si="200"/>
        <v>-1436.6333333333334</v>
      </c>
      <c r="T381" s="90">
        <f t="shared" si="183"/>
        <v>100</v>
      </c>
      <c r="U381" s="101">
        <f t="shared" si="184"/>
        <v>8.4285714285714288</v>
      </c>
      <c r="V381" s="101">
        <f t="shared" si="185"/>
        <v>8.4285714285714288</v>
      </c>
      <c r="W381" s="101">
        <f t="shared" si="186"/>
        <v>8.4285714285714288</v>
      </c>
      <c r="X381" s="84"/>
      <c r="Y381" s="112" t="str">
        <f t="shared" si="188"/>
        <v>CUMPLIDA</v>
      </c>
      <c r="Z381" s="112" t="str">
        <f t="shared" si="187"/>
        <v>CUMPLIDO</v>
      </c>
      <c r="AA381" s="108" t="s">
        <v>170</v>
      </c>
      <c r="AB381" s="118" t="str">
        <f t="shared" si="189"/>
        <v>H43R15</v>
      </c>
      <c r="AC381" s="118">
        <f>IF(A381&lt;&gt;"",1,#REF!+1)</f>
        <v>1</v>
      </c>
      <c r="AD381" s="118" t="str">
        <f t="shared" si="198"/>
        <v>H43R15 - 1</v>
      </c>
      <c r="AE381" s="192">
        <f t="shared" si="178"/>
        <v>5</v>
      </c>
      <c r="AF381" s="192">
        <f t="shared" si="179"/>
        <v>5</v>
      </c>
      <c r="AG381" s="192" t="str">
        <f t="shared" si="180"/>
        <v>H43R15.</v>
      </c>
      <c r="AH381" s="192" t="str">
        <f t="shared" si="181"/>
        <v>H43R15</v>
      </c>
      <c r="AI381" s="66"/>
      <c r="AJ381" s="66"/>
    </row>
    <row r="382" spans="1:36" s="15" customFormat="1" ht="350.1" customHeight="1" x14ac:dyDescent="0.2">
      <c r="A382" s="162">
        <f>IF(ISBLANK(D382),"",COUNTA($D$2:D382))</f>
        <v>306</v>
      </c>
      <c r="B382" s="141">
        <f t="shared" si="177"/>
        <v>381</v>
      </c>
      <c r="C382" s="84"/>
      <c r="D382" s="100" t="s">
        <v>847</v>
      </c>
      <c r="E382" s="100" t="s">
        <v>131</v>
      </c>
      <c r="F382" s="97" t="s">
        <v>2063</v>
      </c>
      <c r="G382" s="98" t="s">
        <v>132</v>
      </c>
      <c r="H382" s="98" t="s">
        <v>686</v>
      </c>
      <c r="I382" s="98" t="s">
        <v>687</v>
      </c>
      <c r="J382" s="100" t="s">
        <v>8</v>
      </c>
      <c r="K382" s="84">
        <v>1</v>
      </c>
      <c r="L382" s="88">
        <v>43040</v>
      </c>
      <c r="M382" s="88">
        <v>43099</v>
      </c>
      <c r="N382" s="89">
        <f t="shared" si="199"/>
        <v>8.4285714285714288</v>
      </c>
      <c r="O382" s="84" t="s">
        <v>659</v>
      </c>
      <c r="P382" s="87">
        <v>1</v>
      </c>
      <c r="Q382" s="84"/>
      <c r="R382" s="84"/>
      <c r="S382" s="165">
        <f t="shared" si="200"/>
        <v>-1436.6333333333334</v>
      </c>
      <c r="T382" s="90">
        <f t="shared" si="183"/>
        <v>100</v>
      </c>
      <c r="U382" s="101">
        <f t="shared" si="184"/>
        <v>8.4285714285714288</v>
      </c>
      <c r="V382" s="101">
        <f t="shared" si="185"/>
        <v>8.4285714285714288</v>
      </c>
      <c r="W382" s="101">
        <f t="shared" si="186"/>
        <v>8.4285714285714288</v>
      </c>
      <c r="X382" s="84"/>
      <c r="Y382" s="112" t="str">
        <f t="shared" si="188"/>
        <v>CUMPLIDA</v>
      </c>
      <c r="Z382" s="112" t="str">
        <f t="shared" si="187"/>
        <v>CUMPLIDO</v>
      </c>
      <c r="AA382" s="108" t="s">
        <v>170</v>
      </c>
      <c r="AB382" s="118" t="str">
        <f t="shared" si="189"/>
        <v>H48R15</v>
      </c>
      <c r="AC382" s="118">
        <f t="shared" si="197"/>
        <v>1</v>
      </c>
      <c r="AD382" s="118" t="str">
        <f t="shared" si="198"/>
        <v>H48R15 - 1</v>
      </c>
      <c r="AE382" s="192">
        <f t="shared" si="178"/>
        <v>5</v>
      </c>
      <c r="AF382" s="192">
        <f t="shared" si="179"/>
        <v>5</v>
      </c>
      <c r="AG382" s="192" t="str">
        <f t="shared" si="180"/>
        <v>H48R15.</v>
      </c>
      <c r="AH382" s="192" t="str">
        <f t="shared" si="181"/>
        <v>H48R15</v>
      </c>
      <c r="AI382" s="66"/>
      <c r="AJ382" s="66"/>
    </row>
    <row r="383" spans="1:36" s="15" customFormat="1" ht="350.1" customHeight="1" x14ac:dyDescent="0.2">
      <c r="A383" s="162">
        <f>IF(ISBLANK(D383),"",COUNTA($D$2:D383))</f>
        <v>307</v>
      </c>
      <c r="B383" s="141">
        <f t="shared" si="177"/>
        <v>382</v>
      </c>
      <c r="C383" s="84"/>
      <c r="D383" s="100" t="s">
        <v>994</v>
      </c>
      <c r="E383" s="100" t="s">
        <v>131</v>
      </c>
      <c r="F383" s="97" t="s">
        <v>2113</v>
      </c>
      <c r="G383" s="98" t="s">
        <v>132</v>
      </c>
      <c r="H383" s="98" t="s">
        <v>688</v>
      </c>
      <c r="I383" s="98" t="s">
        <v>689</v>
      </c>
      <c r="J383" s="100" t="s">
        <v>8</v>
      </c>
      <c r="K383" s="84">
        <v>1</v>
      </c>
      <c r="L383" s="88">
        <v>43040</v>
      </c>
      <c r="M383" s="88">
        <v>43099</v>
      </c>
      <c r="N383" s="89">
        <f t="shared" si="199"/>
        <v>8.4285714285714288</v>
      </c>
      <c r="O383" s="84" t="s">
        <v>659</v>
      </c>
      <c r="P383" s="87">
        <v>1</v>
      </c>
      <c r="Q383" s="84"/>
      <c r="R383" s="84"/>
      <c r="S383" s="165">
        <f t="shared" si="200"/>
        <v>-1436.6333333333334</v>
      </c>
      <c r="T383" s="90">
        <f t="shared" si="183"/>
        <v>100</v>
      </c>
      <c r="U383" s="101">
        <f t="shared" si="184"/>
        <v>8.4285714285714288</v>
      </c>
      <c r="V383" s="101">
        <f t="shared" si="185"/>
        <v>8.4285714285714288</v>
      </c>
      <c r="W383" s="101">
        <f t="shared" si="186"/>
        <v>8.4285714285714288</v>
      </c>
      <c r="X383" s="84"/>
      <c r="Y383" s="112" t="str">
        <f t="shared" si="188"/>
        <v>CUMPLIDA</v>
      </c>
      <c r="Z383" s="112" t="str">
        <f t="shared" si="187"/>
        <v>CUMPLIDO</v>
      </c>
      <c r="AA383" s="108" t="s">
        <v>170</v>
      </c>
      <c r="AB383" s="118" t="str">
        <f t="shared" si="189"/>
        <v>H49R15</v>
      </c>
      <c r="AC383" s="118">
        <f t="shared" si="197"/>
        <v>1</v>
      </c>
      <c r="AD383" s="118" t="str">
        <f t="shared" si="198"/>
        <v>H49R15 - 1</v>
      </c>
      <c r="AE383" s="192">
        <f t="shared" si="178"/>
        <v>5</v>
      </c>
      <c r="AF383" s="192">
        <f t="shared" si="179"/>
        <v>5</v>
      </c>
      <c r="AG383" s="192" t="str">
        <f t="shared" si="180"/>
        <v>H49R15.</v>
      </c>
      <c r="AH383" s="192" t="str">
        <f t="shared" si="181"/>
        <v>H49R15</v>
      </c>
      <c r="AI383" s="66"/>
      <c r="AJ383" s="66"/>
    </row>
    <row r="384" spans="1:36" s="15" customFormat="1" ht="350.1" customHeight="1" x14ac:dyDescent="0.2">
      <c r="A384" s="162">
        <f>IF(ISBLANK(D384),"",COUNTA($D$2:D384))</f>
        <v>308</v>
      </c>
      <c r="B384" s="141">
        <f t="shared" si="177"/>
        <v>383</v>
      </c>
      <c r="C384" s="84"/>
      <c r="D384" s="100" t="s">
        <v>848</v>
      </c>
      <c r="E384" s="100" t="s">
        <v>131</v>
      </c>
      <c r="F384" s="97" t="s">
        <v>693</v>
      </c>
      <c r="G384" s="98" t="s">
        <v>132</v>
      </c>
      <c r="H384" s="98" t="s">
        <v>690</v>
      </c>
      <c r="I384" s="98" t="s">
        <v>689</v>
      </c>
      <c r="J384" s="100" t="s">
        <v>8</v>
      </c>
      <c r="K384" s="84">
        <v>1</v>
      </c>
      <c r="L384" s="88">
        <v>43040</v>
      </c>
      <c r="M384" s="88">
        <v>43099</v>
      </c>
      <c r="N384" s="89">
        <f t="shared" si="199"/>
        <v>8.4285714285714288</v>
      </c>
      <c r="O384" s="84" t="s">
        <v>659</v>
      </c>
      <c r="P384" s="87">
        <v>0.5</v>
      </c>
      <c r="Q384" s="84"/>
      <c r="R384" s="84"/>
      <c r="S384" s="165">
        <f t="shared" si="200"/>
        <v>-1436.6333333333334</v>
      </c>
      <c r="T384" s="90">
        <f t="shared" si="183"/>
        <v>50</v>
      </c>
      <c r="U384" s="101">
        <f t="shared" si="184"/>
        <v>4.2142857142857144</v>
      </c>
      <c r="V384" s="101">
        <f t="shared" si="185"/>
        <v>4.2142857142857144</v>
      </c>
      <c r="W384" s="101">
        <f t="shared" si="186"/>
        <v>8.4285714285714288</v>
      </c>
      <c r="X384" s="84"/>
      <c r="Y384" s="112" t="str">
        <f t="shared" si="188"/>
        <v>VENCIDA</v>
      </c>
      <c r="Z384" s="112" t="str">
        <f t="shared" si="187"/>
        <v>VENCIDO</v>
      </c>
      <c r="AA384" s="108" t="s">
        <v>170</v>
      </c>
      <c r="AB384" s="118" t="str">
        <f t="shared" si="189"/>
        <v>H50R15</v>
      </c>
      <c r="AC384" s="118">
        <f t="shared" si="197"/>
        <v>1</v>
      </c>
      <c r="AD384" s="118" t="str">
        <f t="shared" si="198"/>
        <v>H50R15 - 1</v>
      </c>
      <c r="AE384" s="192">
        <f t="shared" si="178"/>
        <v>1</v>
      </c>
      <c r="AF384" s="192">
        <f t="shared" si="179"/>
        <v>1</v>
      </c>
      <c r="AG384" s="192" t="str">
        <f t="shared" si="180"/>
        <v>H50R15.</v>
      </c>
      <c r="AH384" s="192" t="str">
        <f t="shared" si="181"/>
        <v>H50R15</v>
      </c>
      <c r="AI384" s="66"/>
      <c r="AJ384" s="66"/>
    </row>
    <row r="385" spans="1:36" s="15" customFormat="1" ht="350.1" customHeight="1" x14ac:dyDescent="0.2">
      <c r="A385" s="162">
        <f>IF(ISBLANK(D385),"",COUNTA($D$2:D385))</f>
        <v>309</v>
      </c>
      <c r="B385" s="141">
        <f t="shared" si="177"/>
        <v>384</v>
      </c>
      <c r="C385" s="84"/>
      <c r="D385" s="100" t="s">
        <v>848</v>
      </c>
      <c r="E385" s="100" t="s">
        <v>104</v>
      </c>
      <c r="F385" s="97" t="s">
        <v>788</v>
      </c>
      <c r="G385" s="98" t="s">
        <v>694</v>
      </c>
      <c r="H385" s="98" t="s">
        <v>691</v>
      </c>
      <c r="I385" s="98" t="s">
        <v>692</v>
      </c>
      <c r="J385" s="100" t="s">
        <v>51</v>
      </c>
      <c r="K385" s="84">
        <v>3</v>
      </c>
      <c r="L385" s="88">
        <v>43040</v>
      </c>
      <c r="M385" s="88">
        <v>43342</v>
      </c>
      <c r="N385" s="89">
        <f t="shared" si="199"/>
        <v>43.142857142857146</v>
      </c>
      <c r="O385" s="84" t="s">
        <v>659</v>
      </c>
      <c r="P385" s="87">
        <v>0</v>
      </c>
      <c r="Q385" s="84"/>
      <c r="R385" s="84"/>
      <c r="S385" s="165">
        <f t="shared" si="200"/>
        <v>-1444.7333333333333</v>
      </c>
      <c r="T385" s="90">
        <f t="shared" si="183"/>
        <v>0</v>
      </c>
      <c r="U385" s="101">
        <f t="shared" si="184"/>
        <v>0</v>
      </c>
      <c r="V385" s="101">
        <f t="shared" si="185"/>
        <v>0</v>
      </c>
      <c r="W385" s="101">
        <f t="shared" si="186"/>
        <v>43.142857142857146</v>
      </c>
      <c r="X385" s="84"/>
      <c r="Y385" s="112" t="str">
        <f t="shared" si="188"/>
        <v>VENCIDA</v>
      </c>
      <c r="Z385" s="112" t="str">
        <f t="shared" si="187"/>
        <v>VENCIDO</v>
      </c>
      <c r="AA385" s="108" t="s">
        <v>170</v>
      </c>
      <c r="AB385" s="118" t="str">
        <f t="shared" si="189"/>
        <v>H51R15</v>
      </c>
      <c r="AC385" s="118">
        <f t="shared" si="197"/>
        <v>1</v>
      </c>
      <c r="AD385" s="118" t="str">
        <f t="shared" si="198"/>
        <v>H51R15 - 1</v>
      </c>
      <c r="AE385" s="192">
        <f t="shared" si="178"/>
        <v>1</v>
      </c>
      <c r="AF385" s="192">
        <f t="shared" si="179"/>
        <v>1</v>
      </c>
      <c r="AG385" s="192" t="str">
        <f t="shared" si="180"/>
        <v>H51R15.</v>
      </c>
      <c r="AH385" s="192" t="str">
        <f t="shared" si="181"/>
        <v>H51R15</v>
      </c>
      <c r="AI385" s="66"/>
      <c r="AJ385" s="66"/>
    </row>
    <row r="386" spans="1:36" s="15" customFormat="1" ht="350.1" customHeight="1" x14ac:dyDescent="0.2">
      <c r="A386" s="162">
        <f>IF(ISBLANK(D386),"",COUNTA($D$2:D386))</f>
        <v>310</v>
      </c>
      <c r="B386" s="141">
        <f t="shared" ref="B386:B449" si="201">ROW()-1</f>
        <v>385</v>
      </c>
      <c r="C386" s="84"/>
      <c r="D386" s="100" t="s">
        <v>1011</v>
      </c>
      <c r="E386" s="100" t="s">
        <v>133</v>
      </c>
      <c r="F386" s="97" t="s">
        <v>379</v>
      </c>
      <c r="G386" s="98" t="s">
        <v>134</v>
      </c>
      <c r="H386" s="98" t="s">
        <v>376</v>
      </c>
      <c r="I386" s="98" t="s">
        <v>377</v>
      </c>
      <c r="J386" s="100" t="s">
        <v>378</v>
      </c>
      <c r="K386" s="84">
        <v>3</v>
      </c>
      <c r="L386" s="88">
        <v>43040</v>
      </c>
      <c r="M386" s="88">
        <v>43342</v>
      </c>
      <c r="N386" s="89">
        <f t="shared" si="199"/>
        <v>43.142857142857146</v>
      </c>
      <c r="O386" s="84" t="s">
        <v>357</v>
      </c>
      <c r="P386" s="87">
        <v>3</v>
      </c>
      <c r="Q386" s="84"/>
      <c r="R386" s="84"/>
      <c r="S386" s="165">
        <f t="shared" si="200"/>
        <v>-1444.7333333333333</v>
      </c>
      <c r="T386" s="90">
        <f t="shared" si="183"/>
        <v>100</v>
      </c>
      <c r="U386" s="101">
        <f t="shared" si="184"/>
        <v>43.142857142857146</v>
      </c>
      <c r="V386" s="101">
        <f t="shared" si="185"/>
        <v>43.142857142857146</v>
      </c>
      <c r="W386" s="101">
        <f t="shared" si="186"/>
        <v>43.142857142857146</v>
      </c>
      <c r="X386" s="84"/>
      <c r="Y386" s="112" t="str">
        <f t="shared" si="188"/>
        <v>CUMPLIDA</v>
      </c>
      <c r="Z386" s="112" t="str">
        <f t="shared" si="187"/>
        <v>CUMPLIDO</v>
      </c>
      <c r="AA386" s="108" t="s">
        <v>170</v>
      </c>
      <c r="AB386" s="118" t="str">
        <f t="shared" si="189"/>
        <v>H52R15</v>
      </c>
      <c r="AC386" s="118">
        <f t="shared" si="197"/>
        <v>1</v>
      </c>
      <c r="AD386" s="118" t="str">
        <f t="shared" si="198"/>
        <v>H52R15 - 1</v>
      </c>
      <c r="AE386" s="192">
        <f t="shared" ref="AE386:AE449" si="202">IF(Y386="VENCIDA",1,IF(Y386="PRÓXIMA A VENCER",2,IF(Y386="EN TERMINO",3,IF(Y386="CON AVANCE",4,IF(Y386="CUMPLIDA",5,)))))</f>
        <v>5</v>
      </c>
      <c r="AF386" s="192">
        <f t="shared" ref="AF386:AF449" si="203">IF(AC387=AC386+1,MIN(AE386,AF387),AE386)</f>
        <v>5</v>
      </c>
      <c r="AG386" s="192" t="str">
        <f t="shared" ref="AG386:AG449" si="204">IF(A386&lt;&gt;"",MID(F386,1,FIND(" ",F386,1)-1),AG385)</f>
        <v>H52R15.</v>
      </c>
      <c r="AH386" s="192" t="str">
        <f t="shared" ref="AH386:AH449" si="205">IFERROR(MID(AG386,1,FIND(".",AG386,1)-1),AG386)</f>
        <v>H52R15</v>
      </c>
      <c r="AI386" s="66"/>
      <c r="AJ386" s="66"/>
    </row>
    <row r="387" spans="1:36" s="15" customFormat="1" ht="350.1" customHeight="1" x14ac:dyDescent="0.2">
      <c r="A387" s="162">
        <f>IF(ISBLANK(D387),"",COUNTA($D$2:D387))</f>
        <v>311</v>
      </c>
      <c r="B387" s="141">
        <f t="shared" si="201"/>
        <v>386</v>
      </c>
      <c r="C387" s="84"/>
      <c r="D387" s="100" t="s">
        <v>848</v>
      </c>
      <c r="E387" s="100" t="s">
        <v>28</v>
      </c>
      <c r="F387" s="97" t="s">
        <v>135</v>
      </c>
      <c r="G387" s="98" t="s">
        <v>136</v>
      </c>
      <c r="H387" s="97" t="s">
        <v>287</v>
      </c>
      <c r="I387" s="97" t="s">
        <v>288</v>
      </c>
      <c r="J387" s="114" t="s">
        <v>51</v>
      </c>
      <c r="K387" s="114">
        <v>3</v>
      </c>
      <c r="L387" s="103">
        <v>43040</v>
      </c>
      <c r="M387" s="103">
        <v>43342</v>
      </c>
      <c r="N387" s="89">
        <f t="shared" si="199"/>
        <v>43.142857142857146</v>
      </c>
      <c r="O387" s="84" t="s">
        <v>19</v>
      </c>
      <c r="P387" s="87">
        <v>3</v>
      </c>
      <c r="Q387" s="84"/>
      <c r="R387" s="84"/>
      <c r="S387" s="165">
        <f t="shared" si="200"/>
        <v>-1444.7333333333333</v>
      </c>
      <c r="T387" s="90">
        <f t="shared" si="183"/>
        <v>100</v>
      </c>
      <c r="U387" s="101">
        <f t="shared" si="184"/>
        <v>43.142857142857146</v>
      </c>
      <c r="V387" s="101">
        <f t="shared" si="185"/>
        <v>43.142857142857146</v>
      </c>
      <c r="W387" s="101">
        <f t="shared" si="186"/>
        <v>43.142857142857146</v>
      </c>
      <c r="X387" s="84"/>
      <c r="Y387" s="112" t="str">
        <f t="shared" si="188"/>
        <v>CUMPLIDA</v>
      </c>
      <c r="Z387" s="112" t="str">
        <f t="shared" si="187"/>
        <v>CUMPLIDO</v>
      </c>
      <c r="AA387" s="108" t="s">
        <v>170</v>
      </c>
      <c r="AB387" s="118" t="str">
        <f t="shared" si="189"/>
        <v>H53R15</v>
      </c>
      <c r="AC387" s="118">
        <f t="shared" si="197"/>
        <v>1</v>
      </c>
      <c r="AD387" s="118" t="str">
        <f t="shared" si="198"/>
        <v>H53R15 - 1</v>
      </c>
      <c r="AE387" s="192">
        <f t="shared" si="202"/>
        <v>5</v>
      </c>
      <c r="AF387" s="192">
        <f t="shared" si="203"/>
        <v>5</v>
      </c>
      <c r="AG387" s="192" t="str">
        <f t="shared" si="204"/>
        <v>H53R15</v>
      </c>
      <c r="AH387" s="192" t="str">
        <f t="shared" si="205"/>
        <v>H53R15</v>
      </c>
      <c r="AI387" s="66"/>
      <c r="AJ387" s="66"/>
    </row>
    <row r="388" spans="1:36" s="15" customFormat="1" ht="350.1" customHeight="1" x14ac:dyDescent="0.2">
      <c r="A388" s="162">
        <f>IF(ISBLANK(D388),"",COUNTA($D$2:D388))</f>
        <v>312</v>
      </c>
      <c r="B388" s="141">
        <f t="shared" si="201"/>
        <v>387</v>
      </c>
      <c r="C388" s="84"/>
      <c r="D388" s="100" t="s">
        <v>848</v>
      </c>
      <c r="E388" s="100" t="s">
        <v>17</v>
      </c>
      <c r="F388" s="97" t="s">
        <v>981</v>
      </c>
      <c r="G388" s="98" t="s">
        <v>137</v>
      </c>
      <c r="H388" s="98" t="s">
        <v>614</v>
      </c>
      <c r="I388" s="98" t="s">
        <v>613</v>
      </c>
      <c r="J388" s="100" t="s">
        <v>612</v>
      </c>
      <c r="K388" s="84">
        <v>2</v>
      </c>
      <c r="L388" s="88">
        <v>43040</v>
      </c>
      <c r="M388" s="88">
        <v>43099</v>
      </c>
      <c r="N388" s="89">
        <f t="shared" si="199"/>
        <v>8.4285714285714288</v>
      </c>
      <c r="O388" s="84" t="s">
        <v>564</v>
      </c>
      <c r="P388" s="87">
        <v>2</v>
      </c>
      <c r="Q388" s="84"/>
      <c r="R388" s="84"/>
      <c r="S388" s="165">
        <f t="shared" si="200"/>
        <v>-1436.6333333333334</v>
      </c>
      <c r="T388" s="90">
        <f t="shared" si="183"/>
        <v>100</v>
      </c>
      <c r="U388" s="101">
        <f t="shared" si="184"/>
        <v>8.4285714285714288</v>
      </c>
      <c r="V388" s="101">
        <f t="shared" si="185"/>
        <v>8.4285714285714288</v>
      </c>
      <c r="W388" s="101">
        <f t="shared" si="186"/>
        <v>8.4285714285714288</v>
      </c>
      <c r="X388" s="84"/>
      <c r="Y388" s="112" t="str">
        <f t="shared" si="188"/>
        <v>CUMPLIDA</v>
      </c>
      <c r="Z388" s="112" t="str">
        <f t="shared" si="187"/>
        <v>CUMPLIDO</v>
      </c>
      <c r="AA388" s="108" t="s">
        <v>170</v>
      </c>
      <c r="AB388" s="118" t="str">
        <f t="shared" si="189"/>
        <v>H54R15</v>
      </c>
      <c r="AC388" s="118">
        <f t="shared" si="197"/>
        <v>1</v>
      </c>
      <c r="AD388" s="118" t="str">
        <f t="shared" si="198"/>
        <v>H54R15 - 1</v>
      </c>
      <c r="AE388" s="192">
        <f t="shared" si="202"/>
        <v>5</v>
      </c>
      <c r="AF388" s="192">
        <f t="shared" si="203"/>
        <v>5</v>
      </c>
      <c r="AG388" s="192" t="str">
        <f t="shared" si="204"/>
        <v>H54R15.</v>
      </c>
      <c r="AH388" s="192" t="str">
        <f t="shared" si="205"/>
        <v>H54R15</v>
      </c>
      <c r="AI388" s="66"/>
      <c r="AJ388" s="66"/>
    </row>
    <row r="389" spans="1:36" s="15" customFormat="1" ht="350.1" customHeight="1" x14ac:dyDescent="0.2">
      <c r="A389" s="162">
        <f>IF(ISBLANK(D389),"",COUNTA($D$2:D389))</f>
        <v>313</v>
      </c>
      <c r="B389" s="141">
        <f t="shared" si="201"/>
        <v>388</v>
      </c>
      <c r="C389" s="84"/>
      <c r="D389" s="100" t="s">
        <v>848</v>
      </c>
      <c r="E389" s="100" t="s">
        <v>17</v>
      </c>
      <c r="F389" s="97" t="s">
        <v>698</v>
      </c>
      <c r="G389" s="98" t="s">
        <v>697</v>
      </c>
      <c r="H389" s="98" t="s">
        <v>695</v>
      </c>
      <c r="I389" s="98" t="s">
        <v>696</v>
      </c>
      <c r="J389" s="100" t="s">
        <v>679</v>
      </c>
      <c r="K389" s="84">
        <v>1</v>
      </c>
      <c r="L389" s="88">
        <v>43040</v>
      </c>
      <c r="M389" s="88">
        <v>43099</v>
      </c>
      <c r="N389" s="89">
        <f t="shared" si="199"/>
        <v>8.4285714285714288</v>
      </c>
      <c r="O389" s="84" t="s">
        <v>659</v>
      </c>
      <c r="P389" s="87">
        <v>1</v>
      </c>
      <c r="Q389" s="84"/>
      <c r="R389" s="84"/>
      <c r="S389" s="165">
        <f t="shared" si="200"/>
        <v>-1436.6333333333334</v>
      </c>
      <c r="T389" s="90">
        <f t="shared" si="183"/>
        <v>100</v>
      </c>
      <c r="U389" s="101">
        <f t="shared" si="184"/>
        <v>8.4285714285714288</v>
      </c>
      <c r="V389" s="101">
        <f t="shared" si="185"/>
        <v>8.4285714285714288</v>
      </c>
      <c r="W389" s="101">
        <f t="shared" si="186"/>
        <v>8.4285714285714288</v>
      </c>
      <c r="X389" s="84"/>
      <c r="Y389" s="112" t="str">
        <f t="shared" si="188"/>
        <v>CUMPLIDA</v>
      </c>
      <c r="Z389" s="112" t="str">
        <f t="shared" si="187"/>
        <v>CUMPLIDO</v>
      </c>
      <c r="AA389" s="108" t="s">
        <v>170</v>
      </c>
      <c r="AB389" s="118" t="str">
        <f t="shared" si="189"/>
        <v>H55R15</v>
      </c>
      <c r="AC389" s="118">
        <f t="shared" si="197"/>
        <v>1</v>
      </c>
      <c r="AD389" s="118" t="str">
        <f t="shared" si="198"/>
        <v>H55R15 - 1</v>
      </c>
      <c r="AE389" s="192">
        <f t="shared" si="202"/>
        <v>5</v>
      </c>
      <c r="AF389" s="192">
        <f t="shared" si="203"/>
        <v>5</v>
      </c>
      <c r="AG389" s="192" t="str">
        <f t="shared" si="204"/>
        <v>H55R15.</v>
      </c>
      <c r="AH389" s="192" t="str">
        <f t="shared" si="205"/>
        <v>H55R15</v>
      </c>
      <c r="AI389" s="66"/>
      <c r="AJ389" s="66"/>
    </row>
    <row r="390" spans="1:36" s="15" customFormat="1" ht="350.1" customHeight="1" x14ac:dyDescent="0.2">
      <c r="A390" s="162">
        <f>IF(ISBLANK(D390),"",COUNTA($D$2:D390))</f>
        <v>314</v>
      </c>
      <c r="B390" s="141">
        <f t="shared" si="201"/>
        <v>389</v>
      </c>
      <c r="C390" s="84"/>
      <c r="D390" s="100" t="s">
        <v>994</v>
      </c>
      <c r="E390" s="100" t="s">
        <v>138</v>
      </c>
      <c r="F390" s="97" t="s">
        <v>699</v>
      </c>
      <c r="G390" s="98" t="s">
        <v>139</v>
      </c>
      <c r="H390" s="98" t="s">
        <v>735</v>
      </c>
      <c r="I390" s="98" t="s">
        <v>737</v>
      </c>
      <c r="J390" s="100" t="s">
        <v>736</v>
      </c>
      <c r="K390" s="84">
        <v>6</v>
      </c>
      <c r="L390" s="88">
        <v>43040</v>
      </c>
      <c r="M390" s="88">
        <v>43251</v>
      </c>
      <c r="N390" s="89">
        <f t="shared" si="199"/>
        <v>30.142857142857142</v>
      </c>
      <c r="O390" s="84" t="s">
        <v>418</v>
      </c>
      <c r="P390" s="87">
        <v>6</v>
      </c>
      <c r="Q390" s="84"/>
      <c r="R390" s="84"/>
      <c r="S390" s="165">
        <f t="shared" si="200"/>
        <v>-1441.7</v>
      </c>
      <c r="T390" s="90">
        <f t="shared" si="183"/>
        <v>100</v>
      </c>
      <c r="U390" s="101">
        <f t="shared" si="184"/>
        <v>30.142857142857142</v>
      </c>
      <c r="V390" s="101">
        <f t="shared" si="185"/>
        <v>30.142857142857142</v>
      </c>
      <c r="W390" s="101">
        <f t="shared" si="186"/>
        <v>30.142857142857142</v>
      </c>
      <c r="X390" s="84"/>
      <c r="Y390" s="112" t="str">
        <f t="shared" si="188"/>
        <v>CUMPLIDA</v>
      </c>
      <c r="Z390" s="112" t="str">
        <f t="shared" si="187"/>
        <v>CUMPLIDO</v>
      </c>
      <c r="AA390" s="108" t="s">
        <v>170</v>
      </c>
      <c r="AB390" s="118" t="str">
        <f t="shared" si="189"/>
        <v>H56R15</v>
      </c>
      <c r="AC390" s="118">
        <f t="shared" si="197"/>
        <v>1</v>
      </c>
      <c r="AD390" s="118" t="str">
        <f t="shared" si="198"/>
        <v>H56R15 - 1</v>
      </c>
      <c r="AE390" s="192">
        <f t="shared" si="202"/>
        <v>5</v>
      </c>
      <c r="AF390" s="192">
        <f t="shared" si="203"/>
        <v>5</v>
      </c>
      <c r="AG390" s="192" t="str">
        <f t="shared" si="204"/>
        <v>H56R15.</v>
      </c>
      <c r="AH390" s="192" t="str">
        <f t="shared" si="205"/>
        <v>H56R15</v>
      </c>
      <c r="AI390" s="66"/>
      <c r="AJ390" s="66"/>
    </row>
    <row r="391" spans="1:36" s="15" customFormat="1" ht="350.1" customHeight="1" x14ac:dyDescent="0.2">
      <c r="A391" s="162">
        <f>IF(ISBLANK(D391),"",COUNTA($D$2:D391))</f>
        <v>315</v>
      </c>
      <c r="B391" s="141">
        <f t="shared" si="201"/>
        <v>390</v>
      </c>
      <c r="C391" s="84"/>
      <c r="D391" s="100" t="s">
        <v>2083</v>
      </c>
      <c r="E391" s="100" t="s">
        <v>140</v>
      </c>
      <c r="F391" s="97" t="s">
        <v>982</v>
      </c>
      <c r="G391" s="98" t="s">
        <v>141</v>
      </c>
      <c r="H391" s="98" t="s">
        <v>2070</v>
      </c>
      <c r="I391" s="98" t="s">
        <v>2078</v>
      </c>
      <c r="J391" s="100" t="s">
        <v>1987</v>
      </c>
      <c r="K391" s="84">
        <v>1</v>
      </c>
      <c r="L391" s="88">
        <v>44407</v>
      </c>
      <c r="M391" s="88">
        <v>44561</v>
      </c>
      <c r="N391" s="89">
        <f t="shared" si="199"/>
        <v>22</v>
      </c>
      <c r="O391" s="84" t="s">
        <v>340</v>
      </c>
      <c r="P391" s="87">
        <v>0</v>
      </c>
      <c r="Q391" s="97"/>
      <c r="R391" s="84"/>
      <c r="S391" s="165">
        <f t="shared" si="200"/>
        <v>-1485.3666666666666</v>
      </c>
      <c r="T391" s="90">
        <f t="shared" si="183"/>
        <v>0</v>
      </c>
      <c r="U391" s="101">
        <f t="shared" si="184"/>
        <v>0</v>
      </c>
      <c r="V391" s="101">
        <f t="shared" si="185"/>
        <v>0</v>
      </c>
      <c r="W391" s="101">
        <f t="shared" si="186"/>
        <v>0</v>
      </c>
      <c r="X391" s="84"/>
      <c r="Y391" s="112" t="str">
        <f t="shared" si="188"/>
        <v>EN TERMINO</v>
      </c>
      <c r="Z391" s="112" t="str">
        <f t="shared" si="187"/>
        <v>EN TERMINO</v>
      </c>
      <c r="AA391" s="108" t="s">
        <v>170</v>
      </c>
      <c r="AB391" s="118" t="str">
        <f t="shared" si="189"/>
        <v>H60R15</v>
      </c>
      <c r="AC391" s="118">
        <f>IF(A391&lt;&gt;"",1,#REF!+1)</f>
        <v>1</v>
      </c>
      <c r="AD391" s="118" t="str">
        <f t="shared" si="198"/>
        <v>H60R15 - 1</v>
      </c>
      <c r="AE391" s="192">
        <f t="shared" si="202"/>
        <v>3</v>
      </c>
      <c r="AF391" s="192">
        <f t="shared" si="203"/>
        <v>3</v>
      </c>
      <c r="AG391" s="192" t="str">
        <f t="shared" si="204"/>
        <v>H60R15.</v>
      </c>
      <c r="AH391" s="192" t="str">
        <f t="shared" si="205"/>
        <v>H60R15</v>
      </c>
      <c r="AI391" s="66"/>
      <c r="AJ391" s="66"/>
    </row>
    <row r="392" spans="1:36" s="15" customFormat="1" ht="350.1" customHeight="1" x14ac:dyDescent="0.2">
      <c r="A392" s="162">
        <f>IF(ISBLANK(D392),"",COUNTA($D$2:D392))</f>
        <v>316</v>
      </c>
      <c r="B392" s="141">
        <f t="shared" si="201"/>
        <v>391</v>
      </c>
      <c r="C392" s="84"/>
      <c r="D392" s="100" t="s">
        <v>849</v>
      </c>
      <c r="E392" s="100" t="s">
        <v>138</v>
      </c>
      <c r="F392" s="97" t="s">
        <v>983</v>
      </c>
      <c r="G392" s="98" t="s">
        <v>142</v>
      </c>
      <c r="H392" s="98" t="s">
        <v>808</v>
      </c>
      <c r="I392" s="98" t="s">
        <v>809</v>
      </c>
      <c r="J392" s="98" t="s">
        <v>341</v>
      </c>
      <c r="K392" s="84">
        <v>16</v>
      </c>
      <c r="L392" s="88">
        <v>43040</v>
      </c>
      <c r="M392" s="88">
        <v>43403</v>
      </c>
      <c r="N392" s="89">
        <f t="shared" si="199"/>
        <v>51.857142857142854</v>
      </c>
      <c r="O392" s="84" t="s">
        <v>340</v>
      </c>
      <c r="P392" s="84">
        <v>16</v>
      </c>
      <c r="Q392" s="84"/>
      <c r="R392" s="181">
        <v>44434</v>
      </c>
      <c r="S392" s="165">
        <f t="shared" si="200"/>
        <v>34.366666666666667</v>
      </c>
      <c r="T392" s="90">
        <f t="shared" si="183"/>
        <v>100</v>
      </c>
      <c r="U392" s="101">
        <f t="shared" si="184"/>
        <v>51.857142857142854</v>
      </c>
      <c r="V392" s="101">
        <f t="shared" si="185"/>
        <v>51.857142857142854</v>
      </c>
      <c r="W392" s="101">
        <f t="shared" si="186"/>
        <v>51.857142857142854</v>
      </c>
      <c r="X392" s="84"/>
      <c r="Y392" s="112" t="str">
        <f t="shared" si="188"/>
        <v>CUMPLIDA</v>
      </c>
      <c r="Z392" s="112" t="str">
        <f t="shared" si="187"/>
        <v>CUMPLIDO</v>
      </c>
      <c r="AA392" s="108" t="s">
        <v>170</v>
      </c>
      <c r="AB392" s="118" t="str">
        <f t="shared" si="189"/>
        <v>H61R15</v>
      </c>
      <c r="AC392" s="118">
        <f t="shared" si="197"/>
        <v>1</v>
      </c>
      <c r="AD392" s="118" t="str">
        <f t="shared" si="198"/>
        <v>H61R15 - 1</v>
      </c>
      <c r="AE392" s="192">
        <f t="shared" si="202"/>
        <v>5</v>
      </c>
      <c r="AF392" s="192">
        <f t="shared" si="203"/>
        <v>5</v>
      </c>
      <c r="AG392" s="192" t="str">
        <f t="shared" si="204"/>
        <v>H61R15.</v>
      </c>
      <c r="AH392" s="192" t="str">
        <f t="shared" si="205"/>
        <v>H61R15</v>
      </c>
      <c r="AI392" s="66"/>
      <c r="AJ392" s="66"/>
    </row>
    <row r="393" spans="1:36" s="15" customFormat="1" ht="350.1" customHeight="1" x14ac:dyDescent="0.2">
      <c r="A393" s="162">
        <f>IF(ISBLANK(D393),"",COUNTA($D$2:D393))</f>
        <v>317</v>
      </c>
      <c r="B393" s="141">
        <f t="shared" si="201"/>
        <v>392</v>
      </c>
      <c r="C393" s="84"/>
      <c r="D393" s="100" t="s">
        <v>849</v>
      </c>
      <c r="E393" s="100" t="s">
        <v>104</v>
      </c>
      <c r="F393" s="97" t="s">
        <v>984</v>
      </c>
      <c r="G393" s="98" t="s">
        <v>143</v>
      </c>
      <c r="H393" s="98" t="s">
        <v>808</v>
      </c>
      <c r="I393" s="98" t="s">
        <v>809</v>
      </c>
      <c r="J393" s="98" t="s">
        <v>345</v>
      </c>
      <c r="K393" s="114">
        <v>16</v>
      </c>
      <c r="L393" s="88">
        <v>43040</v>
      </c>
      <c r="M393" s="88">
        <v>43403</v>
      </c>
      <c r="N393" s="89">
        <f t="shared" si="199"/>
        <v>51.857142857142854</v>
      </c>
      <c r="O393" s="84" t="s">
        <v>340</v>
      </c>
      <c r="P393" s="84">
        <v>16</v>
      </c>
      <c r="Q393" s="84"/>
      <c r="R393" s="181">
        <v>44434</v>
      </c>
      <c r="S393" s="165">
        <f t="shared" si="200"/>
        <v>34.366666666666667</v>
      </c>
      <c r="T393" s="90">
        <f t="shared" si="183"/>
        <v>100</v>
      </c>
      <c r="U393" s="101">
        <f t="shared" si="184"/>
        <v>51.857142857142854</v>
      </c>
      <c r="V393" s="101">
        <f t="shared" si="185"/>
        <v>51.857142857142854</v>
      </c>
      <c r="W393" s="101">
        <f t="shared" si="186"/>
        <v>51.857142857142854</v>
      </c>
      <c r="X393" s="84"/>
      <c r="Y393" s="112" t="str">
        <f t="shared" si="188"/>
        <v>CUMPLIDA</v>
      </c>
      <c r="Z393" s="112" t="str">
        <f t="shared" si="187"/>
        <v>CUMPLIDO</v>
      </c>
      <c r="AA393" s="108" t="s">
        <v>170</v>
      </c>
      <c r="AB393" s="118" t="str">
        <f t="shared" si="189"/>
        <v>H62R15</v>
      </c>
      <c r="AC393" s="118">
        <f t="shared" si="197"/>
        <v>1</v>
      </c>
      <c r="AD393" s="118" t="str">
        <f t="shared" si="198"/>
        <v>H62R15 - 1</v>
      </c>
      <c r="AE393" s="192">
        <f t="shared" si="202"/>
        <v>5</v>
      </c>
      <c r="AF393" s="192">
        <f t="shared" si="203"/>
        <v>5</v>
      </c>
      <c r="AG393" s="192" t="str">
        <f t="shared" si="204"/>
        <v>H62R15.</v>
      </c>
      <c r="AH393" s="192" t="str">
        <f t="shared" si="205"/>
        <v>H62R15</v>
      </c>
      <c r="AI393" s="66"/>
      <c r="AJ393" s="66"/>
    </row>
    <row r="394" spans="1:36" s="15" customFormat="1" ht="350.1" customHeight="1" x14ac:dyDescent="0.2">
      <c r="A394" s="162">
        <f>IF(ISBLANK(D394),"",COUNTA($D$2:D394))</f>
        <v>318</v>
      </c>
      <c r="B394" s="141">
        <f t="shared" si="201"/>
        <v>393</v>
      </c>
      <c r="C394" s="84"/>
      <c r="D394" s="100" t="s">
        <v>848</v>
      </c>
      <c r="E394" s="100" t="s">
        <v>104</v>
      </c>
      <c r="F394" s="97" t="s">
        <v>2086</v>
      </c>
      <c r="G394" s="98" t="s">
        <v>515</v>
      </c>
      <c r="H394" s="98" t="s">
        <v>2085</v>
      </c>
      <c r="I394" s="98" t="s">
        <v>2085</v>
      </c>
      <c r="J394" s="100" t="s">
        <v>2084</v>
      </c>
      <c r="K394" s="114">
        <v>1</v>
      </c>
      <c r="L394" s="88">
        <v>44407</v>
      </c>
      <c r="M394" s="88">
        <v>44561</v>
      </c>
      <c r="N394" s="89">
        <f t="shared" si="199"/>
        <v>22</v>
      </c>
      <c r="O394" s="84" t="s">
        <v>340</v>
      </c>
      <c r="P394" s="87">
        <v>0</v>
      </c>
      <c r="Q394" s="97"/>
      <c r="R394" s="84"/>
      <c r="S394" s="165">
        <f t="shared" si="200"/>
        <v>-1485.3666666666666</v>
      </c>
      <c r="T394" s="90">
        <f t="shared" si="183"/>
        <v>0</v>
      </c>
      <c r="U394" s="101">
        <f t="shared" si="184"/>
        <v>0</v>
      </c>
      <c r="V394" s="101">
        <f t="shared" si="185"/>
        <v>0</v>
      </c>
      <c r="W394" s="101">
        <f t="shared" si="186"/>
        <v>0</v>
      </c>
      <c r="X394" s="84"/>
      <c r="Y394" s="112" t="str">
        <f t="shared" si="188"/>
        <v>EN TERMINO</v>
      </c>
      <c r="Z394" s="112" t="str">
        <f t="shared" si="187"/>
        <v>VENCIDO</v>
      </c>
      <c r="AA394" s="108" t="s">
        <v>170</v>
      </c>
      <c r="AB394" s="118" t="str">
        <f t="shared" si="189"/>
        <v>H63R15</v>
      </c>
      <c r="AC394" s="118">
        <f t="shared" si="197"/>
        <v>1</v>
      </c>
      <c r="AD394" s="118" t="str">
        <f t="shared" si="198"/>
        <v>H63R15 - 1</v>
      </c>
      <c r="AE394" s="192">
        <f t="shared" si="202"/>
        <v>3</v>
      </c>
      <c r="AF394" s="192">
        <f t="shared" si="203"/>
        <v>1</v>
      </c>
      <c r="AG394" s="192" t="str">
        <f t="shared" si="204"/>
        <v>H63R15.</v>
      </c>
      <c r="AH394" s="192" t="str">
        <f t="shared" si="205"/>
        <v>H63R15</v>
      </c>
      <c r="AI394" s="66"/>
      <c r="AJ394" s="66"/>
    </row>
    <row r="395" spans="1:36" s="15" customFormat="1" ht="279" customHeight="1" x14ac:dyDescent="0.2">
      <c r="A395" s="162" t="str">
        <f>IF(ISBLANK(D395),"",COUNTA($D$2:D395))</f>
        <v/>
      </c>
      <c r="B395" s="141">
        <f t="shared" si="201"/>
        <v>394</v>
      </c>
      <c r="C395" s="84"/>
      <c r="D395" s="100"/>
      <c r="E395" s="100" t="s">
        <v>104</v>
      </c>
      <c r="F395" s="97" t="s">
        <v>514</v>
      </c>
      <c r="G395" s="98" t="s">
        <v>200</v>
      </c>
      <c r="H395" s="98" t="s">
        <v>516</v>
      </c>
      <c r="I395" s="98" t="s">
        <v>513</v>
      </c>
      <c r="J395" s="100" t="s">
        <v>481</v>
      </c>
      <c r="K395" s="84">
        <v>3</v>
      </c>
      <c r="L395" s="88">
        <v>43040</v>
      </c>
      <c r="M395" s="88">
        <v>43403</v>
      </c>
      <c r="N395" s="89">
        <f t="shared" si="199"/>
        <v>51.857142857142854</v>
      </c>
      <c r="O395" s="84" t="s">
        <v>417</v>
      </c>
      <c r="P395" s="87">
        <v>0</v>
      </c>
      <c r="Q395" s="84"/>
      <c r="R395" s="84"/>
      <c r="S395" s="165">
        <f t="shared" si="200"/>
        <v>-1446.7666666666667</v>
      </c>
      <c r="T395" s="90">
        <f t="shared" si="183"/>
        <v>0</v>
      </c>
      <c r="U395" s="101">
        <f t="shared" si="184"/>
        <v>0</v>
      </c>
      <c r="V395" s="101">
        <f t="shared" si="185"/>
        <v>0</v>
      </c>
      <c r="W395" s="101">
        <f t="shared" si="186"/>
        <v>51.857142857142854</v>
      </c>
      <c r="X395" s="84"/>
      <c r="Y395" s="112" t="str">
        <f t="shared" si="188"/>
        <v>VENCIDA</v>
      </c>
      <c r="Z395" s="112" t="str">
        <f t="shared" si="187"/>
        <v/>
      </c>
      <c r="AA395" s="108" t="s">
        <v>170</v>
      </c>
      <c r="AB395" s="118" t="str">
        <f t="shared" si="189"/>
        <v>H63R15</v>
      </c>
      <c r="AC395" s="118">
        <f t="shared" si="197"/>
        <v>2</v>
      </c>
      <c r="AD395" s="118" t="str">
        <f t="shared" si="198"/>
        <v>H63R15 - 2</v>
      </c>
      <c r="AE395" s="192">
        <f t="shared" si="202"/>
        <v>1</v>
      </c>
      <c r="AF395" s="192">
        <f t="shared" si="203"/>
        <v>1</v>
      </c>
      <c r="AG395" s="192" t="str">
        <f t="shared" si="204"/>
        <v>H63R15.</v>
      </c>
      <c r="AH395" s="192" t="str">
        <f t="shared" si="205"/>
        <v>H63R15</v>
      </c>
      <c r="AI395" s="66"/>
      <c r="AJ395" s="66"/>
    </row>
    <row r="396" spans="1:36" s="15" customFormat="1" ht="350.1" customHeight="1" x14ac:dyDescent="0.2">
      <c r="A396" s="162">
        <f>IF(ISBLANK(D396),"",COUNTA($D$2:D396))</f>
        <v>319</v>
      </c>
      <c r="B396" s="141">
        <f t="shared" si="201"/>
        <v>395</v>
      </c>
      <c r="C396" s="84"/>
      <c r="D396" s="100" t="s">
        <v>848</v>
      </c>
      <c r="E396" s="100" t="s">
        <v>140</v>
      </c>
      <c r="F396" s="97" t="s">
        <v>985</v>
      </c>
      <c r="G396" s="98" t="s">
        <v>144</v>
      </c>
      <c r="H396" s="98" t="s">
        <v>2070</v>
      </c>
      <c r="I396" s="98" t="s">
        <v>2078</v>
      </c>
      <c r="J396" s="100" t="s">
        <v>1987</v>
      </c>
      <c r="K396" s="84">
        <v>1</v>
      </c>
      <c r="L396" s="88">
        <v>44407</v>
      </c>
      <c r="M396" s="88">
        <v>44561</v>
      </c>
      <c r="N396" s="89">
        <f t="shared" si="199"/>
        <v>22</v>
      </c>
      <c r="O396" s="84" t="s">
        <v>340</v>
      </c>
      <c r="P396" s="87">
        <v>0</v>
      </c>
      <c r="Q396" s="97"/>
      <c r="R396" s="84"/>
      <c r="S396" s="165">
        <f t="shared" si="200"/>
        <v>-1485.3666666666666</v>
      </c>
      <c r="T396" s="90">
        <f t="shared" si="183"/>
        <v>0</v>
      </c>
      <c r="U396" s="101">
        <f t="shared" si="184"/>
        <v>0</v>
      </c>
      <c r="V396" s="101">
        <f t="shared" si="185"/>
        <v>0</v>
      </c>
      <c r="W396" s="101">
        <f t="shared" si="186"/>
        <v>0</v>
      </c>
      <c r="X396" s="84"/>
      <c r="Y396" s="112" t="str">
        <f t="shared" si="188"/>
        <v>EN TERMINO</v>
      </c>
      <c r="Z396" s="112" t="str">
        <f t="shared" si="187"/>
        <v>EN TERMINO</v>
      </c>
      <c r="AA396" s="108" t="s">
        <v>170</v>
      </c>
      <c r="AB396" s="118" t="str">
        <f t="shared" si="189"/>
        <v>H64R15</v>
      </c>
      <c r="AC396" s="118">
        <f t="shared" si="197"/>
        <v>1</v>
      </c>
      <c r="AD396" s="118" t="str">
        <f t="shared" si="198"/>
        <v>H64R15 - 1</v>
      </c>
      <c r="AE396" s="192">
        <f t="shared" si="202"/>
        <v>3</v>
      </c>
      <c r="AF396" s="192">
        <f t="shared" si="203"/>
        <v>3</v>
      </c>
      <c r="AG396" s="192" t="str">
        <f t="shared" si="204"/>
        <v>H64R15.</v>
      </c>
      <c r="AH396" s="192" t="str">
        <f t="shared" si="205"/>
        <v>H64R15</v>
      </c>
      <c r="AI396" s="66"/>
      <c r="AJ396" s="66"/>
    </row>
    <row r="397" spans="1:36" s="15" customFormat="1" ht="350.1" customHeight="1" x14ac:dyDescent="0.2">
      <c r="A397" s="162">
        <f>IF(ISBLANK(D397),"",COUNTA($D$2:D397))</f>
        <v>320</v>
      </c>
      <c r="B397" s="141">
        <f t="shared" si="201"/>
        <v>396</v>
      </c>
      <c r="C397" s="84"/>
      <c r="D397" s="100" t="s">
        <v>848</v>
      </c>
      <c r="E397" s="100" t="s">
        <v>27</v>
      </c>
      <c r="F397" s="97" t="s">
        <v>817</v>
      </c>
      <c r="G397" s="98" t="s">
        <v>145</v>
      </c>
      <c r="H397" s="97" t="s">
        <v>2088</v>
      </c>
      <c r="I397" s="97" t="s">
        <v>2087</v>
      </c>
      <c r="J397" s="98" t="s">
        <v>2120</v>
      </c>
      <c r="K397" s="84">
        <v>1</v>
      </c>
      <c r="L397" s="88">
        <v>44407</v>
      </c>
      <c r="M397" s="88">
        <v>44620</v>
      </c>
      <c r="N397" s="89">
        <f t="shared" si="199"/>
        <v>30.428571428571427</v>
      </c>
      <c r="O397" s="84" t="s">
        <v>340</v>
      </c>
      <c r="P397" s="87">
        <v>0</v>
      </c>
      <c r="Q397" s="97"/>
      <c r="R397" s="84"/>
      <c r="S397" s="165">
        <f t="shared" si="200"/>
        <v>-1487.3333333333333</v>
      </c>
      <c r="T397" s="90">
        <f t="shared" si="183"/>
        <v>0</v>
      </c>
      <c r="U397" s="101">
        <f t="shared" si="184"/>
        <v>0</v>
      </c>
      <c r="V397" s="101">
        <f t="shared" si="185"/>
        <v>0</v>
      </c>
      <c r="W397" s="101">
        <f t="shared" si="186"/>
        <v>0</v>
      </c>
      <c r="X397" s="84"/>
      <c r="Y397" s="112" t="str">
        <f t="shared" si="188"/>
        <v>EN TERMINO</v>
      </c>
      <c r="Z397" s="112" t="str">
        <f t="shared" si="187"/>
        <v>EN TERMINO</v>
      </c>
      <c r="AA397" s="108" t="s">
        <v>170</v>
      </c>
      <c r="AB397" s="118" t="str">
        <f t="shared" si="189"/>
        <v>H66R15</v>
      </c>
      <c r="AC397" s="118">
        <f t="shared" si="197"/>
        <v>1</v>
      </c>
      <c r="AD397" s="118" t="str">
        <f t="shared" si="198"/>
        <v>H66R15 - 1</v>
      </c>
      <c r="AE397" s="192">
        <f t="shared" si="202"/>
        <v>3</v>
      </c>
      <c r="AF397" s="192">
        <f t="shared" si="203"/>
        <v>3</v>
      </c>
      <c r="AG397" s="192" t="str">
        <f t="shared" si="204"/>
        <v>H66R15.</v>
      </c>
      <c r="AH397" s="192" t="str">
        <f t="shared" si="205"/>
        <v>H66R15</v>
      </c>
      <c r="AI397" s="66"/>
      <c r="AJ397" s="66"/>
    </row>
    <row r="398" spans="1:36" s="15" customFormat="1" ht="350.1" customHeight="1" x14ac:dyDescent="0.2">
      <c r="A398" s="162">
        <f>IF(ISBLANK(D398),"",COUNTA($D$2:D398))</f>
        <v>321</v>
      </c>
      <c r="B398" s="141">
        <f t="shared" si="201"/>
        <v>397</v>
      </c>
      <c r="C398" s="84"/>
      <c r="D398" s="100" t="s">
        <v>849</v>
      </c>
      <c r="E398" s="100" t="s">
        <v>95</v>
      </c>
      <c r="F398" s="97" t="s">
        <v>408</v>
      </c>
      <c r="G398" s="98" t="s">
        <v>201</v>
      </c>
      <c r="H398" s="98" t="s">
        <v>409</v>
      </c>
      <c r="I398" s="97" t="s">
        <v>410</v>
      </c>
      <c r="J398" s="100" t="s">
        <v>394</v>
      </c>
      <c r="K398" s="84">
        <v>1</v>
      </c>
      <c r="L398" s="88">
        <v>43040</v>
      </c>
      <c r="M398" s="88">
        <v>43099</v>
      </c>
      <c r="N398" s="89">
        <f t="shared" si="199"/>
        <v>8.4285714285714288</v>
      </c>
      <c r="O398" s="84" t="s">
        <v>387</v>
      </c>
      <c r="P398" s="84">
        <v>1</v>
      </c>
      <c r="Q398" s="97"/>
      <c r="R398" s="84"/>
      <c r="S398" s="165">
        <f t="shared" si="200"/>
        <v>-1436.6333333333334</v>
      </c>
      <c r="T398" s="90">
        <f t="shared" si="183"/>
        <v>100</v>
      </c>
      <c r="U398" s="101">
        <f t="shared" si="184"/>
        <v>8.4285714285714288</v>
      </c>
      <c r="V398" s="101">
        <f t="shared" si="185"/>
        <v>8.4285714285714288</v>
      </c>
      <c r="W398" s="101">
        <f t="shared" si="186"/>
        <v>8.4285714285714288</v>
      </c>
      <c r="X398" s="84"/>
      <c r="Y398" s="112" t="str">
        <f t="shared" si="188"/>
        <v>CUMPLIDA</v>
      </c>
      <c r="Z398" s="112" t="str">
        <f t="shared" si="187"/>
        <v>CUMPLIDO</v>
      </c>
      <c r="AA398" s="108" t="s">
        <v>170</v>
      </c>
      <c r="AB398" s="118" t="str">
        <f t="shared" si="189"/>
        <v>H68R15</v>
      </c>
      <c r="AC398" s="118">
        <f t="shared" si="197"/>
        <v>1</v>
      </c>
      <c r="AD398" s="118" t="str">
        <f t="shared" si="198"/>
        <v>H68R15 - 1</v>
      </c>
      <c r="AE398" s="192">
        <f t="shared" si="202"/>
        <v>5</v>
      </c>
      <c r="AF398" s="192">
        <f t="shared" si="203"/>
        <v>5</v>
      </c>
      <c r="AG398" s="192" t="str">
        <f t="shared" si="204"/>
        <v>H68R15.</v>
      </c>
      <c r="AH398" s="192" t="str">
        <f t="shared" si="205"/>
        <v>H68R15</v>
      </c>
      <c r="AI398" s="66"/>
      <c r="AJ398" s="66"/>
    </row>
    <row r="399" spans="1:36" s="15" customFormat="1" ht="350.1" customHeight="1" x14ac:dyDescent="0.2">
      <c r="A399" s="162">
        <f>IF(ISBLANK(D399),"",COUNTA($D$2:D399))</f>
        <v>322</v>
      </c>
      <c r="B399" s="141">
        <f t="shared" si="201"/>
        <v>398</v>
      </c>
      <c r="C399" s="84"/>
      <c r="D399" s="84" t="s">
        <v>848</v>
      </c>
      <c r="E399" s="84" t="s">
        <v>26</v>
      </c>
      <c r="F399" s="97" t="s">
        <v>842</v>
      </c>
      <c r="G399" s="97" t="s">
        <v>146</v>
      </c>
      <c r="H399" s="97" t="s">
        <v>411</v>
      </c>
      <c r="I399" s="202" t="s">
        <v>412</v>
      </c>
      <c r="J399" s="84" t="s">
        <v>413</v>
      </c>
      <c r="K399" s="84">
        <v>1</v>
      </c>
      <c r="L399" s="88">
        <v>43040</v>
      </c>
      <c r="M399" s="88">
        <v>43069</v>
      </c>
      <c r="N399" s="89">
        <f t="shared" ref="N399:N429" si="206">(+M399-L399)/7</f>
        <v>4.1428571428571432</v>
      </c>
      <c r="O399" s="84" t="s">
        <v>387</v>
      </c>
      <c r="P399" s="84">
        <v>1</v>
      </c>
      <c r="Q399" s="97"/>
      <c r="R399" s="84"/>
      <c r="S399" s="165">
        <f t="shared" si="200"/>
        <v>-1435.6333333333334</v>
      </c>
      <c r="T399" s="90">
        <f t="shared" si="183"/>
        <v>100</v>
      </c>
      <c r="U399" s="101">
        <f t="shared" si="184"/>
        <v>4.1428571428571432</v>
      </c>
      <c r="V399" s="101">
        <f t="shared" si="185"/>
        <v>4.1428571428571432</v>
      </c>
      <c r="W399" s="101">
        <f t="shared" si="186"/>
        <v>4.1428571428571432</v>
      </c>
      <c r="X399" s="84" t="s">
        <v>1907</v>
      </c>
      <c r="Y399" s="112" t="str">
        <f t="shared" si="188"/>
        <v>CUMPLIDA</v>
      </c>
      <c r="Z399" s="112" t="str">
        <f t="shared" si="187"/>
        <v>CUMPLIDO</v>
      </c>
      <c r="AA399" s="108" t="s">
        <v>170</v>
      </c>
      <c r="AB399" s="118" t="str">
        <f t="shared" si="189"/>
        <v>H75R15</v>
      </c>
      <c r="AC399" s="118">
        <f>IF(A399&lt;&gt;"",1,#REF!+1)</f>
        <v>1</v>
      </c>
      <c r="AD399" s="118" t="str">
        <f t="shared" si="198"/>
        <v>H75R15 - 1</v>
      </c>
      <c r="AE399" s="192">
        <f t="shared" si="202"/>
        <v>5</v>
      </c>
      <c r="AF399" s="192">
        <f t="shared" si="203"/>
        <v>5</v>
      </c>
      <c r="AG399" s="192" t="str">
        <f t="shared" si="204"/>
        <v>H75R15.</v>
      </c>
      <c r="AH399" s="192" t="str">
        <f t="shared" si="205"/>
        <v>H75R15</v>
      </c>
      <c r="AI399" s="66"/>
      <c r="AJ399" s="66"/>
    </row>
    <row r="400" spans="1:36" s="15" customFormat="1" ht="350.1" customHeight="1" x14ac:dyDescent="0.2">
      <c r="A400" s="162">
        <f>IF(ISBLANK(D400),"",COUNTA($D$2:D400))</f>
        <v>323</v>
      </c>
      <c r="B400" s="141">
        <f t="shared" si="201"/>
        <v>399</v>
      </c>
      <c r="C400" s="84"/>
      <c r="D400" s="100" t="s">
        <v>848</v>
      </c>
      <c r="E400" s="100" t="s">
        <v>40</v>
      </c>
      <c r="F400" s="97" t="s">
        <v>381</v>
      </c>
      <c r="G400" s="98" t="s">
        <v>380</v>
      </c>
      <c r="H400" s="98" t="s">
        <v>1441</v>
      </c>
      <c r="I400" s="98" t="s">
        <v>1507</v>
      </c>
      <c r="J400" s="100" t="s">
        <v>368</v>
      </c>
      <c r="K400" s="84">
        <v>3</v>
      </c>
      <c r="L400" s="88">
        <v>43709</v>
      </c>
      <c r="M400" s="88">
        <v>44073</v>
      </c>
      <c r="N400" s="89">
        <f t="shared" si="206"/>
        <v>52</v>
      </c>
      <c r="O400" s="84" t="s">
        <v>357</v>
      </c>
      <c r="P400" s="87">
        <v>3</v>
      </c>
      <c r="Q400" s="203"/>
      <c r="R400" s="181">
        <v>44321</v>
      </c>
      <c r="S400" s="165">
        <f t="shared" si="200"/>
        <v>8.2666666666666675</v>
      </c>
      <c r="T400" s="90">
        <f t="shared" si="183"/>
        <v>100</v>
      </c>
      <c r="U400" s="101">
        <f t="shared" si="184"/>
        <v>52</v>
      </c>
      <c r="V400" s="101">
        <f t="shared" si="185"/>
        <v>52</v>
      </c>
      <c r="W400" s="101">
        <f t="shared" si="186"/>
        <v>52</v>
      </c>
      <c r="X400" s="84" t="s">
        <v>1907</v>
      </c>
      <c r="Y400" s="112" t="str">
        <f t="shared" si="188"/>
        <v>CUMPLIDA</v>
      </c>
      <c r="Z400" s="112" t="str">
        <f t="shared" si="187"/>
        <v>CUMPLIDO</v>
      </c>
      <c r="AA400" s="108" t="s">
        <v>170</v>
      </c>
      <c r="AB400" s="118" t="str">
        <f t="shared" si="189"/>
        <v>H76R15</v>
      </c>
      <c r="AC400" s="118">
        <f t="shared" si="197"/>
        <v>1</v>
      </c>
      <c r="AD400" s="118" t="str">
        <f t="shared" si="198"/>
        <v>H76R15 - 1</v>
      </c>
      <c r="AE400" s="192">
        <f t="shared" si="202"/>
        <v>5</v>
      </c>
      <c r="AF400" s="192">
        <f t="shared" si="203"/>
        <v>5</v>
      </c>
      <c r="AG400" s="192" t="str">
        <f t="shared" si="204"/>
        <v>H76R15.</v>
      </c>
      <c r="AH400" s="192" t="str">
        <f t="shared" si="205"/>
        <v>H76R15</v>
      </c>
      <c r="AI400" s="66"/>
      <c r="AJ400" s="66"/>
    </row>
    <row r="401" spans="1:36" s="15" customFormat="1" ht="350.1" customHeight="1" x14ac:dyDescent="0.2">
      <c r="A401" s="162">
        <f>IF(ISBLANK(D401),"",COUNTA($D$2:D401))</f>
        <v>324</v>
      </c>
      <c r="B401" s="141">
        <f t="shared" si="201"/>
        <v>400</v>
      </c>
      <c r="C401" s="84"/>
      <c r="D401" s="100" t="s">
        <v>848</v>
      </c>
      <c r="E401" s="100" t="s">
        <v>147</v>
      </c>
      <c r="F401" s="97" t="s">
        <v>356</v>
      </c>
      <c r="G401" s="98" t="s">
        <v>2114</v>
      </c>
      <c r="H401" s="127" t="s">
        <v>1950</v>
      </c>
      <c r="I401" s="127" t="s">
        <v>1436</v>
      </c>
      <c r="J401" s="204" t="s">
        <v>1437</v>
      </c>
      <c r="K401" s="147">
        <v>1</v>
      </c>
      <c r="L401" s="205">
        <v>43859</v>
      </c>
      <c r="M401" s="205">
        <v>44196</v>
      </c>
      <c r="N401" s="89">
        <f t="shared" si="206"/>
        <v>48.142857142857146</v>
      </c>
      <c r="O401" s="84" t="s">
        <v>387</v>
      </c>
      <c r="P401" s="87">
        <v>0.3</v>
      </c>
      <c r="Q401" s="97"/>
      <c r="R401" s="84"/>
      <c r="S401" s="165">
        <f t="shared" si="200"/>
        <v>-1473.2</v>
      </c>
      <c r="T401" s="90">
        <f t="shared" ref="T401:T454" si="207">IF(P401/K401&gt;1,100,+P401/K401*100)</f>
        <v>30</v>
      </c>
      <c r="U401" s="101">
        <f t="shared" ref="U401:U454" si="208">+N401*T401/100</f>
        <v>14.442857142857145</v>
      </c>
      <c r="V401" s="101">
        <f t="shared" ref="V401:V454" si="209">IF(M401&lt;=$AJ$1,U401,0)</f>
        <v>14.442857142857145</v>
      </c>
      <c r="W401" s="101">
        <f t="shared" ref="W401:W454" si="210">IF($AJ$1&gt;=M401,N401,0)</f>
        <v>48.142857142857146</v>
      </c>
      <c r="X401" s="84" t="s">
        <v>1907</v>
      </c>
      <c r="Y401" s="112" t="str">
        <f t="shared" ref="Y401:Y455" si="211">IF(T401=100,"CUMPLIDA",IF(M401-$AJ$1&lt;0,"VENCIDA",IF(M401-$AJ$1&lt;=30,"PRÓXIMA A VENCER",IF(T401&gt;0,"CON AVANCE","EN TERMINO"))))</f>
        <v>VENCIDA</v>
      </c>
      <c r="Z401" s="112" t="str">
        <f t="shared" ref="Z401:Z454" si="212">IF(A401&lt;&gt;"",IF(AF401=1,"VENCIDO",IF(AF401=2,"PRÓXIMO A VENCER",IF(AF401=3,"EN TERMINO",IF(AF401=4,"CON AVANCE",IF(AF401=5,"CUMPLIDO",))))),"")</f>
        <v>VENCIDO</v>
      </c>
      <c r="AA401" s="108" t="s">
        <v>170</v>
      </c>
      <c r="AB401" s="118" t="str">
        <f t="shared" ref="AB401:AB455" si="213">AH401</f>
        <v>H83R15</v>
      </c>
      <c r="AC401" s="118">
        <f>IF(A401&lt;&gt;"",1,#REF!+1)</f>
        <v>1</v>
      </c>
      <c r="AD401" s="118" t="str">
        <f t="shared" si="198"/>
        <v>H83R15 - 1</v>
      </c>
      <c r="AE401" s="192">
        <f t="shared" si="202"/>
        <v>1</v>
      </c>
      <c r="AF401" s="192">
        <f t="shared" si="203"/>
        <v>1</v>
      </c>
      <c r="AG401" s="192" t="str">
        <f t="shared" si="204"/>
        <v>H83R15.</v>
      </c>
      <c r="AH401" s="192" t="str">
        <f t="shared" si="205"/>
        <v>H83R15</v>
      </c>
      <c r="AI401" s="66"/>
      <c r="AJ401" s="66"/>
    </row>
    <row r="402" spans="1:36" s="15" customFormat="1" ht="279.75" customHeight="1" x14ac:dyDescent="0.2">
      <c r="A402" s="162">
        <f>IF(ISBLANK(D402),"",COUNTA($D$2:D402))</f>
        <v>325</v>
      </c>
      <c r="B402" s="141">
        <f t="shared" si="201"/>
        <v>401</v>
      </c>
      <c r="C402" s="84"/>
      <c r="D402" s="100" t="s">
        <v>848</v>
      </c>
      <c r="E402" s="100" t="s">
        <v>27</v>
      </c>
      <c r="F402" s="97" t="s">
        <v>972</v>
      </c>
      <c r="G402" s="98" t="s">
        <v>148</v>
      </c>
      <c r="H402" s="98" t="s">
        <v>973</v>
      </c>
      <c r="I402" s="98" t="s">
        <v>789</v>
      </c>
      <c r="J402" s="100" t="s">
        <v>403</v>
      </c>
      <c r="K402" s="84">
        <v>1</v>
      </c>
      <c r="L402" s="205">
        <v>43040</v>
      </c>
      <c r="M402" s="205">
        <v>43099</v>
      </c>
      <c r="N402" s="89">
        <f t="shared" si="206"/>
        <v>8.4285714285714288</v>
      </c>
      <c r="O402" s="84" t="s">
        <v>387</v>
      </c>
      <c r="P402" s="84">
        <v>1</v>
      </c>
      <c r="Q402" s="97"/>
      <c r="R402" s="84"/>
      <c r="S402" s="165">
        <f t="shared" si="200"/>
        <v>-1436.6333333333334</v>
      </c>
      <c r="T402" s="90">
        <f t="shared" si="207"/>
        <v>100</v>
      </c>
      <c r="U402" s="101">
        <f t="shared" si="208"/>
        <v>8.4285714285714288</v>
      </c>
      <c r="V402" s="101">
        <f t="shared" si="209"/>
        <v>8.4285714285714288</v>
      </c>
      <c r="W402" s="101">
        <f t="shared" si="210"/>
        <v>8.4285714285714288</v>
      </c>
      <c r="X402" s="84" t="s">
        <v>1907</v>
      </c>
      <c r="Y402" s="112" t="str">
        <f t="shared" si="211"/>
        <v>CUMPLIDA</v>
      </c>
      <c r="Z402" s="112" t="str">
        <f t="shared" si="212"/>
        <v>EN TERMINO</v>
      </c>
      <c r="AA402" s="108" t="s">
        <v>170</v>
      </c>
      <c r="AB402" s="118" t="str">
        <f t="shared" si="213"/>
        <v>H84R15</v>
      </c>
      <c r="AC402" s="118">
        <f t="shared" si="197"/>
        <v>1</v>
      </c>
      <c r="AD402" s="118" t="str">
        <f t="shared" si="198"/>
        <v>H84R15 - 1</v>
      </c>
      <c r="AE402" s="192">
        <f t="shared" si="202"/>
        <v>5</v>
      </c>
      <c r="AF402" s="192">
        <f t="shared" si="203"/>
        <v>3</v>
      </c>
      <c r="AG402" s="192" t="str">
        <f t="shared" si="204"/>
        <v>H84R15.</v>
      </c>
      <c r="AH402" s="192" t="str">
        <f t="shared" si="205"/>
        <v>H84R15</v>
      </c>
      <c r="AI402" s="66"/>
      <c r="AJ402" s="66"/>
    </row>
    <row r="403" spans="1:36" s="15" customFormat="1" ht="350.1" customHeight="1" x14ac:dyDescent="0.2">
      <c r="A403" s="162" t="str">
        <f>IF(ISBLANK(D403),"",COUNTA($D$2:D403))</f>
        <v/>
      </c>
      <c r="B403" s="141">
        <f t="shared" si="201"/>
        <v>402</v>
      </c>
      <c r="C403" s="84"/>
      <c r="D403" s="100"/>
      <c r="E403" s="100" t="s">
        <v>27</v>
      </c>
      <c r="F403" s="97" t="s">
        <v>2064</v>
      </c>
      <c r="G403" s="98" t="s">
        <v>148</v>
      </c>
      <c r="H403" s="98" t="s">
        <v>2115</v>
      </c>
      <c r="I403" s="98" t="s">
        <v>2087</v>
      </c>
      <c r="J403" s="98" t="s">
        <v>2120</v>
      </c>
      <c r="K403" s="84">
        <v>1</v>
      </c>
      <c r="L403" s="88">
        <v>44408</v>
      </c>
      <c r="M403" s="88">
        <v>44620</v>
      </c>
      <c r="N403" s="89">
        <f t="shared" si="206"/>
        <v>30.285714285714285</v>
      </c>
      <c r="O403" s="84" t="s">
        <v>340</v>
      </c>
      <c r="P403" s="87">
        <v>0</v>
      </c>
      <c r="Q403" s="97"/>
      <c r="R403" s="97"/>
      <c r="S403" s="165">
        <f t="shared" si="200"/>
        <v>-1487.3333333333333</v>
      </c>
      <c r="T403" s="90">
        <f t="shared" si="207"/>
        <v>0</v>
      </c>
      <c r="U403" s="101">
        <f t="shared" si="208"/>
        <v>0</v>
      </c>
      <c r="V403" s="101">
        <f t="shared" si="209"/>
        <v>0</v>
      </c>
      <c r="W403" s="101">
        <f t="shared" si="210"/>
        <v>0</v>
      </c>
      <c r="X403" s="84"/>
      <c r="Y403" s="112" t="str">
        <f t="shared" si="211"/>
        <v>EN TERMINO</v>
      </c>
      <c r="Z403" s="112" t="str">
        <f t="shared" si="212"/>
        <v/>
      </c>
      <c r="AA403" s="108" t="s">
        <v>170</v>
      </c>
      <c r="AB403" s="118" t="str">
        <f t="shared" si="213"/>
        <v>H84R15</v>
      </c>
      <c r="AC403" s="118">
        <f t="shared" si="197"/>
        <v>2</v>
      </c>
      <c r="AD403" s="118" t="str">
        <f t="shared" si="198"/>
        <v>H84R15 - 2</v>
      </c>
      <c r="AE403" s="192">
        <f t="shared" si="202"/>
        <v>3</v>
      </c>
      <c r="AF403" s="192">
        <f t="shared" si="203"/>
        <v>3</v>
      </c>
      <c r="AG403" s="192" t="str">
        <f t="shared" si="204"/>
        <v>H84R15.</v>
      </c>
      <c r="AH403" s="192" t="str">
        <f t="shared" si="205"/>
        <v>H84R15</v>
      </c>
      <c r="AI403" s="66"/>
      <c r="AJ403" s="66"/>
    </row>
    <row r="404" spans="1:36" s="15" customFormat="1" ht="350.1" customHeight="1" x14ac:dyDescent="0.2">
      <c r="A404" s="162">
        <f>IF(ISBLANK(D404),"",COUNTA($D$2:D404))</f>
        <v>326</v>
      </c>
      <c r="B404" s="141">
        <f t="shared" si="201"/>
        <v>403</v>
      </c>
      <c r="C404" s="84"/>
      <c r="D404" s="100" t="s">
        <v>848</v>
      </c>
      <c r="E404" s="100" t="s">
        <v>27</v>
      </c>
      <c r="F404" s="97" t="s">
        <v>416</v>
      </c>
      <c r="G404" s="98" t="s">
        <v>149</v>
      </c>
      <c r="H404" s="98" t="s">
        <v>388</v>
      </c>
      <c r="I404" s="98" t="s">
        <v>415</v>
      </c>
      <c r="J404" s="100" t="s">
        <v>51</v>
      </c>
      <c r="K404" s="84">
        <v>4</v>
      </c>
      <c r="L404" s="88">
        <v>43040</v>
      </c>
      <c r="M404" s="88">
        <v>43403</v>
      </c>
      <c r="N404" s="89">
        <f t="shared" si="206"/>
        <v>51.857142857142854</v>
      </c>
      <c r="O404" s="84" t="s">
        <v>387</v>
      </c>
      <c r="P404" s="87">
        <v>4</v>
      </c>
      <c r="Q404" s="97"/>
      <c r="R404" s="181">
        <v>44368</v>
      </c>
      <c r="S404" s="165">
        <f t="shared" si="200"/>
        <v>32.166666666666664</v>
      </c>
      <c r="T404" s="111">
        <f t="shared" si="207"/>
        <v>100</v>
      </c>
      <c r="U404" s="101">
        <f t="shared" si="208"/>
        <v>51.857142857142854</v>
      </c>
      <c r="V404" s="101">
        <f t="shared" si="209"/>
        <v>51.857142857142854</v>
      </c>
      <c r="W404" s="101">
        <f t="shared" si="210"/>
        <v>51.857142857142854</v>
      </c>
      <c r="X404" s="84" t="s">
        <v>1907</v>
      </c>
      <c r="Y404" s="112" t="str">
        <f t="shared" si="211"/>
        <v>CUMPLIDA</v>
      </c>
      <c r="Z404" s="112" t="str">
        <f t="shared" si="212"/>
        <v>CUMPLIDO</v>
      </c>
      <c r="AA404" s="108" t="s">
        <v>170</v>
      </c>
      <c r="AB404" s="118" t="str">
        <f t="shared" si="213"/>
        <v>H88R15</v>
      </c>
      <c r="AC404" s="118">
        <f t="shared" si="197"/>
        <v>1</v>
      </c>
      <c r="AD404" s="118" t="str">
        <f t="shared" si="198"/>
        <v>H88R15 - 1</v>
      </c>
      <c r="AE404" s="192">
        <f t="shared" si="202"/>
        <v>5</v>
      </c>
      <c r="AF404" s="192">
        <f t="shared" si="203"/>
        <v>5</v>
      </c>
      <c r="AG404" s="192" t="str">
        <f t="shared" si="204"/>
        <v>H88R15.</v>
      </c>
      <c r="AH404" s="192" t="str">
        <f t="shared" si="205"/>
        <v>H88R15</v>
      </c>
      <c r="AI404" s="66"/>
      <c r="AJ404" s="66"/>
    </row>
    <row r="405" spans="1:36" s="15" customFormat="1" ht="350.1" customHeight="1" x14ac:dyDescent="0.2">
      <c r="A405" s="162">
        <f>IF(ISBLANK(D405),"",COUNTA($D$2:D405))</f>
        <v>327</v>
      </c>
      <c r="B405" s="141">
        <f t="shared" si="201"/>
        <v>404</v>
      </c>
      <c r="C405" s="84"/>
      <c r="D405" s="100" t="s">
        <v>848</v>
      </c>
      <c r="E405" s="100" t="s">
        <v>25</v>
      </c>
      <c r="F405" s="97" t="s">
        <v>1460</v>
      </c>
      <c r="G405" s="98" t="s">
        <v>790</v>
      </c>
      <c r="H405" s="98" t="s">
        <v>1454</v>
      </c>
      <c r="I405" s="98" t="s">
        <v>1452</v>
      </c>
      <c r="J405" s="100" t="s">
        <v>1453</v>
      </c>
      <c r="K405" s="84">
        <v>4</v>
      </c>
      <c r="L405" s="205">
        <v>43858</v>
      </c>
      <c r="M405" s="205">
        <v>44165</v>
      </c>
      <c r="N405" s="89">
        <f t="shared" si="206"/>
        <v>43.857142857142854</v>
      </c>
      <c r="O405" s="84" t="s">
        <v>19</v>
      </c>
      <c r="P405" s="87">
        <v>4</v>
      </c>
      <c r="Q405" s="206"/>
      <c r="R405" s="174"/>
      <c r="S405" s="165">
        <f t="shared" si="200"/>
        <v>-1472.1666666666667</v>
      </c>
      <c r="T405" s="90">
        <f t="shared" si="207"/>
        <v>100</v>
      </c>
      <c r="U405" s="101">
        <f t="shared" si="208"/>
        <v>43.857142857142854</v>
      </c>
      <c r="V405" s="101">
        <f t="shared" si="209"/>
        <v>43.857142857142854</v>
      </c>
      <c r="W405" s="101">
        <f t="shared" si="210"/>
        <v>43.857142857142854</v>
      </c>
      <c r="X405" s="84" t="s">
        <v>1907</v>
      </c>
      <c r="Y405" s="112" t="str">
        <f t="shared" si="211"/>
        <v>CUMPLIDA</v>
      </c>
      <c r="Z405" s="112" t="str">
        <f t="shared" si="212"/>
        <v>VENCIDO</v>
      </c>
      <c r="AA405" s="108" t="s">
        <v>170</v>
      </c>
      <c r="AB405" s="118" t="str">
        <f t="shared" si="213"/>
        <v>H93R15</v>
      </c>
      <c r="AC405" s="118">
        <f>IF(A405&lt;&gt;"",1,#REF!+1)</f>
        <v>1</v>
      </c>
      <c r="AD405" s="118" t="str">
        <f t="shared" ref="AD405:AD463" si="214">CONCATENATE(AB405," - ",AC405)</f>
        <v>H93R15 - 1</v>
      </c>
      <c r="AE405" s="192">
        <f t="shared" si="202"/>
        <v>5</v>
      </c>
      <c r="AF405" s="192">
        <f t="shared" si="203"/>
        <v>1</v>
      </c>
      <c r="AG405" s="192" t="str">
        <f t="shared" si="204"/>
        <v>H93R15.</v>
      </c>
      <c r="AH405" s="192" t="str">
        <f t="shared" si="205"/>
        <v>H93R15</v>
      </c>
      <c r="AI405" s="66"/>
      <c r="AJ405" s="66"/>
    </row>
    <row r="406" spans="1:36" s="15" customFormat="1" ht="350.1" customHeight="1" x14ac:dyDescent="0.2">
      <c r="A406" s="162" t="str">
        <f>IF(ISBLANK(D406),"",COUNTA($D$2:D406))</f>
        <v/>
      </c>
      <c r="B406" s="141">
        <f t="shared" si="201"/>
        <v>405</v>
      </c>
      <c r="C406" s="84"/>
      <c r="D406" s="100"/>
      <c r="E406" s="100" t="s">
        <v>25</v>
      </c>
      <c r="F406" s="97" t="s">
        <v>1461</v>
      </c>
      <c r="G406" s="98" t="s">
        <v>790</v>
      </c>
      <c r="H406" s="98" t="s">
        <v>1457</v>
      </c>
      <c r="I406" s="98" t="s">
        <v>1459</v>
      </c>
      <c r="J406" s="100" t="s">
        <v>1458</v>
      </c>
      <c r="K406" s="84">
        <v>5</v>
      </c>
      <c r="L406" s="205">
        <v>43858</v>
      </c>
      <c r="M406" s="205">
        <v>44165</v>
      </c>
      <c r="N406" s="89">
        <f t="shared" ref="N406" si="215">(+M406-L406)/7</f>
        <v>43.857142857142854</v>
      </c>
      <c r="O406" s="84" t="s">
        <v>19</v>
      </c>
      <c r="P406" s="87">
        <v>2.5</v>
      </c>
      <c r="Q406" s="203"/>
      <c r="R406" s="84"/>
      <c r="S406" s="165">
        <f t="shared" si="200"/>
        <v>-1472.1666666666667</v>
      </c>
      <c r="T406" s="90">
        <f t="shared" si="207"/>
        <v>50</v>
      </c>
      <c r="U406" s="101">
        <f t="shared" si="208"/>
        <v>21.928571428571427</v>
      </c>
      <c r="V406" s="101">
        <f t="shared" si="209"/>
        <v>21.928571428571427</v>
      </c>
      <c r="W406" s="101">
        <f t="shared" si="210"/>
        <v>43.857142857142854</v>
      </c>
      <c r="X406" s="84" t="s">
        <v>1907</v>
      </c>
      <c r="Y406" s="112" t="str">
        <f t="shared" si="211"/>
        <v>VENCIDA</v>
      </c>
      <c r="Z406" s="112" t="str">
        <f t="shared" si="212"/>
        <v/>
      </c>
      <c r="AA406" s="108" t="s">
        <v>170</v>
      </c>
      <c r="AB406" s="118" t="str">
        <f t="shared" si="213"/>
        <v>H93R15</v>
      </c>
      <c r="AC406" s="118">
        <f t="shared" ref="AC406:AC463" si="216">IF(A406&lt;&gt;"",1,AC405+1)</f>
        <v>2</v>
      </c>
      <c r="AD406" s="118" t="str">
        <f t="shared" si="214"/>
        <v>H93R15 - 2</v>
      </c>
      <c r="AE406" s="192">
        <f t="shared" si="202"/>
        <v>1</v>
      </c>
      <c r="AF406" s="192">
        <f t="shared" si="203"/>
        <v>1</v>
      </c>
      <c r="AG406" s="192" t="str">
        <f t="shared" si="204"/>
        <v>H93R15.</v>
      </c>
      <c r="AH406" s="192" t="str">
        <f t="shared" si="205"/>
        <v>H93R15</v>
      </c>
      <c r="AI406" s="66"/>
      <c r="AJ406" s="66"/>
    </row>
    <row r="407" spans="1:36" s="15" customFormat="1" ht="350.1" customHeight="1" x14ac:dyDescent="0.2">
      <c r="A407" s="162">
        <f>IF(ISBLANK(D407),"",COUNTA($D$2:D407))</f>
        <v>328</v>
      </c>
      <c r="B407" s="141">
        <f t="shared" si="201"/>
        <v>406</v>
      </c>
      <c r="C407" s="84"/>
      <c r="D407" s="100" t="s">
        <v>848</v>
      </c>
      <c r="E407" s="100" t="s">
        <v>25</v>
      </c>
      <c r="F407" s="97" t="s">
        <v>1462</v>
      </c>
      <c r="G407" s="98" t="s">
        <v>791</v>
      </c>
      <c r="H407" s="98" t="s">
        <v>1451</v>
      </c>
      <c r="I407" s="98" t="s">
        <v>1452</v>
      </c>
      <c r="J407" s="100" t="s">
        <v>1453</v>
      </c>
      <c r="K407" s="84">
        <v>4</v>
      </c>
      <c r="L407" s="88">
        <v>43858</v>
      </c>
      <c r="M407" s="88">
        <v>44165</v>
      </c>
      <c r="N407" s="89">
        <f t="shared" si="206"/>
        <v>43.857142857142854</v>
      </c>
      <c r="O407" s="84" t="s">
        <v>19</v>
      </c>
      <c r="P407" s="87">
        <v>4</v>
      </c>
      <c r="Q407" s="206"/>
      <c r="R407" s="174"/>
      <c r="S407" s="165">
        <f t="shared" si="200"/>
        <v>-1472.1666666666667</v>
      </c>
      <c r="T407" s="90">
        <f t="shared" si="207"/>
        <v>100</v>
      </c>
      <c r="U407" s="101">
        <f t="shared" si="208"/>
        <v>43.857142857142854</v>
      </c>
      <c r="V407" s="101">
        <f t="shared" si="209"/>
        <v>43.857142857142854</v>
      </c>
      <c r="W407" s="101">
        <f t="shared" si="210"/>
        <v>43.857142857142854</v>
      </c>
      <c r="X407" s="84" t="s">
        <v>1907</v>
      </c>
      <c r="Y407" s="112" t="str">
        <f t="shared" si="211"/>
        <v>CUMPLIDA</v>
      </c>
      <c r="Z407" s="112" t="str">
        <f t="shared" si="212"/>
        <v>VENCIDO</v>
      </c>
      <c r="AA407" s="108" t="s">
        <v>170</v>
      </c>
      <c r="AB407" s="118" t="str">
        <f t="shared" si="213"/>
        <v>H94R15</v>
      </c>
      <c r="AC407" s="118">
        <f t="shared" si="216"/>
        <v>1</v>
      </c>
      <c r="AD407" s="118" t="str">
        <f t="shared" si="214"/>
        <v>H94R15 - 1</v>
      </c>
      <c r="AE407" s="192">
        <f t="shared" si="202"/>
        <v>5</v>
      </c>
      <c r="AF407" s="192">
        <f t="shared" si="203"/>
        <v>1</v>
      </c>
      <c r="AG407" s="192" t="str">
        <f t="shared" si="204"/>
        <v>H94R15.</v>
      </c>
      <c r="AH407" s="192" t="str">
        <f t="shared" si="205"/>
        <v>H94R15</v>
      </c>
      <c r="AI407" s="66"/>
      <c r="AJ407" s="66"/>
    </row>
    <row r="408" spans="1:36" s="15" customFormat="1" ht="350.1" customHeight="1" x14ac:dyDescent="0.2">
      <c r="A408" s="162" t="str">
        <f>IF(ISBLANK(D408),"",COUNTA($D$2:D408))</f>
        <v/>
      </c>
      <c r="B408" s="141">
        <f t="shared" si="201"/>
        <v>407</v>
      </c>
      <c r="C408" s="84"/>
      <c r="D408" s="100"/>
      <c r="E408" s="100" t="s">
        <v>25</v>
      </c>
      <c r="F408" s="97" t="s">
        <v>1463</v>
      </c>
      <c r="G408" s="98" t="s">
        <v>791</v>
      </c>
      <c r="H408" s="98" t="s">
        <v>1451</v>
      </c>
      <c r="I408" s="98" t="s">
        <v>1455</v>
      </c>
      <c r="J408" s="100" t="s">
        <v>1458</v>
      </c>
      <c r="K408" s="84">
        <v>5</v>
      </c>
      <c r="L408" s="88">
        <v>43858</v>
      </c>
      <c r="M408" s="88">
        <v>44165</v>
      </c>
      <c r="N408" s="89">
        <f t="shared" ref="N408" si="217">(+M408-L408)/7</f>
        <v>43.857142857142854</v>
      </c>
      <c r="O408" s="84" t="s">
        <v>19</v>
      </c>
      <c r="P408" s="87">
        <v>2.5</v>
      </c>
      <c r="Q408" s="97"/>
      <c r="R408" s="84"/>
      <c r="S408" s="165">
        <f t="shared" si="200"/>
        <v>-1472.1666666666667</v>
      </c>
      <c r="T408" s="90">
        <f t="shared" si="207"/>
        <v>50</v>
      </c>
      <c r="U408" s="101">
        <f t="shared" si="208"/>
        <v>21.928571428571427</v>
      </c>
      <c r="V408" s="101">
        <f t="shared" si="209"/>
        <v>21.928571428571427</v>
      </c>
      <c r="W408" s="101">
        <f t="shared" si="210"/>
        <v>43.857142857142854</v>
      </c>
      <c r="X408" s="84" t="s">
        <v>1907</v>
      </c>
      <c r="Y408" s="112" t="str">
        <f t="shared" si="211"/>
        <v>VENCIDA</v>
      </c>
      <c r="Z408" s="112" t="str">
        <f t="shared" si="212"/>
        <v/>
      </c>
      <c r="AA408" s="108" t="s">
        <v>170</v>
      </c>
      <c r="AB408" s="118" t="str">
        <f t="shared" si="213"/>
        <v>H94R15</v>
      </c>
      <c r="AC408" s="118">
        <f t="shared" si="216"/>
        <v>2</v>
      </c>
      <c r="AD408" s="118" t="str">
        <f t="shared" si="214"/>
        <v>H94R15 - 2</v>
      </c>
      <c r="AE408" s="192">
        <f t="shared" si="202"/>
        <v>1</v>
      </c>
      <c r="AF408" s="192">
        <f t="shared" si="203"/>
        <v>1</v>
      </c>
      <c r="AG408" s="192" t="str">
        <f t="shared" si="204"/>
        <v>H94R15.</v>
      </c>
      <c r="AH408" s="192" t="str">
        <f t="shared" si="205"/>
        <v>H94R15</v>
      </c>
      <c r="AI408" s="66"/>
      <c r="AJ408" s="66"/>
    </row>
    <row r="409" spans="1:36" s="15" customFormat="1" ht="350.1" customHeight="1" x14ac:dyDescent="0.2">
      <c r="A409" s="162">
        <f>IF(ISBLANK(D409),"",COUNTA($D$2:D409))</f>
        <v>329</v>
      </c>
      <c r="B409" s="141">
        <f t="shared" si="201"/>
        <v>408</v>
      </c>
      <c r="C409" s="84"/>
      <c r="D409" s="100" t="s">
        <v>848</v>
      </c>
      <c r="E409" s="100" t="s">
        <v>25</v>
      </c>
      <c r="F409" s="97" t="s">
        <v>1464</v>
      </c>
      <c r="G409" s="98" t="s">
        <v>150</v>
      </c>
      <c r="H409" s="98" t="s">
        <v>1451</v>
      </c>
      <c r="I409" s="98" t="s">
        <v>1452</v>
      </c>
      <c r="J409" s="100" t="s">
        <v>1453</v>
      </c>
      <c r="K409" s="84">
        <v>4</v>
      </c>
      <c r="L409" s="88">
        <v>43858</v>
      </c>
      <c r="M409" s="88">
        <v>44165</v>
      </c>
      <c r="N409" s="89">
        <f t="shared" si="206"/>
        <v>43.857142857142854</v>
      </c>
      <c r="O409" s="84" t="s">
        <v>19</v>
      </c>
      <c r="P409" s="87">
        <v>4</v>
      </c>
      <c r="Q409" s="206"/>
      <c r="R409" s="174"/>
      <c r="S409" s="165">
        <f t="shared" si="200"/>
        <v>-1472.1666666666667</v>
      </c>
      <c r="T409" s="90">
        <f t="shared" si="207"/>
        <v>100</v>
      </c>
      <c r="U409" s="101">
        <f t="shared" si="208"/>
        <v>43.857142857142854</v>
      </c>
      <c r="V409" s="101">
        <f t="shared" si="209"/>
        <v>43.857142857142854</v>
      </c>
      <c r="W409" s="101">
        <f t="shared" si="210"/>
        <v>43.857142857142854</v>
      </c>
      <c r="X409" s="84" t="s">
        <v>1907</v>
      </c>
      <c r="Y409" s="112" t="str">
        <f t="shared" si="211"/>
        <v>CUMPLIDA</v>
      </c>
      <c r="Z409" s="112" t="str">
        <f t="shared" si="212"/>
        <v>VENCIDO</v>
      </c>
      <c r="AA409" s="108" t="s">
        <v>170</v>
      </c>
      <c r="AB409" s="118" t="str">
        <f t="shared" si="213"/>
        <v>H95R15</v>
      </c>
      <c r="AC409" s="118">
        <f t="shared" si="216"/>
        <v>1</v>
      </c>
      <c r="AD409" s="118" t="str">
        <f t="shared" si="214"/>
        <v>H95R15 - 1</v>
      </c>
      <c r="AE409" s="192">
        <f t="shared" si="202"/>
        <v>5</v>
      </c>
      <c r="AF409" s="192">
        <f t="shared" si="203"/>
        <v>1</v>
      </c>
      <c r="AG409" s="192" t="str">
        <f t="shared" si="204"/>
        <v>H95R15.</v>
      </c>
      <c r="AH409" s="192" t="str">
        <f t="shared" si="205"/>
        <v>H95R15</v>
      </c>
      <c r="AI409" s="66"/>
      <c r="AJ409" s="66"/>
    </row>
    <row r="410" spans="1:36" s="15" customFormat="1" ht="350.1" customHeight="1" x14ac:dyDescent="0.2">
      <c r="A410" s="162" t="str">
        <f>IF(ISBLANK(D410),"",COUNTA($D$2:D410))</f>
        <v/>
      </c>
      <c r="B410" s="141">
        <f t="shared" si="201"/>
        <v>409</v>
      </c>
      <c r="C410" s="84"/>
      <c r="D410" s="100"/>
      <c r="E410" s="100" t="s">
        <v>25</v>
      </c>
      <c r="F410" s="97" t="s">
        <v>1465</v>
      </c>
      <c r="G410" s="98" t="s">
        <v>150</v>
      </c>
      <c r="H410" s="98" t="s">
        <v>1451</v>
      </c>
      <c r="I410" s="98" t="s">
        <v>1455</v>
      </c>
      <c r="J410" s="100" t="s">
        <v>1458</v>
      </c>
      <c r="K410" s="84">
        <v>5</v>
      </c>
      <c r="L410" s="88">
        <v>43858</v>
      </c>
      <c r="M410" s="88">
        <v>44165</v>
      </c>
      <c r="N410" s="89">
        <f t="shared" ref="N410" si="218">(+M410-L410)/7</f>
        <v>43.857142857142854</v>
      </c>
      <c r="O410" s="84" t="s">
        <v>19</v>
      </c>
      <c r="P410" s="87">
        <v>2.5</v>
      </c>
      <c r="Q410" s="97"/>
      <c r="R410" s="84"/>
      <c r="S410" s="165">
        <f t="shared" si="200"/>
        <v>-1472.1666666666667</v>
      </c>
      <c r="T410" s="90">
        <f t="shared" si="207"/>
        <v>50</v>
      </c>
      <c r="U410" s="101">
        <f t="shared" si="208"/>
        <v>21.928571428571427</v>
      </c>
      <c r="V410" s="101">
        <f t="shared" si="209"/>
        <v>21.928571428571427</v>
      </c>
      <c r="W410" s="101">
        <f t="shared" si="210"/>
        <v>43.857142857142854</v>
      </c>
      <c r="X410" s="84" t="s">
        <v>1907</v>
      </c>
      <c r="Y410" s="112" t="str">
        <f t="shared" si="211"/>
        <v>VENCIDA</v>
      </c>
      <c r="Z410" s="112" t="str">
        <f t="shared" si="212"/>
        <v/>
      </c>
      <c r="AA410" s="108" t="s">
        <v>170</v>
      </c>
      <c r="AB410" s="118" t="str">
        <f t="shared" si="213"/>
        <v>H95R15</v>
      </c>
      <c r="AC410" s="118">
        <f t="shared" si="216"/>
        <v>2</v>
      </c>
      <c r="AD410" s="118" t="str">
        <f t="shared" si="214"/>
        <v>H95R15 - 2</v>
      </c>
      <c r="AE410" s="192">
        <f t="shared" si="202"/>
        <v>1</v>
      </c>
      <c r="AF410" s="192">
        <f t="shared" si="203"/>
        <v>1</v>
      </c>
      <c r="AG410" s="192" t="str">
        <f t="shared" si="204"/>
        <v>H95R15.</v>
      </c>
      <c r="AH410" s="192" t="str">
        <f t="shared" si="205"/>
        <v>H95R15</v>
      </c>
      <c r="AI410" s="66"/>
      <c r="AJ410" s="66"/>
    </row>
    <row r="411" spans="1:36" s="15" customFormat="1" ht="350.1" customHeight="1" x14ac:dyDescent="0.2">
      <c r="A411" s="162">
        <f>IF(ISBLANK(D411),"",COUNTA($D$2:D411))</f>
        <v>330</v>
      </c>
      <c r="B411" s="141">
        <f t="shared" si="201"/>
        <v>410</v>
      </c>
      <c r="C411" s="84"/>
      <c r="D411" s="100" t="s">
        <v>848</v>
      </c>
      <c r="E411" s="100" t="s">
        <v>38</v>
      </c>
      <c r="F411" s="97" t="s">
        <v>986</v>
      </c>
      <c r="G411" s="98" t="s">
        <v>151</v>
      </c>
      <c r="H411" s="98" t="s">
        <v>2070</v>
      </c>
      <c r="I411" s="98" t="s">
        <v>2078</v>
      </c>
      <c r="J411" s="100" t="s">
        <v>1987</v>
      </c>
      <c r="K411" s="84">
        <v>1</v>
      </c>
      <c r="L411" s="88">
        <v>44407</v>
      </c>
      <c r="M411" s="88">
        <v>44561</v>
      </c>
      <c r="N411" s="89">
        <f t="shared" si="206"/>
        <v>22</v>
      </c>
      <c r="O411" s="84" t="s">
        <v>340</v>
      </c>
      <c r="P411" s="87">
        <v>0</v>
      </c>
      <c r="Q411" s="97"/>
      <c r="R411" s="84"/>
      <c r="S411" s="165">
        <f t="shared" si="200"/>
        <v>-1485.3666666666666</v>
      </c>
      <c r="T411" s="90">
        <f t="shared" si="207"/>
        <v>0</v>
      </c>
      <c r="U411" s="101">
        <f t="shared" si="208"/>
        <v>0</v>
      </c>
      <c r="V411" s="101">
        <f t="shared" si="209"/>
        <v>0</v>
      </c>
      <c r="W411" s="101">
        <f t="shared" si="210"/>
        <v>0</v>
      </c>
      <c r="X411" s="84"/>
      <c r="Y411" s="112" t="str">
        <f t="shared" si="211"/>
        <v>EN TERMINO</v>
      </c>
      <c r="Z411" s="112" t="str">
        <f t="shared" si="212"/>
        <v>EN TERMINO</v>
      </c>
      <c r="AA411" s="108" t="s">
        <v>170</v>
      </c>
      <c r="AB411" s="118" t="str">
        <f t="shared" si="213"/>
        <v>H96R15</v>
      </c>
      <c r="AC411" s="118">
        <f t="shared" si="216"/>
        <v>1</v>
      </c>
      <c r="AD411" s="118" t="str">
        <f t="shared" si="214"/>
        <v>H96R15 - 1</v>
      </c>
      <c r="AE411" s="192">
        <f t="shared" si="202"/>
        <v>3</v>
      </c>
      <c r="AF411" s="192">
        <f t="shared" si="203"/>
        <v>3</v>
      </c>
      <c r="AG411" s="192" t="str">
        <f t="shared" si="204"/>
        <v>H96R15.</v>
      </c>
      <c r="AH411" s="192" t="str">
        <f t="shared" si="205"/>
        <v>H96R15</v>
      </c>
      <c r="AI411" s="66"/>
      <c r="AJ411" s="66"/>
    </row>
    <row r="412" spans="1:36" s="15" customFormat="1" ht="350.1" customHeight="1" x14ac:dyDescent="0.2">
      <c r="A412" s="162">
        <f>IF(ISBLANK(D412),"",COUNTA($D$2:D412))</f>
        <v>331</v>
      </c>
      <c r="B412" s="141">
        <f t="shared" si="201"/>
        <v>411</v>
      </c>
      <c r="C412" s="84"/>
      <c r="D412" s="100" t="s">
        <v>1627</v>
      </c>
      <c r="E412" s="100" t="s">
        <v>152</v>
      </c>
      <c r="F412" s="97" t="s">
        <v>382</v>
      </c>
      <c r="G412" s="98" t="s">
        <v>383</v>
      </c>
      <c r="H412" s="98" t="s">
        <v>1508</v>
      </c>
      <c r="I412" s="98" t="s">
        <v>1509</v>
      </c>
      <c r="J412" s="100" t="s">
        <v>368</v>
      </c>
      <c r="K412" s="84">
        <v>3</v>
      </c>
      <c r="L412" s="88">
        <v>43709</v>
      </c>
      <c r="M412" s="88">
        <v>44073</v>
      </c>
      <c r="N412" s="89">
        <f t="shared" si="206"/>
        <v>52</v>
      </c>
      <c r="O412" s="84" t="s">
        <v>357</v>
      </c>
      <c r="P412" s="87">
        <v>3</v>
      </c>
      <c r="Q412" s="97"/>
      <c r="R412" s="84"/>
      <c r="S412" s="165">
        <f t="shared" si="200"/>
        <v>-1469.1</v>
      </c>
      <c r="T412" s="90">
        <f t="shared" si="207"/>
        <v>100</v>
      </c>
      <c r="U412" s="101">
        <f t="shared" si="208"/>
        <v>52</v>
      </c>
      <c r="V412" s="101">
        <f t="shared" si="209"/>
        <v>52</v>
      </c>
      <c r="W412" s="101">
        <f t="shared" si="210"/>
        <v>52</v>
      </c>
      <c r="X412" s="84" t="s">
        <v>1907</v>
      </c>
      <c r="Y412" s="112" t="str">
        <f t="shared" si="211"/>
        <v>CUMPLIDA</v>
      </c>
      <c r="Z412" s="112" t="str">
        <f t="shared" si="212"/>
        <v>CUMPLIDO</v>
      </c>
      <c r="AA412" s="108" t="s">
        <v>170</v>
      </c>
      <c r="AB412" s="118" t="str">
        <f t="shared" si="213"/>
        <v>H97R15</v>
      </c>
      <c r="AC412" s="118">
        <f t="shared" si="216"/>
        <v>1</v>
      </c>
      <c r="AD412" s="118" t="str">
        <f t="shared" si="214"/>
        <v>H97R15 - 1</v>
      </c>
      <c r="AE412" s="192">
        <f t="shared" si="202"/>
        <v>5</v>
      </c>
      <c r="AF412" s="192">
        <f t="shared" si="203"/>
        <v>5</v>
      </c>
      <c r="AG412" s="192" t="str">
        <f t="shared" si="204"/>
        <v>H97R15.</v>
      </c>
      <c r="AH412" s="192" t="str">
        <f t="shared" si="205"/>
        <v>H97R15</v>
      </c>
      <c r="AI412" s="66"/>
      <c r="AJ412" s="66"/>
    </row>
    <row r="413" spans="1:36" s="15" customFormat="1" ht="350.1" customHeight="1" x14ac:dyDescent="0.2">
      <c r="A413" s="162">
        <f>IF(ISBLANK(D413),"",COUNTA($D$2:D413))</f>
        <v>332</v>
      </c>
      <c r="B413" s="141">
        <f t="shared" si="201"/>
        <v>412</v>
      </c>
      <c r="C413" s="84"/>
      <c r="D413" s="100" t="s">
        <v>848</v>
      </c>
      <c r="E413" s="100" t="s">
        <v>33</v>
      </c>
      <c r="F413" s="97" t="s">
        <v>584</v>
      </c>
      <c r="G413" s="98" t="s">
        <v>262</v>
      </c>
      <c r="H413" s="98" t="s">
        <v>1500</v>
      </c>
      <c r="I413" s="98" t="s">
        <v>1928</v>
      </c>
      <c r="J413" s="100" t="s">
        <v>1927</v>
      </c>
      <c r="K413" s="84">
        <v>1</v>
      </c>
      <c r="L413" s="88">
        <v>43862</v>
      </c>
      <c r="M413" s="88">
        <v>43979</v>
      </c>
      <c r="N413" s="89">
        <f t="shared" si="206"/>
        <v>16.714285714285715</v>
      </c>
      <c r="O413" s="84" t="s">
        <v>894</v>
      </c>
      <c r="P413" s="87">
        <v>0</v>
      </c>
      <c r="Q413" s="84"/>
      <c r="R413" s="84"/>
      <c r="S413" s="165">
        <f t="shared" si="200"/>
        <v>-1465.9666666666667</v>
      </c>
      <c r="T413" s="90">
        <f t="shared" si="207"/>
        <v>0</v>
      </c>
      <c r="U413" s="101">
        <f t="shared" si="208"/>
        <v>0</v>
      </c>
      <c r="V413" s="101">
        <f t="shared" si="209"/>
        <v>0</v>
      </c>
      <c r="W413" s="101">
        <f t="shared" si="210"/>
        <v>16.714285714285715</v>
      </c>
      <c r="X413" s="84"/>
      <c r="Y413" s="112" t="str">
        <f t="shared" si="211"/>
        <v>VENCIDA</v>
      </c>
      <c r="Z413" s="112" t="str">
        <f t="shared" si="212"/>
        <v>VENCIDO</v>
      </c>
      <c r="AA413" s="108" t="s">
        <v>169</v>
      </c>
      <c r="AB413" s="118" t="str">
        <f t="shared" si="213"/>
        <v>H1R14</v>
      </c>
      <c r="AC413" s="118">
        <f>IF(A413&lt;&gt;"",1,#REF!+1)</f>
        <v>1</v>
      </c>
      <c r="AD413" s="118" t="str">
        <f t="shared" si="214"/>
        <v>H1R14 - 1</v>
      </c>
      <c r="AE413" s="192">
        <f t="shared" si="202"/>
        <v>1</v>
      </c>
      <c r="AF413" s="192">
        <f t="shared" si="203"/>
        <v>1</v>
      </c>
      <c r="AG413" s="192" t="str">
        <f t="shared" si="204"/>
        <v>H1R14.</v>
      </c>
      <c r="AH413" s="192" t="str">
        <f t="shared" si="205"/>
        <v>H1R14</v>
      </c>
      <c r="AI413" s="66"/>
      <c r="AJ413" s="66"/>
    </row>
    <row r="414" spans="1:36" s="15" customFormat="1" ht="350.1" customHeight="1" x14ac:dyDescent="0.2">
      <c r="A414" s="162">
        <f>IF(ISBLANK(D414),"",COUNTA($D$2:D414))</f>
        <v>333</v>
      </c>
      <c r="B414" s="141">
        <f t="shared" si="201"/>
        <v>413</v>
      </c>
      <c r="C414" s="84"/>
      <c r="D414" s="100" t="s">
        <v>848</v>
      </c>
      <c r="E414" s="100" t="s">
        <v>28</v>
      </c>
      <c r="F414" s="97" t="s">
        <v>583</v>
      </c>
      <c r="G414" s="98" t="s">
        <v>261</v>
      </c>
      <c r="H414" s="98" t="s">
        <v>1500</v>
      </c>
      <c r="I414" s="98" t="s">
        <v>1495</v>
      </c>
      <c r="J414" s="100" t="s">
        <v>1448</v>
      </c>
      <c r="K414" s="84">
        <v>1</v>
      </c>
      <c r="L414" s="88">
        <v>43862</v>
      </c>
      <c r="M414" s="88">
        <v>43979</v>
      </c>
      <c r="N414" s="89">
        <f t="shared" si="206"/>
        <v>16.714285714285715</v>
      </c>
      <c r="O414" s="84" t="s">
        <v>894</v>
      </c>
      <c r="P414" s="87">
        <v>0</v>
      </c>
      <c r="Q414" s="84"/>
      <c r="R414" s="84"/>
      <c r="S414" s="165">
        <f t="shared" si="200"/>
        <v>-1465.9666666666667</v>
      </c>
      <c r="T414" s="90">
        <f t="shared" si="207"/>
        <v>0</v>
      </c>
      <c r="U414" s="101">
        <f t="shared" si="208"/>
        <v>0</v>
      </c>
      <c r="V414" s="101">
        <f t="shared" si="209"/>
        <v>0</v>
      </c>
      <c r="W414" s="101">
        <f t="shared" si="210"/>
        <v>16.714285714285715</v>
      </c>
      <c r="X414" s="84"/>
      <c r="Y414" s="112" t="str">
        <f t="shared" si="211"/>
        <v>VENCIDA</v>
      </c>
      <c r="Z414" s="112" t="str">
        <f t="shared" si="212"/>
        <v>VENCIDO</v>
      </c>
      <c r="AA414" s="108" t="s">
        <v>169</v>
      </c>
      <c r="AB414" s="118" t="str">
        <f t="shared" si="213"/>
        <v>H2R14</v>
      </c>
      <c r="AC414" s="118">
        <f t="shared" si="216"/>
        <v>1</v>
      </c>
      <c r="AD414" s="118" t="str">
        <f t="shared" si="214"/>
        <v>H2R14 - 1</v>
      </c>
      <c r="AE414" s="192">
        <f t="shared" si="202"/>
        <v>1</v>
      </c>
      <c r="AF414" s="192">
        <f t="shared" si="203"/>
        <v>1</v>
      </c>
      <c r="AG414" s="192" t="str">
        <f t="shared" si="204"/>
        <v>H2R14.</v>
      </c>
      <c r="AH414" s="192" t="str">
        <f t="shared" si="205"/>
        <v>H2R14</v>
      </c>
      <c r="AI414" s="66"/>
      <c r="AJ414" s="66"/>
    </row>
    <row r="415" spans="1:36" s="15" customFormat="1" ht="350.1" customHeight="1" x14ac:dyDescent="0.2">
      <c r="A415" s="162">
        <f>IF(ISBLANK(D415),"",COUNTA($D$2:D415))</f>
        <v>334</v>
      </c>
      <c r="B415" s="141">
        <f t="shared" si="201"/>
        <v>414</v>
      </c>
      <c r="C415" s="84"/>
      <c r="D415" s="100" t="s">
        <v>848</v>
      </c>
      <c r="E415" s="100" t="s">
        <v>28</v>
      </c>
      <c r="F415" s="97" t="s">
        <v>1184</v>
      </c>
      <c r="G415" s="97" t="s">
        <v>49</v>
      </c>
      <c r="H415" s="97" t="s">
        <v>1182</v>
      </c>
      <c r="I415" s="98" t="s">
        <v>585</v>
      </c>
      <c r="J415" s="100" t="s">
        <v>586</v>
      </c>
      <c r="K415" s="84">
        <v>1</v>
      </c>
      <c r="L415" s="88">
        <v>43040</v>
      </c>
      <c r="M415" s="88">
        <v>43099</v>
      </c>
      <c r="N415" s="89">
        <f t="shared" si="206"/>
        <v>8.4285714285714288</v>
      </c>
      <c r="O415" s="84" t="s">
        <v>564</v>
      </c>
      <c r="P415" s="87">
        <v>1</v>
      </c>
      <c r="Q415" s="84"/>
      <c r="R415" s="84"/>
      <c r="S415" s="165">
        <f t="shared" si="200"/>
        <v>-1436.6333333333334</v>
      </c>
      <c r="T415" s="90">
        <f t="shared" si="207"/>
        <v>100</v>
      </c>
      <c r="U415" s="101">
        <f t="shared" si="208"/>
        <v>8.4285714285714288</v>
      </c>
      <c r="V415" s="101">
        <f t="shared" si="209"/>
        <v>8.4285714285714288</v>
      </c>
      <c r="W415" s="101">
        <f t="shared" si="210"/>
        <v>8.4285714285714288</v>
      </c>
      <c r="X415" s="84"/>
      <c r="Y415" s="112" t="str">
        <f t="shared" si="211"/>
        <v>CUMPLIDA</v>
      </c>
      <c r="Z415" s="112" t="str">
        <f t="shared" si="212"/>
        <v>CUMPLIDO</v>
      </c>
      <c r="AA415" s="108" t="s">
        <v>169</v>
      </c>
      <c r="AB415" s="118" t="str">
        <f t="shared" si="213"/>
        <v>H4R14</v>
      </c>
      <c r="AC415" s="118">
        <f t="shared" si="216"/>
        <v>1</v>
      </c>
      <c r="AD415" s="118" t="str">
        <f t="shared" si="214"/>
        <v>H4R14 - 1</v>
      </c>
      <c r="AE415" s="192">
        <f t="shared" si="202"/>
        <v>5</v>
      </c>
      <c r="AF415" s="192">
        <f t="shared" si="203"/>
        <v>5</v>
      </c>
      <c r="AG415" s="192" t="str">
        <f t="shared" si="204"/>
        <v>H4R14.</v>
      </c>
      <c r="AH415" s="192" t="str">
        <f t="shared" si="205"/>
        <v>H4R14</v>
      </c>
      <c r="AI415" s="66"/>
      <c r="AJ415" s="66"/>
    </row>
    <row r="416" spans="1:36" s="15" customFormat="1" ht="350.1" customHeight="1" x14ac:dyDescent="0.2">
      <c r="A416" s="162">
        <f>IF(ISBLANK(D416),"",COUNTA($D$2:D416))</f>
        <v>335</v>
      </c>
      <c r="B416" s="141">
        <f t="shared" si="201"/>
        <v>415</v>
      </c>
      <c r="C416" s="84"/>
      <c r="D416" s="100" t="s">
        <v>1012</v>
      </c>
      <c r="E416" s="100" t="s">
        <v>37</v>
      </c>
      <c r="F416" s="97" t="s">
        <v>457</v>
      </c>
      <c r="G416" s="97" t="s">
        <v>460</v>
      </c>
      <c r="H416" s="97" t="s">
        <v>1658</v>
      </c>
      <c r="I416" s="98" t="s">
        <v>1660</v>
      </c>
      <c r="J416" s="100" t="s">
        <v>1656</v>
      </c>
      <c r="K416" s="84">
        <v>2</v>
      </c>
      <c r="L416" s="88">
        <v>44044</v>
      </c>
      <c r="M416" s="88">
        <v>44285</v>
      </c>
      <c r="N416" s="89">
        <f t="shared" si="206"/>
        <v>34.428571428571431</v>
      </c>
      <c r="O416" s="84" t="s">
        <v>417</v>
      </c>
      <c r="P416" s="87">
        <v>2</v>
      </c>
      <c r="Q416" s="97"/>
      <c r="R416" s="181">
        <v>44383</v>
      </c>
      <c r="S416" s="165">
        <f t="shared" si="200"/>
        <v>3.2666666666666666</v>
      </c>
      <c r="T416" s="90">
        <f t="shared" si="207"/>
        <v>100</v>
      </c>
      <c r="U416" s="101">
        <f t="shared" si="208"/>
        <v>34.428571428571431</v>
      </c>
      <c r="V416" s="101">
        <f t="shared" si="209"/>
        <v>34.428571428571431</v>
      </c>
      <c r="W416" s="101">
        <f t="shared" si="210"/>
        <v>34.428571428571431</v>
      </c>
      <c r="X416" s="84"/>
      <c r="Y416" s="112" t="str">
        <f t="shared" si="211"/>
        <v>CUMPLIDA</v>
      </c>
      <c r="Z416" s="112" t="str">
        <f t="shared" si="212"/>
        <v>CUMPLIDO</v>
      </c>
      <c r="AA416" s="108" t="s">
        <v>169</v>
      </c>
      <c r="AB416" s="118" t="str">
        <f t="shared" si="213"/>
        <v>H5R14</v>
      </c>
      <c r="AC416" s="118">
        <f t="shared" si="216"/>
        <v>1</v>
      </c>
      <c r="AD416" s="118" t="str">
        <f t="shared" si="214"/>
        <v>H5R14 - 1</v>
      </c>
      <c r="AE416" s="192">
        <f t="shared" si="202"/>
        <v>5</v>
      </c>
      <c r="AF416" s="192">
        <f t="shared" si="203"/>
        <v>5</v>
      </c>
      <c r="AG416" s="192" t="str">
        <f t="shared" si="204"/>
        <v>H5R14.</v>
      </c>
      <c r="AH416" s="192" t="str">
        <f t="shared" si="205"/>
        <v>H5R14</v>
      </c>
      <c r="AI416" s="66"/>
      <c r="AJ416" s="66"/>
    </row>
    <row r="417" spans="1:36" s="15" customFormat="1" ht="350.1" customHeight="1" x14ac:dyDescent="0.2">
      <c r="A417" s="162" t="str">
        <f>IF(ISBLANK(D417),"",COUNTA($D$2:D417))</f>
        <v/>
      </c>
      <c r="B417" s="141">
        <f t="shared" si="201"/>
        <v>416</v>
      </c>
      <c r="C417" s="84"/>
      <c r="D417" s="100"/>
      <c r="E417" s="100" t="s">
        <v>37</v>
      </c>
      <c r="F417" s="97" t="s">
        <v>458</v>
      </c>
      <c r="G417" s="97" t="s">
        <v>459</v>
      </c>
      <c r="H417" s="97" t="s">
        <v>1659</v>
      </c>
      <c r="I417" s="98" t="s">
        <v>1661</v>
      </c>
      <c r="J417" s="100" t="s">
        <v>1657</v>
      </c>
      <c r="K417" s="84">
        <v>4</v>
      </c>
      <c r="L417" s="88">
        <v>44044</v>
      </c>
      <c r="M417" s="88">
        <v>44316</v>
      </c>
      <c r="N417" s="89">
        <f t="shared" si="206"/>
        <v>38.857142857142854</v>
      </c>
      <c r="O417" s="84" t="s">
        <v>417</v>
      </c>
      <c r="P417" s="87">
        <v>4</v>
      </c>
      <c r="Q417" s="97"/>
      <c r="R417" s="181">
        <v>44466</v>
      </c>
      <c r="S417" s="165">
        <f t="shared" si="200"/>
        <v>5</v>
      </c>
      <c r="T417" s="90">
        <f t="shared" si="207"/>
        <v>100</v>
      </c>
      <c r="U417" s="101">
        <f t="shared" si="208"/>
        <v>38.857142857142854</v>
      </c>
      <c r="V417" s="101">
        <f t="shared" si="209"/>
        <v>38.857142857142854</v>
      </c>
      <c r="W417" s="101">
        <f t="shared" si="210"/>
        <v>38.857142857142854</v>
      </c>
      <c r="X417" s="84"/>
      <c r="Y417" s="112" t="str">
        <f t="shared" si="211"/>
        <v>CUMPLIDA</v>
      </c>
      <c r="Z417" s="112" t="str">
        <f t="shared" si="212"/>
        <v/>
      </c>
      <c r="AA417" s="108" t="s">
        <v>169</v>
      </c>
      <c r="AB417" s="118" t="str">
        <f t="shared" si="213"/>
        <v>H5R14</v>
      </c>
      <c r="AC417" s="118">
        <f t="shared" si="216"/>
        <v>2</v>
      </c>
      <c r="AD417" s="118" t="str">
        <f t="shared" si="214"/>
        <v>H5R14 - 2</v>
      </c>
      <c r="AE417" s="192">
        <f t="shared" si="202"/>
        <v>5</v>
      </c>
      <c r="AF417" s="192">
        <f t="shared" si="203"/>
        <v>5</v>
      </c>
      <c r="AG417" s="192" t="str">
        <f t="shared" si="204"/>
        <v>H5R14.</v>
      </c>
      <c r="AH417" s="192" t="str">
        <f t="shared" si="205"/>
        <v>H5R14</v>
      </c>
      <c r="AI417" s="66"/>
      <c r="AJ417" s="66"/>
    </row>
    <row r="418" spans="1:36" s="15" customFormat="1" ht="350.1" customHeight="1" x14ac:dyDescent="0.2">
      <c r="A418" s="162">
        <f>IF(ISBLANK(D418),"",COUNTA($D$2:D418))</f>
        <v>336</v>
      </c>
      <c r="B418" s="141">
        <f t="shared" si="201"/>
        <v>417</v>
      </c>
      <c r="C418" s="84"/>
      <c r="D418" s="100" t="s">
        <v>848</v>
      </c>
      <c r="E418" s="100" t="s">
        <v>28</v>
      </c>
      <c r="F418" s="97" t="s">
        <v>1185</v>
      </c>
      <c r="G418" s="97" t="s">
        <v>50</v>
      </c>
      <c r="H418" s="97" t="s">
        <v>334</v>
      </c>
      <c r="I418" s="98" t="s">
        <v>335</v>
      </c>
      <c r="J418" s="100" t="s">
        <v>23</v>
      </c>
      <c r="K418" s="84">
        <v>3</v>
      </c>
      <c r="L418" s="88">
        <v>43040</v>
      </c>
      <c r="M418" s="88">
        <v>43312</v>
      </c>
      <c r="N418" s="89">
        <f t="shared" si="206"/>
        <v>38.857142857142854</v>
      </c>
      <c r="O418" s="87" t="s">
        <v>1233</v>
      </c>
      <c r="P418" s="87">
        <v>3</v>
      </c>
      <c r="Q418" s="84"/>
      <c r="R418" s="84"/>
      <c r="S418" s="165">
        <f t="shared" si="200"/>
        <v>-1443.7333333333333</v>
      </c>
      <c r="T418" s="90">
        <f t="shared" si="207"/>
        <v>100</v>
      </c>
      <c r="U418" s="101">
        <f t="shared" si="208"/>
        <v>38.857142857142854</v>
      </c>
      <c r="V418" s="101">
        <f t="shared" si="209"/>
        <v>38.857142857142854</v>
      </c>
      <c r="W418" s="101">
        <f t="shared" si="210"/>
        <v>38.857142857142854</v>
      </c>
      <c r="X418" s="84"/>
      <c r="Y418" s="112" t="str">
        <f t="shared" si="211"/>
        <v>CUMPLIDA</v>
      </c>
      <c r="Z418" s="112" t="str">
        <f t="shared" si="212"/>
        <v>CUMPLIDO</v>
      </c>
      <c r="AA418" s="108" t="s">
        <v>169</v>
      </c>
      <c r="AB418" s="118" t="str">
        <f t="shared" si="213"/>
        <v>H6R14</v>
      </c>
      <c r="AC418" s="118">
        <f t="shared" si="216"/>
        <v>1</v>
      </c>
      <c r="AD418" s="118" t="str">
        <f t="shared" si="214"/>
        <v>H6R14 - 1</v>
      </c>
      <c r="AE418" s="192">
        <f t="shared" si="202"/>
        <v>5</v>
      </c>
      <c r="AF418" s="192">
        <f t="shared" si="203"/>
        <v>5</v>
      </c>
      <c r="AG418" s="192" t="str">
        <f t="shared" si="204"/>
        <v>H6R14.</v>
      </c>
      <c r="AH418" s="192" t="str">
        <f t="shared" si="205"/>
        <v>H6R14</v>
      </c>
      <c r="AI418" s="66"/>
      <c r="AJ418" s="66"/>
    </row>
    <row r="419" spans="1:36" s="15" customFormat="1" ht="350.1" customHeight="1" x14ac:dyDescent="0.2">
      <c r="A419" s="162">
        <f>IF(ISBLANK(D419),"",COUNTA($D$2:D419))</f>
        <v>337</v>
      </c>
      <c r="B419" s="141">
        <f t="shared" si="201"/>
        <v>418</v>
      </c>
      <c r="C419" s="84"/>
      <c r="D419" s="100" t="s">
        <v>848</v>
      </c>
      <c r="E419" s="100" t="s">
        <v>33</v>
      </c>
      <c r="F419" s="97" t="s">
        <v>1186</v>
      </c>
      <c r="G419" s="98" t="s">
        <v>52</v>
      </c>
      <c r="H419" s="98" t="s">
        <v>337</v>
      </c>
      <c r="I419" s="98" t="s">
        <v>338</v>
      </c>
      <c r="J419" s="100" t="s">
        <v>339</v>
      </c>
      <c r="K419" s="84">
        <v>2</v>
      </c>
      <c r="L419" s="88">
        <v>43040</v>
      </c>
      <c r="M419" s="88">
        <v>43189</v>
      </c>
      <c r="N419" s="89">
        <f t="shared" si="206"/>
        <v>21.285714285714285</v>
      </c>
      <c r="O419" s="87" t="s">
        <v>1233</v>
      </c>
      <c r="P419" s="87">
        <v>2</v>
      </c>
      <c r="Q419" s="84"/>
      <c r="R419" s="84"/>
      <c r="S419" s="165">
        <f t="shared" si="200"/>
        <v>-1439.6333333333334</v>
      </c>
      <c r="T419" s="90">
        <f t="shared" si="207"/>
        <v>100</v>
      </c>
      <c r="U419" s="101">
        <f t="shared" si="208"/>
        <v>21.285714285714285</v>
      </c>
      <c r="V419" s="101">
        <f t="shared" si="209"/>
        <v>21.285714285714285</v>
      </c>
      <c r="W419" s="101">
        <f t="shared" si="210"/>
        <v>21.285714285714285</v>
      </c>
      <c r="X419" s="84"/>
      <c r="Y419" s="112" t="str">
        <f t="shared" si="211"/>
        <v>CUMPLIDA</v>
      </c>
      <c r="Z419" s="112" t="str">
        <f t="shared" si="212"/>
        <v>CUMPLIDO</v>
      </c>
      <c r="AA419" s="108" t="s">
        <v>169</v>
      </c>
      <c r="AB419" s="118" t="str">
        <f t="shared" si="213"/>
        <v>H9R14</v>
      </c>
      <c r="AC419" s="118">
        <f t="shared" si="216"/>
        <v>1</v>
      </c>
      <c r="AD419" s="118" t="str">
        <f t="shared" si="214"/>
        <v>H9R14 - 1</v>
      </c>
      <c r="AE419" s="192">
        <f t="shared" si="202"/>
        <v>5</v>
      </c>
      <c r="AF419" s="192">
        <f t="shared" si="203"/>
        <v>5</v>
      </c>
      <c r="AG419" s="192" t="str">
        <f t="shared" si="204"/>
        <v>H9R14.</v>
      </c>
      <c r="AH419" s="192" t="str">
        <f t="shared" si="205"/>
        <v>H9R14</v>
      </c>
      <c r="AI419" s="66"/>
      <c r="AJ419" s="66"/>
    </row>
    <row r="420" spans="1:36" s="15" customFormat="1" ht="350.1" customHeight="1" x14ac:dyDescent="0.2">
      <c r="A420" s="162">
        <f>IF(ISBLANK(D420),"",COUNTA($D$2:D420))</f>
        <v>338</v>
      </c>
      <c r="B420" s="141">
        <f t="shared" si="201"/>
        <v>419</v>
      </c>
      <c r="C420" s="84"/>
      <c r="D420" s="100" t="s">
        <v>848</v>
      </c>
      <c r="E420" s="100" t="s">
        <v>28</v>
      </c>
      <c r="F420" s="97" t="s">
        <v>589</v>
      </c>
      <c r="G420" s="98" t="s">
        <v>53</v>
      </c>
      <c r="H420" s="98" t="s">
        <v>587</v>
      </c>
      <c r="I420" s="98" t="s">
        <v>590</v>
      </c>
      <c r="J420" s="100" t="s">
        <v>588</v>
      </c>
      <c r="K420" s="84">
        <v>2</v>
      </c>
      <c r="L420" s="88">
        <v>43040</v>
      </c>
      <c r="M420" s="88">
        <v>43189</v>
      </c>
      <c r="N420" s="89">
        <f t="shared" si="206"/>
        <v>21.285714285714285</v>
      </c>
      <c r="O420" s="84" t="s">
        <v>564</v>
      </c>
      <c r="P420" s="87">
        <v>2</v>
      </c>
      <c r="Q420" s="84"/>
      <c r="R420" s="84"/>
      <c r="S420" s="165">
        <f t="shared" si="200"/>
        <v>-1439.6333333333334</v>
      </c>
      <c r="T420" s="90">
        <f t="shared" si="207"/>
        <v>100</v>
      </c>
      <c r="U420" s="101">
        <f t="shared" si="208"/>
        <v>21.285714285714285</v>
      </c>
      <c r="V420" s="101">
        <f t="shared" si="209"/>
        <v>21.285714285714285</v>
      </c>
      <c r="W420" s="101">
        <f t="shared" si="210"/>
        <v>21.285714285714285</v>
      </c>
      <c r="X420" s="84"/>
      <c r="Y420" s="112" t="str">
        <f t="shared" si="211"/>
        <v>CUMPLIDA</v>
      </c>
      <c r="Z420" s="112" t="str">
        <f t="shared" si="212"/>
        <v>CUMPLIDO</v>
      </c>
      <c r="AA420" s="108" t="s">
        <v>169</v>
      </c>
      <c r="AB420" s="118" t="str">
        <f t="shared" si="213"/>
        <v>H11R14</v>
      </c>
      <c r="AC420" s="118">
        <f t="shared" si="216"/>
        <v>1</v>
      </c>
      <c r="AD420" s="118" t="str">
        <f t="shared" si="214"/>
        <v>H11R14 - 1</v>
      </c>
      <c r="AE420" s="192">
        <f t="shared" si="202"/>
        <v>5</v>
      </c>
      <c r="AF420" s="192">
        <f t="shared" si="203"/>
        <v>5</v>
      </c>
      <c r="AG420" s="192" t="str">
        <f t="shared" si="204"/>
        <v>H11R14.</v>
      </c>
      <c r="AH420" s="192" t="str">
        <f t="shared" si="205"/>
        <v>H11R14</v>
      </c>
      <c r="AI420" s="66"/>
      <c r="AJ420" s="66"/>
    </row>
    <row r="421" spans="1:36" s="15" customFormat="1" ht="350.1" customHeight="1" x14ac:dyDescent="0.2">
      <c r="A421" s="162">
        <f>IF(ISBLANK(D421),"",COUNTA($D$2:D421))</f>
        <v>339</v>
      </c>
      <c r="B421" s="141">
        <f t="shared" si="201"/>
        <v>420</v>
      </c>
      <c r="C421" s="84"/>
      <c r="D421" s="100" t="s">
        <v>848</v>
      </c>
      <c r="E421" s="100" t="s">
        <v>34</v>
      </c>
      <c r="F421" s="97" t="s">
        <v>1187</v>
      </c>
      <c r="G421" s="98" t="s">
        <v>54</v>
      </c>
      <c r="H421" s="110" t="s">
        <v>312</v>
      </c>
      <c r="I421" s="97" t="s">
        <v>313</v>
      </c>
      <c r="J421" s="114" t="s">
        <v>291</v>
      </c>
      <c r="K421" s="114">
        <v>3</v>
      </c>
      <c r="L421" s="155">
        <v>43040</v>
      </c>
      <c r="M421" s="155">
        <v>43403</v>
      </c>
      <c r="N421" s="89">
        <f t="shared" si="206"/>
        <v>51.857142857142854</v>
      </c>
      <c r="O421" s="114" t="s">
        <v>564</v>
      </c>
      <c r="P421" s="87">
        <v>3</v>
      </c>
      <c r="Q421" s="97"/>
      <c r="R421" s="109">
        <v>44238</v>
      </c>
      <c r="S421" s="165">
        <f t="shared" si="200"/>
        <v>27.833333333333332</v>
      </c>
      <c r="T421" s="90">
        <f t="shared" si="207"/>
        <v>100</v>
      </c>
      <c r="U421" s="101">
        <f t="shared" si="208"/>
        <v>51.857142857142854</v>
      </c>
      <c r="V421" s="101">
        <f t="shared" si="209"/>
        <v>51.857142857142854</v>
      </c>
      <c r="W421" s="101">
        <f t="shared" si="210"/>
        <v>51.857142857142854</v>
      </c>
      <c r="X421" s="84"/>
      <c r="Y421" s="112" t="str">
        <f t="shared" si="211"/>
        <v>CUMPLIDA</v>
      </c>
      <c r="Z421" s="112" t="str">
        <f t="shared" si="212"/>
        <v>CUMPLIDO</v>
      </c>
      <c r="AA421" s="108" t="s">
        <v>169</v>
      </c>
      <c r="AB421" s="118" t="str">
        <f t="shared" si="213"/>
        <v>H13R14</v>
      </c>
      <c r="AC421" s="118">
        <f t="shared" si="216"/>
        <v>1</v>
      </c>
      <c r="AD421" s="118" t="str">
        <f t="shared" si="214"/>
        <v>H13R14 - 1</v>
      </c>
      <c r="AE421" s="192">
        <f t="shared" si="202"/>
        <v>5</v>
      </c>
      <c r="AF421" s="192">
        <f t="shared" si="203"/>
        <v>5</v>
      </c>
      <c r="AG421" s="192" t="str">
        <f t="shared" si="204"/>
        <v>H13R14.</v>
      </c>
      <c r="AH421" s="192" t="str">
        <f t="shared" si="205"/>
        <v>H13R14</v>
      </c>
      <c r="AI421" s="66"/>
      <c r="AJ421" s="66"/>
    </row>
    <row r="422" spans="1:36" s="15" customFormat="1" ht="350.1" customHeight="1" x14ac:dyDescent="0.2">
      <c r="A422" s="162">
        <f>IF(ISBLANK(D422),"",COUNTA($D$2:D422))</f>
        <v>340</v>
      </c>
      <c r="B422" s="141">
        <f t="shared" si="201"/>
        <v>421</v>
      </c>
      <c r="C422" s="84"/>
      <c r="D422" s="100" t="s">
        <v>1013</v>
      </c>
      <c r="E422" s="100" t="s">
        <v>28</v>
      </c>
      <c r="F422" s="97" t="s">
        <v>1188</v>
      </c>
      <c r="G422" s="98" t="s">
        <v>55</v>
      </c>
      <c r="H422" s="97" t="s">
        <v>314</v>
      </c>
      <c r="I422" s="97" t="s">
        <v>315</v>
      </c>
      <c r="J422" s="114" t="s">
        <v>316</v>
      </c>
      <c r="K422" s="116">
        <v>1</v>
      </c>
      <c r="L422" s="155">
        <v>43132</v>
      </c>
      <c r="M422" s="155">
        <v>43159</v>
      </c>
      <c r="N422" s="89">
        <f t="shared" si="206"/>
        <v>3.8571428571428572</v>
      </c>
      <c r="O422" s="114" t="s">
        <v>895</v>
      </c>
      <c r="P422" s="87">
        <v>1</v>
      </c>
      <c r="Q422" s="92"/>
      <c r="R422" s="84"/>
      <c r="S422" s="165">
        <f t="shared" si="200"/>
        <v>-1438.6333333333334</v>
      </c>
      <c r="T422" s="90">
        <f t="shared" si="207"/>
        <v>100</v>
      </c>
      <c r="U422" s="101">
        <f t="shared" si="208"/>
        <v>3.8571428571428572</v>
      </c>
      <c r="V422" s="101">
        <f t="shared" si="209"/>
        <v>3.8571428571428572</v>
      </c>
      <c r="W422" s="101">
        <f t="shared" si="210"/>
        <v>3.8571428571428572</v>
      </c>
      <c r="X422" s="84"/>
      <c r="Y422" s="112" t="str">
        <f t="shared" si="211"/>
        <v>CUMPLIDA</v>
      </c>
      <c r="Z422" s="112" t="str">
        <f t="shared" si="212"/>
        <v>CUMPLIDO</v>
      </c>
      <c r="AA422" s="108" t="s">
        <v>169</v>
      </c>
      <c r="AB422" s="118" t="str">
        <f t="shared" si="213"/>
        <v>H17R14</v>
      </c>
      <c r="AC422" s="118">
        <f t="shared" si="216"/>
        <v>1</v>
      </c>
      <c r="AD422" s="118" t="str">
        <f t="shared" si="214"/>
        <v>H17R14 - 1</v>
      </c>
      <c r="AE422" s="192">
        <f t="shared" si="202"/>
        <v>5</v>
      </c>
      <c r="AF422" s="192">
        <f t="shared" si="203"/>
        <v>5</v>
      </c>
      <c r="AG422" s="192" t="str">
        <f t="shared" si="204"/>
        <v>H17R14.</v>
      </c>
      <c r="AH422" s="192" t="str">
        <f t="shared" si="205"/>
        <v>H17R14</v>
      </c>
      <c r="AI422" s="66"/>
      <c r="AJ422" s="66"/>
    </row>
    <row r="423" spans="1:36" s="15" customFormat="1" ht="350.1" customHeight="1" x14ac:dyDescent="0.2">
      <c r="A423" s="162">
        <f>IF(ISBLANK(D423),"",COUNTA($D$2:D423))</f>
        <v>341</v>
      </c>
      <c r="B423" s="141">
        <f t="shared" si="201"/>
        <v>422</v>
      </c>
      <c r="C423" s="84"/>
      <c r="D423" s="100" t="s">
        <v>848</v>
      </c>
      <c r="E423" s="100" t="s">
        <v>28</v>
      </c>
      <c r="F423" s="97" t="s">
        <v>1189</v>
      </c>
      <c r="G423" s="98" t="s">
        <v>56</v>
      </c>
      <c r="H423" s="110" t="s">
        <v>317</v>
      </c>
      <c r="I423" s="97" t="s">
        <v>318</v>
      </c>
      <c r="J423" s="109" t="s">
        <v>319</v>
      </c>
      <c r="K423" s="116">
        <v>4</v>
      </c>
      <c r="L423" s="155">
        <v>43040</v>
      </c>
      <c r="M423" s="155">
        <v>43403</v>
      </c>
      <c r="N423" s="89">
        <f t="shared" si="206"/>
        <v>51.857142857142854</v>
      </c>
      <c r="O423" s="114" t="s">
        <v>895</v>
      </c>
      <c r="P423" s="87">
        <v>4</v>
      </c>
      <c r="Q423" s="97"/>
      <c r="R423" s="181">
        <v>44185</v>
      </c>
      <c r="S423" s="165">
        <f t="shared" si="200"/>
        <v>26.066666666666666</v>
      </c>
      <c r="T423" s="90">
        <f t="shared" si="207"/>
        <v>100</v>
      </c>
      <c r="U423" s="101">
        <f t="shared" si="208"/>
        <v>51.857142857142854</v>
      </c>
      <c r="V423" s="101">
        <f t="shared" si="209"/>
        <v>51.857142857142854</v>
      </c>
      <c r="W423" s="101">
        <f t="shared" si="210"/>
        <v>51.857142857142854</v>
      </c>
      <c r="X423" s="84"/>
      <c r="Y423" s="112" t="str">
        <f t="shared" si="211"/>
        <v>CUMPLIDA</v>
      </c>
      <c r="Z423" s="112" t="str">
        <f t="shared" si="212"/>
        <v>CUMPLIDO</v>
      </c>
      <c r="AA423" s="108" t="s">
        <v>169</v>
      </c>
      <c r="AB423" s="118" t="str">
        <f t="shared" si="213"/>
        <v>H20R14</v>
      </c>
      <c r="AC423" s="118">
        <f t="shared" si="216"/>
        <v>1</v>
      </c>
      <c r="AD423" s="118" t="str">
        <f t="shared" si="214"/>
        <v>H20R14 - 1</v>
      </c>
      <c r="AE423" s="192">
        <f t="shared" si="202"/>
        <v>5</v>
      </c>
      <c r="AF423" s="192">
        <f t="shared" si="203"/>
        <v>5</v>
      </c>
      <c r="AG423" s="192" t="str">
        <f t="shared" si="204"/>
        <v>H20R14.</v>
      </c>
      <c r="AH423" s="192" t="str">
        <f t="shared" si="205"/>
        <v>H20R14</v>
      </c>
      <c r="AI423" s="66"/>
      <c r="AJ423" s="66"/>
    </row>
    <row r="424" spans="1:36" s="15" customFormat="1" ht="350.1" customHeight="1" x14ac:dyDescent="0.2">
      <c r="A424" s="162">
        <f>IF(ISBLANK(D424),"",COUNTA($D$2:D424))</f>
        <v>342</v>
      </c>
      <c r="B424" s="141">
        <f t="shared" si="201"/>
        <v>423</v>
      </c>
      <c r="C424" s="84"/>
      <c r="D424" s="100" t="s">
        <v>1010</v>
      </c>
      <c r="E424" s="100" t="s">
        <v>28</v>
      </c>
      <c r="F424" s="97" t="s">
        <v>987</v>
      </c>
      <c r="G424" s="207" t="s">
        <v>322</v>
      </c>
      <c r="H424" s="97" t="s">
        <v>751</v>
      </c>
      <c r="I424" s="97" t="s">
        <v>320</v>
      </c>
      <c r="J424" s="114" t="s">
        <v>9</v>
      </c>
      <c r="K424" s="114">
        <v>1</v>
      </c>
      <c r="L424" s="155">
        <v>43160</v>
      </c>
      <c r="M424" s="155">
        <v>43189</v>
      </c>
      <c r="N424" s="89">
        <f t="shared" si="206"/>
        <v>4.1428571428571432</v>
      </c>
      <c r="O424" s="114" t="s">
        <v>895</v>
      </c>
      <c r="P424" s="87">
        <v>1</v>
      </c>
      <c r="Q424" s="92"/>
      <c r="R424" s="84"/>
      <c r="S424" s="165">
        <f t="shared" si="200"/>
        <v>-1439.6333333333334</v>
      </c>
      <c r="T424" s="90">
        <f t="shared" si="207"/>
        <v>100</v>
      </c>
      <c r="U424" s="101">
        <f t="shared" si="208"/>
        <v>4.1428571428571432</v>
      </c>
      <c r="V424" s="101">
        <f t="shared" si="209"/>
        <v>4.1428571428571432</v>
      </c>
      <c r="W424" s="101">
        <f t="shared" si="210"/>
        <v>4.1428571428571432</v>
      </c>
      <c r="X424" s="84"/>
      <c r="Y424" s="112" t="str">
        <f t="shared" si="211"/>
        <v>CUMPLIDA</v>
      </c>
      <c r="Z424" s="112" t="str">
        <f t="shared" si="212"/>
        <v>CUMPLIDO</v>
      </c>
      <c r="AA424" s="108" t="s">
        <v>169</v>
      </c>
      <c r="AB424" s="118" t="str">
        <f t="shared" si="213"/>
        <v>H21R14</v>
      </c>
      <c r="AC424" s="118">
        <f t="shared" si="216"/>
        <v>1</v>
      </c>
      <c r="AD424" s="118" t="str">
        <f t="shared" si="214"/>
        <v>H21R14 - 1</v>
      </c>
      <c r="AE424" s="192">
        <f t="shared" si="202"/>
        <v>5</v>
      </c>
      <c r="AF424" s="192">
        <f t="shared" si="203"/>
        <v>5</v>
      </c>
      <c r="AG424" s="192" t="str">
        <f t="shared" si="204"/>
        <v>H21R14.</v>
      </c>
      <c r="AH424" s="192" t="str">
        <f t="shared" si="205"/>
        <v>H21R14</v>
      </c>
      <c r="AI424" s="66"/>
      <c r="AJ424" s="66"/>
    </row>
    <row r="425" spans="1:36" s="15" customFormat="1" ht="350.1" customHeight="1" x14ac:dyDescent="0.2">
      <c r="A425" s="162" t="str">
        <f>IF(ISBLANK(D425),"",COUNTA($D$2:D425))</f>
        <v/>
      </c>
      <c r="B425" s="141">
        <f t="shared" si="201"/>
        <v>424</v>
      </c>
      <c r="C425" s="84"/>
      <c r="D425" s="100"/>
      <c r="E425" s="100" t="s">
        <v>28</v>
      </c>
      <c r="F425" s="97" t="s">
        <v>1190</v>
      </c>
      <c r="G425" s="207" t="s">
        <v>57</v>
      </c>
      <c r="H425" s="97" t="s">
        <v>752</v>
      </c>
      <c r="I425" s="97" t="s">
        <v>321</v>
      </c>
      <c r="J425" s="114" t="s">
        <v>8</v>
      </c>
      <c r="K425" s="114">
        <v>1</v>
      </c>
      <c r="L425" s="155">
        <v>43040</v>
      </c>
      <c r="M425" s="155">
        <v>43099</v>
      </c>
      <c r="N425" s="89">
        <f t="shared" si="206"/>
        <v>8.4285714285714288</v>
      </c>
      <c r="O425" s="114" t="s">
        <v>895</v>
      </c>
      <c r="P425" s="87">
        <v>1</v>
      </c>
      <c r="Q425" s="92"/>
      <c r="R425" s="84"/>
      <c r="S425" s="165">
        <f t="shared" ref="S425:S485" si="219">(R425-M425)/30</f>
        <v>-1436.6333333333334</v>
      </c>
      <c r="T425" s="90">
        <f t="shared" si="207"/>
        <v>100</v>
      </c>
      <c r="U425" s="101">
        <f t="shared" si="208"/>
        <v>8.4285714285714288</v>
      </c>
      <c r="V425" s="101">
        <f t="shared" si="209"/>
        <v>8.4285714285714288</v>
      </c>
      <c r="W425" s="101">
        <f t="shared" si="210"/>
        <v>8.4285714285714288</v>
      </c>
      <c r="X425" s="84"/>
      <c r="Y425" s="112" t="str">
        <f t="shared" si="211"/>
        <v>CUMPLIDA</v>
      </c>
      <c r="Z425" s="112" t="str">
        <f t="shared" si="212"/>
        <v/>
      </c>
      <c r="AA425" s="108" t="s">
        <v>169</v>
      </c>
      <c r="AB425" s="118" t="str">
        <f t="shared" si="213"/>
        <v>H21R14</v>
      </c>
      <c r="AC425" s="118">
        <f t="shared" si="216"/>
        <v>2</v>
      </c>
      <c r="AD425" s="118" t="str">
        <f t="shared" si="214"/>
        <v>H21R14 - 2</v>
      </c>
      <c r="AE425" s="192">
        <f t="shared" si="202"/>
        <v>5</v>
      </c>
      <c r="AF425" s="192">
        <f t="shared" si="203"/>
        <v>5</v>
      </c>
      <c r="AG425" s="192" t="str">
        <f t="shared" si="204"/>
        <v>H21R14.</v>
      </c>
      <c r="AH425" s="192" t="str">
        <f t="shared" si="205"/>
        <v>H21R14</v>
      </c>
      <c r="AI425" s="66"/>
      <c r="AJ425" s="66"/>
    </row>
    <row r="426" spans="1:36" s="15" customFormat="1" ht="350.1" customHeight="1" x14ac:dyDescent="0.2">
      <c r="A426" s="162">
        <f>IF(ISBLANK(D426),"",COUNTA($D$2:D426))</f>
        <v>343</v>
      </c>
      <c r="B426" s="141">
        <f t="shared" si="201"/>
        <v>425</v>
      </c>
      <c r="C426" s="84"/>
      <c r="D426" s="100" t="s">
        <v>848</v>
      </c>
      <c r="E426" s="100" t="s">
        <v>28</v>
      </c>
      <c r="F426" s="97" t="s">
        <v>594</v>
      </c>
      <c r="G426" s="207" t="s">
        <v>595</v>
      </c>
      <c r="H426" s="207" t="s">
        <v>591</v>
      </c>
      <c r="I426" s="207" t="s">
        <v>592</v>
      </c>
      <c r="J426" s="204" t="s">
        <v>593</v>
      </c>
      <c r="K426" s="84">
        <v>1</v>
      </c>
      <c r="L426" s="205">
        <v>43040</v>
      </c>
      <c r="M426" s="205">
        <v>43099</v>
      </c>
      <c r="N426" s="89">
        <f t="shared" si="206"/>
        <v>8.4285714285714288</v>
      </c>
      <c r="O426" s="84" t="s">
        <v>564</v>
      </c>
      <c r="P426" s="87">
        <v>1</v>
      </c>
      <c r="Q426" s="84"/>
      <c r="R426" s="84"/>
      <c r="S426" s="165">
        <f t="shared" si="219"/>
        <v>-1436.6333333333334</v>
      </c>
      <c r="T426" s="90">
        <f t="shared" si="207"/>
        <v>100</v>
      </c>
      <c r="U426" s="101">
        <f t="shared" si="208"/>
        <v>8.4285714285714288</v>
      </c>
      <c r="V426" s="101">
        <f t="shared" si="209"/>
        <v>8.4285714285714288</v>
      </c>
      <c r="W426" s="101">
        <f t="shared" si="210"/>
        <v>8.4285714285714288</v>
      </c>
      <c r="X426" s="84"/>
      <c r="Y426" s="112" t="str">
        <f t="shared" si="211"/>
        <v>CUMPLIDA</v>
      </c>
      <c r="Z426" s="112" t="str">
        <f t="shared" si="212"/>
        <v>CUMPLIDO</v>
      </c>
      <c r="AA426" s="108" t="s">
        <v>169</v>
      </c>
      <c r="AB426" s="118" t="str">
        <f t="shared" si="213"/>
        <v>H22R14</v>
      </c>
      <c r="AC426" s="118">
        <f t="shared" si="216"/>
        <v>1</v>
      </c>
      <c r="AD426" s="118" t="str">
        <f t="shared" si="214"/>
        <v>H22R14 - 1</v>
      </c>
      <c r="AE426" s="192">
        <f t="shared" si="202"/>
        <v>5</v>
      </c>
      <c r="AF426" s="192">
        <f t="shared" si="203"/>
        <v>5</v>
      </c>
      <c r="AG426" s="192" t="str">
        <f t="shared" si="204"/>
        <v>H22R14.</v>
      </c>
      <c r="AH426" s="192" t="str">
        <f t="shared" si="205"/>
        <v>H22R14</v>
      </c>
      <c r="AI426" s="66"/>
      <c r="AJ426" s="66"/>
    </row>
    <row r="427" spans="1:36" s="15" customFormat="1" ht="350.1" customHeight="1" x14ac:dyDescent="0.2">
      <c r="A427" s="162">
        <f>IF(ISBLANK(D427),"",COUNTA($D$2:D427))</f>
        <v>344</v>
      </c>
      <c r="B427" s="141">
        <f t="shared" si="201"/>
        <v>426</v>
      </c>
      <c r="C427" s="84"/>
      <c r="D427" s="100" t="s">
        <v>994</v>
      </c>
      <c r="E427" s="100" t="s">
        <v>28</v>
      </c>
      <c r="F427" s="97" t="s">
        <v>1004</v>
      </c>
      <c r="G427" s="98" t="s">
        <v>58</v>
      </c>
      <c r="H427" s="98" t="s">
        <v>1500</v>
      </c>
      <c r="I427" s="98" t="s">
        <v>1493</v>
      </c>
      <c r="J427" s="100" t="s">
        <v>1448</v>
      </c>
      <c r="K427" s="84">
        <v>1</v>
      </c>
      <c r="L427" s="88">
        <v>43862</v>
      </c>
      <c r="M427" s="88">
        <v>43979</v>
      </c>
      <c r="N427" s="89">
        <f t="shared" si="206"/>
        <v>16.714285714285715</v>
      </c>
      <c r="O427" s="84" t="s">
        <v>894</v>
      </c>
      <c r="P427" s="87">
        <v>0</v>
      </c>
      <c r="Q427" s="84"/>
      <c r="R427" s="84"/>
      <c r="S427" s="165">
        <f t="shared" si="219"/>
        <v>-1465.9666666666667</v>
      </c>
      <c r="T427" s="90">
        <f t="shared" si="207"/>
        <v>0</v>
      </c>
      <c r="U427" s="101">
        <f t="shared" si="208"/>
        <v>0</v>
      </c>
      <c r="V427" s="101">
        <f t="shared" si="209"/>
        <v>0</v>
      </c>
      <c r="W427" s="101">
        <f t="shared" si="210"/>
        <v>16.714285714285715</v>
      </c>
      <c r="X427" s="84"/>
      <c r="Y427" s="112" t="str">
        <f t="shared" si="211"/>
        <v>VENCIDA</v>
      </c>
      <c r="Z427" s="112" t="str">
        <f t="shared" si="212"/>
        <v>VENCIDO</v>
      </c>
      <c r="AA427" s="108" t="s">
        <v>169</v>
      </c>
      <c r="AB427" s="118" t="str">
        <f t="shared" si="213"/>
        <v>H29R14</v>
      </c>
      <c r="AC427" s="118">
        <f t="shared" si="216"/>
        <v>1</v>
      </c>
      <c r="AD427" s="118" t="str">
        <f t="shared" si="214"/>
        <v>H29R14 - 1</v>
      </c>
      <c r="AE427" s="192">
        <f t="shared" si="202"/>
        <v>1</v>
      </c>
      <c r="AF427" s="192">
        <f t="shared" si="203"/>
        <v>1</v>
      </c>
      <c r="AG427" s="192" t="str">
        <f t="shared" si="204"/>
        <v>H29R14.</v>
      </c>
      <c r="AH427" s="192" t="str">
        <f t="shared" si="205"/>
        <v>H29R14</v>
      </c>
      <c r="AI427" s="66"/>
      <c r="AJ427" s="66"/>
    </row>
    <row r="428" spans="1:36" s="15" customFormat="1" ht="350.1" customHeight="1" x14ac:dyDescent="0.2">
      <c r="A428" s="162">
        <f>IF(ISBLANK(D428),"",COUNTA($D$2:D428))</f>
        <v>345</v>
      </c>
      <c r="B428" s="141">
        <f t="shared" si="201"/>
        <v>427</v>
      </c>
      <c r="C428" s="84"/>
      <c r="D428" s="100" t="s">
        <v>848</v>
      </c>
      <c r="E428" s="100" t="s">
        <v>28</v>
      </c>
      <c r="F428" s="98" t="s">
        <v>596</v>
      </c>
      <c r="G428" s="207" t="s">
        <v>59</v>
      </c>
      <c r="H428" s="98" t="s">
        <v>1500</v>
      </c>
      <c r="I428" s="98" t="s">
        <v>1447</v>
      </c>
      <c r="J428" s="100" t="s">
        <v>1448</v>
      </c>
      <c r="K428" s="84">
        <v>1</v>
      </c>
      <c r="L428" s="88">
        <v>43862</v>
      </c>
      <c r="M428" s="88">
        <v>43979</v>
      </c>
      <c r="N428" s="89">
        <f t="shared" si="206"/>
        <v>16.714285714285715</v>
      </c>
      <c r="O428" s="84" t="s">
        <v>894</v>
      </c>
      <c r="P428" s="87">
        <v>0</v>
      </c>
      <c r="Q428" s="84"/>
      <c r="R428" s="84"/>
      <c r="S428" s="165">
        <f t="shared" si="219"/>
        <v>-1465.9666666666667</v>
      </c>
      <c r="T428" s="90">
        <f t="shared" si="207"/>
        <v>0</v>
      </c>
      <c r="U428" s="101">
        <f t="shared" si="208"/>
        <v>0</v>
      </c>
      <c r="V428" s="101">
        <f t="shared" si="209"/>
        <v>0</v>
      </c>
      <c r="W428" s="101">
        <f t="shared" si="210"/>
        <v>16.714285714285715</v>
      </c>
      <c r="X428" s="84"/>
      <c r="Y428" s="112" t="str">
        <f t="shared" si="211"/>
        <v>VENCIDA</v>
      </c>
      <c r="Z428" s="112" t="str">
        <f t="shared" si="212"/>
        <v>VENCIDO</v>
      </c>
      <c r="AA428" s="108" t="s">
        <v>169</v>
      </c>
      <c r="AB428" s="118" t="str">
        <f t="shared" si="213"/>
        <v>H31R14</v>
      </c>
      <c r="AC428" s="118">
        <f t="shared" si="216"/>
        <v>1</v>
      </c>
      <c r="AD428" s="118" t="str">
        <f t="shared" si="214"/>
        <v>H31R14 - 1</v>
      </c>
      <c r="AE428" s="192">
        <f t="shared" si="202"/>
        <v>1</v>
      </c>
      <c r="AF428" s="192">
        <f t="shared" si="203"/>
        <v>1</v>
      </c>
      <c r="AG428" s="192" t="str">
        <f t="shared" si="204"/>
        <v>H31R14.</v>
      </c>
      <c r="AH428" s="192" t="str">
        <f t="shared" si="205"/>
        <v>H31R14</v>
      </c>
      <c r="AI428" s="66"/>
      <c r="AJ428" s="66"/>
    </row>
    <row r="429" spans="1:36" s="15" customFormat="1" ht="350.1" customHeight="1" x14ac:dyDescent="0.2">
      <c r="A429" s="162">
        <f>IF(ISBLANK(D429),"",COUNTA($D$2:D429))</f>
        <v>346</v>
      </c>
      <c r="B429" s="141">
        <f t="shared" si="201"/>
        <v>428</v>
      </c>
      <c r="C429" s="84"/>
      <c r="D429" s="100" t="s">
        <v>848</v>
      </c>
      <c r="E429" s="100" t="s">
        <v>33</v>
      </c>
      <c r="F429" s="98" t="s">
        <v>597</v>
      </c>
      <c r="G429" s="207" t="s">
        <v>60</v>
      </c>
      <c r="H429" s="98" t="s">
        <v>1500</v>
      </c>
      <c r="I429" s="98" t="s">
        <v>1447</v>
      </c>
      <c r="J429" s="100" t="s">
        <v>1448</v>
      </c>
      <c r="K429" s="84">
        <v>1</v>
      </c>
      <c r="L429" s="88">
        <v>43862</v>
      </c>
      <c r="M429" s="88">
        <v>43979</v>
      </c>
      <c r="N429" s="89">
        <f t="shared" si="206"/>
        <v>16.714285714285715</v>
      </c>
      <c r="O429" s="84" t="s">
        <v>894</v>
      </c>
      <c r="P429" s="87">
        <v>0</v>
      </c>
      <c r="Q429" s="84"/>
      <c r="R429" s="84"/>
      <c r="S429" s="165">
        <f t="shared" si="219"/>
        <v>-1465.9666666666667</v>
      </c>
      <c r="T429" s="90">
        <f t="shared" si="207"/>
        <v>0</v>
      </c>
      <c r="U429" s="101">
        <f t="shared" si="208"/>
        <v>0</v>
      </c>
      <c r="V429" s="101">
        <f t="shared" si="209"/>
        <v>0</v>
      </c>
      <c r="W429" s="101">
        <f t="shared" si="210"/>
        <v>16.714285714285715</v>
      </c>
      <c r="X429" s="84"/>
      <c r="Y429" s="112" t="str">
        <f t="shared" si="211"/>
        <v>VENCIDA</v>
      </c>
      <c r="Z429" s="112" t="str">
        <f t="shared" si="212"/>
        <v>VENCIDO</v>
      </c>
      <c r="AA429" s="108" t="s">
        <v>169</v>
      </c>
      <c r="AB429" s="118" t="str">
        <f t="shared" si="213"/>
        <v>H32R14</v>
      </c>
      <c r="AC429" s="118">
        <f t="shared" si="216"/>
        <v>1</v>
      </c>
      <c r="AD429" s="118" t="str">
        <f t="shared" si="214"/>
        <v>H32R14 - 1</v>
      </c>
      <c r="AE429" s="192">
        <f t="shared" si="202"/>
        <v>1</v>
      </c>
      <c r="AF429" s="192">
        <f t="shared" si="203"/>
        <v>1</v>
      </c>
      <c r="AG429" s="192" t="str">
        <f t="shared" si="204"/>
        <v>H32R14.</v>
      </c>
      <c r="AH429" s="192" t="str">
        <f t="shared" si="205"/>
        <v>H32R14</v>
      </c>
      <c r="AI429" s="66"/>
      <c r="AJ429" s="66"/>
    </row>
    <row r="430" spans="1:36" s="15" customFormat="1" ht="350.1" customHeight="1" x14ac:dyDescent="0.2">
      <c r="A430" s="162">
        <f>IF(ISBLANK(D430),"",COUNTA($D$2:D430))</f>
        <v>347</v>
      </c>
      <c r="B430" s="141">
        <f t="shared" si="201"/>
        <v>429</v>
      </c>
      <c r="C430" s="84"/>
      <c r="D430" s="100" t="s">
        <v>848</v>
      </c>
      <c r="E430" s="100" t="s">
        <v>28</v>
      </c>
      <c r="F430" s="98" t="s">
        <v>1191</v>
      </c>
      <c r="G430" s="98" t="s">
        <v>61</v>
      </c>
      <c r="H430" s="98" t="s">
        <v>810</v>
      </c>
      <c r="I430" s="98" t="s">
        <v>753</v>
      </c>
      <c r="J430" s="100" t="s">
        <v>8</v>
      </c>
      <c r="K430" s="84">
        <v>1</v>
      </c>
      <c r="L430" s="88">
        <v>43040</v>
      </c>
      <c r="M430" s="88">
        <v>43099</v>
      </c>
      <c r="N430" s="89">
        <f t="shared" ref="N430:N451" si="220">(+M430-L430)/7</f>
        <v>8.4285714285714288</v>
      </c>
      <c r="O430" s="84" t="s">
        <v>750</v>
      </c>
      <c r="P430" s="87">
        <v>1</v>
      </c>
      <c r="Q430" s="84"/>
      <c r="R430" s="84"/>
      <c r="S430" s="165">
        <f t="shared" si="219"/>
        <v>-1436.6333333333334</v>
      </c>
      <c r="T430" s="90">
        <f t="shared" si="207"/>
        <v>100</v>
      </c>
      <c r="U430" s="101">
        <f t="shared" si="208"/>
        <v>8.4285714285714288</v>
      </c>
      <c r="V430" s="101">
        <f t="shared" si="209"/>
        <v>8.4285714285714288</v>
      </c>
      <c r="W430" s="101">
        <f t="shared" si="210"/>
        <v>8.4285714285714288</v>
      </c>
      <c r="X430" s="84"/>
      <c r="Y430" s="112" t="str">
        <f t="shared" si="211"/>
        <v>CUMPLIDA</v>
      </c>
      <c r="Z430" s="112" t="str">
        <f t="shared" si="212"/>
        <v>CUMPLIDO</v>
      </c>
      <c r="AA430" s="108" t="s">
        <v>169</v>
      </c>
      <c r="AB430" s="118" t="str">
        <f t="shared" si="213"/>
        <v>H34R14</v>
      </c>
      <c r="AC430" s="118">
        <f t="shared" si="216"/>
        <v>1</v>
      </c>
      <c r="AD430" s="118" t="str">
        <f t="shared" si="214"/>
        <v>H34R14 - 1</v>
      </c>
      <c r="AE430" s="192">
        <f t="shared" si="202"/>
        <v>5</v>
      </c>
      <c r="AF430" s="192">
        <f t="shared" si="203"/>
        <v>5</v>
      </c>
      <c r="AG430" s="192" t="str">
        <f t="shared" si="204"/>
        <v>H34R14.</v>
      </c>
      <c r="AH430" s="192" t="str">
        <f t="shared" si="205"/>
        <v>H34R14</v>
      </c>
      <c r="AI430" s="66"/>
      <c r="AJ430" s="66"/>
    </row>
    <row r="431" spans="1:36" s="15" customFormat="1" ht="350.1" customHeight="1" x14ac:dyDescent="0.2">
      <c r="A431" s="162">
        <f>IF(ISBLANK(D431),"",COUNTA($D$2:D431))</f>
        <v>348</v>
      </c>
      <c r="B431" s="141">
        <f t="shared" si="201"/>
        <v>430</v>
      </c>
      <c r="C431" s="84"/>
      <c r="D431" s="100" t="s">
        <v>994</v>
      </c>
      <c r="E431" s="84" t="s">
        <v>28</v>
      </c>
      <c r="F431" s="97" t="s">
        <v>856</v>
      </c>
      <c r="G431" s="98" t="s">
        <v>62</v>
      </c>
      <c r="H431" s="98" t="s">
        <v>1500</v>
      </c>
      <c r="I431" s="98" t="s">
        <v>1493</v>
      </c>
      <c r="J431" s="84" t="s">
        <v>1448</v>
      </c>
      <c r="K431" s="84">
        <v>1</v>
      </c>
      <c r="L431" s="88">
        <v>43862</v>
      </c>
      <c r="M431" s="88">
        <v>43979</v>
      </c>
      <c r="N431" s="89">
        <f t="shared" si="220"/>
        <v>16.714285714285715</v>
      </c>
      <c r="O431" s="84" t="s">
        <v>894</v>
      </c>
      <c r="P431" s="87">
        <v>0</v>
      </c>
      <c r="Q431" s="84"/>
      <c r="R431" s="84"/>
      <c r="S431" s="165">
        <f t="shared" si="219"/>
        <v>-1465.9666666666667</v>
      </c>
      <c r="T431" s="90">
        <f t="shared" si="207"/>
        <v>0</v>
      </c>
      <c r="U431" s="101">
        <f t="shared" si="208"/>
        <v>0</v>
      </c>
      <c r="V431" s="101">
        <f t="shared" si="209"/>
        <v>0</v>
      </c>
      <c r="W431" s="101">
        <f t="shared" si="210"/>
        <v>16.714285714285715</v>
      </c>
      <c r="X431" s="84"/>
      <c r="Y431" s="112" t="str">
        <f t="shared" si="211"/>
        <v>VENCIDA</v>
      </c>
      <c r="Z431" s="112" t="str">
        <f t="shared" si="212"/>
        <v>VENCIDO</v>
      </c>
      <c r="AA431" s="108" t="s">
        <v>169</v>
      </c>
      <c r="AB431" s="118" t="str">
        <f t="shared" si="213"/>
        <v>H41R14</v>
      </c>
      <c r="AC431" s="118">
        <f>IF(A431&lt;&gt;"",1,#REF!+1)</f>
        <v>1</v>
      </c>
      <c r="AD431" s="118" t="str">
        <f t="shared" si="214"/>
        <v>H41R14 - 1</v>
      </c>
      <c r="AE431" s="192">
        <f t="shared" si="202"/>
        <v>1</v>
      </c>
      <c r="AF431" s="192">
        <f t="shared" si="203"/>
        <v>1</v>
      </c>
      <c r="AG431" s="192" t="str">
        <f t="shared" si="204"/>
        <v>H41R14.</v>
      </c>
      <c r="AH431" s="192" t="str">
        <f t="shared" si="205"/>
        <v>H41R14</v>
      </c>
      <c r="AI431" s="66"/>
      <c r="AJ431" s="66"/>
    </row>
    <row r="432" spans="1:36" s="15" customFormat="1" ht="350.1" customHeight="1" x14ac:dyDescent="0.2">
      <c r="A432" s="162">
        <f>IF(ISBLANK(D432),"",COUNTA($D$2:D432))</f>
        <v>349</v>
      </c>
      <c r="B432" s="141">
        <f t="shared" si="201"/>
        <v>431</v>
      </c>
      <c r="C432" s="84"/>
      <c r="D432" s="100" t="s">
        <v>848</v>
      </c>
      <c r="E432" s="84" t="s">
        <v>39</v>
      </c>
      <c r="F432" s="97" t="s">
        <v>855</v>
      </c>
      <c r="G432" s="98" t="s">
        <v>63</v>
      </c>
      <c r="H432" s="98" t="s">
        <v>1500</v>
      </c>
      <c r="I432" s="98" t="s">
        <v>1493</v>
      </c>
      <c r="J432" s="84" t="s">
        <v>1448</v>
      </c>
      <c r="K432" s="84">
        <v>1</v>
      </c>
      <c r="L432" s="88">
        <v>43862</v>
      </c>
      <c r="M432" s="88">
        <v>43979</v>
      </c>
      <c r="N432" s="89">
        <f t="shared" si="220"/>
        <v>16.714285714285715</v>
      </c>
      <c r="O432" s="84" t="s">
        <v>894</v>
      </c>
      <c r="P432" s="87">
        <v>0</v>
      </c>
      <c r="Q432" s="84"/>
      <c r="R432" s="84"/>
      <c r="S432" s="165">
        <f t="shared" si="219"/>
        <v>-1465.9666666666667</v>
      </c>
      <c r="T432" s="90">
        <f t="shared" si="207"/>
        <v>0</v>
      </c>
      <c r="U432" s="101">
        <f t="shared" si="208"/>
        <v>0</v>
      </c>
      <c r="V432" s="101">
        <f t="shared" si="209"/>
        <v>0</v>
      </c>
      <c r="W432" s="101">
        <f t="shared" si="210"/>
        <v>16.714285714285715</v>
      </c>
      <c r="X432" s="84"/>
      <c r="Y432" s="112" t="str">
        <f t="shared" si="211"/>
        <v>VENCIDA</v>
      </c>
      <c r="Z432" s="112" t="str">
        <f t="shared" si="212"/>
        <v>VENCIDO</v>
      </c>
      <c r="AA432" s="108" t="s">
        <v>169</v>
      </c>
      <c r="AB432" s="118" t="str">
        <f t="shared" si="213"/>
        <v>H44R14</v>
      </c>
      <c r="AC432" s="118">
        <f t="shared" si="216"/>
        <v>1</v>
      </c>
      <c r="AD432" s="118" t="str">
        <f t="shared" si="214"/>
        <v>H44R14 - 1</v>
      </c>
      <c r="AE432" s="192">
        <f t="shared" si="202"/>
        <v>1</v>
      </c>
      <c r="AF432" s="192">
        <f t="shared" si="203"/>
        <v>1</v>
      </c>
      <c r="AG432" s="192" t="str">
        <f t="shared" si="204"/>
        <v>H44R14.</v>
      </c>
      <c r="AH432" s="192" t="str">
        <f t="shared" si="205"/>
        <v>H44R14</v>
      </c>
      <c r="AI432" s="66"/>
      <c r="AJ432" s="66"/>
    </row>
    <row r="433" spans="1:36" s="15" customFormat="1" ht="350.1" customHeight="1" x14ac:dyDescent="0.2">
      <c r="A433" s="162">
        <f>IF(ISBLANK(D433),"",COUNTA($D$2:D433))</f>
        <v>350</v>
      </c>
      <c r="B433" s="141">
        <f t="shared" si="201"/>
        <v>432</v>
      </c>
      <c r="C433" s="84"/>
      <c r="D433" s="100" t="s">
        <v>1014</v>
      </c>
      <c r="E433" s="84" t="s">
        <v>39</v>
      </c>
      <c r="F433" s="97" t="s">
        <v>1192</v>
      </c>
      <c r="G433" s="98" t="s">
        <v>64</v>
      </c>
      <c r="H433" s="98" t="s">
        <v>1500</v>
      </c>
      <c r="I433" s="98" t="s">
        <v>1493</v>
      </c>
      <c r="J433" s="84" t="s">
        <v>1448</v>
      </c>
      <c r="K433" s="84">
        <v>1</v>
      </c>
      <c r="L433" s="88">
        <v>43862</v>
      </c>
      <c r="M433" s="88">
        <v>43979</v>
      </c>
      <c r="N433" s="89">
        <f t="shared" si="220"/>
        <v>16.714285714285715</v>
      </c>
      <c r="O433" s="84" t="s">
        <v>894</v>
      </c>
      <c r="P433" s="87">
        <v>0</v>
      </c>
      <c r="Q433" s="84"/>
      <c r="R433" s="84"/>
      <c r="S433" s="165">
        <f t="shared" si="219"/>
        <v>-1465.9666666666667</v>
      </c>
      <c r="T433" s="90">
        <f t="shared" si="207"/>
        <v>0</v>
      </c>
      <c r="U433" s="101">
        <f t="shared" si="208"/>
        <v>0</v>
      </c>
      <c r="V433" s="101">
        <f t="shared" si="209"/>
        <v>0</v>
      </c>
      <c r="W433" s="101">
        <f t="shared" si="210"/>
        <v>16.714285714285715</v>
      </c>
      <c r="X433" s="84"/>
      <c r="Y433" s="112" t="str">
        <f t="shared" si="211"/>
        <v>VENCIDA</v>
      </c>
      <c r="Z433" s="112" t="str">
        <f t="shared" si="212"/>
        <v>VENCIDO</v>
      </c>
      <c r="AA433" s="108" t="s">
        <v>169</v>
      </c>
      <c r="AB433" s="118" t="str">
        <f t="shared" si="213"/>
        <v>H45R14</v>
      </c>
      <c r="AC433" s="118">
        <f t="shared" si="216"/>
        <v>1</v>
      </c>
      <c r="AD433" s="118" t="str">
        <f t="shared" si="214"/>
        <v>H45R14 - 1</v>
      </c>
      <c r="AE433" s="192">
        <f t="shared" si="202"/>
        <v>1</v>
      </c>
      <c r="AF433" s="192">
        <f t="shared" si="203"/>
        <v>1</v>
      </c>
      <c r="AG433" s="192" t="str">
        <f t="shared" si="204"/>
        <v>H45R14.</v>
      </c>
      <c r="AH433" s="192" t="str">
        <f t="shared" si="205"/>
        <v>H45R14</v>
      </c>
      <c r="AI433" s="66"/>
      <c r="AJ433" s="66"/>
    </row>
    <row r="434" spans="1:36" s="15" customFormat="1" ht="350.1" customHeight="1" x14ac:dyDescent="0.2">
      <c r="A434" s="162">
        <f>IF(ISBLANK(D434),"",COUNTA($D$2:D434))</f>
        <v>351</v>
      </c>
      <c r="B434" s="141">
        <f t="shared" si="201"/>
        <v>433</v>
      </c>
      <c r="C434" s="84"/>
      <c r="D434" s="100" t="s">
        <v>848</v>
      </c>
      <c r="E434" s="84" t="s">
        <v>18</v>
      </c>
      <c r="F434" s="97" t="s">
        <v>1015</v>
      </c>
      <c r="G434" s="98" t="s">
        <v>65</v>
      </c>
      <c r="H434" s="98" t="s">
        <v>811</v>
      </c>
      <c r="I434" s="98" t="s">
        <v>812</v>
      </c>
      <c r="J434" s="84" t="s">
        <v>598</v>
      </c>
      <c r="K434" s="84">
        <v>1</v>
      </c>
      <c r="L434" s="88">
        <v>43040</v>
      </c>
      <c r="M434" s="88">
        <v>43099</v>
      </c>
      <c r="N434" s="89">
        <f t="shared" si="220"/>
        <v>8.4285714285714288</v>
      </c>
      <c r="O434" s="84" t="s">
        <v>568</v>
      </c>
      <c r="P434" s="87">
        <v>1</v>
      </c>
      <c r="Q434" s="84"/>
      <c r="R434" s="84"/>
      <c r="S434" s="165">
        <f t="shared" si="219"/>
        <v>-1436.6333333333334</v>
      </c>
      <c r="T434" s="90">
        <f t="shared" si="207"/>
        <v>100</v>
      </c>
      <c r="U434" s="101">
        <f t="shared" si="208"/>
        <v>8.4285714285714288</v>
      </c>
      <c r="V434" s="101">
        <f t="shared" si="209"/>
        <v>8.4285714285714288</v>
      </c>
      <c r="W434" s="101">
        <f t="shared" si="210"/>
        <v>8.4285714285714288</v>
      </c>
      <c r="X434" s="84"/>
      <c r="Y434" s="112" t="str">
        <f t="shared" si="211"/>
        <v>CUMPLIDA</v>
      </c>
      <c r="Z434" s="112" t="str">
        <f t="shared" si="212"/>
        <v>CUMPLIDO</v>
      </c>
      <c r="AA434" s="108" t="s">
        <v>169</v>
      </c>
      <c r="AB434" s="118" t="str">
        <f t="shared" si="213"/>
        <v>H46R14</v>
      </c>
      <c r="AC434" s="118">
        <f t="shared" si="216"/>
        <v>1</v>
      </c>
      <c r="AD434" s="118" t="str">
        <f t="shared" si="214"/>
        <v>H46R14 - 1</v>
      </c>
      <c r="AE434" s="192">
        <f t="shared" si="202"/>
        <v>5</v>
      </c>
      <c r="AF434" s="192">
        <f t="shared" si="203"/>
        <v>5</v>
      </c>
      <c r="AG434" s="192" t="str">
        <f t="shared" si="204"/>
        <v>H46R14.</v>
      </c>
      <c r="AH434" s="192" t="str">
        <f t="shared" si="205"/>
        <v>H46R14</v>
      </c>
      <c r="AI434" s="66"/>
      <c r="AJ434" s="66"/>
    </row>
    <row r="435" spans="1:36" s="15" customFormat="1" ht="350.1" customHeight="1" x14ac:dyDescent="0.2">
      <c r="A435" s="162">
        <f>IF(ISBLANK(D435),"",COUNTA($D$2:D435))</f>
        <v>352</v>
      </c>
      <c r="B435" s="141">
        <f t="shared" si="201"/>
        <v>434</v>
      </c>
      <c r="C435" s="84"/>
      <c r="D435" s="100" t="s">
        <v>848</v>
      </c>
      <c r="E435" s="84" t="s">
        <v>30</v>
      </c>
      <c r="F435" s="97" t="s">
        <v>1193</v>
      </c>
      <c r="G435" s="98" t="s">
        <v>66</v>
      </c>
      <c r="H435" s="98" t="s">
        <v>1500</v>
      </c>
      <c r="I435" s="98" t="s">
        <v>1493</v>
      </c>
      <c r="J435" s="84" t="s">
        <v>1448</v>
      </c>
      <c r="K435" s="84">
        <v>1</v>
      </c>
      <c r="L435" s="88">
        <v>43862</v>
      </c>
      <c r="M435" s="88">
        <v>43979</v>
      </c>
      <c r="N435" s="89">
        <f t="shared" si="220"/>
        <v>16.714285714285715</v>
      </c>
      <c r="O435" s="84" t="s">
        <v>894</v>
      </c>
      <c r="P435" s="87">
        <v>0</v>
      </c>
      <c r="Q435" s="84"/>
      <c r="R435" s="84"/>
      <c r="S435" s="165">
        <f t="shared" si="219"/>
        <v>-1465.9666666666667</v>
      </c>
      <c r="T435" s="90">
        <f t="shared" si="207"/>
        <v>0</v>
      </c>
      <c r="U435" s="101">
        <f t="shared" si="208"/>
        <v>0</v>
      </c>
      <c r="V435" s="101">
        <f t="shared" si="209"/>
        <v>0</v>
      </c>
      <c r="W435" s="101">
        <f t="shared" si="210"/>
        <v>16.714285714285715</v>
      </c>
      <c r="X435" s="84"/>
      <c r="Y435" s="112" t="str">
        <f t="shared" si="211"/>
        <v>VENCIDA</v>
      </c>
      <c r="Z435" s="112" t="str">
        <f t="shared" si="212"/>
        <v>VENCIDO</v>
      </c>
      <c r="AA435" s="108" t="s">
        <v>169</v>
      </c>
      <c r="AB435" s="118" t="str">
        <f t="shared" si="213"/>
        <v>H47R14</v>
      </c>
      <c r="AC435" s="118">
        <f t="shared" si="216"/>
        <v>1</v>
      </c>
      <c r="AD435" s="118" t="str">
        <f t="shared" si="214"/>
        <v>H47R14 - 1</v>
      </c>
      <c r="AE435" s="192">
        <f t="shared" si="202"/>
        <v>1</v>
      </c>
      <c r="AF435" s="192">
        <f t="shared" si="203"/>
        <v>1</v>
      </c>
      <c r="AG435" s="192" t="str">
        <f t="shared" si="204"/>
        <v>H47R14.</v>
      </c>
      <c r="AH435" s="192" t="str">
        <f t="shared" si="205"/>
        <v>H47R14</v>
      </c>
      <c r="AI435" s="66"/>
      <c r="AJ435" s="66"/>
    </row>
    <row r="436" spans="1:36" s="15" customFormat="1" ht="350.1" customHeight="1" x14ac:dyDescent="0.2">
      <c r="A436" s="162">
        <f>IF(ISBLANK(D436),"",COUNTA($D$2:D436))</f>
        <v>353</v>
      </c>
      <c r="B436" s="141">
        <f t="shared" si="201"/>
        <v>435</v>
      </c>
      <c r="C436" s="84"/>
      <c r="D436" s="100" t="s">
        <v>848</v>
      </c>
      <c r="E436" s="84" t="s">
        <v>30</v>
      </c>
      <c r="F436" s="97" t="s">
        <v>1194</v>
      </c>
      <c r="G436" s="98" t="s">
        <v>67</v>
      </c>
      <c r="H436" s="98" t="s">
        <v>1500</v>
      </c>
      <c r="I436" s="98" t="s">
        <v>1493</v>
      </c>
      <c r="J436" s="84" t="s">
        <v>1448</v>
      </c>
      <c r="K436" s="84">
        <v>1</v>
      </c>
      <c r="L436" s="88">
        <v>43862</v>
      </c>
      <c r="M436" s="88">
        <v>43979</v>
      </c>
      <c r="N436" s="89">
        <f t="shared" si="220"/>
        <v>16.714285714285715</v>
      </c>
      <c r="O436" s="84" t="s">
        <v>894</v>
      </c>
      <c r="P436" s="87">
        <v>0</v>
      </c>
      <c r="Q436" s="84"/>
      <c r="R436" s="84"/>
      <c r="S436" s="165">
        <f t="shared" si="219"/>
        <v>-1465.9666666666667</v>
      </c>
      <c r="T436" s="90">
        <f t="shared" si="207"/>
        <v>0</v>
      </c>
      <c r="U436" s="101">
        <f t="shared" si="208"/>
        <v>0</v>
      </c>
      <c r="V436" s="101">
        <f t="shared" si="209"/>
        <v>0</v>
      </c>
      <c r="W436" s="101">
        <f t="shared" si="210"/>
        <v>16.714285714285715</v>
      </c>
      <c r="X436" s="84"/>
      <c r="Y436" s="112" t="str">
        <f t="shared" si="211"/>
        <v>VENCIDA</v>
      </c>
      <c r="Z436" s="112" t="str">
        <f t="shared" si="212"/>
        <v>VENCIDO</v>
      </c>
      <c r="AA436" s="108" t="s">
        <v>169</v>
      </c>
      <c r="AB436" s="118" t="str">
        <f t="shared" si="213"/>
        <v>H49R14</v>
      </c>
      <c r="AC436" s="118">
        <f t="shared" si="216"/>
        <v>1</v>
      </c>
      <c r="AD436" s="118" t="str">
        <f t="shared" si="214"/>
        <v>H49R14 - 1</v>
      </c>
      <c r="AE436" s="192">
        <f t="shared" si="202"/>
        <v>1</v>
      </c>
      <c r="AF436" s="192">
        <f t="shared" si="203"/>
        <v>1</v>
      </c>
      <c r="AG436" s="192" t="str">
        <f t="shared" si="204"/>
        <v>H49R14.</v>
      </c>
      <c r="AH436" s="192" t="str">
        <f t="shared" si="205"/>
        <v>H49R14</v>
      </c>
      <c r="AI436" s="66"/>
      <c r="AJ436" s="66"/>
    </row>
    <row r="437" spans="1:36" s="15" customFormat="1" ht="350.1" customHeight="1" x14ac:dyDescent="0.2">
      <c r="A437" s="162">
        <f>IF(ISBLANK(D437),"",COUNTA($D$2:D437))</f>
        <v>354</v>
      </c>
      <c r="B437" s="141">
        <f t="shared" si="201"/>
        <v>436</v>
      </c>
      <c r="C437" s="84"/>
      <c r="D437" s="100" t="s">
        <v>848</v>
      </c>
      <c r="E437" s="84" t="s">
        <v>30</v>
      </c>
      <c r="F437" s="97" t="s">
        <v>901</v>
      </c>
      <c r="G437" s="98" t="s">
        <v>69</v>
      </c>
      <c r="H437" s="98" t="s">
        <v>599</v>
      </c>
      <c r="I437" s="98" t="s">
        <v>600</v>
      </c>
      <c r="J437" s="84" t="s">
        <v>481</v>
      </c>
      <c r="K437" s="84">
        <v>1</v>
      </c>
      <c r="L437" s="88">
        <v>43040</v>
      </c>
      <c r="M437" s="88">
        <v>43099</v>
      </c>
      <c r="N437" s="89">
        <f t="shared" si="220"/>
        <v>8.4285714285714288</v>
      </c>
      <c r="O437" s="84" t="s">
        <v>564</v>
      </c>
      <c r="P437" s="87">
        <v>1</v>
      </c>
      <c r="Q437" s="84"/>
      <c r="R437" s="84"/>
      <c r="S437" s="165">
        <f t="shared" si="219"/>
        <v>-1436.6333333333334</v>
      </c>
      <c r="T437" s="90">
        <f t="shared" si="207"/>
        <v>100</v>
      </c>
      <c r="U437" s="101">
        <f t="shared" si="208"/>
        <v>8.4285714285714288</v>
      </c>
      <c r="V437" s="101">
        <f t="shared" si="209"/>
        <v>8.4285714285714288</v>
      </c>
      <c r="W437" s="101">
        <f t="shared" si="210"/>
        <v>8.4285714285714288</v>
      </c>
      <c r="X437" s="84"/>
      <c r="Y437" s="112" t="str">
        <f t="shared" si="211"/>
        <v>CUMPLIDA</v>
      </c>
      <c r="Z437" s="112" t="str">
        <f t="shared" si="212"/>
        <v>CUMPLIDO</v>
      </c>
      <c r="AA437" s="108" t="s">
        <v>169</v>
      </c>
      <c r="AB437" s="118" t="str">
        <f t="shared" si="213"/>
        <v>H57R14</v>
      </c>
      <c r="AC437" s="118">
        <f t="shared" si="216"/>
        <v>1</v>
      </c>
      <c r="AD437" s="118" t="str">
        <f t="shared" si="214"/>
        <v>H57R14 - 1</v>
      </c>
      <c r="AE437" s="192">
        <f t="shared" si="202"/>
        <v>5</v>
      </c>
      <c r="AF437" s="192">
        <f t="shared" si="203"/>
        <v>5</v>
      </c>
      <c r="AG437" s="192" t="str">
        <f t="shared" si="204"/>
        <v>H57R14.</v>
      </c>
      <c r="AH437" s="192" t="str">
        <f t="shared" si="205"/>
        <v>H57R14</v>
      </c>
      <c r="AI437" s="66"/>
      <c r="AJ437" s="66"/>
    </row>
    <row r="438" spans="1:36" s="15" customFormat="1" ht="350.1" customHeight="1" x14ac:dyDescent="0.2">
      <c r="A438" s="162">
        <f>IF(ISBLANK(D438),"",COUNTA($D$2:D438))</f>
        <v>355</v>
      </c>
      <c r="B438" s="141">
        <f t="shared" si="201"/>
        <v>437</v>
      </c>
      <c r="C438" s="84"/>
      <c r="D438" s="100" t="s">
        <v>848</v>
      </c>
      <c r="E438" s="84" t="s">
        <v>28</v>
      </c>
      <c r="F438" s="97" t="s">
        <v>1016</v>
      </c>
      <c r="G438" s="98" t="s">
        <v>70</v>
      </c>
      <c r="H438" s="98" t="s">
        <v>1500</v>
      </c>
      <c r="I438" s="98" t="s">
        <v>1493</v>
      </c>
      <c r="J438" s="84" t="s">
        <v>1448</v>
      </c>
      <c r="K438" s="84">
        <v>1</v>
      </c>
      <c r="L438" s="88">
        <v>43862</v>
      </c>
      <c r="M438" s="88">
        <v>43979</v>
      </c>
      <c r="N438" s="89">
        <f t="shared" si="220"/>
        <v>16.714285714285715</v>
      </c>
      <c r="O438" s="84" t="s">
        <v>894</v>
      </c>
      <c r="P438" s="87">
        <v>0</v>
      </c>
      <c r="Q438" s="84"/>
      <c r="R438" s="84"/>
      <c r="S438" s="165">
        <f t="shared" si="219"/>
        <v>-1465.9666666666667</v>
      </c>
      <c r="T438" s="90">
        <f t="shared" si="207"/>
        <v>0</v>
      </c>
      <c r="U438" s="101">
        <f t="shared" si="208"/>
        <v>0</v>
      </c>
      <c r="V438" s="101">
        <f t="shared" si="209"/>
        <v>0</v>
      </c>
      <c r="W438" s="101">
        <f t="shared" si="210"/>
        <v>16.714285714285715</v>
      </c>
      <c r="X438" s="84"/>
      <c r="Y438" s="112" t="str">
        <f t="shared" si="211"/>
        <v>VENCIDA</v>
      </c>
      <c r="Z438" s="112" t="str">
        <f t="shared" si="212"/>
        <v>VENCIDO</v>
      </c>
      <c r="AA438" s="108" t="s">
        <v>169</v>
      </c>
      <c r="AB438" s="118" t="str">
        <f t="shared" si="213"/>
        <v>H59R14</v>
      </c>
      <c r="AC438" s="118">
        <f t="shared" si="216"/>
        <v>1</v>
      </c>
      <c r="AD438" s="118" t="str">
        <f t="shared" si="214"/>
        <v>H59R14 - 1</v>
      </c>
      <c r="AE438" s="192">
        <f t="shared" si="202"/>
        <v>1</v>
      </c>
      <c r="AF438" s="192">
        <f t="shared" si="203"/>
        <v>1</v>
      </c>
      <c r="AG438" s="192" t="str">
        <f t="shared" si="204"/>
        <v>H59R14.</v>
      </c>
      <c r="AH438" s="192" t="str">
        <f t="shared" si="205"/>
        <v>H59R14</v>
      </c>
      <c r="AI438" s="66"/>
      <c r="AJ438" s="66"/>
    </row>
    <row r="439" spans="1:36" s="15" customFormat="1" ht="350.1" customHeight="1" x14ac:dyDescent="0.2">
      <c r="A439" s="162">
        <f>IF(ISBLANK(D439),"",COUNTA($D$2:D439))</f>
        <v>356</v>
      </c>
      <c r="B439" s="141">
        <f t="shared" si="201"/>
        <v>438</v>
      </c>
      <c r="C439" s="84"/>
      <c r="D439" s="100" t="s">
        <v>1017</v>
      </c>
      <c r="E439" s="84" t="s">
        <v>36</v>
      </c>
      <c r="F439" s="97" t="s">
        <v>1018</v>
      </c>
      <c r="G439" s="98" t="s">
        <v>71</v>
      </c>
      <c r="H439" s="98" t="s">
        <v>1510</v>
      </c>
      <c r="I439" s="98" t="s">
        <v>1935</v>
      </c>
      <c r="J439" s="84" t="s">
        <v>1496</v>
      </c>
      <c r="K439" s="84">
        <v>12</v>
      </c>
      <c r="L439" s="88">
        <v>43858</v>
      </c>
      <c r="M439" s="88">
        <v>44196</v>
      </c>
      <c r="N439" s="89">
        <f t="shared" si="220"/>
        <v>48.285714285714285</v>
      </c>
      <c r="O439" s="84" t="s">
        <v>894</v>
      </c>
      <c r="P439" s="87">
        <v>12</v>
      </c>
      <c r="Q439" s="84"/>
      <c r="R439" s="181">
        <v>44256</v>
      </c>
      <c r="S439" s="165">
        <f t="shared" si="219"/>
        <v>2</v>
      </c>
      <c r="T439" s="90">
        <f t="shared" si="207"/>
        <v>100</v>
      </c>
      <c r="U439" s="101">
        <f t="shared" si="208"/>
        <v>48.285714285714285</v>
      </c>
      <c r="V439" s="101">
        <f t="shared" si="209"/>
        <v>48.285714285714285</v>
      </c>
      <c r="W439" s="101">
        <f t="shared" si="210"/>
        <v>48.285714285714285</v>
      </c>
      <c r="X439" s="84"/>
      <c r="Y439" s="112" t="str">
        <f t="shared" si="211"/>
        <v>CUMPLIDA</v>
      </c>
      <c r="Z439" s="112" t="str">
        <f t="shared" si="212"/>
        <v>CUMPLIDO</v>
      </c>
      <c r="AA439" s="108" t="s">
        <v>169</v>
      </c>
      <c r="AB439" s="118" t="str">
        <f t="shared" si="213"/>
        <v>H64R14</v>
      </c>
      <c r="AC439" s="118">
        <f t="shared" si="216"/>
        <v>1</v>
      </c>
      <c r="AD439" s="118" t="str">
        <f t="shared" si="214"/>
        <v>H64R14 - 1</v>
      </c>
      <c r="AE439" s="192">
        <f t="shared" si="202"/>
        <v>5</v>
      </c>
      <c r="AF439" s="192">
        <f t="shared" si="203"/>
        <v>5</v>
      </c>
      <c r="AG439" s="192" t="str">
        <f t="shared" si="204"/>
        <v>H64R14.</v>
      </c>
      <c r="AH439" s="192" t="str">
        <f t="shared" si="205"/>
        <v>H64R14</v>
      </c>
      <c r="AI439" s="66"/>
      <c r="AJ439" s="66"/>
    </row>
    <row r="440" spans="1:36" s="15" customFormat="1" ht="350.1" customHeight="1" x14ac:dyDescent="0.2">
      <c r="A440" s="162">
        <f>IF(ISBLANK(D440),"",COUNTA($D$2:D440))</f>
        <v>357</v>
      </c>
      <c r="B440" s="141">
        <f t="shared" si="201"/>
        <v>439</v>
      </c>
      <c r="C440" s="84"/>
      <c r="D440" s="100" t="s">
        <v>994</v>
      </c>
      <c r="E440" s="84" t="s">
        <v>28</v>
      </c>
      <c r="F440" s="97" t="s">
        <v>1049</v>
      </c>
      <c r="G440" s="98" t="s">
        <v>72</v>
      </c>
      <c r="H440" s="98" t="s">
        <v>601</v>
      </c>
      <c r="I440" s="98" t="s">
        <v>602</v>
      </c>
      <c r="J440" s="84" t="s">
        <v>481</v>
      </c>
      <c r="K440" s="84">
        <v>1</v>
      </c>
      <c r="L440" s="88">
        <v>43040</v>
      </c>
      <c r="M440" s="88">
        <v>43189</v>
      </c>
      <c r="N440" s="89">
        <f t="shared" si="220"/>
        <v>21.285714285714285</v>
      </c>
      <c r="O440" s="84" t="s">
        <v>564</v>
      </c>
      <c r="P440" s="87">
        <v>1</v>
      </c>
      <c r="Q440" s="84"/>
      <c r="R440" s="84"/>
      <c r="S440" s="165">
        <f t="shared" si="219"/>
        <v>-1439.6333333333334</v>
      </c>
      <c r="T440" s="90">
        <f t="shared" si="207"/>
        <v>100</v>
      </c>
      <c r="U440" s="101">
        <f t="shared" si="208"/>
        <v>21.285714285714285</v>
      </c>
      <c r="V440" s="101">
        <f t="shared" si="209"/>
        <v>21.285714285714285</v>
      </c>
      <c r="W440" s="101">
        <f t="shared" si="210"/>
        <v>21.285714285714285</v>
      </c>
      <c r="X440" s="84"/>
      <c r="Y440" s="112" t="str">
        <f t="shared" si="211"/>
        <v>CUMPLIDA</v>
      </c>
      <c r="Z440" s="112" t="str">
        <f t="shared" si="212"/>
        <v>CUMPLIDO</v>
      </c>
      <c r="AA440" s="108" t="s">
        <v>169</v>
      </c>
      <c r="AB440" s="118" t="str">
        <f t="shared" si="213"/>
        <v>H65R14</v>
      </c>
      <c r="AC440" s="118">
        <f t="shared" si="216"/>
        <v>1</v>
      </c>
      <c r="AD440" s="118" t="str">
        <f t="shared" si="214"/>
        <v>H65R14 - 1</v>
      </c>
      <c r="AE440" s="192">
        <f t="shared" si="202"/>
        <v>5</v>
      </c>
      <c r="AF440" s="192">
        <f t="shared" si="203"/>
        <v>5</v>
      </c>
      <c r="AG440" s="192" t="str">
        <f t="shared" si="204"/>
        <v>H65R14.</v>
      </c>
      <c r="AH440" s="192" t="str">
        <f t="shared" si="205"/>
        <v>H65R14</v>
      </c>
      <c r="AI440" s="66"/>
      <c r="AJ440" s="66"/>
    </row>
    <row r="441" spans="1:36" s="15" customFormat="1" ht="350.1" customHeight="1" x14ac:dyDescent="0.2">
      <c r="A441" s="162">
        <f>IF(ISBLANK(D441),"",COUNTA($D$2:D441))</f>
        <v>358</v>
      </c>
      <c r="B441" s="141">
        <f t="shared" si="201"/>
        <v>440</v>
      </c>
      <c r="C441" s="84"/>
      <c r="D441" s="100" t="s">
        <v>994</v>
      </c>
      <c r="E441" s="84" t="s">
        <v>28</v>
      </c>
      <c r="F441" s="97" t="s">
        <v>1195</v>
      </c>
      <c r="G441" s="98" t="s">
        <v>73</v>
      </c>
      <c r="H441" s="98" t="s">
        <v>603</v>
      </c>
      <c r="I441" s="98" t="s">
        <v>813</v>
      </c>
      <c r="J441" s="84" t="s">
        <v>604</v>
      </c>
      <c r="K441" s="84">
        <v>1</v>
      </c>
      <c r="L441" s="88">
        <v>43040</v>
      </c>
      <c r="M441" s="88">
        <v>43099</v>
      </c>
      <c r="N441" s="89">
        <f t="shared" si="220"/>
        <v>8.4285714285714288</v>
      </c>
      <c r="O441" s="84" t="s">
        <v>564</v>
      </c>
      <c r="P441" s="87">
        <v>1</v>
      </c>
      <c r="Q441" s="84"/>
      <c r="R441" s="84"/>
      <c r="S441" s="165">
        <f t="shared" si="219"/>
        <v>-1436.6333333333334</v>
      </c>
      <c r="T441" s="90">
        <f t="shared" si="207"/>
        <v>100</v>
      </c>
      <c r="U441" s="101">
        <f t="shared" si="208"/>
        <v>8.4285714285714288</v>
      </c>
      <c r="V441" s="101">
        <f t="shared" si="209"/>
        <v>8.4285714285714288</v>
      </c>
      <c r="W441" s="101">
        <f t="shared" si="210"/>
        <v>8.4285714285714288</v>
      </c>
      <c r="X441" s="84"/>
      <c r="Y441" s="112" t="str">
        <f t="shared" si="211"/>
        <v>CUMPLIDA</v>
      </c>
      <c r="Z441" s="112" t="str">
        <f t="shared" si="212"/>
        <v>CUMPLIDO</v>
      </c>
      <c r="AA441" s="108" t="s">
        <v>169</v>
      </c>
      <c r="AB441" s="118" t="str">
        <f t="shared" si="213"/>
        <v>H66R14</v>
      </c>
      <c r="AC441" s="118">
        <f t="shared" si="216"/>
        <v>1</v>
      </c>
      <c r="AD441" s="118" t="str">
        <f t="shared" si="214"/>
        <v>H66R14 - 1</v>
      </c>
      <c r="AE441" s="192">
        <f t="shared" si="202"/>
        <v>5</v>
      </c>
      <c r="AF441" s="192">
        <f t="shared" si="203"/>
        <v>5</v>
      </c>
      <c r="AG441" s="192" t="str">
        <f t="shared" si="204"/>
        <v>H66R14.</v>
      </c>
      <c r="AH441" s="192" t="str">
        <f t="shared" si="205"/>
        <v>H66R14</v>
      </c>
      <c r="AI441" s="66"/>
      <c r="AJ441" s="66"/>
    </row>
    <row r="442" spans="1:36" s="15" customFormat="1" ht="350.1" customHeight="1" x14ac:dyDescent="0.2">
      <c r="A442" s="162">
        <f>IF(ISBLANK(D442),"",COUNTA($D$2:D442))</f>
        <v>359</v>
      </c>
      <c r="B442" s="141">
        <f t="shared" si="201"/>
        <v>441</v>
      </c>
      <c r="C442" s="84"/>
      <c r="D442" s="100" t="s">
        <v>848</v>
      </c>
      <c r="E442" s="84" t="s">
        <v>28</v>
      </c>
      <c r="F442" s="97" t="s">
        <v>551</v>
      </c>
      <c r="G442" s="98" t="s">
        <v>74</v>
      </c>
      <c r="H442" s="98" t="s">
        <v>552</v>
      </c>
      <c r="I442" s="98" t="s">
        <v>553</v>
      </c>
      <c r="J442" s="84" t="s">
        <v>554</v>
      </c>
      <c r="K442" s="84">
        <v>1</v>
      </c>
      <c r="L442" s="88">
        <v>43040</v>
      </c>
      <c r="M442" s="88">
        <v>43099</v>
      </c>
      <c r="N442" s="89">
        <f t="shared" si="220"/>
        <v>8.4285714285714288</v>
      </c>
      <c r="O442" s="84" t="s">
        <v>530</v>
      </c>
      <c r="P442" s="87">
        <v>1</v>
      </c>
      <c r="Q442" s="84"/>
      <c r="R442" s="84"/>
      <c r="S442" s="165">
        <f t="shared" si="219"/>
        <v>-1436.6333333333334</v>
      </c>
      <c r="T442" s="90">
        <f t="shared" si="207"/>
        <v>100</v>
      </c>
      <c r="U442" s="101">
        <f t="shared" si="208"/>
        <v>8.4285714285714288</v>
      </c>
      <c r="V442" s="101">
        <f t="shared" si="209"/>
        <v>8.4285714285714288</v>
      </c>
      <c r="W442" s="101">
        <f t="shared" si="210"/>
        <v>8.4285714285714288</v>
      </c>
      <c r="X442" s="84"/>
      <c r="Y442" s="112" t="str">
        <f t="shared" si="211"/>
        <v>CUMPLIDA</v>
      </c>
      <c r="Z442" s="112" t="str">
        <f t="shared" si="212"/>
        <v>CUMPLIDO</v>
      </c>
      <c r="AA442" s="108" t="s">
        <v>169</v>
      </c>
      <c r="AB442" s="118" t="str">
        <f t="shared" si="213"/>
        <v>H69R14</v>
      </c>
      <c r="AC442" s="118">
        <f t="shared" si="216"/>
        <v>1</v>
      </c>
      <c r="AD442" s="118" t="str">
        <f t="shared" si="214"/>
        <v>H69R14 - 1</v>
      </c>
      <c r="AE442" s="192">
        <f t="shared" si="202"/>
        <v>5</v>
      </c>
      <c r="AF442" s="192">
        <f t="shared" si="203"/>
        <v>5</v>
      </c>
      <c r="AG442" s="192" t="str">
        <f t="shared" si="204"/>
        <v>H69R14.</v>
      </c>
      <c r="AH442" s="192" t="str">
        <f t="shared" si="205"/>
        <v>H69R14</v>
      </c>
      <c r="AI442" s="66"/>
      <c r="AJ442" s="66"/>
    </row>
    <row r="443" spans="1:36" s="15" customFormat="1" ht="350.1" customHeight="1" x14ac:dyDescent="0.2">
      <c r="A443" s="162">
        <f>IF(ISBLANK(D443),"",COUNTA($D$2:D443))</f>
        <v>360</v>
      </c>
      <c r="B443" s="141">
        <f t="shared" si="201"/>
        <v>442</v>
      </c>
      <c r="C443" s="84"/>
      <c r="D443" s="100" t="s">
        <v>994</v>
      </c>
      <c r="E443" s="84" t="s">
        <v>28</v>
      </c>
      <c r="F443" s="97" t="s">
        <v>556</v>
      </c>
      <c r="G443" s="98" t="s">
        <v>557</v>
      </c>
      <c r="H443" s="98" t="s">
        <v>555</v>
      </c>
      <c r="I443" s="98" t="s">
        <v>558</v>
      </c>
      <c r="J443" s="84" t="s">
        <v>559</v>
      </c>
      <c r="K443" s="84">
        <v>5</v>
      </c>
      <c r="L443" s="88">
        <v>43040</v>
      </c>
      <c r="M443" s="88">
        <v>43403</v>
      </c>
      <c r="N443" s="89">
        <f t="shared" si="220"/>
        <v>51.857142857142854</v>
      </c>
      <c r="O443" s="84" t="s">
        <v>530</v>
      </c>
      <c r="P443" s="87">
        <v>5</v>
      </c>
      <c r="Q443" s="84"/>
      <c r="R443" s="84"/>
      <c r="S443" s="165">
        <f t="shared" si="219"/>
        <v>-1446.7666666666667</v>
      </c>
      <c r="T443" s="90">
        <f t="shared" si="207"/>
        <v>100</v>
      </c>
      <c r="U443" s="101">
        <f t="shared" si="208"/>
        <v>51.857142857142854</v>
      </c>
      <c r="V443" s="101">
        <f t="shared" si="209"/>
        <v>51.857142857142854</v>
      </c>
      <c r="W443" s="101">
        <f t="shared" si="210"/>
        <v>51.857142857142854</v>
      </c>
      <c r="X443" s="84"/>
      <c r="Y443" s="112" t="str">
        <f t="shared" si="211"/>
        <v>CUMPLIDA</v>
      </c>
      <c r="Z443" s="112" t="str">
        <f t="shared" si="212"/>
        <v>CUMPLIDO</v>
      </c>
      <c r="AA443" s="108" t="s">
        <v>169</v>
      </c>
      <c r="AB443" s="118" t="str">
        <f t="shared" si="213"/>
        <v>H70R14</v>
      </c>
      <c r="AC443" s="118">
        <f t="shared" si="216"/>
        <v>1</v>
      </c>
      <c r="AD443" s="118" t="str">
        <f t="shared" si="214"/>
        <v>H70R14 - 1</v>
      </c>
      <c r="AE443" s="192">
        <f t="shared" si="202"/>
        <v>5</v>
      </c>
      <c r="AF443" s="192">
        <f t="shared" si="203"/>
        <v>5</v>
      </c>
      <c r="AG443" s="192" t="str">
        <f t="shared" si="204"/>
        <v>H70R14.</v>
      </c>
      <c r="AH443" s="192" t="str">
        <f t="shared" si="205"/>
        <v>H70R14</v>
      </c>
      <c r="AI443" s="66"/>
      <c r="AJ443" s="66"/>
    </row>
    <row r="444" spans="1:36" s="15" customFormat="1" ht="350.1" customHeight="1" x14ac:dyDescent="0.2">
      <c r="A444" s="162">
        <f>IF(ISBLANK(D444),"",COUNTA($D$2:D444))</f>
        <v>361</v>
      </c>
      <c r="B444" s="141">
        <f t="shared" si="201"/>
        <v>443</v>
      </c>
      <c r="C444" s="84"/>
      <c r="D444" s="100" t="s">
        <v>994</v>
      </c>
      <c r="E444" s="84" t="s">
        <v>33</v>
      </c>
      <c r="F444" s="97" t="s">
        <v>702</v>
      </c>
      <c r="G444" s="98" t="s">
        <v>75</v>
      </c>
      <c r="H444" s="98" t="s">
        <v>700</v>
      </c>
      <c r="I444" s="98" t="s">
        <v>701</v>
      </c>
      <c r="J444" s="84" t="s">
        <v>8</v>
      </c>
      <c r="K444" s="84">
        <v>1</v>
      </c>
      <c r="L444" s="88">
        <v>43040</v>
      </c>
      <c r="M444" s="88">
        <v>43281</v>
      </c>
      <c r="N444" s="89">
        <f t="shared" si="220"/>
        <v>34.428571428571431</v>
      </c>
      <c r="O444" s="84" t="s">
        <v>659</v>
      </c>
      <c r="P444" s="87">
        <v>0.3</v>
      </c>
      <c r="Q444" s="84"/>
      <c r="R444" s="84"/>
      <c r="S444" s="165">
        <f t="shared" si="219"/>
        <v>-1442.7</v>
      </c>
      <c r="T444" s="90">
        <f t="shared" si="207"/>
        <v>30</v>
      </c>
      <c r="U444" s="101">
        <f t="shared" si="208"/>
        <v>10.328571428571429</v>
      </c>
      <c r="V444" s="101">
        <f t="shared" si="209"/>
        <v>10.328571428571429</v>
      </c>
      <c r="W444" s="101">
        <f t="shared" si="210"/>
        <v>34.428571428571431</v>
      </c>
      <c r="X444" s="84"/>
      <c r="Y444" s="112" t="str">
        <f t="shared" si="211"/>
        <v>VENCIDA</v>
      </c>
      <c r="Z444" s="112" t="str">
        <f t="shared" si="212"/>
        <v>VENCIDO</v>
      </c>
      <c r="AA444" s="108" t="s">
        <v>169</v>
      </c>
      <c r="AB444" s="118" t="str">
        <f t="shared" si="213"/>
        <v>H71R14</v>
      </c>
      <c r="AC444" s="118">
        <f t="shared" si="216"/>
        <v>1</v>
      </c>
      <c r="AD444" s="118" t="str">
        <f t="shared" si="214"/>
        <v>H71R14 - 1</v>
      </c>
      <c r="AE444" s="192">
        <f t="shared" si="202"/>
        <v>1</v>
      </c>
      <c r="AF444" s="192">
        <f t="shared" si="203"/>
        <v>1</v>
      </c>
      <c r="AG444" s="192" t="str">
        <f t="shared" si="204"/>
        <v>H71R14.</v>
      </c>
      <c r="AH444" s="192" t="str">
        <f t="shared" si="205"/>
        <v>H71R14</v>
      </c>
      <c r="AI444" s="66"/>
      <c r="AJ444" s="66"/>
    </row>
    <row r="445" spans="1:36" s="15" customFormat="1" ht="350.1" customHeight="1" x14ac:dyDescent="0.2">
      <c r="A445" s="162">
        <f>IF(ISBLANK(D445),"",COUNTA($D$2:D445))</f>
        <v>362</v>
      </c>
      <c r="B445" s="141">
        <f t="shared" si="201"/>
        <v>444</v>
      </c>
      <c r="C445" s="84"/>
      <c r="D445" s="100" t="s">
        <v>996</v>
      </c>
      <c r="E445" s="84" t="s">
        <v>28</v>
      </c>
      <c r="F445" s="97" t="s">
        <v>1196</v>
      </c>
      <c r="G445" s="98" t="s">
        <v>76</v>
      </c>
      <c r="H445" s="98" t="s">
        <v>703</v>
      </c>
      <c r="I445" s="98" t="s">
        <v>704</v>
      </c>
      <c r="J445" s="84" t="s">
        <v>705</v>
      </c>
      <c r="K445" s="84">
        <v>1</v>
      </c>
      <c r="L445" s="88">
        <v>43040</v>
      </c>
      <c r="M445" s="88">
        <v>43099</v>
      </c>
      <c r="N445" s="89">
        <f t="shared" si="220"/>
        <v>8.4285714285714288</v>
      </c>
      <c r="O445" s="84" t="s">
        <v>659</v>
      </c>
      <c r="P445" s="87">
        <v>1</v>
      </c>
      <c r="Q445" s="84"/>
      <c r="R445" s="84"/>
      <c r="S445" s="165">
        <f t="shared" si="219"/>
        <v>-1436.6333333333334</v>
      </c>
      <c r="T445" s="90">
        <f t="shared" si="207"/>
        <v>100</v>
      </c>
      <c r="U445" s="101">
        <f t="shared" si="208"/>
        <v>8.4285714285714288</v>
      </c>
      <c r="V445" s="101">
        <f t="shared" si="209"/>
        <v>8.4285714285714288</v>
      </c>
      <c r="W445" s="101">
        <f t="shared" si="210"/>
        <v>8.4285714285714288</v>
      </c>
      <c r="X445" s="84"/>
      <c r="Y445" s="112" t="str">
        <f t="shared" si="211"/>
        <v>CUMPLIDA</v>
      </c>
      <c r="Z445" s="112" t="str">
        <f t="shared" si="212"/>
        <v>CUMPLIDO</v>
      </c>
      <c r="AA445" s="108" t="s">
        <v>169</v>
      </c>
      <c r="AB445" s="118" t="str">
        <f t="shared" si="213"/>
        <v>H74R14</v>
      </c>
      <c r="AC445" s="118">
        <f t="shared" si="216"/>
        <v>1</v>
      </c>
      <c r="AD445" s="118" t="str">
        <f t="shared" si="214"/>
        <v>H74R14 - 1</v>
      </c>
      <c r="AE445" s="192">
        <f t="shared" si="202"/>
        <v>5</v>
      </c>
      <c r="AF445" s="192">
        <f t="shared" si="203"/>
        <v>5</v>
      </c>
      <c r="AG445" s="192" t="str">
        <f t="shared" si="204"/>
        <v>H74R14.</v>
      </c>
      <c r="AH445" s="192" t="str">
        <f t="shared" si="205"/>
        <v>H74R14</v>
      </c>
      <c r="AI445" s="66"/>
      <c r="AJ445" s="66"/>
    </row>
    <row r="446" spans="1:36" s="15" customFormat="1" ht="350.1" customHeight="1" x14ac:dyDescent="0.2">
      <c r="A446" s="162">
        <f>IF(ISBLANK(D446),"",COUNTA($D$2:D446))</f>
        <v>363</v>
      </c>
      <c r="B446" s="141">
        <f t="shared" si="201"/>
        <v>445</v>
      </c>
      <c r="C446" s="84"/>
      <c r="D446" s="100" t="s">
        <v>994</v>
      </c>
      <c r="E446" s="84" t="s">
        <v>39</v>
      </c>
      <c r="F446" s="97" t="s">
        <v>1046</v>
      </c>
      <c r="G446" s="98" t="s">
        <v>77</v>
      </c>
      <c r="H446" s="97" t="s">
        <v>1526</v>
      </c>
      <c r="I446" s="97" t="s">
        <v>276</v>
      </c>
      <c r="J446" s="114" t="s">
        <v>51</v>
      </c>
      <c r="K446" s="114">
        <v>3</v>
      </c>
      <c r="L446" s="103">
        <v>43040</v>
      </c>
      <c r="M446" s="103">
        <v>43342</v>
      </c>
      <c r="N446" s="89">
        <f t="shared" si="220"/>
        <v>43.142857142857146</v>
      </c>
      <c r="O446" s="114" t="s">
        <v>19</v>
      </c>
      <c r="P446" s="87">
        <v>3</v>
      </c>
      <c r="Q446" s="84"/>
      <c r="R446" s="84"/>
      <c r="S446" s="165">
        <f t="shared" si="219"/>
        <v>-1444.7333333333333</v>
      </c>
      <c r="T446" s="90">
        <f t="shared" si="207"/>
        <v>100</v>
      </c>
      <c r="U446" s="101">
        <f t="shared" si="208"/>
        <v>43.142857142857146</v>
      </c>
      <c r="V446" s="101">
        <f t="shared" si="209"/>
        <v>43.142857142857146</v>
      </c>
      <c r="W446" s="101">
        <f t="shared" si="210"/>
        <v>43.142857142857146</v>
      </c>
      <c r="X446" s="84"/>
      <c r="Y446" s="112" t="str">
        <f t="shared" si="211"/>
        <v>CUMPLIDA</v>
      </c>
      <c r="Z446" s="112" t="str">
        <f t="shared" si="212"/>
        <v>CUMPLIDO</v>
      </c>
      <c r="AA446" s="108" t="s">
        <v>169</v>
      </c>
      <c r="AB446" s="118" t="str">
        <f t="shared" si="213"/>
        <v>H79R14</v>
      </c>
      <c r="AC446" s="118">
        <f t="shared" si="216"/>
        <v>1</v>
      </c>
      <c r="AD446" s="118" t="str">
        <f t="shared" si="214"/>
        <v>H79R14 - 1</v>
      </c>
      <c r="AE446" s="192">
        <f t="shared" si="202"/>
        <v>5</v>
      </c>
      <c r="AF446" s="192">
        <f t="shared" si="203"/>
        <v>5</v>
      </c>
      <c r="AG446" s="192" t="str">
        <f t="shared" si="204"/>
        <v>H79R14.</v>
      </c>
      <c r="AH446" s="192" t="str">
        <f t="shared" si="205"/>
        <v>H79R14</v>
      </c>
      <c r="AI446" s="66"/>
      <c r="AJ446" s="66"/>
    </row>
    <row r="447" spans="1:36" s="15" customFormat="1" ht="350.1" customHeight="1" x14ac:dyDescent="0.2">
      <c r="A447" s="162">
        <f>IF(ISBLANK(D447),"",COUNTA($D$2:D447))</f>
        <v>364</v>
      </c>
      <c r="B447" s="141">
        <f t="shared" si="201"/>
        <v>446</v>
      </c>
      <c r="C447" s="84"/>
      <c r="D447" s="100" t="s">
        <v>994</v>
      </c>
      <c r="E447" s="84" t="s">
        <v>21</v>
      </c>
      <c r="F447" s="97" t="s">
        <v>1197</v>
      </c>
      <c r="G447" s="98" t="s">
        <v>78</v>
      </c>
      <c r="H447" s="97" t="s">
        <v>1527</v>
      </c>
      <c r="I447" s="97" t="s">
        <v>277</v>
      </c>
      <c r="J447" s="114" t="s">
        <v>51</v>
      </c>
      <c r="K447" s="114">
        <v>3</v>
      </c>
      <c r="L447" s="103">
        <v>43040</v>
      </c>
      <c r="M447" s="103">
        <v>43342</v>
      </c>
      <c r="N447" s="89">
        <f t="shared" si="220"/>
        <v>43.142857142857146</v>
      </c>
      <c r="O447" s="84" t="s">
        <v>19</v>
      </c>
      <c r="P447" s="87">
        <v>3</v>
      </c>
      <c r="Q447" s="84"/>
      <c r="R447" s="84"/>
      <c r="S447" s="165">
        <f t="shared" si="219"/>
        <v>-1444.7333333333333</v>
      </c>
      <c r="T447" s="90">
        <f t="shared" si="207"/>
        <v>100</v>
      </c>
      <c r="U447" s="101">
        <f t="shared" si="208"/>
        <v>43.142857142857146</v>
      </c>
      <c r="V447" s="101">
        <f t="shared" si="209"/>
        <v>43.142857142857146</v>
      </c>
      <c r="W447" s="101">
        <f t="shared" si="210"/>
        <v>43.142857142857146</v>
      </c>
      <c r="X447" s="84"/>
      <c r="Y447" s="112" t="str">
        <f t="shared" si="211"/>
        <v>CUMPLIDA</v>
      </c>
      <c r="Z447" s="112" t="str">
        <f t="shared" si="212"/>
        <v>CUMPLIDO</v>
      </c>
      <c r="AA447" s="108" t="s">
        <v>169</v>
      </c>
      <c r="AB447" s="118" t="str">
        <f t="shared" si="213"/>
        <v>H80R14</v>
      </c>
      <c r="AC447" s="118">
        <f t="shared" si="216"/>
        <v>1</v>
      </c>
      <c r="AD447" s="118" t="str">
        <f t="shared" si="214"/>
        <v>H80R14 - 1</v>
      </c>
      <c r="AE447" s="192">
        <f t="shared" si="202"/>
        <v>5</v>
      </c>
      <c r="AF447" s="192">
        <f t="shared" si="203"/>
        <v>5</v>
      </c>
      <c r="AG447" s="192" t="str">
        <f t="shared" si="204"/>
        <v>H80R14.</v>
      </c>
      <c r="AH447" s="192" t="str">
        <f t="shared" si="205"/>
        <v>H80R14</v>
      </c>
      <c r="AI447" s="66"/>
      <c r="AJ447" s="66"/>
    </row>
    <row r="448" spans="1:36" s="15" customFormat="1" ht="350.1" customHeight="1" x14ac:dyDescent="0.2">
      <c r="A448" s="162">
        <f>IF(ISBLANK(D448),"",COUNTA($D$2:D448))</f>
        <v>365</v>
      </c>
      <c r="B448" s="141">
        <f t="shared" si="201"/>
        <v>447</v>
      </c>
      <c r="C448" s="84"/>
      <c r="D448" s="100" t="s">
        <v>994</v>
      </c>
      <c r="E448" s="84" t="s">
        <v>28</v>
      </c>
      <c r="F448" s="97" t="s">
        <v>1019</v>
      </c>
      <c r="G448" s="97" t="s">
        <v>199</v>
      </c>
      <c r="H448" s="97" t="s">
        <v>278</v>
      </c>
      <c r="I448" s="97" t="s">
        <v>277</v>
      </c>
      <c r="J448" s="114" t="s">
        <v>51</v>
      </c>
      <c r="K448" s="114">
        <v>3</v>
      </c>
      <c r="L448" s="103">
        <v>43040</v>
      </c>
      <c r="M448" s="103">
        <v>43342</v>
      </c>
      <c r="N448" s="89">
        <f t="shared" si="220"/>
        <v>43.142857142857146</v>
      </c>
      <c r="O448" s="84" t="s">
        <v>19</v>
      </c>
      <c r="P448" s="87">
        <v>3</v>
      </c>
      <c r="Q448" s="84"/>
      <c r="R448" s="84"/>
      <c r="S448" s="165">
        <f t="shared" si="219"/>
        <v>-1444.7333333333333</v>
      </c>
      <c r="T448" s="90">
        <f t="shared" si="207"/>
        <v>100</v>
      </c>
      <c r="U448" s="101">
        <f t="shared" si="208"/>
        <v>43.142857142857146</v>
      </c>
      <c r="V448" s="101">
        <f t="shared" si="209"/>
        <v>43.142857142857146</v>
      </c>
      <c r="W448" s="101">
        <f t="shared" si="210"/>
        <v>43.142857142857146</v>
      </c>
      <c r="X448" s="84"/>
      <c r="Y448" s="112" t="str">
        <f t="shared" si="211"/>
        <v>CUMPLIDA</v>
      </c>
      <c r="Z448" s="112" t="str">
        <f t="shared" si="212"/>
        <v>CUMPLIDO</v>
      </c>
      <c r="AA448" s="108" t="s">
        <v>169</v>
      </c>
      <c r="AB448" s="118" t="str">
        <f t="shared" si="213"/>
        <v>H81R14</v>
      </c>
      <c r="AC448" s="118">
        <f t="shared" si="216"/>
        <v>1</v>
      </c>
      <c r="AD448" s="118" t="str">
        <f t="shared" si="214"/>
        <v>H81R14 - 1</v>
      </c>
      <c r="AE448" s="192">
        <f t="shared" si="202"/>
        <v>5</v>
      </c>
      <c r="AF448" s="192">
        <f t="shared" si="203"/>
        <v>5</v>
      </c>
      <c r="AG448" s="192" t="str">
        <f t="shared" si="204"/>
        <v>H81R14.</v>
      </c>
      <c r="AH448" s="192" t="str">
        <f t="shared" si="205"/>
        <v>H81R14</v>
      </c>
      <c r="AI448" s="66"/>
      <c r="AJ448" s="66"/>
    </row>
    <row r="449" spans="1:36" s="15" customFormat="1" ht="350.1" customHeight="1" x14ac:dyDescent="0.2">
      <c r="A449" s="162">
        <f>IF(ISBLANK(D449),"",COUNTA($D$2:D449))</f>
        <v>366</v>
      </c>
      <c r="B449" s="141">
        <f t="shared" si="201"/>
        <v>448</v>
      </c>
      <c r="C449" s="84"/>
      <c r="D449" s="100" t="s">
        <v>848</v>
      </c>
      <c r="E449" s="84" t="s">
        <v>28</v>
      </c>
      <c r="F449" s="97" t="s">
        <v>1045</v>
      </c>
      <c r="G449" s="97" t="s">
        <v>68</v>
      </c>
      <c r="H449" s="97" t="s">
        <v>279</v>
      </c>
      <c r="I449" s="97" t="s">
        <v>277</v>
      </c>
      <c r="J449" s="114" t="s">
        <v>51</v>
      </c>
      <c r="K449" s="114">
        <v>3</v>
      </c>
      <c r="L449" s="103">
        <v>43040</v>
      </c>
      <c r="M449" s="103">
        <v>43342</v>
      </c>
      <c r="N449" s="89">
        <f t="shared" si="220"/>
        <v>43.142857142857146</v>
      </c>
      <c r="O449" s="84" t="s">
        <v>19</v>
      </c>
      <c r="P449" s="87">
        <v>3</v>
      </c>
      <c r="Q449" s="84"/>
      <c r="R449" s="84"/>
      <c r="S449" s="165">
        <f t="shared" si="219"/>
        <v>-1444.7333333333333</v>
      </c>
      <c r="T449" s="90">
        <f t="shared" si="207"/>
        <v>100</v>
      </c>
      <c r="U449" s="101">
        <f t="shared" si="208"/>
        <v>43.142857142857146</v>
      </c>
      <c r="V449" s="101">
        <f t="shared" si="209"/>
        <v>43.142857142857146</v>
      </c>
      <c r="W449" s="101">
        <f t="shared" si="210"/>
        <v>43.142857142857146</v>
      </c>
      <c r="X449" s="84"/>
      <c r="Y449" s="112" t="str">
        <f t="shared" si="211"/>
        <v>CUMPLIDA</v>
      </c>
      <c r="Z449" s="112" t="str">
        <f t="shared" si="212"/>
        <v>CUMPLIDO</v>
      </c>
      <c r="AA449" s="108" t="s">
        <v>169</v>
      </c>
      <c r="AB449" s="118" t="str">
        <f t="shared" si="213"/>
        <v>H83R14</v>
      </c>
      <c r="AC449" s="118">
        <f t="shared" si="216"/>
        <v>1</v>
      </c>
      <c r="AD449" s="118" t="str">
        <f t="shared" si="214"/>
        <v>H83R14 - 1</v>
      </c>
      <c r="AE449" s="192">
        <f t="shared" si="202"/>
        <v>5</v>
      </c>
      <c r="AF449" s="192">
        <f t="shared" si="203"/>
        <v>5</v>
      </c>
      <c r="AG449" s="192" t="str">
        <f t="shared" si="204"/>
        <v>H83R14.</v>
      </c>
      <c r="AH449" s="192" t="str">
        <f t="shared" si="205"/>
        <v>H83R14</v>
      </c>
      <c r="AI449" s="66"/>
      <c r="AJ449" s="66"/>
    </row>
    <row r="450" spans="1:36" s="15" customFormat="1" ht="350.1" customHeight="1" x14ac:dyDescent="0.2">
      <c r="A450" s="162">
        <f>IF(ISBLANK(D450),"",COUNTA($D$2:D450))</f>
        <v>367</v>
      </c>
      <c r="B450" s="141">
        <f t="shared" ref="B450:B488" si="221">ROW()-1</f>
        <v>449</v>
      </c>
      <c r="C450" s="84"/>
      <c r="D450" s="100" t="s">
        <v>848</v>
      </c>
      <c r="E450" s="84" t="s">
        <v>39</v>
      </c>
      <c r="F450" s="97" t="s">
        <v>1198</v>
      </c>
      <c r="G450" s="97" t="s">
        <v>79</v>
      </c>
      <c r="H450" s="97" t="s">
        <v>280</v>
      </c>
      <c r="I450" s="97" t="s">
        <v>277</v>
      </c>
      <c r="J450" s="114" t="s">
        <v>51</v>
      </c>
      <c r="K450" s="114">
        <v>3</v>
      </c>
      <c r="L450" s="103">
        <v>43040</v>
      </c>
      <c r="M450" s="103">
        <v>43342</v>
      </c>
      <c r="N450" s="89">
        <f t="shared" si="220"/>
        <v>43.142857142857146</v>
      </c>
      <c r="O450" s="84" t="s">
        <v>19</v>
      </c>
      <c r="P450" s="87">
        <v>3</v>
      </c>
      <c r="Q450" s="84"/>
      <c r="R450" s="84"/>
      <c r="S450" s="165">
        <f t="shared" si="219"/>
        <v>-1444.7333333333333</v>
      </c>
      <c r="T450" s="90">
        <f t="shared" si="207"/>
        <v>100</v>
      </c>
      <c r="U450" s="101">
        <f t="shared" si="208"/>
        <v>43.142857142857146</v>
      </c>
      <c r="V450" s="101">
        <f t="shared" si="209"/>
        <v>43.142857142857146</v>
      </c>
      <c r="W450" s="101">
        <f t="shared" si="210"/>
        <v>43.142857142857146</v>
      </c>
      <c r="X450" s="84"/>
      <c r="Y450" s="112" t="str">
        <f t="shared" si="211"/>
        <v>CUMPLIDA</v>
      </c>
      <c r="Z450" s="112" t="str">
        <f t="shared" si="212"/>
        <v>CUMPLIDO</v>
      </c>
      <c r="AA450" s="108" t="s">
        <v>169</v>
      </c>
      <c r="AB450" s="118" t="str">
        <f t="shared" si="213"/>
        <v>H84R14</v>
      </c>
      <c r="AC450" s="118">
        <f t="shared" si="216"/>
        <v>1</v>
      </c>
      <c r="AD450" s="118" t="str">
        <f t="shared" si="214"/>
        <v>H84R14 - 1</v>
      </c>
      <c r="AE450" s="192">
        <f t="shared" ref="AE450:AE488" si="222">IF(Y450="VENCIDA",1,IF(Y450="PRÓXIMA A VENCER",2,IF(Y450="EN TERMINO",3,IF(Y450="CON AVANCE",4,IF(Y450="CUMPLIDA",5,)))))</f>
        <v>5</v>
      </c>
      <c r="AF450" s="192">
        <f t="shared" ref="AF450:AF488" si="223">IF(AC451=AC450+1,MIN(AE450,AF451),AE450)</f>
        <v>5</v>
      </c>
      <c r="AG450" s="192" t="str">
        <f t="shared" ref="AG450:AG488" si="224">IF(A450&lt;&gt;"",MID(F450,1,FIND(" ",F450,1)-1),AG449)</f>
        <v>H84R14.</v>
      </c>
      <c r="AH450" s="192" t="str">
        <f t="shared" ref="AH450:AH488" si="225">IFERROR(MID(AG450,1,FIND(".",AG450,1)-1),AG450)</f>
        <v>H84R14</v>
      </c>
      <c r="AI450" s="66"/>
      <c r="AJ450" s="66"/>
    </row>
    <row r="451" spans="1:36" s="15" customFormat="1" ht="350.1" customHeight="1" x14ac:dyDescent="0.2">
      <c r="A451" s="162">
        <f>IF(ISBLANK(D451),"",COUNTA($D$2:D451))</f>
        <v>368</v>
      </c>
      <c r="B451" s="141">
        <f t="shared" si="221"/>
        <v>450</v>
      </c>
      <c r="C451" s="84"/>
      <c r="D451" s="100" t="s">
        <v>848</v>
      </c>
      <c r="E451" s="84" t="s">
        <v>28</v>
      </c>
      <c r="F451" s="97" t="s">
        <v>1199</v>
      </c>
      <c r="G451" s="97" t="s">
        <v>80</v>
      </c>
      <c r="H451" s="97" t="s">
        <v>281</v>
      </c>
      <c r="I451" s="97" t="s">
        <v>277</v>
      </c>
      <c r="J451" s="114" t="s">
        <v>51</v>
      </c>
      <c r="K451" s="114">
        <v>3</v>
      </c>
      <c r="L451" s="103">
        <v>43040</v>
      </c>
      <c r="M451" s="103">
        <v>43342</v>
      </c>
      <c r="N451" s="89">
        <f t="shared" si="220"/>
        <v>43.142857142857146</v>
      </c>
      <c r="O451" s="84" t="s">
        <v>19</v>
      </c>
      <c r="P451" s="87">
        <v>3</v>
      </c>
      <c r="Q451" s="84"/>
      <c r="R451" s="84"/>
      <c r="S451" s="165">
        <f t="shared" si="219"/>
        <v>-1444.7333333333333</v>
      </c>
      <c r="T451" s="90">
        <f t="shared" si="207"/>
        <v>100</v>
      </c>
      <c r="U451" s="101">
        <f t="shared" si="208"/>
        <v>43.142857142857146</v>
      </c>
      <c r="V451" s="101">
        <f t="shared" si="209"/>
        <v>43.142857142857146</v>
      </c>
      <c r="W451" s="101">
        <f t="shared" si="210"/>
        <v>43.142857142857146</v>
      </c>
      <c r="X451" s="84"/>
      <c r="Y451" s="112" t="str">
        <f t="shared" si="211"/>
        <v>CUMPLIDA</v>
      </c>
      <c r="Z451" s="112" t="str">
        <f t="shared" si="212"/>
        <v>CUMPLIDO</v>
      </c>
      <c r="AA451" s="108" t="s">
        <v>169</v>
      </c>
      <c r="AB451" s="118" t="str">
        <f t="shared" si="213"/>
        <v>H85R14</v>
      </c>
      <c r="AC451" s="118">
        <f t="shared" si="216"/>
        <v>1</v>
      </c>
      <c r="AD451" s="118" t="str">
        <f t="shared" si="214"/>
        <v>H85R14 - 1</v>
      </c>
      <c r="AE451" s="192">
        <f t="shared" si="222"/>
        <v>5</v>
      </c>
      <c r="AF451" s="192">
        <f t="shared" si="223"/>
        <v>5</v>
      </c>
      <c r="AG451" s="192" t="str">
        <f t="shared" si="224"/>
        <v>H85R14.</v>
      </c>
      <c r="AH451" s="192" t="str">
        <f t="shared" si="225"/>
        <v>H85R14</v>
      </c>
      <c r="AI451" s="66"/>
      <c r="AJ451" s="66"/>
    </row>
    <row r="452" spans="1:36" s="15" customFormat="1" ht="350.1" customHeight="1" x14ac:dyDescent="0.2">
      <c r="A452" s="162">
        <f>IF(ISBLANK(D452),"",COUNTA($D$2:D452))</f>
        <v>369</v>
      </c>
      <c r="B452" s="141">
        <f t="shared" si="221"/>
        <v>451</v>
      </c>
      <c r="C452" s="84"/>
      <c r="D452" s="100" t="s">
        <v>848</v>
      </c>
      <c r="E452" s="84" t="s">
        <v>39</v>
      </c>
      <c r="F452" s="97" t="s">
        <v>1200</v>
      </c>
      <c r="G452" s="97" t="s">
        <v>82</v>
      </c>
      <c r="H452" s="98" t="s">
        <v>706</v>
      </c>
      <c r="I452" s="98" t="s">
        <v>707</v>
      </c>
      <c r="J452" s="84" t="s">
        <v>9</v>
      </c>
      <c r="K452" s="84">
        <v>1</v>
      </c>
      <c r="L452" s="88">
        <v>43040</v>
      </c>
      <c r="M452" s="88">
        <v>43099</v>
      </c>
      <c r="N452" s="89">
        <f t="shared" ref="N452:N485" si="226">(+M452-L452)/7</f>
        <v>8.4285714285714288</v>
      </c>
      <c r="O452" s="84" t="s">
        <v>659</v>
      </c>
      <c r="P452" s="87">
        <v>1</v>
      </c>
      <c r="Q452" s="84"/>
      <c r="R452" s="84"/>
      <c r="S452" s="165">
        <f t="shared" si="219"/>
        <v>-1436.6333333333334</v>
      </c>
      <c r="T452" s="90">
        <f t="shared" si="207"/>
        <v>100</v>
      </c>
      <c r="U452" s="101">
        <f t="shared" si="208"/>
        <v>8.4285714285714288</v>
      </c>
      <c r="V452" s="101">
        <f t="shared" si="209"/>
        <v>8.4285714285714288</v>
      </c>
      <c r="W452" s="101">
        <f t="shared" si="210"/>
        <v>8.4285714285714288</v>
      </c>
      <c r="X452" s="84"/>
      <c r="Y452" s="112" t="str">
        <f t="shared" si="211"/>
        <v>CUMPLIDA</v>
      </c>
      <c r="Z452" s="112" t="str">
        <f t="shared" si="212"/>
        <v>CUMPLIDO</v>
      </c>
      <c r="AA452" s="108" t="s">
        <v>169</v>
      </c>
      <c r="AB452" s="118" t="str">
        <f t="shared" si="213"/>
        <v>H99R14</v>
      </c>
      <c r="AC452" s="118">
        <f t="shared" si="216"/>
        <v>1</v>
      </c>
      <c r="AD452" s="118" t="str">
        <f t="shared" si="214"/>
        <v>H99R14 - 1</v>
      </c>
      <c r="AE452" s="192">
        <f t="shared" si="222"/>
        <v>5</v>
      </c>
      <c r="AF452" s="192">
        <f t="shared" si="223"/>
        <v>5</v>
      </c>
      <c r="AG452" s="192" t="str">
        <f t="shared" si="224"/>
        <v>H99R14.</v>
      </c>
      <c r="AH452" s="192" t="str">
        <f t="shared" si="225"/>
        <v>H99R14</v>
      </c>
      <c r="AI452" s="66"/>
      <c r="AJ452" s="66"/>
    </row>
    <row r="453" spans="1:36" s="15" customFormat="1" ht="350.1" customHeight="1" x14ac:dyDescent="0.2">
      <c r="A453" s="162">
        <f>IF(ISBLANK(D453),"",COUNTA($D$2:D453))</f>
        <v>370</v>
      </c>
      <c r="B453" s="141">
        <f t="shared" si="221"/>
        <v>452</v>
      </c>
      <c r="C453" s="84"/>
      <c r="D453" s="100" t="s">
        <v>848</v>
      </c>
      <c r="E453" s="84" t="s">
        <v>39</v>
      </c>
      <c r="F453" s="97" t="s">
        <v>1020</v>
      </c>
      <c r="G453" s="97" t="s">
        <v>83</v>
      </c>
      <c r="H453" s="98" t="s">
        <v>708</v>
      </c>
      <c r="I453" s="98" t="s">
        <v>709</v>
      </c>
      <c r="J453" s="84" t="s">
        <v>679</v>
      </c>
      <c r="K453" s="84">
        <v>1</v>
      </c>
      <c r="L453" s="88">
        <v>43040</v>
      </c>
      <c r="M453" s="88">
        <v>43099</v>
      </c>
      <c r="N453" s="89">
        <f t="shared" si="226"/>
        <v>8.4285714285714288</v>
      </c>
      <c r="O453" s="84" t="s">
        <v>659</v>
      </c>
      <c r="P453" s="87">
        <v>1</v>
      </c>
      <c r="Q453" s="84"/>
      <c r="R453" s="84"/>
      <c r="S453" s="165">
        <f t="shared" si="219"/>
        <v>-1436.6333333333334</v>
      </c>
      <c r="T453" s="90">
        <f t="shared" si="207"/>
        <v>100</v>
      </c>
      <c r="U453" s="101">
        <f t="shared" si="208"/>
        <v>8.4285714285714288</v>
      </c>
      <c r="V453" s="101">
        <f t="shared" si="209"/>
        <v>8.4285714285714288</v>
      </c>
      <c r="W453" s="101">
        <f t="shared" si="210"/>
        <v>8.4285714285714288</v>
      </c>
      <c r="X453" s="84"/>
      <c r="Y453" s="112" t="str">
        <f t="shared" si="211"/>
        <v>CUMPLIDA</v>
      </c>
      <c r="Z453" s="112" t="str">
        <f t="shared" si="212"/>
        <v>CUMPLIDO</v>
      </c>
      <c r="AA453" s="108" t="s">
        <v>169</v>
      </c>
      <c r="AB453" s="118" t="str">
        <f t="shared" si="213"/>
        <v>H103R14</v>
      </c>
      <c r="AC453" s="118">
        <f t="shared" si="216"/>
        <v>1</v>
      </c>
      <c r="AD453" s="118" t="str">
        <f t="shared" si="214"/>
        <v>H103R14 - 1</v>
      </c>
      <c r="AE453" s="192">
        <f t="shared" si="222"/>
        <v>5</v>
      </c>
      <c r="AF453" s="192">
        <f t="shared" si="223"/>
        <v>5</v>
      </c>
      <c r="AG453" s="192" t="str">
        <f t="shared" si="224"/>
        <v>H103R14.</v>
      </c>
      <c r="AH453" s="192" t="str">
        <f t="shared" si="225"/>
        <v>H103R14</v>
      </c>
      <c r="AI453" s="66"/>
      <c r="AJ453" s="66"/>
    </row>
    <row r="454" spans="1:36" s="15" customFormat="1" ht="350.1" customHeight="1" x14ac:dyDescent="0.2">
      <c r="A454" s="162">
        <f>IF(ISBLANK(D454),"",COUNTA($D$2:D454))</f>
        <v>371</v>
      </c>
      <c r="B454" s="141">
        <f t="shared" si="221"/>
        <v>453</v>
      </c>
      <c r="C454" s="84"/>
      <c r="D454" s="100" t="s">
        <v>1021</v>
      </c>
      <c r="E454" s="84" t="s">
        <v>41</v>
      </c>
      <c r="F454" s="97" t="s">
        <v>1022</v>
      </c>
      <c r="G454" s="97" t="s">
        <v>84</v>
      </c>
      <c r="H454" s="98" t="s">
        <v>708</v>
      </c>
      <c r="I454" s="98" t="s">
        <v>709</v>
      </c>
      <c r="J454" s="84" t="s">
        <v>679</v>
      </c>
      <c r="K454" s="84">
        <v>1</v>
      </c>
      <c r="L454" s="88">
        <v>43040</v>
      </c>
      <c r="M454" s="88">
        <v>43099</v>
      </c>
      <c r="N454" s="89">
        <f t="shared" si="226"/>
        <v>8.4285714285714288</v>
      </c>
      <c r="O454" s="84" t="s">
        <v>659</v>
      </c>
      <c r="P454" s="87">
        <v>1</v>
      </c>
      <c r="Q454" s="84"/>
      <c r="R454" s="84"/>
      <c r="S454" s="165">
        <f t="shared" si="219"/>
        <v>-1436.6333333333334</v>
      </c>
      <c r="T454" s="90">
        <f t="shared" si="207"/>
        <v>100</v>
      </c>
      <c r="U454" s="101">
        <f t="shared" si="208"/>
        <v>8.4285714285714288</v>
      </c>
      <c r="V454" s="101">
        <f t="shared" si="209"/>
        <v>8.4285714285714288</v>
      </c>
      <c r="W454" s="101">
        <f t="shared" si="210"/>
        <v>8.4285714285714288</v>
      </c>
      <c r="X454" s="84"/>
      <c r="Y454" s="112" t="str">
        <f t="shared" si="211"/>
        <v>CUMPLIDA</v>
      </c>
      <c r="Z454" s="112" t="str">
        <f t="shared" si="212"/>
        <v>CUMPLIDO</v>
      </c>
      <c r="AA454" s="108" t="s">
        <v>169</v>
      </c>
      <c r="AB454" s="118" t="str">
        <f t="shared" si="213"/>
        <v>H104R14</v>
      </c>
      <c r="AC454" s="118">
        <f t="shared" si="216"/>
        <v>1</v>
      </c>
      <c r="AD454" s="118" t="str">
        <f t="shared" si="214"/>
        <v>H104R14 - 1</v>
      </c>
      <c r="AE454" s="192">
        <f t="shared" si="222"/>
        <v>5</v>
      </c>
      <c r="AF454" s="192">
        <f t="shared" si="223"/>
        <v>5</v>
      </c>
      <c r="AG454" s="192" t="str">
        <f t="shared" si="224"/>
        <v>H104R14.</v>
      </c>
      <c r="AH454" s="192" t="str">
        <f t="shared" si="225"/>
        <v>H104R14</v>
      </c>
      <c r="AI454" s="66"/>
      <c r="AJ454" s="66"/>
    </row>
    <row r="455" spans="1:36" s="15" customFormat="1" ht="350.1" customHeight="1" x14ac:dyDescent="0.2">
      <c r="A455" s="162">
        <f>IF(ISBLANK(D455),"",COUNTA($D$2:D455))</f>
        <v>372</v>
      </c>
      <c r="B455" s="141">
        <f t="shared" si="221"/>
        <v>454</v>
      </c>
      <c r="C455" s="84"/>
      <c r="D455" s="100" t="s">
        <v>997</v>
      </c>
      <c r="E455" s="84" t="s">
        <v>28</v>
      </c>
      <c r="F455" s="97" t="s">
        <v>1023</v>
      </c>
      <c r="G455" s="97" t="s">
        <v>85</v>
      </c>
      <c r="H455" s="98" t="s">
        <v>710</v>
      </c>
      <c r="I455" s="98" t="s">
        <v>711</v>
      </c>
      <c r="J455" s="84" t="s">
        <v>81</v>
      </c>
      <c r="K455" s="84">
        <v>1</v>
      </c>
      <c r="L455" s="88">
        <v>43040</v>
      </c>
      <c r="M455" s="88">
        <v>43099</v>
      </c>
      <c r="N455" s="89">
        <f t="shared" si="226"/>
        <v>8.4285714285714288</v>
      </c>
      <c r="O455" s="84" t="s">
        <v>659</v>
      </c>
      <c r="P455" s="87">
        <v>1</v>
      </c>
      <c r="Q455" s="84"/>
      <c r="R455" s="84"/>
      <c r="S455" s="165">
        <f t="shared" si="219"/>
        <v>-1436.6333333333334</v>
      </c>
      <c r="T455" s="90">
        <f t="shared" ref="T455:T487" si="227">IF(P455/K455&gt;1,100,+P455/K455*100)</f>
        <v>100</v>
      </c>
      <c r="U455" s="101">
        <f t="shared" ref="U455:U488" si="228">+N455*T455/100</f>
        <v>8.4285714285714288</v>
      </c>
      <c r="V455" s="101">
        <f t="shared" ref="V455:V488" si="229">IF(M455&lt;=$AJ$1,U455,0)</f>
        <v>8.4285714285714288</v>
      </c>
      <c r="W455" s="101">
        <f t="shared" ref="W455:W488" si="230">IF($AJ$1&gt;=M455,N455,0)</f>
        <v>8.4285714285714288</v>
      </c>
      <c r="X455" s="84"/>
      <c r="Y455" s="112" t="str">
        <f t="shared" si="211"/>
        <v>CUMPLIDA</v>
      </c>
      <c r="Z455" s="112" t="str">
        <f t="shared" ref="Z455:Z488" si="231">IF(A455&lt;&gt;"",IF(AF455=1,"VENCIDO",IF(AF455=2,"PRÓXIMO A VENCER",IF(AF455=3,"EN TERMINO",IF(AF455=4,"CON AVANCE",IF(AF455=5,"CUMPLIDO",))))),"")</f>
        <v>CUMPLIDO</v>
      </c>
      <c r="AA455" s="108" t="s">
        <v>169</v>
      </c>
      <c r="AB455" s="118" t="str">
        <f t="shared" si="213"/>
        <v>H108R14</v>
      </c>
      <c r="AC455" s="118">
        <f t="shared" si="216"/>
        <v>1</v>
      </c>
      <c r="AD455" s="118" t="str">
        <f t="shared" si="214"/>
        <v>H108R14 - 1</v>
      </c>
      <c r="AE455" s="192">
        <f t="shared" si="222"/>
        <v>5</v>
      </c>
      <c r="AF455" s="192">
        <f t="shared" si="223"/>
        <v>5</v>
      </c>
      <c r="AG455" s="192" t="str">
        <f t="shared" si="224"/>
        <v>H108R14.</v>
      </c>
      <c r="AH455" s="192" t="str">
        <f t="shared" si="225"/>
        <v>H108R14</v>
      </c>
      <c r="AI455" s="66"/>
      <c r="AJ455" s="66"/>
    </row>
    <row r="456" spans="1:36" s="15" customFormat="1" ht="350.1" customHeight="1" x14ac:dyDescent="0.2">
      <c r="A456" s="162">
        <f>IF(ISBLANK(D456),"",COUNTA($D$2:D456))</f>
        <v>373</v>
      </c>
      <c r="B456" s="141">
        <f t="shared" si="221"/>
        <v>455</v>
      </c>
      <c r="C456" s="84"/>
      <c r="D456" s="100" t="s">
        <v>994</v>
      </c>
      <c r="E456" s="84" t="s">
        <v>22</v>
      </c>
      <c r="F456" s="97" t="s">
        <v>369</v>
      </c>
      <c r="G456" s="97" t="s">
        <v>86</v>
      </c>
      <c r="H456" s="98" t="s">
        <v>366</v>
      </c>
      <c r="I456" s="98" t="s">
        <v>367</v>
      </c>
      <c r="J456" s="84" t="s">
        <v>368</v>
      </c>
      <c r="K456" s="84">
        <v>2</v>
      </c>
      <c r="L456" s="88">
        <v>43040</v>
      </c>
      <c r="M456" s="88">
        <v>43311</v>
      </c>
      <c r="N456" s="89">
        <f t="shared" si="226"/>
        <v>38.714285714285715</v>
      </c>
      <c r="O456" s="84" t="s">
        <v>417</v>
      </c>
      <c r="P456" s="102">
        <v>2</v>
      </c>
      <c r="Q456" s="97"/>
      <c r="R456" s="181">
        <v>44383</v>
      </c>
      <c r="S456" s="165">
        <f t="shared" si="219"/>
        <v>35.733333333333334</v>
      </c>
      <c r="T456" s="90">
        <f t="shared" si="227"/>
        <v>100</v>
      </c>
      <c r="U456" s="101">
        <f t="shared" si="228"/>
        <v>38.714285714285715</v>
      </c>
      <c r="V456" s="101">
        <f t="shared" si="229"/>
        <v>38.714285714285715</v>
      </c>
      <c r="W456" s="101">
        <f t="shared" si="230"/>
        <v>38.714285714285715</v>
      </c>
      <c r="X456" s="84" t="s">
        <v>1907</v>
      </c>
      <c r="Y456" s="112" t="str">
        <f t="shared" ref="Y456:Y488" si="232">IF(T456=100,"CUMPLIDA",IF(M456-$AJ$1&lt;0,"VENCIDA",IF(M456-$AJ$1&lt;=30,"PRÓXIMA A VENCER",IF(T456&gt;0,"CON AVANCE","EN TERMINO"))))</f>
        <v>CUMPLIDA</v>
      </c>
      <c r="Z456" s="112" t="str">
        <f t="shared" si="231"/>
        <v>CUMPLIDO</v>
      </c>
      <c r="AA456" s="108" t="s">
        <v>169</v>
      </c>
      <c r="AB456" s="118" t="str">
        <f t="shared" ref="AB456:AB488" si="233">AH456</f>
        <v>H112R14</v>
      </c>
      <c r="AC456" s="118">
        <f t="shared" si="216"/>
        <v>1</v>
      </c>
      <c r="AD456" s="118" t="str">
        <f t="shared" si="214"/>
        <v>H112R14 - 1</v>
      </c>
      <c r="AE456" s="192">
        <f t="shared" si="222"/>
        <v>5</v>
      </c>
      <c r="AF456" s="192">
        <f t="shared" si="223"/>
        <v>5</v>
      </c>
      <c r="AG456" s="192" t="str">
        <f t="shared" si="224"/>
        <v>H112R14.</v>
      </c>
      <c r="AH456" s="192" t="str">
        <f t="shared" si="225"/>
        <v>H112R14</v>
      </c>
      <c r="AI456" s="66"/>
      <c r="AJ456" s="66"/>
    </row>
    <row r="457" spans="1:36" s="15" customFormat="1" ht="350.1" customHeight="1" x14ac:dyDescent="0.2">
      <c r="A457" s="162">
        <f>IF(ISBLANK(D457),"",COUNTA($D$2:D457))</f>
        <v>374</v>
      </c>
      <c r="B457" s="141">
        <f t="shared" si="221"/>
        <v>456</v>
      </c>
      <c r="C457" s="84"/>
      <c r="D457" s="100" t="s">
        <v>994</v>
      </c>
      <c r="E457" s="84" t="s">
        <v>87</v>
      </c>
      <c r="F457" s="97" t="s">
        <v>754</v>
      </c>
      <c r="G457" s="97" t="s">
        <v>461</v>
      </c>
      <c r="H457" s="98" t="s">
        <v>755</v>
      </c>
      <c r="I457" s="98" t="s">
        <v>463</v>
      </c>
      <c r="J457" s="84" t="s">
        <v>462</v>
      </c>
      <c r="K457" s="84">
        <v>2</v>
      </c>
      <c r="L457" s="88">
        <v>43040</v>
      </c>
      <c r="M457" s="88">
        <v>43403</v>
      </c>
      <c r="N457" s="89">
        <f t="shared" si="226"/>
        <v>51.857142857142854</v>
      </c>
      <c r="O457" s="84" t="s">
        <v>417</v>
      </c>
      <c r="P457" s="87">
        <v>2</v>
      </c>
      <c r="Q457" s="97"/>
      <c r="R457" s="181">
        <v>44383</v>
      </c>
      <c r="S457" s="165">
        <f t="shared" si="219"/>
        <v>32.666666666666664</v>
      </c>
      <c r="T457" s="90">
        <f t="shared" si="227"/>
        <v>100</v>
      </c>
      <c r="U457" s="101">
        <f t="shared" si="228"/>
        <v>51.857142857142854</v>
      </c>
      <c r="V457" s="101">
        <f t="shared" si="229"/>
        <v>51.857142857142854</v>
      </c>
      <c r="W457" s="101">
        <f t="shared" si="230"/>
        <v>51.857142857142854</v>
      </c>
      <c r="X457" s="84" t="s">
        <v>1907</v>
      </c>
      <c r="Y457" s="112" t="str">
        <f t="shared" si="232"/>
        <v>CUMPLIDA</v>
      </c>
      <c r="Z457" s="112" t="str">
        <f t="shared" si="231"/>
        <v>CUMPLIDO</v>
      </c>
      <c r="AA457" s="108" t="s">
        <v>169</v>
      </c>
      <c r="AB457" s="118" t="str">
        <f t="shared" si="233"/>
        <v>H113R14</v>
      </c>
      <c r="AC457" s="118">
        <f t="shared" si="216"/>
        <v>1</v>
      </c>
      <c r="AD457" s="118" t="str">
        <f t="shared" si="214"/>
        <v>H113R14 - 1</v>
      </c>
      <c r="AE457" s="192">
        <f t="shared" si="222"/>
        <v>5</v>
      </c>
      <c r="AF457" s="192">
        <f t="shared" si="223"/>
        <v>5</v>
      </c>
      <c r="AG457" s="192" t="str">
        <f t="shared" si="224"/>
        <v>H113R14.</v>
      </c>
      <c r="AH457" s="192" t="str">
        <f t="shared" si="225"/>
        <v>H113R14</v>
      </c>
      <c r="AI457" s="66"/>
      <c r="AJ457" s="66"/>
    </row>
    <row r="458" spans="1:36" s="15" customFormat="1" ht="350.1" customHeight="1" x14ac:dyDescent="0.2">
      <c r="A458" s="162">
        <f>IF(ISBLANK(D458),"",COUNTA($D$2:D458))</f>
        <v>375</v>
      </c>
      <c r="B458" s="141">
        <f t="shared" si="221"/>
        <v>457</v>
      </c>
      <c r="C458" s="84"/>
      <c r="D458" s="100" t="s">
        <v>848</v>
      </c>
      <c r="E458" s="84" t="s">
        <v>87</v>
      </c>
      <c r="F458" s="97" t="s">
        <v>466</v>
      </c>
      <c r="G458" s="97" t="s">
        <v>88</v>
      </c>
      <c r="H458" s="98" t="s">
        <v>814</v>
      </c>
      <c r="I458" s="98" t="s">
        <v>815</v>
      </c>
      <c r="J458" s="84" t="s">
        <v>370</v>
      </c>
      <c r="K458" s="84">
        <v>26</v>
      </c>
      <c r="L458" s="88">
        <v>43040</v>
      </c>
      <c r="M458" s="88">
        <v>43099</v>
      </c>
      <c r="N458" s="89">
        <f t="shared" si="226"/>
        <v>8.4285714285714288</v>
      </c>
      <c r="O458" s="84" t="s">
        <v>357</v>
      </c>
      <c r="P458" s="87">
        <v>26</v>
      </c>
      <c r="Q458" s="97"/>
      <c r="R458" s="84"/>
      <c r="S458" s="165">
        <f t="shared" si="219"/>
        <v>-1436.6333333333334</v>
      </c>
      <c r="T458" s="90">
        <f t="shared" si="227"/>
        <v>100</v>
      </c>
      <c r="U458" s="101">
        <f t="shared" si="228"/>
        <v>8.4285714285714288</v>
      </c>
      <c r="V458" s="101">
        <f t="shared" si="229"/>
        <v>8.4285714285714288</v>
      </c>
      <c r="W458" s="101">
        <f t="shared" si="230"/>
        <v>8.4285714285714288</v>
      </c>
      <c r="X458" s="84" t="s">
        <v>1907</v>
      </c>
      <c r="Y458" s="112" t="str">
        <f t="shared" si="232"/>
        <v>CUMPLIDA</v>
      </c>
      <c r="Z458" s="112" t="str">
        <f t="shared" si="231"/>
        <v>CUMPLIDO</v>
      </c>
      <c r="AA458" s="108" t="s">
        <v>169</v>
      </c>
      <c r="AB458" s="118" t="str">
        <f t="shared" si="233"/>
        <v>H114R14</v>
      </c>
      <c r="AC458" s="118">
        <f t="shared" si="216"/>
        <v>1</v>
      </c>
      <c r="AD458" s="118" t="str">
        <f t="shared" si="214"/>
        <v>H114R14 - 1</v>
      </c>
      <c r="AE458" s="192">
        <f t="shared" si="222"/>
        <v>5</v>
      </c>
      <c r="AF458" s="192">
        <f t="shared" si="223"/>
        <v>5</v>
      </c>
      <c r="AG458" s="192" t="str">
        <f t="shared" si="224"/>
        <v>H114R14.</v>
      </c>
      <c r="AH458" s="192" t="str">
        <f t="shared" si="225"/>
        <v>H114R14</v>
      </c>
      <c r="AI458" s="66"/>
      <c r="AJ458" s="66"/>
    </row>
    <row r="459" spans="1:36" s="15" customFormat="1" ht="350.1" customHeight="1" x14ac:dyDescent="0.2">
      <c r="A459" s="162" t="str">
        <f>IF(ISBLANK(D459),"",COUNTA($D$2:D459))</f>
        <v/>
      </c>
      <c r="B459" s="141">
        <f t="shared" si="221"/>
        <v>458</v>
      </c>
      <c r="C459" s="84"/>
      <c r="D459" s="100"/>
      <c r="E459" s="84" t="s">
        <v>87</v>
      </c>
      <c r="F459" s="97" t="s">
        <v>467</v>
      </c>
      <c r="G459" s="97" t="s">
        <v>89</v>
      </c>
      <c r="H459" s="98" t="s">
        <v>468</v>
      </c>
      <c r="I459" s="98" t="s">
        <v>464</v>
      </c>
      <c r="J459" s="84" t="s">
        <v>465</v>
      </c>
      <c r="K459" s="84">
        <v>2</v>
      </c>
      <c r="L459" s="88">
        <v>43040</v>
      </c>
      <c r="M459" s="88">
        <v>43281</v>
      </c>
      <c r="N459" s="89">
        <f t="shared" si="226"/>
        <v>34.428571428571431</v>
      </c>
      <c r="O459" s="84" t="s">
        <v>417</v>
      </c>
      <c r="P459" s="87">
        <v>2</v>
      </c>
      <c r="Q459" s="97"/>
      <c r="R459" s="181">
        <v>44383</v>
      </c>
      <c r="S459" s="165">
        <f t="shared" si="219"/>
        <v>36.733333333333334</v>
      </c>
      <c r="T459" s="90">
        <f t="shared" si="227"/>
        <v>100</v>
      </c>
      <c r="U459" s="101">
        <f t="shared" si="228"/>
        <v>34.428571428571431</v>
      </c>
      <c r="V459" s="101">
        <f t="shared" si="229"/>
        <v>34.428571428571431</v>
      </c>
      <c r="W459" s="101">
        <f t="shared" si="230"/>
        <v>34.428571428571431</v>
      </c>
      <c r="X459" s="84" t="s">
        <v>1907</v>
      </c>
      <c r="Y459" s="112" t="str">
        <f t="shared" si="232"/>
        <v>CUMPLIDA</v>
      </c>
      <c r="Z459" s="112" t="str">
        <f t="shared" si="231"/>
        <v/>
      </c>
      <c r="AA459" s="108" t="s">
        <v>169</v>
      </c>
      <c r="AB459" s="118" t="str">
        <f t="shared" si="233"/>
        <v>H114R14</v>
      </c>
      <c r="AC459" s="118">
        <f t="shared" si="216"/>
        <v>2</v>
      </c>
      <c r="AD459" s="118" t="str">
        <f t="shared" si="214"/>
        <v>H114R14 - 2</v>
      </c>
      <c r="AE459" s="192">
        <f t="shared" si="222"/>
        <v>5</v>
      </c>
      <c r="AF459" s="192">
        <f t="shared" si="223"/>
        <v>5</v>
      </c>
      <c r="AG459" s="192" t="str">
        <f t="shared" si="224"/>
        <v>H114R14.</v>
      </c>
      <c r="AH459" s="192" t="str">
        <f t="shared" si="225"/>
        <v>H114R14</v>
      </c>
      <c r="AI459" s="66"/>
      <c r="AJ459" s="66"/>
    </row>
    <row r="460" spans="1:36" s="15" customFormat="1" ht="350.1" customHeight="1" x14ac:dyDescent="0.2">
      <c r="A460" s="162">
        <f>IF(ISBLANK(D460),"",COUNTA($D$2:D460))</f>
        <v>376</v>
      </c>
      <c r="B460" s="141">
        <f t="shared" si="221"/>
        <v>459</v>
      </c>
      <c r="C460" s="84"/>
      <c r="D460" s="100" t="s">
        <v>848</v>
      </c>
      <c r="E460" s="84" t="s">
        <v>22</v>
      </c>
      <c r="F460" s="97" t="s">
        <v>470</v>
      </c>
      <c r="G460" s="97" t="s">
        <v>91</v>
      </c>
      <c r="H460" s="98" t="s">
        <v>1662</v>
      </c>
      <c r="I460" s="98" t="s">
        <v>1663</v>
      </c>
      <c r="J460" s="84" t="s">
        <v>469</v>
      </c>
      <c r="K460" s="84">
        <v>3</v>
      </c>
      <c r="L460" s="88">
        <v>44044</v>
      </c>
      <c r="M460" s="88">
        <v>44255</v>
      </c>
      <c r="N460" s="89">
        <f t="shared" si="226"/>
        <v>30.142857142857142</v>
      </c>
      <c r="O460" s="84" t="s">
        <v>417</v>
      </c>
      <c r="P460" s="87">
        <v>3</v>
      </c>
      <c r="Q460" s="97"/>
      <c r="R460" s="181">
        <v>44267</v>
      </c>
      <c r="S460" s="165">
        <f t="shared" si="219"/>
        <v>0.4</v>
      </c>
      <c r="T460" s="90">
        <f t="shared" si="227"/>
        <v>100</v>
      </c>
      <c r="U460" s="101">
        <f t="shared" si="228"/>
        <v>30.142857142857142</v>
      </c>
      <c r="V460" s="101">
        <f t="shared" si="229"/>
        <v>30.142857142857142</v>
      </c>
      <c r="W460" s="101">
        <f t="shared" si="230"/>
        <v>30.142857142857142</v>
      </c>
      <c r="X460" s="84" t="s">
        <v>1907</v>
      </c>
      <c r="Y460" s="112" t="str">
        <f t="shared" si="232"/>
        <v>CUMPLIDA</v>
      </c>
      <c r="Z460" s="112" t="str">
        <f t="shared" si="231"/>
        <v>CUMPLIDO</v>
      </c>
      <c r="AA460" s="108" t="s">
        <v>169</v>
      </c>
      <c r="AB460" s="118" t="str">
        <f t="shared" si="233"/>
        <v>H116R14</v>
      </c>
      <c r="AC460" s="118">
        <f t="shared" si="216"/>
        <v>1</v>
      </c>
      <c r="AD460" s="118" t="str">
        <f t="shared" si="214"/>
        <v>H116R14 - 1</v>
      </c>
      <c r="AE460" s="192">
        <f t="shared" si="222"/>
        <v>5</v>
      </c>
      <c r="AF460" s="192">
        <f t="shared" si="223"/>
        <v>5</v>
      </c>
      <c r="AG460" s="192" t="str">
        <f t="shared" si="224"/>
        <v>H116R14.</v>
      </c>
      <c r="AH460" s="192" t="str">
        <f t="shared" si="225"/>
        <v>H116R14</v>
      </c>
      <c r="AI460" s="66"/>
      <c r="AJ460" s="66"/>
    </row>
    <row r="461" spans="1:36" s="15" customFormat="1" ht="350.1" customHeight="1" x14ac:dyDescent="0.2">
      <c r="A461" s="162">
        <f>IF(ISBLANK(D461),"",COUNTA($D$2:D461))</f>
        <v>377</v>
      </c>
      <c r="B461" s="141">
        <f t="shared" si="221"/>
        <v>460</v>
      </c>
      <c r="C461" s="84"/>
      <c r="D461" s="100" t="s">
        <v>848</v>
      </c>
      <c r="E461" s="84" t="s">
        <v>90</v>
      </c>
      <c r="F461" s="97" t="s">
        <v>371</v>
      </c>
      <c r="G461" s="97" t="s">
        <v>91</v>
      </c>
      <c r="H461" s="98" t="s">
        <v>1664</v>
      </c>
      <c r="I461" s="98" t="s">
        <v>1665</v>
      </c>
      <c r="J461" s="84" t="s">
        <v>469</v>
      </c>
      <c r="K461" s="84">
        <v>3</v>
      </c>
      <c r="L461" s="88">
        <v>44044</v>
      </c>
      <c r="M461" s="88">
        <v>44255</v>
      </c>
      <c r="N461" s="89">
        <f t="shared" si="226"/>
        <v>30.142857142857142</v>
      </c>
      <c r="O461" s="84" t="s">
        <v>417</v>
      </c>
      <c r="P461" s="87">
        <v>3</v>
      </c>
      <c r="Q461" s="97"/>
      <c r="R461" s="181">
        <v>44267</v>
      </c>
      <c r="S461" s="165">
        <f t="shared" si="219"/>
        <v>0.4</v>
      </c>
      <c r="T461" s="90">
        <f t="shared" si="227"/>
        <v>100</v>
      </c>
      <c r="U461" s="101">
        <f t="shared" si="228"/>
        <v>30.142857142857142</v>
      </c>
      <c r="V461" s="101">
        <f t="shared" si="229"/>
        <v>30.142857142857142</v>
      </c>
      <c r="W461" s="101">
        <f t="shared" si="230"/>
        <v>30.142857142857142</v>
      </c>
      <c r="X461" s="84" t="s">
        <v>1907</v>
      </c>
      <c r="Y461" s="112" t="str">
        <f t="shared" si="232"/>
        <v>CUMPLIDA</v>
      </c>
      <c r="Z461" s="112" t="str">
        <f t="shared" si="231"/>
        <v>CUMPLIDO</v>
      </c>
      <c r="AA461" s="108" t="s">
        <v>169</v>
      </c>
      <c r="AB461" s="118" t="str">
        <f t="shared" si="233"/>
        <v>H118R14</v>
      </c>
      <c r="AC461" s="118">
        <f t="shared" si="216"/>
        <v>1</v>
      </c>
      <c r="AD461" s="118" t="str">
        <f t="shared" si="214"/>
        <v>H118R14 - 1</v>
      </c>
      <c r="AE461" s="192">
        <f t="shared" si="222"/>
        <v>5</v>
      </c>
      <c r="AF461" s="192">
        <f t="shared" si="223"/>
        <v>5</v>
      </c>
      <c r="AG461" s="192" t="str">
        <f t="shared" si="224"/>
        <v>H118R14.</v>
      </c>
      <c r="AH461" s="192" t="str">
        <f t="shared" si="225"/>
        <v>H118R14</v>
      </c>
      <c r="AI461" s="66"/>
      <c r="AJ461" s="66"/>
    </row>
    <row r="462" spans="1:36" s="15" customFormat="1" ht="350.1" customHeight="1" x14ac:dyDescent="0.2">
      <c r="A462" s="162">
        <f>IF(ISBLANK(D462),"",COUNTA($D$2:D462))</f>
        <v>378</v>
      </c>
      <c r="B462" s="141">
        <f t="shared" si="221"/>
        <v>461</v>
      </c>
      <c r="C462" s="84"/>
      <c r="D462" s="100" t="s">
        <v>848</v>
      </c>
      <c r="E462" s="84" t="s">
        <v>22</v>
      </c>
      <c r="F462" s="97" t="s">
        <v>373</v>
      </c>
      <c r="G462" s="97" t="s">
        <v>92</v>
      </c>
      <c r="H462" s="98" t="s">
        <v>1431</v>
      </c>
      <c r="I462" s="98" t="s">
        <v>1442</v>
      </c>
      <c r="J462" s="84" t="s">
        <v>23</v>
      </c>
      <c r="K462" s="84">
        <v>4</v>
      </c>
      <c r="L462" s="88">
        <v>43709</v>
      </c>
      <c r="M462" s="88">
        <v>44073</v>
      </c>
      <c r="N462" s="89">
        <f t="shared" si="226"/>
        <v>52</v>
      </c>
      <c r="O462" s="84" t="s">
        <v>1498</v>
      </c>
      <c r="P462" s="87">
        <v>0</v>
      </c>
      <c r="Q462" s="97"/>
      <c r="R462" s="84"/>
      <c r="S462" s="165">
        <f t="shared" si="219"/>
        <v>-1469.1</v>
      </c>
      <c r="T462" s="90">
        <f t="shared" si="227"/>
        <v>0</v>
      </c>
      <c r="U462" s="101">
        <f t="shared" si="228"/>
        <v>0</v>
      </c>
      <c r="V462" s="101">
        <f t="shared" si="229"/>
        <v>0</v>
      </c>
      <c r="W462" s="101">
        <f t="shared" si="230"/>
        <v>52</v>
      </c>
      <c r="X462" s="84" t="s">
        <v>1907</v>
      </c>
      <c r="Y462" s="112" t="str">
        <f t="shared" si="232"/>
        <v>VENCIDA</v>
      </c>
      <c r="Z462" s="112" t="str">
        <f t="shared" si="231"/>
        <v>VENCIDO</v>
      </c>
      <c r="AA462" s="108" t="s">
        <v>169</v>
      </c>
      <c r="AB462" s="118" t="str">
        <f t="shared" si="233"/>
        <v>H119R14</v>
      </c>
      <c r="AC462" s="118">
        <f t="shared" si="216"/>
        <v>1</v>
      </c>
      <c r="AD462" s="118" t="str">
        <f t="shared" si="214"/>
        <v>H119R14 - 1</v>
      </c>
      <c r="AE462" s="192">
        <f t="shared" si="222"/>
        <v>1</v>
      </c>
      <c r="AF462" s="192">
        <f t="shared" si="223"/>
        <v>1</v>
      </c>
      <c r="AG462" s="192" t="str">
        <f t="shared" si="224"/>
        <v>H119R14.</v>
      </c>
      <c r="AH462" s="192" t="str">
        <f t="shared" si="225"/>
        <v>H119R14</v>
      </c>
      <c r="AI462" s="66"/>
      <c r="AJ462" s="66"/>
    </row>
    <row r="463" spans="1:36" s="15" customFormat="1" ht="350.1" customHeight="1" x14ac:dyDescent="0.2">
      <c r="A463" s="162">
        <f>IF(ISBLANK(D463),"",COUNTA($D$2:D463))</f>
        <v>379</v>
      </c>
      <c r="B463" s="141">
        <f t="shared" si="221"/>
        <v>462</v>
      </c>
      <c r="C463" s="84"/>
      <c r="D463" s="100" t="s">
        <v>994</v>
      </c>
      <c r="E463" s="84" t="s">
        <v>22</v>
      </c>
      <c r="F463" s="97" t="s">
        <v>471</v>
      </c>
      <c r="G463" s="97" t="s">
        <v>93</v>
      </c>
      <c r="H463" s="98" t="s">
        <v>472</v>
      </c>
      <c r="I463" s="98" t="s">
        <v>473</v>
      </c>
      <c r="J463" s="84" t="s">
        <v>469</v>
      </c>
      <c r="K463" s="84">
        <v>2</v>
      </c>
      <c r="L463" s="88">
        <v>43040</v>
      </c>
      <c r="M463" s="88">
        <v>43403</v>
      </c>
      <c r="N463" s="89">
        <f t="shared" si="226"/>
        <v>51.857142857142854</v>
      </c>
      <c r="O463" s="84" t="s">
        <v>417</v>
      </c>
      <c r="P463" s="87">
        <v>1.5</v>
      </c>
      <c r="Q463" s="97"/>
      <c r="R463" s="181"/>
      <c r="S463" s="165">
        <f t="shared" si="219"/>
        <v>-1446.7666666666667</v>
      </c>
      <c r="T463" s="90">
        <f t="shared" si="227"/>
        <v>75</v>
      </c>
      <c r="U463" s="101">
        <f t="shared" si="228"/>
        <v>38.892857142857139</v>
      </c>
      <c r="V463" s="101">
        <f t="shared" si="229"/>
        <v>38.892857142857139</v>
      </c>
      <c r="W463" s="101">
        <f t="shared" si="230"/>
        <v>51.857142857142854</v>
      </c>
      <c r="X463" s="84" t="s">
        <v>1907</v>
      </c>
      <c r="Y463" s="112" t="str">
        <f t="shared" si="232"/>
        <v>VENCIDA</v>
      </c>
      <c r="Z463" s="112" t="str">
        <f t="shared" si="231"/>
        <v>VENCIDO</v>
      </c>
      <c r="AA463" s="108" t="s">
        <v>169</v>
      </c>
      <c r="AB463" s="118" t="str">
        <f t="shared" si="233"/>
        <v>H120R14</v>
      </c>
      <c r="AC463" s="118">
        <f t="shared" si="216"/>
        <v>1</v>
      </c>
      <c r="AD463" s="118" t="str">
        <f t="shared" si="214"/>
        <v>H120R14 - 1</v>
      </c>
      <c r="AE463" s="192">
        <f t="shared" si="222"/>
        <v>1</v>
      </c>
      <c r="AF463" s="192">
        <f t="shared" si="223"/>
        <v>1</v>
      </c>
      <c r="AG463" s="192" t="str">
        <f t="shared" si="224"/>
        <v>H120R14.</v>
      </c>
      <c r="AH463" s="192" t="str">
        <f t="shared" si="225"/>
        <v>H120R14</v>
      </c>
      <c r="AI463" s="66"/>
      <c r="AJ463" s="66"/>
    </row>
    <row r="464" spans="1:36" s="15" customFormat="1" ht="350.1" customHeight="1" x14ac:dyDescent="0.2">
      <c r="A464" s="162">
        <f>IF(ISBLANK(D464),"",COUNTA($D$2:D464))</f>
        <v>380</v>
      </c>
      <c r="B464" s="141">
        <f t="shared" si="221"/>
        <v>463</v>
      </c>
      <c r="C464" s="84"/>
      <c r="D464" s="100" t="s">
        <v>994</v>
      </c>
      <c r="E464" s="84" t="s">
        <v>22</v>
      </c>
      <c r="F464" s="97" t="s">
        <v>2116</v>
      </c>
      <c r="G464" s="97" t="s">
        <v>447</v>
      </c>
      <c r="H464" s="98" t="s">
        <v>444</v>
      </c>
      <c r="I464" s="98" t="s">
        <v>445</v>
      </c>
      <c r="J464" s="84" t="s">
        <v>446</v>
      </c>
      <c r="K464" s="84">
        <v>1</v>
      </c>
      <c r="L464" s="88">
        <v>43040</v>
      </c>
      <c r="M464" s="88">
        <v>43281</v>
      </c>
      <c r="N464" s="89">
        <f t="shared" si="226"/>
        <v>34.428571428571431</v>
      </c>
      <c r="O464" s="84" t="s">
        <v>417</v>
      </c>
      <c r="P464" s="87">
        <v>0</v>
      </c>
      <c r="Q464" s="97"/>
      <c r="R464" s="84"/>
      <c r="S464" s="165">
        <f t="shared" si="219"/>
        <v>-1442.7</v>
      </c>
      <c r="T464" s="90">
        <f t="shared" si="227"/>
        <v>0</v>
      </c>
      <c r="U464" s="101">
        <f t="shared" si="228"/>
        <v>0</v>
      </c>
      <c r="V464" s="101">
        <f t="shared" si="229"/>
        <v>0</v>
      </c>
      <c r="W464" s="101">
        <f t="shared" si="230"/>
        <v>34.428571428571431</v>
      </c>
      <c r="X464" s="84" t="s">
        <v>1907</v>
      </c>
      <c r="Y464" s="112" t="str">
        <f t="shared" si="232"/>
        <v>VENCIDA</v>
      </c>
      <c r="Z464" s="112" t="str">
        <f t="shared" si="231"/>
        <v>VENCIDO</v>
      </c>
      <c r="AA464" s="108" t="s">
        <v>169</v>
      </c>
      <c r="AB464" s="118" t="str">
        <f t="shared" si="233"/>
        <v>H121R14</v>
      </c>
      <c r="AC464" s="118">
        <f t="shared" ref="AC464:AC488" si="234">IF(A464&lt;&gt;"",1,AC463+1)</f>
        <v>1</v>
      </c>
      <c r="AD464" s="118" t="str">
        <f t="shared" ref="AD464:AD488" si="235">CONCATENATE(AB464," - ",AC464)</f>
        <v>H121R14 - 1</v>
      </c>
      <c r="AE464" s="192">
        <f t="shared" si="222"/>
        <v>1</v>
      </c>
      <c r="AF464" s="192">
        <f t="shared" si="223"/>
        <v>1</v>
      </c>
      <c r="AG464" s="192" t="str">
        <f t="shared" si="224"/>
        <v>H121R14.</v>
      </c>
      <c r="AH464" s="192" t="str">
        <f t="shared" si="225"/>
        <v>H121R14</v>
      </c>
      <c r="AI464" s="66"/>
      <c r="AJ464" s="66"/>
    </row>
    <row r="465" spans="1:36" s="15" customFormat="1" ht="350.1" customHeight="1" x14ac:dyDescent="0.2">
      <c r="A465" s="162">
        <f>IF(ISBLANK(D465),"",COUNTA($D$2:D465))</f>
        <v>381</v>
      </c>
      <c r="B465" s="141">
        <f t="shared" si="221"/>
        <v>464</v>
      </c>
      <c r="C465" s="84"/>
      <c r="D465" s="100" t="s">
        <v>848</v>
      </c>
      <c r="E465" s="84" t="s">
        <v>22</v>
      </c>
      <c r="F465" s="97" t="s">
        <v>1201</v>
      </c>
      <c r="G465" s="97" t="s">
        <v>447</v>
      </c>
      <c r="H465" s="98" t="s">
        <v>792</v>
      </c>
      <c r="I465" s="98" t="s">
        <v>793</v>
      </c>
      <c r="J465" s="84" t="s">
        <v>771</v>
      </c>
      <c r="K465" s="84">
        <v>1</v>
      </c>
      <c r="L465" s="88">
        <v>43040</v>
      </c>
      <c r="M465" s="88">
        <v>43159</v>
      </c>
      <c r="N465" s="89">
        <f t="shared" si="226"/>
        <v>17</v>
      </c>
      <c r="O465" s="84" t="s">
        <v>417</v>
      </c>
      <c r="P465" s="87">
        <v>0.24</v>
      </c>
      <c r="Q465" s="97"/>
      <c r="R465" s="84"/>
      <c r="S465" s="165">
        <f t="shared" si="219"/>
        <v>-1438.6333333333334</v>
      </c>
      <c r="T465" s="90">
        <f t="shared" si="227"/>
        <v>24</v>
      </c>
      <c r="U465" s="101">
        <f t="shared" si="228"/>
        <v>4.08</v>
      </c>
      <c r="V465" s="101">
        <f t="shared" si="229"/>
        <v>4.08</v>
      </c>
      <c r="W465" s="101">
        <f t="shared" si="230"/>
        <v>17</v>
      </c>
      <c r="X465" s="84" t="s">
        <v>1907</v>
      </c>
      <c r="Y465" s="112" t="str">
        <f t="shared" si="232"/>
        <v>VENCIDA</v>
      </c>
      <c r="Z465" s="112" t="str">
        <f t="shared" si="231"/>
        <v>VENCIDO</v>
      </c>
      <c r="AA465" s="108" t="s">
        <v>169</v>
      </c>
      <c r="AB465" s="118" t="str">
        <f t="shared" si="233"/>
        <v>H122R14</v>
      </c>
      <c r="AC465" s="118">
        <f t="shared" si="234"/>
        <v>1</v>
      </c>
      <c r="AD465" s="118" t="str">
        <f t="shared" si="235"/>
        <v>H122R14 - 1</v>
      </c>
      <c r="AE465" s="192">
        <f t="shared" si="222"/>
        <v>1</v>
      </c>
      <c r="AF465" s="192">
        <f t="shared" si="223"/>
        <v>1</v>
      </c>
      <c r="AG465" s="192" t="str">
        <f t="shared" si="224"/>
        <v>H122R14.</v>
      </c>
      <c r="AH465" s="192" t="str">
        <f t="shared" si="225"/>
        <v>H122R14</v>
      </c>
      <c r="AI465" s="66"/>
      <c r="AJ465" s="66"/>
    </row>
    <row r="466" spans="1:36" s="15" customFormat="1" ht="350.1" customHeight="1" x14ac:dyDescent="0.2">
      <c r="A466" s="162">
        <f>IF(ISBLANK(D466),"",COUNTA($D$2:D466))</f>
        <v>382</v>
      </c>
      <c r="B466" s="141">
        <f t="shared" si="221"/>
        <v>465</v>
      </c>
      <c r="C466" s="84"/>
      <c r="D466" s="100" t="s">
        <v>994</v>
      </c>
      <c r="E466" s="84" t="s">
        <v>95</v>
      </c>
      <c r="F466" s="97" t="s">
        <v>398</v>
      </c>
      <c r="G466" s="97" t="s">
        <v>374</v>
      </c>
      <c r="H466" s="98" t="s">
        <v>756</v>
      </c>
      <c r="I466" s="98" t="s">
        <v>363</v>
      </c>
      <c r="J466" s="84" t="s">
        <v>51</v>
      </c>
      <c r="K466" s="84">
        <v>4</v>
      </c>
      <c r="L466" s="88">
        <v>43040</v>
      </c>
      <c r="M466" s="88">
        <v>43403</v>
      </c>
      <c r="N466" s="89">
        <f t="shared" si="226"/>
        <v>51.857142857142854</v>
      </c>
      <c r="O466" s="84" t="s">
        <v>357</v>
      </c>
      <c r="P466" s="87">
        <v>4</v>
      </c>
      <c r="Q466" s="97"/>
      <c r="R466" s="84"/>
      <c r="S466" s="165">
        <f t="shared" si="219"/>
        <v>-1446.7666666666667</v>
      </c>
      <c r="T466" s="90">
        <f t="shared" si="227"/>
        <v>100</v>
      </c>
      <c r="U466" s="101">
        <f t="shared" si="228"/>
        <v>51.857142857142854</v>
      </c>
      <c r="V466" s="101">
        <f t="shared" si="229"/>
        <v>51.857142857142854</v>
      </c>
      <c r="W466" s="101">
        <f t="shared" si="230"/>
        <v>51.857142857142854</v>
      </c>
      <c r="X466" s="84" t="s">
        <v>1907</v>
      </c>
      <c r="Y466" s="112" t="str">
        <f t="shared" si="232"/>
        <v>CUMPLIDA</v>
      </c>
      <c r="Z466" s="112" t="str">
        <f t="shared" si="231"/>
        <v>VENCIDO</v>
      </c>
      <c r="AA466" s="108" t="s">
        <v>169</v>
      </c>
      <c r="AB466" s="118" t="str">
        <f t="shared" si="233"/>
        <v>H123R14</v>
      </c>
      <c r="AC466" s="118">
        <f t="shared" si="234"/>
        <v>1</v>
      </c>
      <c r="AD466" s="118" t="str">
        <f t="shared" si="235"/>
        <v>H123R14 - 1</v>
      </c>
      <c r="AE466" s="192">
        <f t="shared" si="222"/>
        <v>5</v>
      </c>
      <c r="AF466" s="192">
        <f t="shared" si="223"/>
        <v>1</v>
      </c>
      <c r="AG466" s="192" t="str">
        <f t="shared" si="224"/>
        <v>H123R14.</v>
      </c>
      <c r="AH466" s="192" t="str">
        <f t="shared" si="225"/>
        <v>H123R14</v>
      </c>
      <c r="AI466" s="66"/>
      <c r="AJ466" s="66"/>
    </row>
    <row r="467" spans="1:36" s="15" customFormat="1" ht="350.1" customHeight="1" x14ac:dyDescent="0.2">
      <c r="A467" s="162" t="str">
        <f>IF(ISBLANK(D467),"",COUNTA($D$2:D467))</f>
        <v/>
      </c>
      <c r="B467" s="141">
        <f t="shared" si="221"/>
        <v>466</v>
      </c>
      <c r="C467" s="84"/>
      <c r="D467" s="100"/>
      <c r="E467" s="84" t="s">
        <v>95</v>
      </c>
      <c r="F467" s="97" t="s">
        <v>399</v>
      </c>
      <c r="G467" s="97" t="s">
        <v>374</v>
      </c>
      <c r="H467" s="98" t="s">
        <v>1438</v>
      </c>
      <c r="I467" s="100" t="s">
        <v>1433</v>
      </c>
      <c r="J467" s="84" t="s">
        <v>1434</v>
      </c>
      <c r="K467" s="84">
        <v>1</v>
      </c>
      <c r="L467" s="88">
        <v>43859</v>
      </c>
      <c r="M467" s="88">
        <v>43921</v>
      </c>
      <c r="N467" s="89">
        <f t="shared" si="226"/>
        <v>8.8571428571428577</v>
      </c>
      <c r="O467" s="84" t="s">
        <v>387</v>
      </c>
      <c r="P467" s="87">
        <v>1</v>
      </c>
      <c r="Q467" s="97"/>
      <c r="R467" s="84"/>
      <c r="S467" s="165">
        <f t="shared" si="219"/>
        <v>-1464.0333333333333</v>
      </c>
      <c r="T467" s="90">
        <f t="shared" si="227"/>
        <v>100</v>
      </c>
      <c r="U467" s="101">
        <f t="shared" si="228"/>
        <v>8.8571428571428577</v>
      </c>
      <c r="V467" s="101">
        <f t="shared" si="229"/>
        <v>8.8571428571428577</v>
      </c>
      <c r="W467" s="101">
        <f t="shared" si="230"/>
        <v>8.8571428571428577</v>
      </c>
      <c r="X467" s="84" t="s">
        <v>1907</v>
      </c>
      <c r="Y467" s="112" t="str">
        <f t="shared" si="232"/>
        <v>CUMPLIDA</v>
      </c>
      <c r="Z467" s="112" t="str">
        <f t="shared" si="231"/>
        <v/>
      </c>
      <c r="AA467" s="108" t="s">
        <v>169</v>
      </c>
      <c r="AB467" s="118" t="str">
        <f t="shared" si="233"/>
        <v>H123R14</v>
      </c>
      <c r="AC467" s="118">
        <f t="shared" si="234"/>
        <v>2</v>
      </c>
      <c r="AD467" s="118" t="str">
        <f t="shared" si="235"/>
        <v>H123R14 - 2</v>
      </c>
      <c r="AE467" s="192">
        <f t="shared" si="222"/>
        <v>5</v>
      </c>
      <c r="AF467" s="192">
        <f t="shared" si="223"/>
        <v>1</v>
      </c>
      <c r="AG467" s="192" t="str">
        <f t="shared" si="224"/>
        <v>H123R14.</v>
      </c>
      <c r="AH467" s="192" t="str">
        <f t="shared" si="225"/>
        <v>H123R14</v>
      </c>
      <c r="AI467" s="66"/>
      <c r="AJ467" s="66"/>
    </row>
    <row r="468" spans="1:36" s="15" customFormat="1" ht="350.1" customHeight="1" x14ac:dyDescent="0.2">
      <c r="A468" s="162" t="str">
        <f>IF(ISBLANK(D468),"",COUNTA($D$2:D468))</f>
        <v/>
      </c>
      <c r="B468" s="141">
        <f t="shared" si="221"/>
        <v>467</v>
      </c>
      <c r="C468" s="84"/>
      <c r="D468" s="100"/>
      <c r="E468" s="84" t="s">
        <v>95</v>
      </c>
      <c r="F468" s="97" t="s">
        <v>448</v>
      </c>
      <c r="G468" s="97" t="s">
        <v>374</v>
      </c>
      <c r="H468" s="98" t="s">
        <v>757</v>
      </c>
      <c r="I468" s="98" t="s">
        <v>449</v>
      </c>
      <c r="J468" s="84" t="s">
        <v>161</v>
      </c>
      <c r="K468" s="84">
        <v>2</v>
      </c>
      <c r="L468" s="88">
        <v>43040</v>
      </c>
      <c r="M468" s="88">
        <v>43403</v>
      </c>
      <c r="N468" s="89">
        <f t="shared" si="226"/>
        <v>51.857142857142854</v>
      </c>
      <c r="O468" s="84" t="s">
        <v>417</v>
      </c>
      <c r="P468" s="87">
        <v>1</v>
      </c>
      <c r="Q468" s="97"/>
      <c r="R468" s="84"/>
      <c r="S468" s="165">
        <f t="shared" si="219"/>
        <v>-1446.7666666666667</v>
      </c>
      <c r="T468" s="90">
        <f t="shared" si="227"/>
        <v>50</v>
      </c>
      <c r="U468" s="101">
        <f t="shared" si="228"/>
        <v>25.928571428571427</v>
      </c>
      <c r="V468" s="101">
        <f t="shared" si="229"/>
        <v>25.928571428571427</v>
      </c>
      <c r="W468" s="101">
        <f t="shared" si="230"/>
        <v>51.857142857142854</v>
      </c>
      <c r="X468" s="84" t="s">
        <v>1907</v>
      </c>
      <c r="Y468" s="112" t="str">
        <f t="shared" si="232"/>
        <v>VENCIDA</v>
      </c>
      <c r="Z468" s="112" t="str">
        <f t="shared" si="231"/>
        <v/>
      </c>
      <c r="AA468" s="108" t="s">
        <v>169</v>
      </c>
      <c r="AB468" s="118" t="str">
        <f t="shared" si="233"/>
        <v>H123R14</v>
      </c>
      <c r="AC468" s="118">
        <f t="shared" si="234"/>
        <v>3</v>
      </c>
      <c r="AD468" s="118" t="str">
        <f t="shared" si="235"/>
        <v>H123R14 - 3</v>
      </c>
      <c r="AE468" s="192">
        <f t="shared" si="222"/>
        <v>1</v>
      </c>
      <c r="AF468" s="192">
        <f t="shared" si="223"/>
        <v>1</v>
      </c>
      <c r="AG468" s="192" t="str">
        <f t="shared" si="224"/>
        <v>H123R14.</v>
      </c>
      <c r="AH468" s="192" t="str">
        <f t="shared" si="225"/>
        <v>H123R14</v>
      </c>
      <c r="AI468" s="66"/>
      <c r="AJ468" s="66"/>
    </row>
    <row r="469" spans="1:36" s="15" customFormat="1" ht="350.1" customHeight="1" x14ac:dyDescent="0.2">
      <c r="A469" s="162">
        <f>IF(ISBLANK(D469),"",COUNTA($D$2:D469))</f>
        <v>383</v>
      </c>
      <c r="B469" s="141">
        <f t="shared" si="221"/>
        <v>468</v>
      </c>
      <c r="C469" s="84"/>
      <c r="D469" s="100" t="s">
        <v>848</v>
      </c>
      <c r="E469" s="84" t="s">
        <v>95</v>
      </c>
      <c r="F469" s="97" t="s">
        <v>474</v>
      </c>
      <c r="G469" s="97" t="s">
        <v>475</v>
      </c>
      <c r="H469" s="98" t="s">
        <v>476</v>
      </c>
      <c r="I469" s="98" t="s">
        <v>1183</v>
      </c>
      <c r="J469" s="84" t="s">
        <v>477</v>
      </c>
      <c r="K469" s="84">
        <v>2</v>
      </c>
      <c r="L469" s="88">
        <v>43040</v>
      </c>
      <c r="M469" s="88">
        <v>43403</v>
      </c>
      <c r="N469" s="89">
        <f t="shared" si="226"/>
        <v>51.857142857142854</v>
      </c>
      <c r="O469" s="84" t="s">
        <v>417</v>
      </c>
      <c r="P469" s="87">
        <v>1</v>
      </c>
      <c r="Q469" s="97"/>
      <c r="R469" s="181"/>
      <c r="S469" s="165">
        <f t="shared" si="219"/>
        <v>-1446.7666666666667</v>
      </c>
      <c r="T469" s="90">
        <f t="shared" si="227"/>
        <v>50</v>
      </c>
      <c r="U469" s="101">
        <f t="shared" si="228"/>
        <v>25.928571428571427</v>
      </c>
      <c r="V469" s="101">
        <f t="shared" si="229"/>
        <v>25.928571428571427</v>
      </c>
      <c r="W469" s="101">
        <f t="shared" si="230"/>
        <v>51.857142857142854</v>
      </c>
      <c r="X469" s="84" t="s">
        <v>1907</v>
      </c>
      <c r="Y469" s="112" t="str">
        <f t="shared" si="232"/>
        <v>VENCIDA</v>
      </c>
      <c r="Z469" s="112" t="str">
        <f t="shared" si="231"/>
        <v>VENCIDO</v>
      </c>
      <c r="AA469" s="108" t="s">
        <v>169</v>
      </c>
      <c r="AB469" s="118" t="str">
        <f t="shared" si="233"/>
        <v>H124R14</v>
      </c>
      <c r="AC469" s="118">
        <f t="shared" si="234"/>
        <v>1</v>
      </c>
      <c r="AD469" s="118" t="str">
        <f t="shared" si="235"/>
        <v>H124R14 - 1</v>
      </c>
      <c r="AE469" s="192">
        <f t="shared" si="222"/>
        <v>1</v>
      </c>
      <c r="AF469" s="192">
        <f t="shared" si="223"/>
        <v>1</v>
      </c>
      <c r="AG469" s="192" t="str">
        <f t="shared" si="224"/>
        <v>H124R14.</v>
      </c>
      <c r="AH469" s="192" t="str">
        <f t="shared" si="225"/>
        <v>H124R14</v>
      </c>
      <c r="AI469" s="66"/>
      <c r="AJ469" s="66"/>
    </row>
    <row r="470" spans="1:36" s="15" customFormat="1" ht="350.1" customHeight="1" x14ac:dyDescent="0.2">
      <c r="A470" s="162">
        <f>IF(ISBLANK(D470),"",COUNTA($D$2:D470))</f>
        <v>384</v>
      </c>
      <c r="B470" s="141">
        <f t="shared" si="221"/>
        <v>469</v>
      </c>
      <c r="C470" s="84"/>
      <c r="D470" s="100" t="s">
        <v>994</v>
      </c>
      <c r="E470" s="84" t="s">
        <v>22</v>
      </c>
      <c r="F470" s="97" t="s">
        <v>1466</v>
      </c>
      <c r="G470" s="97" t="s">
        <v>94</v>
      </c>
      <c r="H470" s="97" t="s">
        <v>1451</v>
      </c>
      <c r="I470" s="97" t="s">
        <v>1452</v>
      </c>
      <c r="J470" s="114" t="s">
        <v>1453</v>
      </c>
      <c r="K470" s="114">
        <v>4</v>
      </c>
      <c r="L470" s="103">
        <v>43858</v>
      </c>
      <c r="M470" s="103">
        <v>44165</v>
      </c>
      <c r="N470" s="89">
        <f t="shared" si="226"/>
        <v>43.857142857142854</v>
      </c>
      <c r="O470" s="84" t="s">
        <v>19</v>
      </c>
      <c r="P470" s="87">
        <v>4</v>
      </c>
      <c r="Q470" s="206"/>
      <c r="R470" s="174"/>
      <c r="S470" s="165">
        <f t="shared" si="219"/>
        <v>-1472.1666666666667</v>
      </c>
      <c r="T470" s="90">
        <f t="shared" si="227"/>
        <v>100</v>
      </c>
      <c r="U470" s="101">
        <f t="shared" si="228"/>
        <v>43.857142857142854</v>
      </c>
      <c r="V470" s="101">
        <f t="shared" si="229"/>
        <v>43.857142857142854</v>
      </c>
      <c r="W470" s="101">
        <f t="shared" si="230"/>
        <v>43.857142857142854</v>
      </c>
      <c r="X470" s="84" t="s">
        <v>1907</v>
      </c>
      <c r="Y470" s="112" t="str">
        <f t="shared" si="232"/>
        <v>CUMPLIDA</v>
      </c>
      <c r="Z470" s="112" t="str">
        <f t="shared" si="231"/>
        <v>VENCIDO</v>
      </c>
      <c r="AA470" s="108" t="s">
        <v>169</v>
      </c>
      <c r="AB470" s="118" t="str">
        <f t="shared" si="233"/>
        <v>H126R14</v>
      </c>
      <c r="AC470" s="118">
        <f t="shared" si="234"/>
        <v>1</v>
      </c>
      <c r="AD470" s="118" t="str">
        <f t="shared" si="235"/>
        <v>H126R14 - 1</v>
      </c>
      <c r="AE470" s="192">
        <f t="shared" si="222"/>
        <v>5</v>
      </c>
      <c r="AF470" s="192">
        <f t="shared" si="223"/>
        <v>1</v>
      </c>
      <c r="AG470" s="192" t="str">
        <f t="shared" si="224"/>
        <v>H126R14.</v>
      </c>
      <c r="AH470" s="192" t="str">
        <f t="shared" si="225"/>
        <v>H126R14</v>
      </c>
      <c r="AI470" s="66"/>
      <c r="AJ470" s="66"/>
    </row>
    <row r="471" spans="1:36" s="15" customFormat="1" ht="350.1" customHeight="1" x14ac:dyDescent="0.2">
      <c r="A471" s="162" t="str">
        <f>IF(ISBLANK(D471),"",COUNTA($D$2:D471))</f>
        <v/>
      </c>
      <c r="B471" s="141">
        <f t="shared" si="221"/>
        <v>470</v>
      </c>
      <c r="C471" s="84"/>
      <c r="D471" s="100"/>
      <c r="E471" s="84" t="s">
        <v>22</v>
      </c>
      <c r="F471" s="97" t="s">
        <v>1467</v>
      </c>
      <c r="G471" s="97" t="s">
        <v>94</v>
      </c>
      <c r="H471" s="97" t="s">
        <v>1451</v>
      </c>
      <c r="I471" s="97" t="s">
        <v>1455</v>
      </c>
      <c r="J471" s="84" t="s">
        <v>1458</v>
      </c>
      <c r="K471" s="114">
        <v>5</v>
      </c>
      <c r="L471" s="103">
        <v>43858</v>
      </c>
      <c r="M471" s="103">
        <v>44165</v>
      </c>
      <c r="N471" s="89">
        <f t="shared" ref="N471" si="236">(+M471-L471)/7</f>
        <v>43.857142857142854</v>
      </c>
      <c r="O471" s="84" t="s">
        <v>19</v>
      </c>
      <c r="P471" s="87">
        <v>2.5</v>
      </c>
      <c r="Q471" s="97"/>
      <c r="R471" s="84"/>
      <c r="S471" s="165">
        <f t="shared" si="219"/>
        <v>-1472.1666666666667</v>
      </c>
      <c r="T471" s="90">
        <f t="shared" si="227"/>
        <v>50</v>
      </c>
      <c r="U471" s="101">
        <f t="shared" si="228"/>
        <v>21.928571428571427</v>
      </c>
      <c r="V471" s="101">
        <f t="shared" si="229"/>
        <v>21.928571428571427</v>
      </c>
      <c r="W471" s="101">
        <f t="shared" si="230"/>
        <v>43.857142857142854</v>
      </c>
      <c r="X471" s="84" t="s">
        <v>1907</v>
      </c>
      <c r="Y471" s="112" t="str">
        <f t="shared" si="232"/>
        <v>VENCIDA</v>
      </c>
      <c r="Z471" s="112" t="str">
        <f t="shared" si="231"/>
        <v/>
      </c>
      <c r="AA471" s="108" t="s">
        <v>169</v>
      </c>
      <c r="AB471" s="118" t="str">
        <f t="shared" si="233"/>
        <v>H126R14</v>
      </c>
      <c r="AC471" s="118">
        <f t="shared" si="234"/>
        <v>2</v>
      </c>
      <c r="AD471" s="118" t="str">
        <f t="shared" si="235"/>
        <v>H126R14 - 2</v>
      </c>
      <c r="AE471" s="192">
        <f t="shared" si="222"/>
        <v>1</v>
      </c>
      <c r="AF471" s="192">
        <f t="shared" si="223"/>
        <v>1</v>
      </c>
      <c r="AG471" s="192" t="str">
        <f t="shared" si="224"/>
        <v>H126R14.</v>
      </c>
      <c r="AH471" s="192" t="str">
        <f t="shared" si="225"/>
        <v>H126R14</v>
      </c>
      <c r="AI471" s="66"/>
      <c r="AJ471" s="66"/>
    </row>
    <row r="472" spans="1:36" s="15" customFormat="1" ht="350.1" customHeight="1" x14ac:dyDescent="0.2">
      <c r="A472" s="162">
        <f>IF(ISBLANK(D472),"",COUNTA($D$2:D472))</f>
        <v>385</v>
      </c>
      <c r="B472" s="141">
        <f t="shared" si="221"/>
        <v>471</v>
      </c>
      <c r="C472" s="84"/>
      <c r="D472" s="100" t="s">
        <v>848</v>
      </c>
      <c r="E472" s="84" t="s">
        <v>22</v>
      </c>
      <c r="F472" s="97" t="s">
        <v>760</v>
      </c>
      <c r="G472" s="97" t="s">
        <v>96</v>
      </c>
      <c r="H472" s="98" t="s">
        <v>758</v>
      </c>
      <c r="I472" s="98" t="s">
        <v>365</v>
      </c>
      <c r="J472" s="84" t="s">
        <v>400</v>
      </c>
      <c r="K472" s="84">
        <v>4</v>
      </c>
      <c r="L472" s="88">
        <v>43040</v>
      </c>
      <c r="M472" s="88">
        <v>43403</v>
      </c>
      <c r="N472" s="89">
        <f t="shared" si="226"/>
        <v>51.857142857142854</v>
      </c>
      <c r="O472" s="84" t="s">
        <v>766</v>
      </c>
      <c r="P472" s="87">
        <v>4</v>
      </c>
      <c r="Q472" s="97"/>
      <c r="R472" s="84"/>
      <c r="S472" s="165">
        <f t="shared" si="219"/>
        <v>-1446.7666666666667</v>
      </c>
      <c r="T472" s="90">
        <f t="shared" si="227"/>
        <v>100</v>
      </c>
      <c r="U472" s="101">
        <f t="shared" si="228"/>
        <v>51.857142857142854</v>
      </c>
      <c r="V472" s="101">
        <f t="shared" si="229"/>
        <v>51.857142857142854</v>
      </c>
      <c r="W472" s="101">
        <f t="shared" si="230"/>
        <v>51.857142857142854</v>
      </c>
      <c r="X472" s="84" t="s">
        <v>1907</v>
      </c>
      <c r="Y472" s="112" t="str">
        <f t="shared" si="232"/>
        <v>CUMPLIDA</v>
      </c>
      <c r="Z472" s="112" t="str">
        <f t="shared" si="231"/>
        <v>VENCIDO</v>
      </c>
      <c r="AA472" s="108" t="s">
        <v>169</v>
      </c>
      <c r="AB472" s="118" t="str">
        <f t="shared" si="233"/>
        <v>H127R14</v>
      </c>
      <c r="AC472" s="118">
        <f t="shared" si="234"/>
        <v>1</v>
      </c>
      <c r="AD472" s="118" t="str">
        <f t="shared" si="235"/>
        <v>H127R14 - 1</v>
      </c>
      <c r="AE472" s="192">
        <f t="shared" si="222"/>
        <v>5</v>
      </c>
      <c r="AF472" s="192">
        <f t="shared" si="223"/>
        <v>1</v>
      </c>
      <c r="AG472" s="192" t="str">
        <f t="shared" si="224"/>
        <v>H127R14.</v>
      </c>
      <c r="AH472" s="192" t="str">
        <f t="shared" si="225"/>
        <v>H127R14</v>
      </c>
      <c r="AI472" s="66"/>
      <c r="AJ472" s="66"/>
    </row>
    <row r="473" spans="1:36" s="15" customFormat="1" ht="350.1" customHeight="1" x14ac:dyDescent="0.2">
      <c r="A473" s="162" t="str">
        <f>IF(ISBLANK(D473),"",COUNTA($D$2:D473))</f>
        <v/>
      </c>
      <c r="B473" s="141">
        <f t="shared" si="221"/>
        <v>472</v>
      </c>
      <c r="C473" s="84"/>
      <c r="D473" s="100"/>
      <c r="E473" s="84" t="s">
        <v>22</v>
      </c>
      <c r="F473" s="97" t="s">
        <v>761</v>
      </c>
      <c r="G473" s="97" t="s">
        <v>96</v>
      </c>
      <c r="H473" s="98" t="s">
        <v>759</v>
      </c>
      <c r="I473" s="98" t="s">
        <v>450</v>
      </c>
      <c r="J473" s="84" t="s">
        <v>161</v>
      </c>
      <c r="K473" s="84">
        <v>2</v>
      </c>
      <c r="L473" s="88">
        <v>43040</v>
      </c>
      <c r="M473" s="88">
        <v>43434</v>
      </c>
      <c r="N473" s="89">
        <f t="shared" si="226"/>
        <v>56.285714285714285</v>
      </c>
      <c r="O473" s="84" t="s">
        <v>417</v>
      </c>
      <c r="P473" s="87">
        <v>0.25</v>
      </c>
      <c r="Q473" s="97"/>
      <c r="R473" s="84"/>
      <c r="S473" s="165">
        <f t="shared" si="219"/>
        <v>-1447.8</v>
      </c>
      <c r="T473" s="90">
        <f t="shared" si="227"/>
        <v>12.5</v>
      </c>
      <c r="U473" s="101">
        <f t="shared" si="228"/>
        <v>7.0357142857142856</v>
      </c>
      <c r="V473" s="101">
        <f t="shared" si="229"/>
        <v>7.0357142857142856</v>
      </c>
      <c r="W473" s="101">
        <f t="shared" si="230"/>
        <v>56.285714285714285</v>
      </c>
      <c r="X473" s="84" t="s">
        <v>1907</v>
      </c>
      <c r="Y473" s="112" t="str">
        <f t="shared" si="232"/>
        <v>VENCIDA</v>
      </c>
      <c r="Z473" s="112" t="str">
        <f t="shared" si="231"/>
        <v/>
      </c>
      <c r="AA473" s="108" t="s">
        <v>169</v>
      </c>
      <c r="AB473" s="118" t="str">
        <f t="shared" si="233"/>
        <v>H127R14</v>
      </c>
      <c r="AC473" s="118">
        <f t="shared" si="234"/>
        <v>2</v>
      </c>
      <c r="AD473" s="118" t="str">
        <f t="shared" si="235"/>
        <v>H127R14 - 2</v>
      </c>
      <c r="AE473" s="192">
        <f t="shared" si="222"/>
        <v>1</v>
      </c>
      <c r="AF473" s="192">
        <f t="shared" si="223"/>
        <v>1</v>
      </c>
      <c r="AG473" s="192" t="str">
        <f t="shared" si="224"/>
        <v>H127R14.</v>
      </c>
      <c r="AH473" s="192" t="str">
        <f t="shared" si="225"/>
        <v>H127R14</v>
      </c>
      <c r="AI473" s="66"/>
      <c r="AJ473" s="66"/>
    </row>
    <row r="474" spans="1:36" s="15" customFormat="1" ht="350.1" customHeight="1" x14ac:dyDescent="0.2">
      <c r="A474" s="162">
        <f>IF(ISBLANK(D474),"",COUNTA($D$2:D474))</f>
        <v>386</v>
      </c>
      <c r="B474" s="141">
        <f t="shared" si="221"/>
        <v>473</v>
      </c>
      <c r="C474" s="84"/>
      <c r="D474" s="100" t="s">
        <v>848</v>
      </c>
      <c r="E474" s="84" t="s">
        <v>34</v>
      </c>
      <c r="F474" s="97" t="s">
        <v>1024</v>
      </c>
      <c r="G474" s="97" t="s">
        <v>97</v>
      </c>
      <c r="H474" s="98" t="s">
        <v>712</v>
      </c>
      <c r="I474" s="98" t="s">
        <v>713</v>
      </c>
      <c r="J474" s="84" t="s">
        <v>714</v>
      </c>
      <c r="K474" s="84">
        <v>3</v>
      </c>
      <c r="L474" s="88">
        <v>43040</v>
      </c>
      <c r="M474" s="88">
        <v>43342</v>
      </c>
      <c r="N474" s="89">
        <f t="shared" si="226"/>
        <v>43.142857142857146</v>
      </c>
      <c r="O474" s="84" t="s">
        <v>659</v>
      </c>
      <c r="P474" s="87">
        <v>0</v>
      </c>
      <c r="Q474" s="84"/>
      <c r="R474" s="84"/>
      <c r="S474" s="165">
        <f t="shared" si="219"/>
        <v>-1444.7333333333333</v>
      </c>
      <c r="T474" s="90">
        <f t="shared" si="227"/>
        <v>0</v>
      </c>
      <c r="U474" s="101">
        <f t="shared" si="228"/>
        <v>0</v>
      </c>
      <c r="V474" s="101">
        <f t="shared" si="229"/>
        <v>0</v>
      </c>
      <c r="W474" s="101">
        <f t="shared" si="230"/>
        <v>43.142857142857146</v>
      </c>
      <c r="X474" s="84"/>
      <c r="Y474" s="112" t="str">
        <f t="shared" si="232"/>
        <v>VENCIDA</v>
      </c>
      <c r="Z474" s="112" t="str">
        <f t="shared" si="231"/>
        <v>VENCIDO</v>
      </c>
      <c r="AA474" s="108" t="s">
        <v>169</v>
      </c>
      <c r="AB474" s="118" t="str">
        <f t="shared" si="233"/>
        <v>H130R14</v>
      </c>
      <c r="AC474" s="118">
        <f t="shared" si="234"/>
        <v>1</v>
      </c>
      <c r="AD474" s="118" t="str">
        <f t="shared" si="235"/>
        <v>H130R14 - 1</v>
      </c>
      <c r="AE474" s="192">
        <f t="shared" si="222"/>
        <v>1</v>
      </c>
      <c r="AF474" s="192">
        <f t="shared" si="223"/>
        <v>1</v>
      </c>
      <c r="AG474" s="192" t="str">
        <f t="shared" si="224"/>
        <v>H130R14.</v>
      </c>
      <c r="AH474" s="192" t="str">
        <f t="shared" si="225"/>
        <v>H130R14</v>
      </c>
      <c r="AI474" s="66"/>
      <c r="AJ474" s="66"/>
    </row>
    <row r="475" spans="1:36" s="15" customFormat="1" ht="350.1" customHeight="1" x14ac:dyDescent="0.2">
      <c r="A475" s="162">
        <f>IF(ISBLANK(D475),"",COUNTA($D$2:D475))</f>
        <v>387</v>
      </c>
      <c r="B475" s="141">
        <f t="shared" si="221"/>
        <v>474</v>
      </c>
      <c r="C475" s="84"/>
      <c r="D475" s="100" t="s">
        <v>848</v>
      </c>
      <c r="E475" s="84" t="s">
        <v>22</v>
      </c>
      <c r="F475" s="97" t="s">
        <v>451</v>
      </c>
      <c r="G475" s="97" t="s">
        <v>375</v>
      </c>
      <c r="H475" s="98" t="s">
        <v>1443</v>
      </c>
      <c r="I475" s="98" t="s">
        <v>1511</v>
      </c>
      <c r="J475" s="84" t="s">
        <v>372</v>
      </c>
      <c r="K475" s="84">
        <v>3</v>
      </c>
      <c r="L475" s="88">
        <v>43709</v>
      </c>
      <c r="M475" s="88">
        <v>44073</v>
      </c>
      <c r="N475" s="89">
        <f t="shared" si="226"/>
        <v>52</v>
      </c>
      <c r="O475" s="84" t="s">
        <v>357</v>
      </c>
      <c r="P475" s="87">
        <v>3</v>
      </c>
      <c r="Q475" s="97"/>
      <c r="R475" s="84"/>
      <c r="S475" s="165">
        <f t="shared" si="219"/>
        <v>-1469.1</v>
      </c>
      <c r="T475" s="90">
        <f t="shared" si="227"/>
        <v>100</v>
      </c>
      <c r="U475" s="101">
        <f t="shared" si="228"/>
        <v>52</v>
      </c>
      <c r="V475" s="101">
        <f t="shared" si="229"/>
        <v>52</v>
      </c>
      <c r="W475" s="101">
        <f t="shared" si="230"/>
        <v>52</v>
      </c>
      <c r="X475" s="84" t="s">
        <v>1907</v>
      </c>
      <c r="Y475" s="112" t="str">
        <f t="shared" si="232"/>
        <v>CUMPLIDA</v>
      </c>
      <c r="Z475" s="112" t="str">
        <f t="shared" si="231"/>
        <v>VENCIDO</v>
      </c>
      <c r="AA475" s="108" t="s">
        <v>169</v>
      </c>
      <c r="AB475" s="118" t="str">
        <f t="shared" si="233"/>
        <v>H131R14</v>
      </c>
      <c r="AC475" s="118">
        <f t="shared" si="234"/>
        <v>1</v>
      </c>
      <c r="AD475" s="118" t="str">
        <f t="shared" si="235"/>
        <v>H131R14 - 1</v>
      </c>
      <c r="AE475" s="192">
        <f t="shared" si="222"/>
        <v>5</v>
      </c>
      <c r="AF475" s="192">
        <f t="shared" si="223"/>
        <v>1</v>
      </c>
      <c r="AG475" s="192" t="str">
        <f t="shared" si="224"/>
        <v>H131R14.</v>
      </c>
      <c r="AH475" s="192" t="str">
        <f t="shared" si="225"/>
        <v>H131R14</v>
      </c>
      <c r="AI475" s="66"/>
      <c r="AJ475" s="66"/>
    </row>
    <row r="476" spans="1:36" s="15" customFormat="1" ht="350.1" customHeight="1" x14ac:dyDescent="0.2">
      <c r="A476" s="162" t="str">
        <f>IF(ISBLANK(D476),"",COUNTA($D$2:D476))</f>
        <v/>
      </c>
      <c r="B476" s="141">
        <f t="shared" si="221"/>
        <v>475</v>
      </c>
      <c r="C476" s="84"/>
      <c r="D476" s="100"/>
      <c r="E476" s="84" t="s">
        <v>22</v>
      </c>
      <c r="F476" s="97" t="s">
        <v>452</v>
      </c>
      <c r="G476" s="97" t="s">
        <v>375</v>
      </c>
      <c r="H476" s="98" t="s">
        <v>762</v>
      </c>
      <c r="I476" s="98" t="s">
        <v>453</v>
      </c>
      <c r="J476" s="84" t="s">
        <v>454</v>
      </c>
      <c r="K476" s="84">
        <v>3</v>
      </c>
      <c r="L476" s="88">
        <v>43069</v>
      </c>
      <c r="M476" s="88">
        <v>43403</v>
      </c>
      <c r="N476" s="89">
        <f t="shared" si="226"/>
        <v>47.714285714285715</v>
      </c>
      <c r="O476" s="84" t="s">
        <v>417</v>
      </c>
      <c r="P476" s="87">
        <v>2.25</v>
      </c>
      <c r="Q476" s="97"/>
      <c r="R476" s="181"/>
      <c r="S476" s="165">
        <f t="shared" si="219"/>
        <v>-1446.7666666666667</v>
      </c>
      <c r="T476" s="90">
        <f t="shared" si="227"/>
        <v>75</v>
      </c>
      <c r="U476" s="101">
        <f t="shared" si="228"/>
        <v>35.785714285714285</v>
      </c>
      <c r="V476" s="101">
        <f t="shared" si="229"/>
        <v>35.785714285714285</v>
      </c>
      <c r="W476" s="101">
        <f t="shared" si="230"/>
        <v>47.714285714285715</v>
      </c>
      <c r="X476" s="84" t="s">
        <v>1907</v>
      </c>
      <c r="Y476" s="112" t="str">
        <f t="shared" si="232"/>
        <v>VENCIDA</v>
      </c>
      <c r="Z476" s="112" t="str">
        <f t="shared" si="231"/>
        <v/>
      </c>
      <c r="AA476" s="108" t="s">
        <v>169</v>
      </c>
      <c r="AB476" s="118" t="str">
        <f t="shared" si="233"/>
        <v>H131R14</v>
      </c>
      <c r="AC476" s="118">
        <f t="shared" si="234"/>
        <v>2</v>
      </c>
      <c r="AD476" s="118" t="str">
        <f t="shared" si="235"/>
        <v>H131R14 - 2</v>
      </c>
      <c r="AE476" s="192">
        <f t="shared" si="222"/>
        <v>1</v>
      </c>
      <c r="AF476" s="192">
        <f t="shared" si="223"/>
        <v>1</v>
      </c>
      <c r="AG476" s="192" t="str">
        <f t="shared" si="224"/>
        <v>H131R14.</v>
      </c>
      <c r="AH476" s="192" t="str">
        <f t="shared" si="225"/>
        <v>H131R14</v>
      </c>
      <c r="AI476" s="66"/>
      <c r="AJ476" s="66"/>
    </row>
    <row r="477" spans="1:36" s="15" customFormat="1" ht="350.1" customHeight="1" x14ac:dyDescent="0.2">
      <c r="A477" s="162">
        <f>IF(ISBLANK(D477),"",COUNTA($D$2:D477))</f>
        <v>388</v>
      </c>
      <c r="B477" s="141">
        <f t="shared" si="221"/>
        <v>476</v>
      </c>
      <c r="C477" s="84"/>
      <c r="D477" s="100" t="s">
        <v>848</v>
      </c>
      <c r="E477" s="84" t="s">
        <v>28</v>
      </c>
      <c r="F477" s="97" t="s">
        <v>1202</v>
      </c>
      <c r="G477" s="97" t="s">
        <v>98</v>
      </c>
      <c r="H477" s="97" t="s">
        <v>1500</v>
      </c>
      <c r="I477" s="97" t="s">
        <v>1495</v>
      </c>
      <c r="J477" s="84" t="s">
        <v>1929</v>
      </c>
      <c r="K477" s="114">
        <v>1</v>
      </c>
      <c r="L477" s="103">
        <v>43858</v>
      </c>
      <c r="M477" s="103">
        <v>44165</v>
      </c>
      <c r="N477" s="89">
        <f t="shared" si="226"/>
        <v>43.857142857142854</v>
      </c>
      <c r="O477" s="84" t="s">
        <v>19</v>
      </c>
      <c r="P477" s="87">
        <v>0</v>
      </c>
      <c r="Q477" s="84"/>
      <c r="R477" s="84"/>
      <c r="S477" s="165">
        <f t="shared" si="219"/>
        <v>-1472.1666666666667</v>
      </c>
      <c r="T477" s="90">
        <f t="shared" si="227"/>
        <v>0</v>
      </c>
      <c r="U477" s="101">
        <f t="shared" si="228"/>
        <v>0</v>
      </c>
      <c r="V477" s="101">
        <f t="shared" si="229"/>
        <v>0</v>
      </c>
      <c r="W477" s="101">
        <f t="shared" si="230"/>
        <v>43.857142857142854</v>
      </c>
      <c r="X477" s="84"/>
      <c r="Y477" s="112" t="str">
        <f t="shared" si="232"/>
        <v>VENCIDA</v>
      </c>
      <c r="Z477" s="112" t="str">
        <f t="shared" si="231"/>
        <v>VENCIDO</v>
      </c>
      <c r="AA477" s="108" t="s">
        <v>169</v>
      </c>
      <c r="AB477" s="118" t="str">
        <f t="shared" si="233"/>
        <v>H132R14</v>
      </c>
      <c r="AC477" s="118">
        <f t="shared" si="234"/>
        <v>1</v>
      </c>
      <c r="AD477" s="118" t="str">
        <f t="shared" si="235"/>
        <v>H132R14 - 1</v>
      </c>
      <c r="AE477" s="192">
        <f t="shared" si="222"/>
        <v>1</v>
      </c>
      <c r="AF477" s="192">
        <f t="shared" si="223"/>
        <v>1</v>
      </c>
      <c r="AG477" s="192" t="str">
        <f t="shared" si="224"/>
        <v>H132R14.</v>
      </c>
      <c r="AH477" s="192" t="str">
        <f t="shared" si="225"/>
        <v>H132R14</v>
      </c>
      <c r="AI477" s="66"/>
      <c r="AJ477" s="66"/>
    </row>
    <row r="478" spans="1:36" s="15" customFormat="1" ht="350.1" customHeight="1" x14ac:dyDescent="0.2">
      <c r="A478" s="162">
        <f>IF(ISBLANK(D478),"",COUNTA($D$2:D478))</f>
        <v>389</v>
      </c>
      <c r="B478" s="141">
        <f t="shared" si="221"/>
        <v>477</v>
      </c>
      <c r="C478" s="84"/>
      <c r="D478" s="100" t="s">
        <v>1014</v>
      </c>
      <c r="E478" s="84" t="s">
        <v>28</v>
      </c>
      <c r="F478" s="97" t="s">
        <v>1025</v>
      </c>
      <c r="G478" s="97" t="s">
        <v>99</v>
      </c>
      <c r="H478" s="98" t="s">
        <v>282</v>
      </c>
      <c r="I478" s="97" t="s">
        <v>283</v>
      </c>
      <c r="J478" s="114" t="s">
        <v>9</v>
      </c>
      <c r="K478" s="114">
        <v>1</v>
      </c>
      <c r="L478" s="103">
        <v>43040</v>
      </c>
      <c r="M478" s="103">
        <v>43099</v>
      </c>
      <c r="N478" s="89">
        <f t="shared" si="226"/>
        <v>8.4285714285714288</v>
      </c>
      <c r="O478" s="84" t="s">
        <v>19</v>
      </c>
      <c r="P478" s="84">
        <v>1</v>
      </c>
      <c r="Q478" s="84"/>
      <c r="R478" s="84"/>
      <c r="S478" s="165">
        <f t="shared" si="219"/>
        <v>-1436.6333333333334</v>
      </c>
      <c r="T478" s="90">
        <f t="shared" si="227"/>
        <v>100</v>
      </c>
      <c r="U478" s="101">
        <f t="shared" si="228"/>
        <v>8.4285714285714288</v>
      </c>
      <c r="V478" s="101">
        <f t="shared" si="229"/>
        <v>8.4285714285714288</v>
      </c>
      <c r="W478" s="101">
        <f t="shared" si="230"/>
        <v>8.4285714285714288</v>
      </c>
      <c r="X478" s="84"/>
      <c r="Y478" s="112" t="str">
        <f t="shared" si="232"/>
        <v>CUMPLIDA</v>
      </c>
      <c r="Z478" s="112" t="str">
        <f t="shared" si="231"/>
        <v>CUMPLIDO</v>
      </c>
      <c r="AA478" s="108" t="s">
        <v>169</v>
      </c>
      <c r="AB478" s="118" t="str">
        <f t="shared" si="233"/>
        <v>H134R14</v>
      </c>
      <c r="AC478" s="118">
        <f t="shared" si="234"/>
        <v>1</v>
      </c>
      <c r="AD478" s="118" t="str">
        <f t="shared" si="235"/>
        <v>H134R14 - 1</v>
      </c>
      <c r="AE478" s="192">
        <f t="shared" si="222"/>
        <v>5</v>
      </c>
      <c r="AF478" s="192">
        <f t="shared" si="223"/>
        <v>5</v>
      </c>
      <c r="AG478" s="192" t="str">
        <f t="shared" si="224"/>
        <v>H134R14.</v>
      </c>
      <c r="AH478" s="192" t="str">
        <f t="shared" si="225"/>
        <v>H134R14</v>
      </c>
      <c r="AI478" s="66"/>
      <c r="AJ478" s="66"/>
    </row>
    <row r="479" spans="1:36" s="15" customFormat="1" ht="350.1" customHeight="1" x14ac:dyDescent="0.2">
      <c r="A479" s="162">
        <f>IF(ISBLANK(D479),"",COUNTA($D$2:D479))</f>
        <v>390</v>
      </c>
      <c r="B479" s="141">
        <f t="shared" si="221"/>
        <v>478</v>
      </c>
      <c r="C479" s="84"/>
      <c r="D479" s="100" t="s">
        <v>1021</v>
      </c>
      <c r="E479" s="84" t="s">
        <v>28</v>
      </c>
      <c r="F479" s="97" t="s">
        <v>1468</v>
      </c>
      <c r="G479" s="97" t="s">
        <v>284</v>
      </c>
      <c r="H479" s="98" t="s">
        <v>1512</v>
      </c>
      <c r="I479" s="97" t="s">
        <v>1513</v>
      </c>
      <c r="J479" s="114" t="s">
        <v>1506</v>
      </c>
      <c r="K479" s="114">
        <v>10</v>
      </c>
      <c r="L479" s="103">
        <v>43862</v>
      </c>
      <c r="M479" s="103">
        <v>44165</v>
      </c>
      <c r="N479" s="89">
        <f t="shared" si="226"/>
        <v>43.285714285714285</v>
      </c>
      <c r="O479" s="84" t="s">
        <v>1293</v>
      </c>
      <c r="P479" s="87">
        <v>0</v>
      </c>
      <c r="Q479" s="84"/>
      <c r="R479" s="84"/>
      <c r="S479" s="165">
        <f t="shared" si="219"/>
        <v>-1472.1666666666667</v>
      </c>
      <c r="T479" s="90">
        <f t="shared" si="227"/>
        <v>0</v>
      </c>
      <c r="U479" s="101">
        <f t="shared" si="228"/>
        <v>0</v>
      </c>
      <c r="V479" s="101">
        <f t="shared" si="229"/>
        <v>0</v>
      </c>
      <c r="W479" s="101">
        <f t="shared" si="230"/>
        <v>43.285714285714285</v>
      </c>
      <c r="X479" s="84"/>
      <c r="Y479" s="112" t="str">
        <f t="shared" si="232"/>
        <v>VENCIDA</v>
      </c>
      <c r="Z479" s="112" t="str">
        <f t="shared" si="231"/>
        <v>VENCIDO</v>
      </c>
      <c r="AA479" s="108" t="s">
        <v>169</v>
      </c>
      <c r="AB479" s="118" t="str">
        <f t="shared" si="233"/>
        <v>H135R14</v>
      </c>
      <c r="AC479" s="118">
        <f t="shared" si="234"/>
        <v>1</v>
      </c>
      <c r="AD479" s="118" t="str">
        <f t="shared" si="235"/>
        <v>H135R14 - 1</v>
      </c>
      <c r="AE479" s="192">
        <f t="shared" si="222"/>
        <v>1</v>
      </c>
      <c r="AF479" s="192">
        <f t="shared" si="223"/>
        <v>1</v>
      </c>
      <c r="AG479" s="192" t="str">
        <f t="shared" si="224"/>
        <v>H135R14.</v>
      </c>
      <c r="AH479" s="192" t="str">
        <f t="shared" si="225"/>
        <v>H135R14</v>
      </c>
      <c r="AI479" s="66"/>
      <c r="AJ479" s="66"/>
    </row>
    <row r="480" spans="1:36" s="15" customFormat="1" ht="350.1" customHeight="1" x14ac:dyDescent="0.2">
      <c r="A480" s="162">
        <f>IF(ISBLANK(D480),"",COUNTA($D$2:D480))</f>
        <v>391</v>
      </c>
      <c r="B480" s="141">
        <f t="shared" si="221"/>
        <v>479</v>
      </c>
      <c r="C480" s="84"/>
      <c r="D480" s="100" t="s">
        <v>848</v>
      </c>
      <c r="E480" s="84" t="s">
        <v>39</v>
      </c>
      <c r="F480" s="97" t="s">
        <v>1469</v>
      </c>
      <c r="G480" s="97" t="s">
        <v>100</v>
      </c>
      <c r="H480" s="98" t="s">
        <v>1470</v>
      </c>
      <c r="I480" s="97" t="s">
        <v>1444</v>
      </c>
      <c r="J480" s="84" t="s">
        <v>1499</v>
      </c>
      <c r="K480" s="114">
        <v>1</v>
      </c>
      <c r="L480" s="103">
        <v>43858</v>
      </c>
      <c r="M480" s="103">
        <v>44165</v>
      </c>
      <c r="N480" s="89">
        <f t="shared" si="226"/>
        <v>43.857142857142854</v>
      </c>
      <c r="O480" s="114" t="s">
        <v>19</v>
      </c>
      <c r="P480" s="87">
        <v>0</v>
      </c>
      <c r="Q480" s="84"/>
      <c r="R480" s="84"/>
      <c r="S480" s="165">
        <f t="shared" si="219"/>
        <v>-1472.1666666666667</v>
      </c>
      <c r="T480" s="90">
        <f t="shared" si="227"/>
        <v>0</v>
      </c>
      <c r="U480" s="101">
        <f t="shared" si="228"/>
        <v>0</v>
      </c>
      <c r="V480" s="101">
        <f t="shared" si="229"/>
        <v>0</v>
      </c>
      <c r="W480" s="101">
        <f t="shared" si="230"/>
        <v>43.857142857142854</v>
      </c>
      <c r="X480" s="84"/>
      <c r="Y480" s="112" t="str">
        <f t="shared" si="232"/>
        <v>VENCIDA</v>
      </c>
      <c r="Z480" s="112" t="str">
        <f t="shared" si="231"/>
        <v>VENCIDO</v>
      </c>
      <c r="AA480" s="108" t="s">
        <v>169</v>
      </c>
      <c r="AB480" s="118" t="str">
        <f t="shared" si="233"/>
        <v>H136R14</v>
      </c>
      <c r="AC480" s="118">
        <f t="shared" si="234"/>
        <v>1</v>
      </c>
      <c r="AD480" s="118" t="str">
        <f t="shared" si="235"/>
        <v>H136R14 - 1</v>
      </c>
      <c r="AE480" s="192">
        <f t="shared" si="222"/>
        <v>1</v>
      </c>
      <c r="AF480" s="192">
        <f t="shared" si="223"/>
        <v>1</v>
      </c>
      <c r="AG480" s="192" t="str">
        <f t="shared" si="224"/>
        <v>H136R14.</v>
      </c>
      <c r="AH480" s="192" t="str">
        <f t="shared" si="225"/>
        <v>H136R14</v>
      </c>
      <c r="AI480" s="66"/>
      <c r="AJ480" s="66"/>
    </row>
    <row r="481" spans="1:36" s="15" customFormat="1" ht="350.1" customHeight="1" x14ac:dyDescent="0.2">
      <c r="A481" s="162">
        <f>IF(ISBLANK(D481),"",COUNTA($D$2:D481))</f>
        <v>392</v>
      </c>
      <c r="B481" s="141">
        <f t="shared" si="221"/>
        <v>480</v>
      </c>
      <c r="C481" s="84"/>
      <c r="D481" s="100" t="s">
        <v>994</v>
      </c>
      <c r="E481" s="84" t="s">
        <v>28</v>
      </c>
      <c r="F481" s="97" t="s">
        <v>1203</v>
      </c>
      <c r="G481" s="97" t="s">
        <v>101</v>
      </c>
      <c r="H481" s="97" t="s">
        <v>1504</v>
      </c>
      <c r="I481" s="97" t="s">
        <v>1513</v>
      </c>
      <c r="J481" s="114" t="s">
        <v>1506</v>
      </c>
      <c r="K481" s="114">
        <v>10</v>
      </c>
      <c r="L481" s="103">
        <v>43862</v>
      </c>
      <c r="M481" s="103">
        <v>44165</v>
      </c>
      <c r="N481" s="89">
        <f t="shared" si="226"/>
        <v>43.285714285714285</v>
      </c>
      <c r="O481" s="114" t="s">
        <v>1293</v>
      </c>
      <c r="P481" s="87">
        <v>0</v>
      </c>
      <c r="Q481" s="84"/>
      <c r="R481" s="84"/>
      <c r="S481" s="165">
        <f t="shared" si="219"/>
        <v>-1472.1666666666667</v>
      </c>
      <c r="T481" s="90">
        <f t="shared" si="227"/>
        <v>0</v>
      </c>
      <c r="U481" s="101">
        <f t="shared" si="228"/>
        <v>0</v>
      </c>
      <c r="V481" s="101">
        <f t="shared" si="229"/>
        <v>0</v>
      </c>
      <c r="W481" s="101">
        <f t="shared" si="230"/>
        <v>43.285714285714285</v>
      </c>
      <c r="X481" s="84"/>
      <c r="Y481" s="112" t="str">
        <f t="shared" si="232"/>
        <v>VENCIDA</v>
      </c>
      <c r="Z481" s="112" t="str">
        <f t="shared" si="231"/>
        <v>VENCIDO</v>
      </c>
      <c r="AA481" s="108" t="s">
        <v>169</v>
      </c>
      <c r="AB481" s="118" t="str">
        <f t="shared" si="233"/>
        <v>H137R14</v>
      </c>
      <c r="AC481" s="118">
        <f t="shared" si="234"/>
        <v>1</v>
      </c>
      <c r="AD481" s="118" t="str">
        <f t="shared" si="235"/>
        <v>H137R14 - 1</v>
      </c>
      <c r="AE481" s="192">
        <f t="shared" si="222"/>
        <v>1</v>
      </c>
      <c r="AF481" s="192">
        <f t="shared" si="223"/>
        <v>1</v>
      </c>
      <c r="AG481" s="192" t="str">
        <f t="shared" si="224"/>
        <v>H137R14.</v>
      </c>
      <c r="AH481" s="192" t="str">
        <f t="shared" si="225"/>
        <v>H137R14</v>
      </c>
      <c r="AI481" s="66"/>
      <c r="AJ481" s="66"/>
    </row>
    <row r="482" spans="1:36" s="15" customFormat="1" ht="350.1" customHeight="1" x14ac:dyDescent="0.2">
      <c r="A482" s="162">
        <f>IF(ISBLANK(D482),"",COUNTA($D$2:D482))</f>
        <v>393</v>
      </c>
      <c r="B482" s="141">
        <f t="shared" si="221"/>
        <v>481</v>
      </c>
      <c r="C482" s="84"/>
      <c r="D482" s="100" t="s">
        <v>994</v>
      </c>
      <c r="E482" s="84" t="s">
        <v>102</v>
      </c>
      <c r="F482" s="97" t="s">
        <v>763</v>
      </c>
      <c r="G482" s="97" t="s">
        <v>772</v>
      </c>
      <c r="H482" s="98" t="s">
        <v>794</v>
      </c>
      <c r="I482" s="98" t="s">
        <v>795</v>
      </c>
      <c r="J482" s="84" t="s">
        <v>389</v>
      </c>
      <c r="K482" s="84">
        <v>2</v>
      </c>
      <c r="L482" s="88">
        <v>43040</v>
      </c>
      <c r="M482" s="88">
        <v>43311</v>
      </c>
      <c r="N482" s="89">
        <f t="shared" si="226"/>
        <v>38.714285714285715</v>
      </c>
      <c r="O482" s="84" t="s">
        <v>750</v>
      </c>
      <c r="P482" s="87">
        <v>2</v>
      </c>
      <c r="Q482" s="84"/>
      <c r="R482" s="84"/>
      <c r="S482" s="165">
        <f t="shared" si="219"/>
        <v>-1443.7</v>
      </c>
      <c r="T482" s="90">
        <f t="shared" si="227"/>
        <v>100</v>
      </c>
      <c r="U482" s="101">
        <f t="shared" si="228"/>
        <v>38.714285714285715</v>
      </c>
      <c r="V482" s="101">
        <f t="shared" si="229"/>
        <v>38.714285714285715</v>
      </c>
      <c r="W482" s="101">
        <f t="shared" si="230"/>
        <v>38.714285714285715</v>
      </c>
      <c r="X482" s="84"/>
      <c r="Y482" s="112" t="str">
        <f t="shared" si="232"/>
        <v>CUMPLIDA</v>
      </c>
      <c r="Z482" s="112" t="str">
        <f t="shared" si="231"/>
        <v>CUMPLIDO</v>
      </c>
      <c r="AA482" s="108" t="s">
        <v>169</v>
      </c>
      <c r="AB482" s="118" t="str">
        <f t="shared" si="233"/>
        <v>H138R14</v>
      </c>
      <c r="AC482" s="118">
        <f t="shared" si="234"/>
        <v>1</v>
      </c>
      <c r="AD482" s="118" t="str">
        <f t="shared" si="235"/>
        <v>H138R14 - 1</v>
      </c>
      <c r="AE482" s="192">
        <f t="shared" si="222"/>
        <v>5</v>
      </c>
      <c r="AF482" s="192">
        <f t="shared" si="223"/>
        <v>5</v>
      </c>
      <c r="AG482" s="192" t="str">
        <f t="shared" si="224"/>
        <v>H138R14.</v>
      </c>
      <c r="AH482" s="192" t="str">
        <f t="shared" si="225"/>
        <v>H138R14</v>
      </c>
      <c r="AI482" s="66"/>
      <c r="AJ482" s="66"/>
    </row>
    <row r="483" spans="1:36" s="15" customFormat="1" ht="350.1" customHeight="1" x14ac:dyDescent="0.2">
      <c r="A483" s="162">
        <f>IF(ISBLANK(D483),"",COUNTA($D$2:D483))</f>
        <v>394</v>
      </c>
      <c r="B483" s="141">
        <f t="shared" si="221"/>
        <v>482</v>
      </c>
      <c r="C483" s="84"/>
      <c r="D483" s="100" t="s">
        <v>994</v>
      </c>
      <c r="E483" s="84" t="s">
        <v>28</v>
      </c>
      <c r="F483" s="97" t="s">
        <v>764</v>
      </c>
      <c r="G483" s="97" t="s">
        <v>103</v>
      </c>
      <c r="H483" s="98" t="s">
        <v>478</v>
      </c>
      <c r="I483" s="98" t="s">
        <v>479</v>
      </c>
      <c r="J483" s="84" t="s">
        <v>480</v>
      </c>
      <c r="K483" s="84">
        <v>3</v>
      </c>
      <c r="L483" s="88">
        <v>43040</v>
      </c>
      <c r="M483" s="88">
        <v>43403</v>
      </c>
      <c r="N483" s="89">
        <f t="shared" si="226"/>
        <v>51.857142857142854</v>
      </c>
      <c r="O483" s="84" t="s">
        <v>417</v>
      </c>
      <c r="P483" s="87">
        <v>3</v>
      </c>
      <c r="Q483" s="84"/>
      <c r="R483" s="181">
        <v>44384</v>
      </c>
      <c r="S483" s="165">
        <f t="shared" si="219"/>
        <v>32.700000000000003</v>
      </c>
      <c r="T483" s="90">
        <f t="shared" si="227"/>
        <v>100</v>
      </c>
      <c r="U483" s="101">
        <f t="shared" si="228"/>
        <v>51.857142857142854</v>
      </c>
      <c r="V483" s="101">
        <f t="shared" si="229"/>
        <v>51.857142857142854</v>
      </c>
      <c r="W483" s="101">
        <f t="shared" si="230"/>
        <v>51.857142857142854</v>
      </c>
      <c r="X483" s="84"/>
      <c r="Y483" s="112" t="str">
        <f t="shared" si="232"/>
        <v>CUMPLIDA</v>
      </c>
      <c r="Z483" s="112" t="str">
        <f t="shared" si="231"/>
        <v>CUMPLIDO</v>
      </c>
      <c r="AA483" s="108" t="s">
        <v>169</v>
      </c>
      <c r="AB483" s="118" t="str">
        <f t="shared" si="233"/>
        <v>H140R14</v>
      </c>
      <c r="AC483" s="118">
        <f t="shared" si="234"/>
        <v>1</v>
      </c>
      <c r="AD483" s="118" t="str">
        <f t="shared" si="235"/>
        <v>H140R14 - 1</v>
      </c>
      <c r="AE483" s="192">
        <f t="shared" si="222"/>
        <v>5</v>
      </c>
      <c r="AF483" s="192">
        <f t="shared" si="223"/>
        <v>5</v>
      </c>
      <c r="AG483" s="192" t="str">
        <f t="shared" si="224"/>
        <v>H140R14.</v>
      </c>
      <c r="AH483" s="192" t="str">
        <f t="shared" si="225"/>
        <v>H140R14</v>
      </c>
      <c r="AI483" s="66"/>
      <c r="AJ483" s="66"/>
    </row>
    <row r="484" spans="1:36" s="15" customFormat="1" ht="350.1" customHeight="1" x14ac:dyDescent="0.2">
      <c r="A484" s="162">
        <f>IF(ISBLANK(D484),"",COUNTA($D$2:D484))</f>
        <v>395</v>
      </c>
      <c r="B484" s="141">
        <f t="shared" si="221"/>
        <v>483</v>
      </c>
      <c r="C484" s="84"/>
      <c r="D484" s="100" t="s">
        <v>994</v>
      </c>
      <c r="E484" s="84" t="s">
        <v>104</v>
      </c>
      <c r="F484" s="97" t="s">
        <v>1204</v>
      </c>
      <c r="G484" s="97" t="s">
        <v>105</v>
      </c>
      <c r="H484" s="98" t="s">
        <v>2117</v>
      </c>
      <c r="I484" s="98" t="s">
        <v>2118</v>
      </c>
      <c r="J484" s="84" t="s">
        <v>2119</v>
      </c>
      <c r="K484" s="84">
        <v>1</v>
      </c>
      <c r="L484" s="88">
        <v>44407</v>
      </c>
      <c r="M484" s="88">
        <v>44561</v>
      </c>
      <c r="N484" s="89">
        <f t="shared" si="226"/>
        <v>22</v>
      </c>
      <c r="O484" s="84" t="s">
        <v>340</v>
      </c>
      <c r="P484" s="87">
        <v>0</v>
      </c>
      <c r="Q484" s="97"/>
      <c r="R484" s="84"/>
      <c r="S484" s="165">
        <f t="shared" si="219"/>
        <v>-1485.3666666666666</v>
      </c>
      <c r="T484" s="90">
        <f t="shared" si="227"/>
        <v>0</v>
      </c>
      <c r="U484" s="101">
        <f t="shared" si="228"/>
        <v>0</v>
      </c>
      <c r="V484" s="101">
        <f t="shared" si="229"/>
        <v>0</v>
      </c>
      <c r="W484" s="101">
        <f t="shared" si="230"/>
        <v>0</v>
      </c>
      <c r="X484" s="84"/>
      <c r="Y484" s="112" t="str">
        <f t="shared" si="232"/>
        <v>EN TERMINO</v>
      </c>
      <c r="Z484" s="112" t="str">
        <f t="shared" si="231"/>
        <v>EN TERMINO</v>
      </c>
      <c r="AA484" s="108" t="s">
        <v>169</v>
      </c>
      <c r="AB484" s="118" t="str">
        <f t="shared" si="233"/>
        <v>H146R14</v>
      </c>
      <c r="AC484" s="118">
        <f t="shared" si="234"/>
        <v>1</v>
      </c>
      <c r="AD484" s="118" t="str">
        <f t="shared" si="235"/>
        <v>H146R14 - 1</v>
      </c>
      <c r="AE484" s="192">
        <f t="shared" si="222"/>
        <v>3</v>
      </c>
      <c r="AF484" s="192">
        <f t="shared" si="223"/>
        <v>3</v>
      </c>
      <c r="AG484" s="192" t="str">
        <f t="shared" si="224"/>
        <v>H146R14.</v>
      </c>
      <c r="AH484" s="192" t="str">
        <f t="shared" si="225"/>
        <v>H146R14</v>
      </c>
      <c r="AI484" s="66"/>
      <c r="AJ484" s="66"/>
    </row>
    <row r="485" spans="1:36" s="15" customFormat="1" ht="350.1" customHeight="1" x14ac:dyDescent="0.2">
      <c r="A485" s="162">
        <f>IF(ISBLANK(D485),"",COUNTA($D$2:D485))</f>
        <v>396</v>
      </c>
      <c r="B485" s="141">
        <f t="shared" si="221"/>
        <v>484</v>
      </c>
      <c r="C485" s="84"/>
      <c r="D485" s="100" t="s">
        <v>848</v>
      </c>
      <c r="E485" s="84" t="s">
        <v>38</v>
      </c>
      <c r="F485" s="97" t="s">
        <v>1007</v>
      </c>
      <c r="G485" s="97" t="s">
        <v>1008</v>
      </c>
      <c r="H485" s="98" t="s">
        <v>401</v>
      </c>
      <c r="I485" s="98" t="s">
        <v>402</v>
      </c>
      <c r="J485" s="84" t="s">
        <v>389</v>
      </c>
      <c r="K485" s="84">
        <v>2</v>
      </c>
      <c r="L485" s="88">
        <v>43040</v>
      </c>
      <c r="M485" s="88">
        <v>43403</v>
      </c>
      <c r="N485" s="89">
        <f t="shared" si="226"/>
        <v>51.857142857142854</v>
      </c>
      <c r="O485" s="84" t="s">
        <v>387</v>
      </c>
      <c r="P485" s="87">
        <v>2</v>
      </c>
      <c r="Q485" s="97"/>
      <c r="R485" s="84"/>
      <c r="S485" s="165">
        <f t="shared" si="219"/>
        <v>-1446.7666666666667</v>
      </c>
      <c r="T485" s="90">
        <f t="shared" si="227"/>
        <v>100</v>
      </c>
      <c r="U485" s="101">
        <f t="shared" si="228"/>
        <v>51.857142857142854</v>
      </c>
      <c r="V485" s="101">
        <f t="shared" si="229"/>
        <v>51.857142857142854</v>
      </c>
      <c r="W485" s="101">
        <f t="shared" si="230"/>
        <v>51.857142857142854</v>
      </c>
      <c r="X485" s="84" t="s">
        <v>1907</v>
      </c>
      <c r="Y485" s="112" t="str">
        <f t="shared" si="232"/>
        <v>CUMPLIDA</v>
      </c>
      <c r="Z485" s="112" t="str">
        <f t="shared" si="231"/>
        <v>CUMPLIDO</v>
      </c>
      <c r="AA485" s="108" t="s">
        <v>169</v>
      </c>
      <c r="AB485" s="118" t="str">
        <f t="shared" si="233"/>
        <v>H153R14</v>
      </c>
      <c r="AC485" s="118">
        <f>IF(A485&lt;&gt;"",1,#REF!+1)</f>
        <v>1</v>
      </c>
      <c r="AD485" s="118" t="str">
        <f t="shared" si="235"/>
        <v>H153R14 - 1</v>
      </c>
      <c r="AE485" s="192">
        <f t="shared" si="222"/>
        <v>5</v>
      </c>
      <c r="AF485" s="192">
        <f t="shared" si="223"/>
        <v>5</v>
      </c>
      <c r="AG485" s="192" t="str">
        <f t="shared" si="224"/>
        <v>H153R14.</v>
      </c>
      <c r="AH485" s="192" t="str">
        <f t="shared" si="225"/>
        <v>H153R14</v>
      </c>
      <c r="AI485" s="66"/>
      <c r="AJ485" s="66"/>
    </row>
    <row r="486" spans="1:36" s="15" customFormat="1" ht="350.1" customHeight="1" x14ac:dyDescent="0.2">
      <c r="A486" s="162">
        <f>IF(ISBLANK(D486),"",COUNTA($D$2:D486))</f>
        <v>397</v>
      </c>
      <c r="B486" s="141">
        <f t="shared" si="221"/>
        <v>485</v>
      </c>
      <c r="C486" s="84"/>
      <c r="D486" s="84" t="s">
        <v>994</v>
      </c>
      <c r="E486" s="84" t="s">
        <v>25</v>
      </c>
      <c r="F486" s="97" t="s">
        <v>1205</v>
      </c>
      <c r="G486" s="97" t="s">
        <v>106</v>
      </c>
      <c r="H486" s="97" t="s">
        <v>660</v>
      </c>
      <c r="I486" s="97" t="s">
        <v>661</v>
      </c>
      <c r="J486" s="114" t="s">
        <v>8</v>
      </c>
      <c r="K486" s="114">
        <v>1</v>
      </c>
      <c r="L486" s="103">
        <v>43040</v>
      </c>
      <c r="M486" s="103">
        <v>43189</v>
      </c>
      <c r="N486" s="89">
        <f t="shared" ref="N486:N488" si="237">(+M486-L486)/7</f>
        <v>21.285714285714285</v>
      </c>
      <c r="O486" s="114" t="s">
        <v>894</v>
      </c>
      <c r="P486" s="87">
        <v>1</v>
      </c>
      <c r="Q486" s="97"/>
      <c r="R486" s="84"/>
      <c r="S486" s="165">
        <f t="shared" ref="S486:S488" si="238">(R486-M486)/30</f>
        <v>-1439.6333333333334</v>
      </c>
      <c r="T486" s="90">
        <f t="shared" si="227"/>
        <v>100</v>
      </c>
      <c r="U486" s="101">
        <f t="shared" si="228"/>
        <v>21.285714285714285</v>
      </c>
      <c r="V486" s="101">
        <f t="shared" si="229"/>
        <v>21.285714285714285</v>
      </c>
      <c r="W486" s="101">
        <f t="shared" si="230"/>
        <v>21.285714285714285</v>
      </c>
      <c r="X486" s="84" t="s">
        <v>1907</v>
      </c>
      <c r="Y486" s="112" t="str">
        <f t="shared" si="232"/>
        <v>CUMPLIDA</v>
      </c>
      <c r="Z486" s="112" t="str">
        <f t="shared" si="231"/>
        <v>CUMPLIDO</v>
      </c>
      <c r="AA486" s="108" t="s">
        <v>169</v>
      </c>
      <c r="AB486" s="118" t="str">
        <f t="shared" si="233"/>
        <v>H157R14</v>
      </c>
      <c r="AC486" s="118">
        <f>IF(A486&lt;&gt;"",1,#REF!+1)</f>
        <v>1</v>
      </c>
      <c r="AD486" s="118" t="str">
        <f t="shared" si="235"/>
        <v>H157R14 - 1</v>
      </c>
      <c r="AE486" s="192">
        <f t="shared" si="222"/>
        <v>5</v>
      </c>
      <c r="AF486" s="192">
        <f t="shared" si="223"/>
        <v>5</v>
      </c>
      <c r="AG486" s="192" t="str">
        <f t="shared" si="224"/>
        <v>H157R14.</v>
      </c>
      <c r="AH486" s="192" t="str">
        <f t="shared" si="225"/>
        <v>H157R14</v>
      </c>
      <c r="AI486" s="66"/>
      <c r="AJ486" s="66"/>
    </row>
    <row r="487" spans="1:36" s="15" customFormat="1" ht="350.1" customHeight="1" x14ac:dyDescent="0.2">
      <c r="A487" s="162">
        <f>IF(ISBLANK(D487),"",COUNTA($D$2:D487))</f>
        <v>398</v>
      </c>
      <c r="B487" s="141">
        <f t="shared" si="221"/>
        <v>486</v>
      </c>
      <c r="C487" s="84"/>
      <c r="D487" s="100" t="s">
        <v>848</v>
      </c>
      <c r="E487" s="84" t="s">
        <v>26</v>
      </c>
      <c r="F487" s="97" t="s">
        <v>406</v>
      </c>
      <c r="G487" s="97" t="s">
        <v>107</v>
      </c>
      <c r="H487" s="98" t="s">
        <v>404</v>
      </c>
      <c r="I487" s="98" t="s">
        <v>405</v>
      </c>
      <c r="J487" s="84" t="s">
        <v>393</v>
      </c>
      <c r="K487" s="84">
        <v>1</v>
      </c>
      <c r="L487" s="88">
        <v>43070</v>
      </c>
      <c r="M487" s="88">
        <v>43100</v>
      </c>
      <c r="N487" s="89">
        <f t="shared" si="237"/>
        <v>4.2857142857142856</v>
      </c>
      <c r="O487" s="84" t="s">
        <v>387</v>
      </c>
      <c r="P487" s="87">
        <v>1</v>
      </c>
      <c r="Q487" s="97"/>
      <c r="R487" s="84"/>
      <c r="S487" s="165">
        <f t="shared" si="238"/>
        <v>-1436.6666666666667</v>
      </c>
      <c r="T487" s="90">
        <f t="shared" si="227"/>
        <v>100</v>
      </c>
      <c r="U487" s="101">
        <f t="shared" si="228"/>
        <v>4.2857142857142856</v>
      </c>
      <c r="V487" s="101">
        <f t="shared" si="229"/>
        <v>4.2857142857142856</v>
      </c>
      <c r="W487" s="101">
        <f t="shared" si="230"/>
        <v>4.2857142857142856</v>
      </c>
      <c r="X487" s="84" t="s">
        <v>1907</v>
      </c>
      <c r="Y487" s="112" t="str">
        <f t="shared" si="232"/>
        <v>CUMPLIDA</v>
      </c>
      <c r="Z487" s="112" t="str">
        <f t="shared" si="231"/>
        <v>CUMPLIDO</v>
      </c>
      <c r="AA487" s="108" t="s">
        <v>169</v>
      </c>
      <c r="AB487" s="118" t="str">
        <f t="shared" si="233"/>
        <v>H182R14</v>
      </c>
      <c r="AC487" s="118">
        <f>IF(A487&lt;&gt;"",1,#REF!+1)</f>
        <v>1</v>
      </c>
      <c r="AD487" s="118" t="str">
        <f t="shared" si="235"/>
        <v>H182R14 - 1</v>
      </c>
      <c r="AE487" s="192">
        <f t="shared" si="222"/>
        <v>5</v>
      </c>
      <c r="AF487" s="192">
        <f t="shared" si="223"/>
        <v>5</v>
      </c>
      <c r="AG487" s="192" t="str">
        <f t="shared" si="224"/>
        <v>H182R14.</v>
      </c>
      <c r="AH487" s="192" t="str">
        <f t="shared" si="225"/>
        <v>H182R14</v>
      </c>
      <c r="AI487" s="66"/>
      <c r="AJ487" s="66"/>
    </row>
    <row r="488" spans="1:36" s="15" customFormat="1" ht="350.1" customHeight="1" x14ac:dyDescent="0.2">
      <c r="A488" s="162">
        <f>IF(ISBLANK(D488),"",COUNTA($D$2:D488))</f>
        <v>399</v>
      </c>
      <c r="B488" s="141">
        <f t="shared" si="221"/>
        <v>487</v>
      </c>
      <c r="C488" s="84"/>
      <c r="D488" s="100" t="s">
        <v>848</v>
      </c>
      <c r="E488" s="84" t="s">
        <v>108</v>
      </c>
      <c r="F488" s="97" t="s">
        <v>407</v>
      </c>
      <c r="G488" s="97" t="s">
        <v>109</v>
      </c>
      <c r="H488" s="98" t="s">
        <v>404</v>
      </c>
      <c r="I488" s="98" t="s">
        <v>405</v>
      </c>
      <c r="J488" s="84" t="s">
        <v>393</v>
      </c>
      <c r="K488" s="84">
        <v>1</v>
      </c>
      <c r="L488" s="88">
        <v>43070</v>
      </c>
      <c r="M488" s="88">
        <v>43100</v>
      </c>
      <c r="N488" s="89">
        <f t="shared" si="237"/>
        <v>4.2857142857142856</v>
      </c>
      <c r="O488" s="84" t="s">
        <v>387</v>
      </c>
      <c r="P488" s="87">
        <v>1</v>
      </c>
      <c r="Q488" s="97"/>
      <c r="R488" s="84"/>
      <c r="S488" s="165">
        <f t="shared" si="238"/>
        <v>-1436.6666666666667</v>
      </c>
      <c r="T488" s="90">
        <f>IF(P488/K488&gt;1,100,+P488/K488*100)</f>
        <v>100</v>
      </c>
      <c r="U488" s="101">
        <f t="shared" si="228"/>
        <v>4.2857142857142856</v>
      </c>
      <c r="V488" s="101">
        <f t="shared" si="229"/>
        <v>4.2857142857142856</v>
      </c>
      <c r="W488" s="101">
        <f t="shared" si="230"/>
        <v>4.2857142857142856</v>
      </c>
      <c r="X488" s="84" t="s">
        <v>1907</v>
      </c>
      <c r="Y488" s="112" t="str">
        <f t="shared" si="232"/>
        <v>CUMPLIDA</v>
      </c>
      <c r="Z488" s="112" t="str">
        <f t="shared" si="231"/>
        <v>CUMPLIDO</v>
      </c>
      <c r="AA488" s="108" t="s">
        <v>169</v>
      </c>
      <c r="AB488" s="118" t="str">
        <f t="shared" si="233"/>
        <v>H183R14</v>
      </c>
      <c r="AC488" s="118">
        <f t="shared" si="234"/>
        <v>1</v>
      </c>
      <c r="AD488" s="118" t="str">
        <f t="shared" si="235"/>
        <v>H183R14 - 1</v>
      </c>
      <c r="AE488" s="192">
        <f t="shared" si="222"/>
        <v>5</v>
      </c>
      <c r="AF488" s="192">
        <f t="shared" si="223"/>
        <v>5</v>
      </c>
      <c r="AG488" s="192" t="str">
        <f t="shared" si="224"/>
        <v>H183R14.</v>
      </c>
      <c r="AH488" s="192" t="str">
        <f t="shared" si="225"/>
        <v>H183R14</v>
      </c>
      <c r="AI488" s="66"/>
      <c r="AJ488" s="66"/>
    </row>
    <row r="489" spans="1:36" ht="12.75" customHeight="1" x14ac:dyDescent="0.2">
      <c r="A489" s="234" t="s">
        <v>0</v>
      </c>
      <c r="B489" s="234"/>
      <c r="C489" s="234"/>
      <c r="D489" s="234"/>
      <c r="E489" s="234"/>
      <c r="F489" s="234"/>
      <c r="G489" s="234"/>
      <c r="H489" s="234"/>
      <c r="I489" s="234"/>
      <c r="J489" s="234"/>
      <c r="K489" s="234"/>
      <c r="L489" s="234"/>
      <c r="M489" s="234"/>
      <c r="N489" s="234"/>
      <c r="O489" s="234"/>
      <c r="P489" s="234"/>
      <c r="Q489" s="234"/>
      <c r="R489" s="234"/>
      <c r="S489" s="234"/>
      <c r="T489" s="234"/>
      <c r="U489" s="138">
        <f>SUM(U2:U488)</f>
        <v>7298.1742421182407</v>
      </c>
      <c r="V489" s="138">
        <f>SUM(V2:V488)</f>
        <v>7285.0313849753838</v>
      </c>
      <c r="W489" s="138">
        <f>SUM(W2:W488)</f>
        <v>11331.714285714279</v>
      </c>
      <c r="X489" s="117"/>
      <c r="Y489" s="91"/>
      <c r="Z489" s="91"/>
      <c r="AA489" s="115"/>
      <c r="AB489" s="115"/>
      <c r="AC489" s="115"/>
      <c r="AD489" s="115"/>
      <c r="AE489" s="58"/>
      <c r="AF489" s="58"/>
      <c r="AG489" s="59"/>
    </row>
    <row r="490" spans="1:36" ht="12.75" customHeight="1" x14ac:dyDescent="0.2">
      <c r="A490" s="235"/>
      <c r="B490" s="236"/>
      <c r="C490" s="236"/>
      <c r="D490" s="236"/>
      <c r="E490" s="237"/>
      <c r="F490" s="237"/>
      <c r="G490" s="237"/>
      <c r="H490" s="237"/>
      <c r="I490" s="237"/>
      <c r="J490" s="237"/>
      <c r="K490" s="237"/>
      <c r="L490" s="237"/>
      <c r="M490" s="237"/>
      <c r="N490" s="237"/>
      <c r="O490" s="237"/>
      <c r="P490" s="237"/>
      <c r="Q490" s="143"/>
      <c r="R490" s="54"/>
      <c r="S490" s="170"/>
      <c r="T490" s="31"/>
      <c r="U490" s="32"/>
      <c r="V490" s="32"/>
      <c r="W490" s="32"/>
      <c r="X490" s="32"/>
      <c r="Y490" s="33"/>
      <c r="Z490" s="33"/>
      <c r="AA490" s="34"/>
      <c r="AB490" s="34"/>
      <c r="AC490" s="34"/>
      <c r="AD490" s="34"/>
      <c r="AE490" s="58"/>
      <c r="AF490" s="58"/>
      <c r="AG490" s="59"/>
    </row>
    <row r="491" spans="1:36" x14ac:dyDescent="0.2">
      <c r="A491" s="50"/>
      <c r="B491" s="71"/>
      <c r="C491" s="71"/>
      <c r="D491" s="71"/>
      <c r="E491" s="63"/>
      <c r="F491" s="1"/>
      <c r="G491" s="4"/>
      <c r="H491" s="4"/>
      <c r="I491" s="21"/>
      <c r="J491" s="18"/>
      <c r="K491" s="5"/>
      <c r="L491" s="6"/>
      <c r="M491" s="6"/>
      <c r="N491" s="2"/>
      <c r="O491" s="7"/>
      <c r="P491" s="2"/>
      <c r="Q491" s="143"/>
      <c r="R491" s="54"/>
      <c r="S491" s="170"/>
      <c r="T491" s="31"/>
      <c r="U491" s="32"/>
      <c r="V491" s="32"/>
      <c r="W491" s="32"/>
      <c r="X491" s="32"/>
      <c r="Y491" s="33"/>
      <c r="AE491" s="58"/>
      <c r="AF491" s="58"/>
      <c r="AG491" s="58"/>
    </row>
    <row r="492" spans="1:36" x14ac:dyDescent="0.2">
      <c r="A492" s="50"/>
      <c r="B492" s="72"/>
      <c r="C492" s="72"/>
      <c r="D492" s="72"/>
      <c r="E492" s="63"/>
      <c r="F492" s="1"/>
      <c r="G492" s="2"/>
      <c r="H492" s="2"/>
      <c r="I492" s="21"/>
      <c r="J492" s="18"/>
      <c r="K492" s="248" t="s">
        <v>42</v>
      </c>
      <c r="L492" s="248"/>
      <c r="M492" s="248"/>
      <c r="N492" s="2"/>
      <c r="O492" s="7"/>
      <c r="P492" s="2"/>
      <c r="Q492" s="143"/>
      <c r="R492" s="54"/>
      <c r="S492" s="170"/>
      <c r="T492" s="31"/>
      <c r="U492" s="32"/>
      <c r="V492" s="32"/>
      <c r="W492" s="32"/>
      <c r="X492" s="32"/>
      <c r="Y492" s="33"/>
      <c r="AE492" s="61"/>
      <c r="AF492" s="61"/>
      <c r="AG492" s="61"/>
    </row>
    <row r="493" spans="1:36" x14ac:dyDescent="0.2">
      <c r="A493" s="50"/>
      <c r="B493" s="72"/>
      <c r="C493" s="72"/>
      <c r="D493" s="72"/>
      <c r="E493" s="63"/>
      <c r="F493" s="1"/>
      <c r="G493" s="2"/>
      <c r="H493" s="2"/>
      <c r="I493" s="21"/>
      <c r="J493" s="18"/>
      <c r="K493" s="244" t="s">
        <v>1042</v>
      </c>
      <c r="L493" s="244"/>
      <c r="M493" s="244"/>
      <c r="N493" s="2"/>
      <c r="O493" s="7"/>
      <c r="P493" s="2"/>
      <c r="Q493" s="143"/>
      <c r="R493" s="54"/>
      <c r="S493" s="170"/>
      <c r="T493" s="31"/>
      <c r="U493" s="32"/>
      <c r="V493" s="32"/>
      <c r="W493" s="32"/>
      <c r="X493" s="32"/>
      <c r="Y493" s="33"/>
      <c r="AE493" s="58"/>
      <c r="AF493" s="58"/>
      <c r="AG493" s="58"/>
    </row>
    <row r="494" spans="1:36" x14ac:dyDescent="0.2">
      <c r="A494" s="50"/>
      <c r="B494" s="72"/>
      <c r="C494" s="72"/>
      <c r="D494" s="72"/>
      <c r="E494" s="63"/>
      <c r="F494" s="1"/>
      <c r="G494" s="2"/>
      <c r="H494" s="2"/>
      <c r="I494" s="21"/>
      <c r="J494" s="18"/>
      <c r="K494" s="244" t="s">
        <v>1043</v>
      </c>
      <c r="L494" s="244"/>
      <c r="M494" s="244"/>
      <c r="N494" s="2"/>
      <c r="O494" s="7"/>
      <c r="P494" s="2"/>
      <c r="Q494" s="143"/>
      <c r="R494" s="54"/>
      <c r="S494" s="170"/>
      <c r="T494" s="31"/>
      <c r="U494" s="32"/>
      <c r="V494" s="32"/>
      <c r="W494" s="32"/>
      <c r="X494" s="32"/>
      <c r="Y494" s="33"/>
      <c r="AE494" s="58"/>
      <c r="AF494" s="58"/>
      <c r="AG494" s="58"/>
    </row>
    <row r="495" spans="1:36" ht="13.5" thickBot="1" x14ac:dyDescent="0.25">
      <c r="A495" s="50"/>
      <c r="B495" s="72"/>
      <c r="C495" s="72"/>
      <c r="D495" s="72"/>
      <c r="E495" s="63"/>
      <c r="F495" s="1"/>
      <c r="G495" s="2"/>
      <c r="H495" s="2"/>
      <c r="I495" s="21"/>
      <c r="J495" s="18"/>
      <c r="K495" s="2"/>
      <c r="L495" s="3"/>
      <c r="M495" s="3"/>
      <c r="N495" s="2"/>
      <c r="O495" s="7"/>
      <c r="P495" s="2"/>
      <c r="Q495" s="143"/>
      <c r="R495" s="54"/>
      <c r="S495" s="170"/>
      <c r="T495" s="31"/>
      <c r="U495" s="32"/>
      <c r="V495" s="32"/>
      <c r="W495" s="32"/>
      <c r="X495" s="32"/>
      <c r="Y495" s="33"/>
      <c r="AD495" s="37"/>
      <c r="AE495" s="58"/>
      <c r="AF495" s="58"/>
      <c r="AG495" s="58"/>
    </row>
    <row r="496" spans="1:36" ht="13.5" thickBot="1" x14ac:dyDescent="0.25">
      <c r="A496" s="51"/>
      <c r="B496" s="73"/>
      <c r="C496" s="73"/>
      <c r="D496" s="73"/>
      <c r="E496" s="159"/>
      <c r="F496" s="9"/>
      <c r="G496" s="8"/>
      <c r="H496" s="8"/>
      <c r="I496" s="21"/>
      <c r="J496" s="18"/>
      <c r="K496" s="2"/>
      <c r="L496" s="3"/>
      <c r="M496" s="3"/>
      <c r="N496" s="2"/>
      <c r="O496" s="7"/>
      <c r="P496" s="2"/>
      <c r="Q496" s="143"/>
      <c r="R496" s="54"/>
      <c r="S496" s="170"/>
      <c r="T496" s="31"/>
      <c r="U496" s="32"/>
      <c r="V496" s="32"/>
      <c r="W496" s="32"/>
      <c r="X496" s="32"/>
      <c r="Y496" s="33"/>
      <c r="Z496" s="33"/>
      <c r="AA496" s="34"/>
      <c r="AB496" s="38"/>
      <c r="AC496" s="39"/>
      <c r="AD496" s="40"/>
      <c r="AE496" s="58"/>
      <c r="AF496" s="58"/>
      <c r="AG496" s="58"/>
    </row>
    <row r="497" spans="1:35" ht="13.5" thickBot="1" x14ac:dyDescent="0.25">
      <c r="A497" s="246" t="s">
        <v>43</v>
      </c>
      <c r="B497" s="247"/>
      <c r="C497" s="247"/>
      <c r="D497" s="247"/>
      <c r="E497" s="247"/>
      <c r="F497" s="247"/>
      <c r="G497" s="247"/>
      <c r="H497" s="10"/>
      <c r="I497" s="26"/>
      <c r="J497" s="27"/>
      <c r="K497" s="27"/>
      <c r="L497" s="27"/>
      <c r="M497" s="27"/>
      <c r="N497" s="27"/>
      <c r="O497" s="27"/>
      <c r="P497" s="27"/>
      <c r="Q497" s="144"/>
      <c r="R497" s="175"/>
      <c r="S497" s="171"/>
      <c r="T497" s="41"/>
      <c r="U497" s="41"/>
      <c r="V497" s="41"/>
      <c r="W497" s="41"/>
      <c r="X497" s="41"/>
      <c r="Y497" s="41"/>
      <c r="Z497" s="41"/>
      <c r="AA497" s="42"/>
      <c r="AB497" s="226" t="s">
        <v>891</v>
      </c>
      <c r="AC497" s="227"/>
      <c r="AD497" s="228"/>
      <c r="AE497" s="61"/>
      <c r="AF497" s="61"/>
      <c r="AG497" s="61"/>
      <c r="AI497" s="67"/>
    </row>
    <row r="498" spans="1:35" ht="13.5" thickBot="1" x14ac:dyDescent="0.25">
      <c r="A498" s="243"/>
      <c r="B498" s="244"/>
      <c r="C498" s="244"/>
      <c r="D498" s="244"/>
      <c r="E498" s="244"/>
      <c r="F498" s="244"/>
      <c r="G498" s="244"/>
      <c r="H498" s="2"/>
      <c r="I498" s="245"/>
      <c r="J498" s="245"/>
      <c r="K498" s="245"/>
      <c r="L498" s="245"/>
      <c r="M498" s="245"/>
      <c r="N498" s="245"/>
      <c r="O498" s="245"/>
      <c r="P498" s="245"/>
      <c r="Q498" s="245"/>
      <c r="R498" s="245"/>
      <c r="S498" s="245"/>
      <c r="T498" s="245"/>
      <c r="U498" s="245"/>
      <c r="V498" s="245"/>
      <c r="W498" s="245"/>
      <c r="X498" s="245"/>
      <c r="Y498" s="33"/>
      <c r="AA498" s="43"/>
      <c r="AB498" s="229"/>
      <c r="AC498" s="230"/>
      <c r="AD498" s="231"/>
    </row>
    <row r="499" spans="1:35" ht="13.5" thickBot="1" x14ac:dyDescent="0.25">
      <c r="A499" s="238"/>
      <c r="B499" s="239"/>
      <c r="C499" s="239"/>
      <c r="D499" s="239"/>
      <c r="E499" s="240"/>
      <c r="F499" s="241" t="s">
        <v>44</v>
      </c>
      <c r="G499" s="242"/>
      <c r="H499" s="2"/>
      <c r="I499" s="221"/>
      <c r="J499" s="222"/>
      <c r="K499" s="222"/>
      <c r="L499" s="222"/>
      <c r="M499" s="222"/>
      <c r="N499" s="222"/>
      <c r="O499" s="222"/>
      <c r="P499" s="222"/>
      <c r="Q499" s="222"/>
      <c r="R499" s="222"/>
      <c r="S499" s="222"/>
      <c r="T499" s="222"/>
      <c r="U499" s="222"/>
      <c r="V499" s="222"/>
      <c r="W499" s="222"/>
      <c r="X499" s="222"/>
      <c r="Y499" s="222"/>
      <c r="Z499" s="223"/>
      <c r="AA499" s="34"/>
      <c r="AB499" s="232" t="s">
        <v>1</v>
      </c>
      <c r="AC499" s="233"/>
      <c r="AD499" s="44">
        <f>+W489</f>
        <v>11331.714285714279</v>
      </c>
    </row>
    <row r="500" spans="1:35" ht="13.5" thickBot="1" x14ac:dyDescent="0.25">
      <c r="A500" s="238"/>
      <c r="B500" s="239"/>
      <c r="C500" s="239"/>
      <c r="D500" s="239"/>
      <c r="E500" s="240"/>
      <c r="F500" s="241" t="s">
        <v>203</v>
      </c>
      <c r="G500" s="242"/>
      <c r="H500" s="2"/>
      <c r="I500" s="221"/>
      <c r="J500" s="222"/>
      <c r="K500" s="222"/>
      <c r="L500" s="222"/>
      <c r="M500" s="222"/>
      <c r="N500" s="222"/>
      <c r="O500" s="222"/>
      <c r="P500" s="222"/>
      <c r="Q500" s="222"/>
      <c r="R500" s="222"/>
      <c r="S500" s="222"/>
      <c r="T500" s="222"/>
      <c r="U500" s="222"/>
      <c r="V500" s="222"/>
      <c r="W500" s="222"/>
      <c r="X500" s="222"/>
      <c r="Y500" s="222"/>
      <c r="Z500" s="223"/>
      <c r="AA500" s="34"/>
      <c r="AB500" s="224" t="s">
        <v>2</v>
      </c>
      <c r="AC500" s="224"/>
      <c r="AD500" s="44">
        <f>SUM(N2:N488)</f>
        <v>12495.142857142831</v>
      </c>
    </row>
    <row r="501" spans="1:35" ht="24" thickBot="1" x14ac:dyDescent="0.25">
      <c r="A501" s="238"/>
      <c r="B501" s="239"/>
      <c r="C501" s="239"/>
      <c r="D501" s="239"/>
      <c r="E501" s="240"/>
      <c r="F501" s="241" t="s">
        <v>45</v>
      </c>
      <c r="G501" s="242"/>
      <c r="H501" s="2"/>
      <c r="I501" s="221"/>
      <c r="J501" s="222"/>
      <c r="K501" s="222"/>
      <c r="L501" s="222"/>
      <c r="M501" s="222"/>
      <c r="N501" s="222"/>
      <c r="O501" s="222"/>
      <c r="P501" s="222"/>
      <c r="Q501" s="222"/>
      <c r="R501" s="222"/>
      <c r="S501" s="222"/>
      <c r="T501" s="222"/>
      <c r="U501" s="222"/>
      <c r="V501" s="222"/>
      <c r="W501" s="222"/>
      <c r="X501" s="222"/>
      <c r="Y501" s="222"/>
      <c r="Z501" s="223"/>
      <c r="AA501" s="34"/>
      <c r="AB501" s="224" t="s">
        <v>4</v>
      </c>
      <c r="AC501" s="224"/>
      <c r="AD501" s="45">
        <f>IF(V489=0,0,+V489/AD499)</f>
        <v>0.64288872815647258</v>
      </c>
    </row>
    <row r="502" spans="1:35" ht="24" thickBot="1" x14ac:dyDescent="0.25">
      <c r="A502" s="52"/>
      <c r="B502" s="72"/>
      <c r="C502" s="72"/>
      <c r="D502" s="72"/>
      <c r="E502" s="63"/>
      <c r="F502" s="1"/>
      <c r="G502" s="2"/>
      <c r="H502" s="2"/>
      <c r="I502" s="221"/>
      <c r="J502" s="222"/>
      <c r="K502" s="222"/>
      <c r="L502" s="222"/>
      <c r="M502" s="222"/>
      <c r="N502" s="222"/>
      <c r="O502" s="222"/>
      <c r="P502" s="222"/>
      <c r="Q502" s="222"/>
      <c r="R502" s="222"/>
      <c r="S502" s="222"/>
      <c r="T502" s="222"/>
      <c r="U502" s="222"/>
      <c r="V502" s="222"/>
      <c r="W502" s="222"/>
      <c r="X502" s="222"/>
      <c r="Y502" s="222"/>
      <c r="Z502" s="223"/>
      <c r="AA502" s="34"/>
      <c r="AB502" s="224" t="s">
        <v>3</v>
      </c>
      <c r="AC502" s="224"/>
      <c r="AD502" s="46">
        <f>IF(U489=0,0,+U489/AD500)</f>
        <v>0.58408089651782169</v>
      </c>
      <c r="AE502" s="58"/>
      <c r="AF502" s="58"/>
      <c r="AG502" s="58"/>
    </row>
    <row r="503" spans="1:35" ht="22.5" customHeight="1" thickBot="1" x14ac:dyDescent="0.25">
      <c r="A503" s="52"/>
      <c r="B503" s="72"/>
      <c r="C503" s="72"/>
      <c r="D503" s="72"/>
      <c r="E503" s="63"/>
      <c r="F503" s="1"/>
      <c r="G503" s="2"/>
      <c r="H503" s="2"/>
      <c r="I503" s="54"/>
      <c r="J503" s="54"/>
      <c r="K503" s="54"/>
      <c r="L503" s="54"/>
      <c r="M503" s="54"/>
      <c r="N503" s="54"/>
      <c r="O503" s="54"/>
      <c r="P503" s="54"/>
      <c r="Q503" s="54"/>
      <c r="R503" s="54"/>
      <c r="S503" s="54"/>
      <c r="T503" s="54"/>
      <c r="U503" s="54"/>
      <c r="V503" s="54"/>
      <c r="W503" s="54"/>
      <c r="X503" s="54"/>
      <c r="Y503" s="54"/>
      <c r="Z503" s="54"/>
      <c r="AA503" s="34"/>
      <c r="AB503" s="55"/>
      <c r="AC503" s="55"/>
      <c r="AD503" s="56"/>
      <c r="AE503" s="58"/>
      <c r="AF503" s="58"/>
      <c r="AG503" s="58"/>
    </row>
    <row r="504" spans="1:35" ht="22.5" customHeight="1" thickBot="1" x14ac:dyDescent="0.25">
      <c r="A504" s="52"/>
      <c r="B504" s="72"/>
      <c r="C504" s="72"/>
      <c r="D504" s="72"/>
      <c r="E504" s="63"/>
      <c r="F504" s="1"/>
      <c r="G504" s="2"/>
      <c r="H504" s="2"/>
      <c r="I504" s="54"/>
      <c r="J504" s="54"/>
      <c r="K504" s="54"/>
      <c r="L504" s="54"/>
      <c r="M504" s="54"/>
      <c r="N504" s="54"/>
      <c r="O504" s="54"/>
      <c r="P504" s="54"/>
      <c r="Q504" s="54"/>
      <c r="R504" s="54"/>
      <c r="S504" s="54"/>
      <c r="T504" s="54"/>
      <c r="U504" s="54"/>
      <c r="V504" s="54"/>
      <c r="W504" s="54"/>
      <c r="X504" s="54"/>
      <c r="Y504" s="54"/>
      <c r="Z504" s="54"/>
      <c r="AA504" s="34"/>
      <c r="AB504" s="219" t="s">
        <v>2048</v>
      </c>
      <c r="AC504" s="219"/>
      <c r="AD504" s="219"/>
      <c r="AE504" s="58"/>
      <c r="AF504" s="58"/>
      <c r="AG504" s="58"/>
    </row>
    <row r="505" spans="1:35" ht="22.5" customHeight="1" thickBot="1" x14ac:dyDescent="0.25">
      <c r="A505" s="52"/>
      <c r="B505" s="72"/>
      <c r="C505" s="72"/>
      <c r="D505" s="72"/>
      <c r="E505" s="63"/>
      <c r="F505" s="1"/>
      <c r="G505" s="2"/>
      <c r="H505" s="2"/>
      <c r="I505" s="54"/>
      <c r="J505" s="54"/>
      <c r="K505" s="54"/>
      <c r="L505" s="54"/>
      <c r="M505" s="54"/>
      <c r="N505" s="54"/>
      <c r="O505" s="54"/>
      <c r="P505" s="54"/>
      <c r="Q505" s="54"/>
      <c r="R505" s="54"/>
      <c r="S505" s="54"/>
      <c r="T505" s="54"/>
      <c r="U505" s="54"/>
      <c r="V505" s="54"/>
      <c r="W505" s="54"/>
      <c r="X505" s="54"/>
      <c r="Y505" s="54"/>
      <c r="Z505" s="54"/>
      <c r="AA505" s="34"/>
      <c r="AB505" s="219"/>
      <c r="AC505" s="219"/>
      <c r="AD505" s="219"/>
      <c r="AE505" s="58"/>
      <c r="AF505" s="58"/>
      <c r="AG505" s="58"/>
    </row>
    <row r="506" spans="1:35" ht="22.5" customHeight="1" thickBot="1" x14ac:dyDescent="0.25">
      <c r="A506" s="52"/>
      <c r="B506" s="72"/>
      <c r="C506" s="72"/>
      <c r="D506" s="72"/>
      <c r="E506" s="63"/>
      <c r="F506" s="1"/>
      <c r="G506" s="2"/>
      <c r="H506" s="2"/>
      <c r="I506" s="54"/>
      <c r="J506" s="54"/>
      <c r="K506" s="54"/>
      <c r="L506" s="54"/>
      <c r="M506" s="54"/>
      <c r="N506" s="54"/>
      <c r="O506" s="54"/>
      <c r="P506" s="54"/>
      <c r="Q506" s="54"/>
      <c r="R506" s="54"/>
      <c r="S506" s="54"/>
      <c r="T506" s="54"/>
      <c r="U506" s="54"/>
      <c r="V506" s="54"/>
      <c r="W506" s="54"/>
      <c r="X506" s="54"/>
      <c r="Y506" s="54"/>
      <c r="Z506" s="54"/>
      <c r="AA506" s="34"/>
      <c r="AB506" s="220" t="s">
        <v>1</v>
      </c>
      <c r="AC506" s="220"/>
      <c r="AD506" s="44">
        <f>SUM(W2:W28)</f>
        <v>0</v>
      </c>
      <c r="AE506" s="58"/>
      <c r="AF506" s="58"/>
      <c r="AG506" s="58"/>
    </row>
    <row r="507" spans="1:35" ht="22.5" customHeight="1" thickBot="1" x14ac:dyDescent="0.25">
      <c r="A507" s="52"/>
      <c r="B507" s="72"/>
      <c r="C507" s="72"/>
      <c r="D507" s="72"/>
      <c r="E507" s="63"/>
      <c r="F507" s="1"/>
      <c r="G507" s="2"/>
      <c r="H507" s="2"/>
      <c r="I507" s="54"/>
      <c r="J507" s="54"/>
      <c r="K507" s="54"/>
      <c r="L507" s="54"/>
      <c r="M507" s="54"/>
      <c r="N507" s="54"/>
      <c r="O507" s="54"/>
      <c r="P507" s="54"/>
      <c r="Q507" s="54"/>
      <c r="R507" s="54"/>
      <c r="S507" s="54"/>
      <c r="T507" s="54"/>
      <c r="U507" s="54"/>
      <c r="V507" s="54"/>
      <c r="W507" s="54"/>
      <c r="X507" s="54"/>
      <c r="Y507" s="54"/>
      <c r="Z507" s="54"/>
      <c r="AA507" s="34"/>
      <c r="AB507" s="220" t="s">
        <v>2</v>
      </c>
      <c r="AC507" s="220"/>
      <c r="AD507" s="44">
        <f>SUM(N2:N28)</f>
        <v>664.85714285714266</v>
      </c>
      <c r="AE507" s="58"/>
      <c r="AF507" s="58"/>
      <c r="AG507" s="58"/>
    </row>
    <row r="508" spans="1:35" ht="22.5" customHeight="1" thickBot="1" x14ac:dyDescent="0.25">
      <c r="A508" s="52"/>
      <c r="B508" s="72"/>
      <c r="C508" s="72"/>
      <c r="D508" s="72"/>
      <c r="E508" s="63"/>
      <c r="F508" s="1"/>
      <c r="G508" s="2"/>
      <c r="H508" s="2"/>
      <c r="I508" s="54"/>
      <c r="J508" s="54"/>
      <c r="K508" s="54"/>
      <c r="L508" s="54"/>
      <c r="M508" s="54"/>
      <c r="N508" s="54"/>
      <c r="O508" s="54"/>
      <c r="P508" s="54"/>
      <c r="Q508" s="54"/>
      <c r="R508" s="54"/>
      <c r="S508" s="54"/>
      <c r="T508" s="54"/>
      <c r="U508" s="54"/>
      <c r="V508" s="54"/>
      <c r="W508" s="54"/>
      <c r="X508" s="54"/>
      <c r="Y508" s="54"/>
      <c r="Z508" s="54"/>
      <c r="AA508" s="34"/>
      <c r="AB508" s="220" t="s">
        <v>4</v>
      </c>
      <c r="AC508" s="220"/>
      <c r="AD508" s="153">
        <f>IF(SUM(V2:V28)=0,0,+(SUM(V2:V28)/AD506))</f>
        <v>0</v>
      </c>
      <c r="AE508" s="58"/>
      <c r="AF508" s="58"/>
      <c r="AG508" s="58"/>
    </row>
    <row r="509" spans="1:35" ht="22.5" customHeight="1" thickBot="1" x14ac:dyDescent="0.25">
      <c r="A509" s="52"/>
      <c r="B509" s="72"/>
      <c r="C509" s="72"/>
      <c r="D509" s="72"/>
      <c r="E509" s="63"/>
      <c r="F509" s="1"/>
      <c r="G509" s="2"/>
      <c r="H509" s="2"/>
      <c r="I509" s="54"/>
      <c r="J509" s="54"/>
      <c r="K509" s="54"/>
      <c r="L509" s="54"/>
      <c r="M509" s="54"/>
      <c r="N509" s="54"/>
      <c r="O509" s="54"/>
      <c r="P509" s="54"/>
      <c r="Q509" s="54"/>
      <c r="R509" s="54"/>
      <c r="S509" s="54"/>
      <c r="T509" s="54"/>
      <c r="U509" s="54"/>
      <c r="V509" s="54"/>
      <c r="W509" s="54"/>
      <c r="X509" s="54"/>
      <c r="Y509" s="54"/>
      <c r="Z509" s="54"/>
      <c r="AA509" s="34"/>
      <c r="AB509" s="220" t="s">
        <v>3</v>
      </c>
      <c r="AC509" s="220"/>
      <c r="AD509" s="154">
        <f>IF(SUM(U2:U28)=0,0,+(SUM(U2:U28)/AD507))</f>
        <v>0</v>
      </c>
      <c r="AE509" s="58"/>
      <c r="AF509" s="58"/>
      <c r="AG509" s="58"/>
    </row>
    <row r="510" spans="1:35" ht="22.5" customHeight="1" thickBot="1" x14ac:dyDescent="0.25">
      <c r="A510" s="52"/>
      <c r="B510" s="72"/>
      <c r="C510" s="72"/>
      <c r="D510" s="72"/>
      <c r="E510" s="63"/>
      <c r="F510" s="1"/>
      <c r="G510" s="2"/>
      <c r="H510" s="2"/>
      <c r="I510" s="54"/>
      <c r="J510" s="54"/>
      <c r="K510" s="54"/>
      <c r="L510" s="54"/>
      <c r="M510" s="54"/>
      <c r="N510" s="54"/>
      <c r="O510" s="54"/>
      <c r="P510" s="54"/>
      <c r="Q510" s="54"/>
      <c r="R510" s="54"/>
      <c r="S510" s="54"/>
      <c r="T510" s="54"/>
      <c r="U510" s="54"/>
      <c r="V510" s="54"/>
      <c r="W510" s="54"/>
      <c r="X510" s="54"/>
      <c r="Y510" s="54"/>
      <c r="Z510" s="54"/>
      <c r="AA510" s="34"/>
      <c r="AB510" s="55"/>
      <c r="AC510" s="55"/>
      <c r="AD510" s="56"/>
      <c r="AE510" s="58"/>
      <c r="AF510" s="58"/>
      <c r="AG510" s="58"/>
    </row>
    <row r="511" spans="1:35" ht="22.5" customHeight="1" thickBot="1" x14ac:dyDescent="0.25">
      <c r="A511" s="52"/>
      <c r="B511" s="72"/>
      <c r="C511" s="72"/>
      <c r="D511" s="72"/>
      <c r="E511" s="63"/>
      <c r="F511" s="1"/>
      <c r="G511" s="2"/>
      <c r="H511" s="2"/>
      <c r="I511" s="54"/>
      <c r="J511" s="54"/>
      <c r="K511" s="54"/>
      <c r="L511" s="54"/>
      <c r="M511" s="54"/>
      <c r="N511" s="54"/>
      <c r="O511" s="54"/>
      <c r="P511" s="54"/>
      <c r="Q511" s="54"/>
      <c r="R511" s="54"/>
      <c r="S511" s="54"/>
      <c r="T511" s="54"/>
      <c r="U511" s="54"/>
      <c r="V511" s="54"/>
      <c r="W511" s="54"/>
      <c r="X511" s="54"/>
      <c r="Y511" s="54"/>
      <c r="Z511" s="54"/>
      <c r="AA511" s="34"/>
      <c r="AB511" s="225" t="s">
        <v>1942</v>
      </c>
      <c r="AC511" s="225"/>
      <c r="AD511" s="225"/>
      <c r="AE511" s="58"/>
      <c r="AF511" s="58"/>
      <c r="AG511" s="58"/>
    </row>
    <row r="512" spans="1:35" ht="22.5" customHeight="1" thickBot="1" x14ac:dyDescent="0.25">
      <c r="A512" s="52"/>
      <c r="B512" s="72"/>
      <c r="C512" s="72"/>
      <c r="D512" s="72"/>
      <c r="E512" s="63"/>
      <c r="F512" s="1"/>
      <c r="G512" s="2"/>
      <c r="H512" s="2"/>
      <c r="I512" s="54"/>
      <c r="J512" s="54"/>
      <c r="K512" s="54"/>
      <c r="L512" s="54"/>
      <c r="M512" s="54"/>
      <c r="N512" s="54"/>
      <c r="O512" s="54"/>
      <c r="P512" s="54"/>
      <c r="Q512" s="54"/>
      <c r="R512" s="54"/>
      <c r="S512" s="54"/>
      <c r="T512" s="54"/>
      <c r="U512" s="54"/>
      <c r="V512" s="54"/>
      <c r="W512" s="54"/>
      <c r="X512" s="54"/>
      <c r="Y512" s="54"/>
      <c r="Z512" s="54"/>
      <c r="AA512" s="34"/>
      <c r="AB512" s="225"/>
      <c r="AC512" s="225"/>
      <c r="AD512" s="225"/>
      <c r="AE512" s="58"/>
      <c r="AF512" s="58"/>
      <c r="AG512" s="58"/>
    </row>
    <row r="513" spans="1:33" ht="22.5" customHeight="1" thickBot="1" x14ac:dyDescent="0.25">
      <c r="A513" s="52"/>
      <c r="B513" s="72"/>
      <c r="C513" s="72"/>
      <c r="D513" s="72"/>
      <c r="E513" s="63"/>
      <c r="F513" s="1"/>
      <c r="G513" s="2"/>
      <c r="H513" s="2"/>
      <c r="I513" s="54"/>
      <c r="J513" s="54"/>
      <c r="K513" s="54"/>
      <c r="L513" s="54"/>
      <c r="M513" s="54"/>
      <c r="N513" s="54"/>
      <c r="O513" s="54"/>
      <c r="P513" s="54"/>
      <c r="Q513" s="54"/>
      <c r="R513" s="54"/>
      <c r="S513" s="54"/>
      <c r="T513" s="54"/>
      <c r="U513" s="54"/>
      <c r="V513" s="54"/>
      <c r="W513" s="54"/>
      <c r="X513" s="54"/>
      <c r="Y513" s="54"/>
      <c r="Z513" s="54"/>
      <c r="AA513" s="34"/>
      <c r="AB513" s="220" t="s">
        <v>1</v>
      </c>
      <c r="AC513" s="220"/>
      <c r="AD513" s="44">
        <f>SUM(W29)</f>
        <v>0</v>
      </c>
      <c r="AE513" s="58"/>
      <c r="AF513" s="58"/>
      <c r="AG513" s="58"/>
    </row>
    <row r="514" spans="1:33" ht="22.5" customHeight="1" thickBot="1" x14ac:dyDescent="0.25">
      <c r="A514" s="52"/>
      <c r="B514" s="72"/>
      <c r="C514" s="72"/>
      <c r="D514" s="72"/>
      <c r="E514" s="63"/>
      <c r="F514" s="1"/>
      <c r="G514" s="2"/>
      <c r="H514" s="2"/>
      <c r="I514" s="54"/>
      <c r="J514" s="54"/>
      <c r="K514" s="54"/>
      <c r="L514" s="54"/>
      <c r="M514" s="54"/>
      <c r="N514" s="54"/>
      <c r="O514" s="54"/>
      <c r="P514" s="54"/>
      <c r="Q514" s="54"/>
      <c r="R514" s="54"/>
      <c r="S514" s="54"/>
      <c r="T514" s="54"/>
      <c r="U514" s="54"/>
      <c r="V514" s="54"/>
      <c r="W514" s="54"/>
      <c r="X514" s="54"/>
      <c r="Y514" s="54"/>
      <c r="Z514" s="54"/>
      <c r="AA514" s="34"/>
      <c r="AB514" s="220" t="s">
        <v>2</v>
      </c>
      <c r="AC514" s="220"/>
      <c r="AD514" s="44">
        <f>SUM(N29)</f>
        <v>26.285714285714285</v>
      </c>
      <c r="AE514" s="58"/>
      <c r="AF514" s="58"/>
      <c r="AG514" s="58"/>
    </row>
    <row r="515" spans="1:33" ht="22.5" customHeight="1" thickBot="1" x14ac:dyDescent="0.25">
      <c r="A515" s="52"/>
      <c r="B515" s="72"/>
      <c r="C515" s="72"/>
      <c r="D515" s="72"/>
      <c r="E515" s="63"/>
      <c r="F515" s="1"/>
      <c r="G515" s="2"/>
      <c r="H515" s="2"/>
      <c r="I515" s="54"/>
      <c r="J515" s="54"/>
      <c r="K515" s="54"/>
      <c r="L515" s="54"/>
      <c r="M515" s="54"/>
      <c r="N515" s="54"/>
      <c r="O515" s="54"/>
      <c r="P515" s="54"/>
      <c r="Q515" s="54"/>
      <c r="R515" s="54"/>
      <c r="S515" s="54"/>
      <c r="T515" s="54"/>
      <c r="U515" s="54"/>
      <c r="V515" s="54"/>
      <c r="W515" s="54"/>
      <c r="X515" s="54"/>
      <c r="Y515" s="54"/>
      <c r="Z515" s="54"/>
      <c r="AA515" s="34"/>
      <c r="AB515" s="220" t="s">
        <v>4</v>
      </c>
      <c r="AC515" s="220"/>
      <c r="AD515" s="153">
        <f>IF(SUM(V29)=0,0,+(SUM(V29)/AD513))</f>
        <v>0</v>
      </c>
      <c r="AE515" s="58"/>
      <c r="AF515" s="58"/>
      <c r="AG515" s="58"/>
    </row>
    <row r="516" spans="1:33" ht="22.5" customHeight="1" thickBot="1" x14ac:dyDescent="0.25">
      <c r="A516" s="52"/>
      <c r="B516" s="72"/>
      <c r="C516" s="72"/>
      <c r="D516" s="72"/>
      <c r="E516" s="63"/>
      <c r="F516" s="1"/>
      <c r="G516" s="2"/>
      <c r="H516" s="2"/>
      <c r="I516" s="54"/>
      <c r="J516" s="54"/>
      <c r="K516" s="54"/>
      <c r="L516" s="54"/>
      <c r="M516" s="54"/>
      <c r="N516" s="54"/>
      <c r="O516" s="54"/>
      <c r="P516" s="54"/>
      <c r="Q516" s="54"/>
      <c r="R516" s="54"/>
      <c r="S516" s="54"/>
      <c r="T516" s="54"/>
      <c r="U516" s="54"/>
      <c r="V516" s="54"/>
      <c r="W516" s="54"/>
      <c r="X516" s="54"/>
      <c r="Y516" s="54"/>
      <c r="Z516" s="54"/>
      <c r="AA516" s="34"/>
      <c r="AB516" s="220" t="s">
        <v>3</v>
      </c>
      <c r="AC516" s="220"/>
      <c r="AD516" s="154">
        <f>IF(SUM(U29)=0,0,+(SUM(U29)/AD514))</f>
        <v>0</v>
      </c>
      <c r="AE516" s="58"/>
      <c r="AF516" s="58"/>
      <c r="AG516" s="58"/>
    </row>
    <row r="517" spans="1:33" ht="22.5" customHeight="1" thickBot="1" x14ac:dyDescent="0.25">
      <c r="A517" s="52"/>
      <c r="B517" s="72"/>
      <c r="C517" s="72"/>
      <c r="D517" s="72"/>
      <c r="E517" s="63"/>
      <c r="F517" s="1"/>
      <c r="G517" s="2"/>
      <c r="H517" s="2"/>
      <c r="I517" s="54"/>
      <c r="J517" s="54"/>
      <c r="K517" s="54"/>
      <c r="L517" s="54"/>
      <c r="M517" s="54"/>
      <c r="N517" s="54"/>
      <c r="O517" s="54"/>
      <c r="P517" s="54"/>
      <c r="Q517" s="54"/>
      <c r="R517" s="54"/>
      <c r="S517" s="54"/>
      <c r="T517" s="54"/>
      <c r="U517" s="54"/>
      <c r="V517" s="54"/>
      <c r="W517" s="54"/>
      <c r="X517" s="54"/>
      <c r="Y517" s="54"/>
      <c r="Z517" s="54"/>
      <c r="AA517" s="34"/>
      <c r="AB517" s="55"/>
      <c r="AC517" s="55"/>
      <c r="AD517" s="56"/>
      <c r="AE517" s="58"/>
      <c r="AF517" s="58"/>
      <c r="AG517" s="58"/>
    </row>
    <row r="518" spans="1:33" ht="22.5" customHeight="1" thickBot="1" x14ac:dyDescent="0.25">
      <c r="A518" s="52"/>
      <c r="B518" s="72"/>
      <c r="C518" s="72"/>
      <c r="D518" s="72"/>
      <c r="E518" s="63"/>
      <c r="F518" s="1"/>
      <c r="G518" s="2"/>
      <c r="H518" s="2"/>
      <c r="I518" s="54"/>
      <c r="J518" s="54"/>
      <c r="K518" s="54"/>
      <c r="L518" s="54"/>
      <c r="M518" s="54"/>
      <c r="N518" s="54"/>
      <c r="O518" s="54"/>
      <c r="P518" s="54"/>
      <c r="Q518" s="54"/>
      <c r="R518" s="54"/>
      <c r="S518" s="54"/>
      <c r="T518" s="54"/>
      <c r="U518" s="54"/>
      <c r="V518" s="54"/>
      <c r="W518" s="54"/>
      <c r="X518" s="54"/>
      <c r="Y518" s="54"/>
      <c r="Z518" s="54"/>
      <c r="AA518" s="34"/>
      <c r="AB518" s="225" t="s">
        <v>1903</v>
      </c>
      <c r="AC518" s="225"/>
      <c r="AD518" s="225"/>
      <c r="AE518" s="58"/>
      <c r="AF518" s="58"/>
      <c r="AG518" s="58"/>
    </row>
    <row r="519" spans="1:33" ht="22.5" customHeight="1" thickBot="1" x14ac:dyDescent="0.25">
      <c r="A519" s="52"/>
      <c r="B519" s="72"/>
      <c r="C519" s="72"/>
      <c r="D519" s="72"/>
      <c r="E519" s="63"/>
      <c r="F519" s="1"/>
      <c r="G519" s="2"/>
      <c r="H519" s="2"/>
      <c r="I519" s="54"/>
      <c r="J519" s="54"/>
      <c r="K519" s="54"/>
      <c r="L519" s="54"/>
      <c r="M519" s="54"/>
      <c r="N519" s="54"/>
      <c r="O519" s="54"/>
      <c r="P519" s="54"/>
      <c r="Q519" s="54"/>
      <c r="R519" s="54"/>
      <c r="S519" s="54"/>
      <c r="T519" s="54"/>
      <c r="U519" s="54"/>
      <c r="V519" s="54"/>
      <c r="W519" s="54"/>
      <c r="X519" s="54"/>
      <c r="Y519" s="54"/>
      <c r="Z519" s="54"/>
      <c r="AA519" s="34"/>
      <c r="AB519" s="225"/>
      <c r="AC519" s="225"/>
      <c r="AD519" s="225"/>
      <c r="AE519" s="58"/>
      <c r="AF519" s="58"/>
      <c r="AG519" s="58"/>
    </row>
    <row r="520" spans="1:33" ht="22.5" customHeight="1" thickBot="1" x14ac:dyDescent="0.25">
      <c r="A520" s="52"/>
      <c r="B520" s="72"/>
      <c r="C520" s="72"/>
      <c r="D520" s="72"/>
      <c r="E520" s="63"/>
      <c r="F520" s="1"/>
      <c r="G520" s="2"/>
      <c r="H520" s="2"/>
      <c r="I520" s="54"/>
      <c r="J520" s="54"/>
      <c r="K520" s="54"/>
      <c r="L520" s="54"/>
      <c r="M520" s="54"/>
      <c r="N520" s="54"/>
      <c r="O520" s="54"/>
      <c r="P520" s="54"/>
      <c r="Q520" s="54"/>
      <c r="R520" s="54"/>
      <c r="S520" s="54"/>
      <c r="T520" s="54"/>
      <c r="U520" s="54"/>
      <c r="V520" s="54"/>
      <c r="W520" s="54"/>
      <c r="X520" s="54"/>
      <c r="Y520" s="54"/>
      <c r="Z520" s="54"/>
      <c r="AA520" s="34"/>
      <c r="AB520" s="220" t="s">
        <v>1</v>
      </c>
      <c r="AC520" s="220"/>
      <c r="AD520" s="44">
        <f>SUM(W30:W36)</f>
        <v>152.28571428571428</v>
      </c>
      <c r="AE520" s="58"/>
      <c r="AF520" s="58"/>
      <c r="AG520" s="58"/>
    </row>
    <row r="521" spans="1:33" ht="22.5" customHeight="1" thickBot="1" x14ac:dyDescent="0.25">
      <c r="A521" s="52"/>
      <c r="B521" s="72"/>
      <c r="C521" s="72"/>
      <c r="D521" s="72"/>
      <c r="E521" s="63"/>
      <c r="F521" s="1"/>
      <c r="G521" s="2"/>
      <c r="H521" s="2"/>
      <c r="I521" s="54"/>
      <c r="J521" s="54"/>
      <c r="K521" s="54"/>
      <c r="L521" s="54"/>
      <c r="M521" s="54"/>
      <c r="N521" s="54"/>
      <c r="O521" s="54"/>
      <c r="P521" s="54"/>
      <c r="Q521" s="54"/>
      <c r="R521" s="54"/>
      <c r="S521" s="54"/>
      <c r="T521" s="54"/>
      <c r="U521" s="54"/>
      <c r="V521" s="54"/>
      <c r="W521" s="54"/>
      <c r="X521" s="54"/>
      <c r="Y521" s="54"/>
      <c r="Z521" s="54"/>
      <c r="AA521" s="34"/>
      <c r="AB521" s="220" t="s">
        <v>2</v>
      </c>
      <c r="AC521" s="220"/>
      <c r="AD521" s="44">
        <f>SUM(N30:N36)</f>
        <v>152.28571428571428</v>
      </c>
      <c r="AE521" s="58"/>
      <c r="AF521" s="58"/>
      <c r="AG521" s="58"/>
    </row>
    <row r="522" spans="1:33" ht="22.5" customHeight="1" thickBot="1" x14ac:dyDescent="0.25">
      <c r="A522" s="52"/>
      <c r="B522" s="72"/>
      <c r="C522" s="72"/>
      <c r="D522" s="72"/>
      <c r="E522" s="63"/>
      <c r="F522" s="1"/>
      <c r="G522" s="2"/>
      <c r="H522" s="2"/>
      <c r="I522" s="54"/>
      <c r="J522" s="54"/>
      <c r="K522" s="54"/>
      <c r="L522" s="54"/>
      <c r="M522" s="54"/>
      <c r="N522" s="54"/>
      <c r="O522" s="54"/>
      <c r="P522" s="54"/>
      <c r="Q522" s="54"/>
      <c r="R522" s="54"/>
      <c r="S522" s="54"/>
      <c r="T522" s="54"/>
      <c r="U522" s="54"/>
      <c r="V522" s="54"/>
      <c r="W522" s="54"/>
      <c r="X522" s="54"/>
      <c r="Y522" s="54"/>
      <c r="Z522" s="54"/>
      <c r="AA522" s="34"/>
      <c r="AB522" s="220" t="s">
        <v>4</v>
      </c>
      <c r="AC522" s="220"/>
      <c r="AD522" s="153">
        <f>IF(SUM(V30:V36)=0,0,+(SUM(V30:V36)/AD520))</f>
        <v>2.814258911819888E-2</v>
      </c>
      <c r="AE522" s="58"/>
      <c r="AF522" s="58"/>
      <c r="AG522" s="58"/>
    </row>
    <row r="523" spans="1:33" ht="22.5" customHeight="1" thickBot="1" x14ac:dyDescent="0.25">
      <c r="A523" s="52"/>
      <c r="B523" s="72"/>
      <c r="C523" s="72"/>
      <c r="D523" s="72"/>
      <c r="E523" s="63"/>
      <c r="F523" s="1"/>
      <c r="G523" s="2"/>
      <c r="H523" s="2"/>
      <c r="I523" s="54"/>
      <c r="J523" s="54"/>
      <c r="K523" s="54"/>
      <c r="L523" s="54"/>
      <c r="M523" s="54"/>
      <c r="N523" s="54"/>
      <c r="O523" s="54"/>
      <c r="P523" s="54"/>
      <c r="Q523" s="54"/>
      <c r="R523" s="54"/>
      <c r="S523" s="54"/>
      <c r="T523" s="54"/>
      <c r="U523" s="54"/>
      <c r="V523" s="54"/>
      <c r="W523" s="54"/>
      <c r="X523" s="54"/>
      <c r="Y523" s="54"/>
      <c r="Z523" s="54"/>
      <c r="AA523" s="34"/>
      <c r="AB523" s="220" t="s">
        <v>3</v>
      </c>
      <c r="AC523" s="220"/>
      <c r="AD523" s="154">
        <f>IF(SUM(U30:U36)=0,0,+(SUM(U30:U36)/AD521))</f>
        <v>2.814258911819888E-2</v>
      </c>
      <c r="AE523" s="58"/>
      <c r="AF523" s="58"/>
      <c r="AG523" s="58"/>
    </row>
    <row r="524" spans="1:33" ht="22.5" customHeight="1" thickBot="1" x14ac:dyDescent="0.25">
      <c r="A524" s="52"/>
      <c r="B524" s="72"/>
      <c r="C524" s="72"/>
      <c r="D524" s="72"/>
      <c r="E524" s="63"/>
      <c r="F524" s="1"/>
      <c r="G524" s="2"/>
      <c r="H524" s="2"/>
      <c r="I524" s="54"/>
      <c r="J524" s="54"/>
      <c r="K524" s="54"/>
      <c r="L524" s="54"/>
      <c r="M524" s="54"/>
      <c r="N524" s="54"/>
      <c r="O524" s="54"/>
      <c r="P524" s="54"/>
      <c r="Q524" s="54"/>
      <c r="R524" s="54"/>
      <c r="S524" s="54"/>
      <c r="T524" s="54"/>
      <c r="U524" s="54"/>
      <c r="V524" s="54"/>
      <c r="W524" s="54"/>
      <c r="X524" s="54"/>
      <c r="Y524" s="54"/>
      <c r="Z524" s="54"/>
      <c r="AA524" s="34"/>
      <c r="AB524" s="55"/>
      <c r="AC524" s="55"/>
      <c r="AD524" s="56"/>
      <c r="AE524" s="58"/>
      <c r="AF524" s="58"/>
      <c r="AG524" s="58"/>
    </row>
    <row r="525" spans="1:33" ht="22.5" customHeight="1" thickBot="1" x14ac:dyDescent="0.25">
      <c r="A525" s="52"/>
      <c r="B525" s="72"/>
      <c r="C525" s="72"/>
      <c r="D525" s="72"/>
      <c r="E525" s="63"/>
      <c r="F525" s="1"/>
      <c r="G525" s="2"/>
      <c r="H525" s="2"/>
      <c r="I525" s="54"/>
      <c r="J525" s="54"/>
      <c r="K525" s="54"/>
      <c r="L525" s="54"/>
      <c r="M525" s="54"/>
      <c r="N525" s="54"/>
      <c r="O525" s="54"/>
      <c r="P525" s="54"/>
      <c r="Q525" s="54"/>
      <c r="R525" s="54"/>
      <c r="S525" s="54"/>
      <c r="T525" s="54"/>
      <c r="U525" s="54"/>
      <c r="V525" s="54"/>
      <c r="W525" s="54"/>
      <c r="X525" s="54"/>
      <c r="Y525" s="54"/>
      <c r="Z525" s="54"/>
      <c r="AA525" s="34"/>
      <c r="AB525" s="225" t="s">
        <v>1904</v>
      </c>
      <c r="AC525" s="225"/>
      <c r="AD525" s="225"/>
      <c r="AE525" s="58"/>
      <c r="AF525" s="58"/>
      <c r="AG525" s="58"/>
    </row>
    <row r="526" spans="1:33" ht="22.5" customHeight="1" thickBot="1" x14ac:dyDescent="0.25">
      <c r="A526" s="52"/>
      <c r="B526" s="72"/>
      <c r="C526" s="72"/>
      <c r="D526" s="72"/>
      <c r="E526" s="63"/>
      <c r="F526" s="1"/>
      <c r="G526" s="2"/>
      <c r="H526" s="2"/>
      <c r="I526" s="54"/>
      <c r="J526" s="54"/>
      <c r="K526" s="54"/>
      <c r="L526" s="54"/>
      <c r="M526" s="54"/>
      <c r="N526" s="54"/>
      <c r="O526" s="54"/>
      <c r="P526" s="54"/>
      <c r="Q526" s="54"/>
      <c r="R526" s="54"/>
      <c r="S526" s="54"/>
      <c r="T526" s="54"/>
      <c r="U526" s="54"/>
      <c r="V526" s="54"/>
      <c r="W526" s="54"/>
      <c r="X526" s="54"/>
      <c r="Y526" s="54"/>
      <c r="Z526" s="54"/>
      <c r="AA526" s="34"/>
      <c r="AB526" s="225"/>
      <c r="AC526" s="225"/>
      <c r="AD526" s="225"/>
      <c r="AE526" s="58"/>
      <c r="AF526" s="58"/>
      <c r="AG526" s="58"/>
    </row>
    <row r="527" spans="1:33" ht="22.5" customHeight="1" thickBot="1" x14ac:dyDescent="0.25">
      <c r="A527" s="52"/>
      <c r="B527" s="72"/>
      <c r="C527" s="72"/>
      <c r="D527" s="72"/>
      <c r="E527" s="63"/>
      <c r="F527" s="1"/>
      <c r="G527" s="2"/>
      <c r="H527" s="2"/>
      <c r="I527" s="54"/>
      <c r="J527" s="54"/>
      <c r="K527" s="54"/>
      <c r="L527" s="54"/>
      <c r="M527" s="54"/>
      <c r="N527" s="54"/>
      <c r="O527" s="54"/>
      <c r="P527" s="54"/>
      <c r="Q527" s="54"/>
      <c r="R527" s="54"/>
      <c r="S527" s="54"/>
      <c r="T527" s="54"/>
      <c r="U527" s="54"/>
      <c r="V527" s="54"/>
      <c r="W527" s="54"/>
      <c r="X527" s="54"/>
      <c r="Y527" s="54"/>
      <c r="Z527" s="54"/>
      <c r="AA527" s="34"/>
      <c r="AB527" s="220" t="s">
        <v>1</v>
      </c>
      <c r="AC527" s="220"/>
      <c r="AD527" s="44">
        <f>SUM(W37)</f>
        <v>23</v>
      </c>
      <c r="AE527" s="58"/>
      <c r="AF527" s="58"/>
      <c r="AG527" s="58"/>
    </row>
    <row r="528" spans="1:33" ht="22.5" customHeight="1" thickBot="1" x14ac:dyDescent="0.25">
      <c r="A528" s="52"/>
      <c r="B528" s="72"/>
      <c r="C528" s="72"/>
      <c r="D528" s="72"/>
      <c r="E528" s="63"/>
      <c r="F528" s="1"/>
      <c r="G528" s="2"/>
      <c r="H528" s="2"/>
      <c r="I528" s="54"/>
      <c r="J528" s="54"/>
      <c r="K528" s="54"/>
      <c r="L528" s="54"/>
      <c r="M528" s="54"/>
      <c r="N528" s="54"/>
      <c r="O528" s="54"/>
      <c r="P528" s="54"/>
      <c r="Q528" s="54"/>
      <c r="R528" s="54"/>
      <c r="S528" s="54"/>
      <c r="T528" s="54"/>
      <c r="U528" s="54"/>
      <c r="V528" s="54"/>
      <c r="W528" s="54"/>
      <c r="X528" s="54"/>
      <c r="Y528" s="54"/>
      <c r="Z528" s="54"/>
      <c r="AA528" s="34"/>
      <c r="AB528" s="220" t="s">
        <v>2</v>
      </c>
      <c r="AC528" s="220"/>
      <c r="AD528" s="44">
        <f>SUM(N37)</f>
        <v>23</v>
      </c>
      <c r="AE528" s="58"/>
      <c r="AF528" s="58"/>
      <c r="AG528" s="58"/>
    </row>
    <row r="529" spans="1:33" ht="22.5" customHeight="1" thickBot="1" x14ac:dyDescent="0.25">
      <c r="A529" s="52"/>
      <c r="B529" s="72"/>
      <c r="C529" s="72"/>
      <c r="D529" s="72"/>
      <c r="E529" s="63"/>
      <c r="F529" s="1"/>
      <c r="G529" s="2"/>
      <c r="H529" s="2"/>
      <c r="I529" s="54"/>
      <c r="J529" s="54"/>
      <c r="K529" s="54"/>
      <c r="L529" s="54"/>
      <c r="M529" s="54"/>
      <c r="N529" s="54"/>
      <c r="O529" s="54"/>
      <c r="P529" s="54"/>
      <c r="Q529" s="54"/>
      <c r="R529" s="54"/>
      <c r="S529" s="54"/>
      <c r="T529" s="54"/>
      <c r="U529" s="54"/>
      <c r="V529" s="54"/>
      <c r="W529" s="54"/>
      <c r="X529" s="54"/>
      <c r="Y529" s="54"/>
      <c r="Z529" s="54"/>
      <c r="AA529" s="34"/>
      <c r="AB529" s="220" t="s">
        <v>4</v>
      </c>
      <c r="AC529" s="220"/>
      <c r="AD529" s="153">
        <f>IF(SUM(V37)=0,0,+(SUM(V37)/AD527))</f>
        <v>0</v>
      </c>
      <c r="AE529" s="58"/>
      <c r="AF529" s="58"/>
      <c r="AG529" s="58"/>
    </row>
    <row r="530" spans="1:33" ht="22.5" customHeight="1" thickBot="1" x14ac:dyDescent="0.25">
      <c r="A530" s="52"/>
      <c r="B530" s="72"/>
      <c r="C530" s="72"/>
      <c r="D530" s="72"/>
      <c r="E530" s="63"/>
      <c r="F530" s="1"/>
      <c r="G530" s="2"/>
      <c r="H530" s="2"/>
      <c r="I530" s="54"/>
      <c r="J530" s="54"/>
      <c r="K530" s="54"/>
      <c r="L530" s="54"/>
      <c r="M530" s="54"/>
      <c r="N530" s="54"/>
      <c r="O530" s="54"/>
      <c r="P530" s="54"/>
      <c r="Q530" s="54"/>
      <c r="R530" s="54"/>
      <c r="S530" s="54"/>
      <c r="T530" s="54"/>
      <c r="U530" s="54"/>
      <c r="V530" s="54"/>
      <c r="W530" s="54"/>
      <c r="X530" s="54"/>
      <c r="Y530" s="54"/>
      <c r="Z530" s="54"/>
      <c r="AA530" s="34"/>
      <c r="AB530" s="220" t="s">
        <v>3</v>
      </c>
      <c r="AC530" s="220"/>
      <c r="AD530" s="154">
        <f>IF(SUM(U37)=0,0,+(SUM(U37)/AD528))</f>
        <v>0</v>
      </c>
      <c r="AE530" s="58"/>
      <c r="AF530" s="58"/>
      <c r="AG530" s="58"/>
    </row>
    <row r="531" spans="1:33" ht="22.5" customHeight="1" thickBot="1" x14ac:dyDescent="0.25">
      <c r="A531" s="52"/>
      <c r="B531" s="72"/>
      <c r="C531" s="72"/>
      <c r="D531" s="72"/>
      <c r="E531" s="63"/>
      <c r="F531" s="1"/>
      <c r="G531" s="2"/>
      <c r="H531" s="2"/>
      <c r="I531" s="54"/>
      <c r="J531" s="54"/>
      <c r="K531" s="54"/>
      <c r="L531" s="54"/>
      <c r="M531" s="54"/>
      <c r="N531" s="54"/>
      <c r="O531" s="54"/>
      <c r="P531" s="54"/>
      <c r="Q531" s="54"/>
      <c r="R531" s="54"/>
      <c r="S531" s="54"/>
      <c r="T531" s="54"/>
      <c r="U531" s="54"/>
      <c r="V531" s="54"/>
      <c r="W531" s="54"/>
      <c r="X531" s="54"/>
      <c r="Y531" s="54"/>
      <c r="Z531" s="54"/>
      <c r="AA531" s="34"/>
      <c r="AB531" s="55"/>
      <c r="AC531" s="55"/>
      <c r="AD531" s="56"/>
      <c r="AE531" s="58"/>
      <c r="AF531" s="58"/>
      <c r="AG531" s="58"/>
    </row>
    <row r="532" spans="1:33" ht="22.5" customHeight="1" thickBot="1" x14ac:dyDescent="0.25">
      <c r="A532" s="52"/>
      <c r="B532" s="72"/>
      <c r="C532" s="72"/>
      <c r="D532" s="72"/>
      <c r="E532" s="63"/>
      <c r="F532" s="1"/>
      <c r="G532" s="2"/>
      <c r="H532" s="2"/>
      <c r="I532" s="54"/>
      <c r="J532" s="54"/>
      <c r="K532" s="54"/>
      <c r="L532" s="54"/>
      <c r="M532" s="54"/>
      <c r="N532" s="54"/>
      <c r="O532" s="54"/>
      <c r="P532" s="54"/>
      <c r="Q532" s="54"/>
      <c r="R532" s="54"/>
      <c r="S532" s="54"/>
      <c r="T532" s="54"/>
      <c r="U532" s="54"/>
      <c r="V532" s="54"/>
      <c r="W532" s="54"/>
      <c r="X532" s="54"/>
      <c r="Y532" s="54"/>
      <c r="Z532" s="54"/>
      <c r="AA532" s="34"/>
      <c r="AB532" s="225" t="s">
        <v>1905</v>
      </c>
      <c r="AC532" s="225"/>
      <c r="AD532" s="225"/>
      <c r="AE532" s="58"/>
      <c r="AF532" s="58"/>
      <c r="AG532" s="58"/>
    </row>
    <row r="533" spans="1:33" ht="22.5" customHeight="1" thickBot="1" x14ac:dyDescent="0.25">
      <c r="A533" s="52"/>
      <c r="B533" s="72"/>
      <c r="C533" s="72"/>
      <c r="D533" s="72"/>
      <c r="E533" s="63"/>
      <c r="F533" s="1"/>
      <c r="G533" s="2"/>
      <c r="H533" s="2"/>
      <c r="I533" s="54"/>
      <c r="J533" s="54"/>
      <c r="K533" s="54"/>
      <c r="L533" s="54"/>
      <c r="M533" s="54"/>
      <c r="N533" s="54"/>
      <c r="O533" s="54"/>
      <c r="P533" s="54"/>
      <c r="Q533" s="54"/>
      <c r="R533" s="54"/>
      <c r="S533" s="54"/>
      <c r="T533" s="54"/>
      <c r="U533" s="54"/>
      <c r="V533" s="54"/>
      <c r="W533" s="54"/>
      <c r="X533" s="54"/>
      <c r="Y533" s="54"/>
      <c r="Z533" s="54"/>
      <c r="AA533" s="34"/>
      <c r="AB533" s="225"/>
      <c r="AC533" s="225"/>
      <c r="AD533" s="225"/>
      <c r="AE533" s="58"/>
      <c r="AF533" s="58"/>
      <c r="AG533" s="58"/>
    </row>
    <row r="534" spans="1:33" ht="22.5" customHeight="1" thickBot="1" x14ac:dyDescent="0.25">
      <c r="A534" s="52"/>
      <c r="B534" s="72"/>
      <c r="C534" s="72"/>
      <c r="D534" s="72"/>
      <c r="E534" s="63"/>
      <c r="F534" s="1"/>
      <c r="G534" s="2"/>
      <c r="H534" s="2"/>
      <c r="I534" s="54"/>
      <c r="J534" s="54"/>
      <c r="K534" s="54"/>
      <c r="L534" s="54"/>
      <c r="M534" s="54"/>
      <c r="N534" s="54"/>
      <c r="O534" s="54"/>
      <c r="P534" s="54"/>
      <c r="Q534" s="54"/>
      <c r="R534" s="54"/>
      <c r="S534" s="54"/>
      <c r="T534" s="54"/>
      <c r="U534" s="54"/>
      <c r="V534" s="54"/>
      <c r="W534" s="54"/>
      <c r="X534" s="54"/>
      <c r="Y534" s="54"/>
      <c r="Z534" s="54"/>
      <c r="AA534" s="34"/>
      <c r="AB534" s="220" t="s">
        <v>1</v>
      </c>
      <c r="AC534" s="220"/>
      <c r="AD534" s="44">
        <f>SUM(W38:W49)</f>
        <v>235.42857142857142</v>
      </c>
      <c r="AE534" s="58"/>
      <c r="AF534" s="58"/>
      <c r="AG534" s="58"/>
    </row>
    <row r="535" spans="1:33" ht="22.5" customHeight="1" thickBot="1" x14ac:dyDescent="0.25">
      <c r="A535" s="52"/>
      <c r="B535" s="72"/>
      <c r="C535" s="72"/>
      <c r="D535" s="72"/>
      <c r="E535" s="63"/>
      <c r="F535" s="1"/>
      <c r="G535" s="2"/>
      <c r="H535" s="2"/>
      <c r="I535" s="54"/>
      <c r="J535" s="54"/>
      <c r="K535" s="54"/>
      <c r="L535" s="54"/>
      <c r="M535" s="54"/>
      <c r="N535" s="54"/>
      <c r="O535" s="54"/>
      <c r="P535" s="54"/>
      <c r="Q535" s="54"/>
      <c r="R535" s="54"/>
      <c r="S535" s="54"/>
      <c r="T535" s="54"/>
      <c r="U535" s="54"/>
      <c r="V535" s="54"/>
      <c r="W535" s="54"/>
      <c r="X535" s="54"/>
      <c r="Y535" s="54"/>
      <c r="Z535" s="54"/>
      <c r="AA535" s="34"/>
      <c r="AB535" s="220" t="s">
        <v>2</v>
      </c>
      <c r="AC535" s="220"/>
      <c r="AD535" s="44">
        <f>SUM(N38:N49)</f>
        <v>235.42857142857142</v>
      </c>
      <c r="AE535" s="58"/>
      <c r="AF535" s="58"/>
      <c r="AG535" s="58"/>
    </row>
    <row r="536" spans="1:33" ht="22.5" customHeight="1" thickBot="1" x14ac:dyDescent="0.25">
      <c r="A536" s="52"/>
      <c r="B536" s="72"/>
      <c r="C536" s="72"/>
      <c r="D536" s="72"/>
      <c r="E536" s="63"/>
      <c r="F536" s="1"/>
      <c r="G536" s="2"/>
      <c r="H536" s="2"/>
      <c r="I536" s="54"/>
      <c r="J536" s="54"/>
      <c r="K536" s="54"/>
      <c r="L536" s="54"/>
      <c r="M536" s="54"/>
      <c r="N536" s="54"/>
      <c r="O536" s="54"/>
      <c r="P536" s="54"/>
      <c r="Q536" s="54"/>
      <c r="R536" s="54"/>
      <c r="S536" s="54"/>
      <c r="T536" s="54"/>
      <c r="U536" s="54"/>
      <c r="V536" s="54"/>
      <c r="W536" s="54"/>
      <c r="X536" s="54"/>
      <c r="Y536" s="54"/>
      <c r="Z536" s="54"/>
      <c r="AA536" s="34"/>
      <c r="AB536" s="220" t="s">
        <v>4</v>
      </c>
      <c r="AC536" s="220"/>
      <c r="AD536" s="153">
        <f>IF(SUM(V38:V49)=0,0,+(SUM(V38:V49)/AD534))</f>
        <v>9.101941747572817E-2</v>
      </c>
      <c r="AE536" s="58"/>
      <c r="AF536" s="58"/>
      <c r="AG536" s="58"/>
    </row>
    <row r="537" spans="1:33" ht="22.5" customHeight="1" thickBot="1" x14ac:dyDescent="0.25">
      <c r="A537" s="52"/>
      <c r="B537" s="72"/>
      <c r="C537" s="72"/>
      <c r="D537" s="72"/>
      <c r="E537" s="63"/>
      <c r="F537" s="1"/>
      <c r="G537" s="2"/>
      <c r="H537" s="2"/>
      <c r="I537" s="54"/>
      <c r="J537" s="54"/>
      <c r="K537" s="54"/>
      <c r="L537" s="54"/>
      <c r="M537" s="54"/>
      <c r="N537" s="54"/>
      <c r="O537" s="54"/>
      <c r="P537" s="54"/>
      <c r="Q537" s="54"/>
      <c r="R537" s="54"/>
      <c r="S537" s="54"/>
      <c r="T537" s="54"/>
      <c r="U537" s="54"/>
      <c r="V537" s="54"/>
      <c r="W537" s="54"/>
      <c r="X537" s="54"/>
      <c r="Y537" s="54"/>
      <c r="Z537" s="54"/>
      <c r="AA537" s="34"/>
      <c r="AB537" s="220" t="s">
        <v>3</v>
      </c>
      <c r="AC537" s="220"/>
      <c r="AD537" s="154">
        <f>IF(SUM(U38:U49)=0,0,+(SUM(U38:U49)/AD535))</f>
        <v>9.101941747572817E-2</v>
      </c>
      <c r="AE537" s="58"/>
      <c r="AF537" s="58"/>
      <c r="AG537" s="58"/>
    </row>
    <row r="538" spans="1:33" ht="22.5" customHeight="1" thickBot="1" x14ac:dyDescent="0.25">
      <c r="A538" s="52"/>
      <c r="B538" s="72"/>
      <c r="C538" s="72"/>
      <c r="D538" s="72"/>
      <c r="E538" s="63"/>
      <c r="F538" s="1"/>
      <c r="G538" s="2"/>
      <c r="H538" s="2"/>
      <c r="I538" s="54"/>
      <c r="J538" s="54"/>
      <c r="K538" s="54"/>
      <c r="L538" s="54"/>
      <c r="M538" s="54"/>
      <c r="N538" s="54"/>
      <c r="O538" s="54"/>
      <c r="P538" s="54"/>
      <c r="Q538" s="54"/>
      <c r="R538" s="54"/>
      <c r="S538" s="54"/>
      <c r="T538" s="54"/>
      <c r="U538" s="54"/>
      <c r="V538" s="54"/>
      <c r="W538" s="54"/>
      <c r="X538" s="54"/>
      <c r="Y538" s="54"/>
      <c r="Z538" s="54"/>
      <c r="AA538" s="34"/>
      <c r="AB538" s="55"/>
      <c r="AC538" s="55"/>
      <c r="AD538" s="56"/>
      <c r="AE538" s="58"/>
      <c r="AF538" s="58"/>
      <c r="AG538" s="58"/>
    </row>
    <row r="539" spans="1:33" ht="22.5" customHeight="1" thickBot="1" x14ac:dyDescent="0.25">
      <c r="A539" s="52"/>
      <c r="B539" s="72"/>
      <c r="C539" s="72"/>
      <c r="D539" s="72"/>
      <c r="E539" s="63"/>
      <c r="F539" s="1"/>
      <c r="G539" s="2"/>
      <c r="H539" s="2"/>
      <c r="I539" s="54"/>
      <c r="J539" s="54"/>
      <c r="K539" s="54"/>
      <c r="L539" s="54"/>
      <c r="M539" s="54"/>
      <c r="N539" s="54"/>
      <c r="O539" s="54"/>
      <c r="P539" s="54"/>
      <c r="Q539" s="54"/>
      <c r="R539" s="54"/>
      <c r="S539" s="54"/>
      <c r="T539" s="54"/>
      <c r="U539" s="54"/>
      <c r="V539" s="54"/>
      <c r="W539" s="54"/>
      <c r="X539" s="54"/>
      <c r="Y539" s="54"/>
      <c r="Z539" s="54"/>
      <c r="AA539" s="34"/>
      <c r="AB539" s="225" t="s">
        <v>1834</v>
      </c>
      <c r="AC539" s="225"/>
      <c r="AD539" s="225"/>
      <c r="AE539" s="58"/>
      <c r="AF539" s="58"/>
      <c r="AG539" s="58"/>
    </row>
    <row r="540" spans="1:33" ht="22.5" customHeight="1" thickBot="1" x14ac:dyDescent="0.25">
      <c r="A540" s="52"/>
      <c r="B540" s="72"/>
      <c r="C540" s="72"/>
      <c r="D540" s="72"/>
      <c r="E540" s="63"/>
      <c r="F540" s="1"/>
      <c r="G540" s="2"/>
      <c r="H540" s="2"/>
      <c r="I540" s="54"/>
      <c r="J540" s="54"/>
      <c r="K540" s="54"/>
      <c r="L540" s="54"/>
      <c r="M540" s="54"/>
      <c r="N540" s="54"/>
      <c r="O540" s="54"/>
      <c r="P540" s="54"/>
      <c r="Q540" s="54"/>
      <c r="R540" s="54"/>
      <c r="S540" s="54"/>
      <c r="T540" s="54"/>
      <c r="U540" s="54"/>
      <c r="V540" s="54"/>
      <c r="W540" s="54"/>
      <c r="X540" s="54"/>
      <c r="Y540" s="54"/>
      <c r="Z540" s="54"/>
      <c r="AA540" s="34"/>
      <c r="AB540" s="225"/>
      <c r="AC540" s="225"/>
      <c r="AD540" s="225"/>
      <c r="AE540" s="58"/>
      <c r="AF540" s="58"/>
      <c r="AG540" s="58"/>
    </row>
    <row r="541" spans="1:33" ht="22.5" customHeight="1" thickBot="1" x14ac:dyDescent="0.25">
      <c r="A541" s="52"/>
      <c r="B541" s="72"/>
      <c r="C541" s="72"/>
      <c r="D541" s="72"/>
      <c r="E541" s="63"/>
      <c r="F541" s="1"/>
      <c r="G541" s="2"/>
      <c r="H541" s="2"/>
      <c r="I541" s="54"/>
      <c r="J541" s="54"/>
      <c r="K541" s="54"/>
      <c r="L541" s="54"/>
      <c r="M541" s="54"/>
      <c r="N541" s="54"/>
      <c r="O541" s="54"/>
      <c r="P541" s="54"/>
      <c r="Q541" s="54"/>
      <c r="R541" s="54"/>
      <c r="S541" s="54"/>
      <c r="T541" s="54"/>
      <c r="U541" s="54"/>
      <c r="V541" s="54"/>
      <c r="W541" s="54"/>
      <c r="X541" s="54"/>
      <c r="Y541" s="54"/>
      <c r="Z541" s="54"/>
      <c r="AA541" s="34"/>
      <c r="AB541" s="220" t="s">
        <v>1</v>
      </c>
      <c r="AC541" s="220"/>
      <c r="AD541" s="44">
        <f>SUM(W50:W66)</f>
        <v>307</v>
      </c>
      <c r="AE541" s="58"/>
      <c r="AF541" s="58"/>
      <c r="AG541" s="58"/>
    </row>
    <row r="542" spans="1:33" ht="22.5" customHeight="1" thickBot="1" x14ac:dyDescent="0.25">
      <c r="A542" s="52"/>
      <c r="B542" s="72"/>
      <c r="C542" s="72"/>
      <c r="D542" s="72"/>
      <c r="E542" s="63"/>
      <c r="F542" s="1"/>
      <c r="G542" s="2"/>
      <c r="H542" s="2"/>
      <c r="I542" s="54"/>
      <c r="J542" s="54"/>
      <c r="K542" s="54"/>
      <c r="L542" s="54"/>
      <c r="M542" s="54"/>
      <c r="N542" s="54"/>
      <c r="O542" s="54"/>
      <c r="P542" s="54"/>
      <c r="Q542" s="54"/>
      <c r="R542" s="54"/>
      <c r="S542" s="54"/>
      <c r="T542" s="54"/>
      <c r="U542" s="54"/>
      <c r="V542" s="54"/>
      <c r="W542" s="54"/>
      <c r="X542" s="54"/>
      <c r="Y542" s="54"/>
      <c r="Z542" s="54"/>
      <c r="AA542" s="34"/>
      <c r="AB542" s="220" t="s">
        <v>2</v>
      </c>
      <c r="AC542" s="220"/>
      <c r="AD542" s="44">
        <f>SUM(N50:N66)</f>
        <v>307</v>
      </c>
      <c r="AE542" s="58"/>
      <c r="AF542" s="58"/>
      <c r="AG542" s="58"/>
    </row>
    <row r="543" spans="1:33" ht="22.5" customHeight="1" thickBot="1" x14ac:dyDescent="0.25">
      <c r="A543" s="52"/>
      <c r="B543" s="72"/>
      <c r="C543" s="72"/>
      <c r="D543" s="72"/>
      <c r="E543" s="63"/>
      <c r="F543" s="1"/>
      <c r="G543" s="2"/>
      <c r="H543" s="2"/>
      <c r="I543" s="54"/>
      <c r="J543" s="54"/>
      <c r="K543" s="54"/>
      <c r="L543" s="54"/>
      <c r="M543" s="54"/>
      <c r="N543" s="54"/>
      <c r="O543" s="54"/>
      <c r="P543" s="54"/>
      <c r="Q543" s="54"/>
      <c r="R543" s="54"/>
      <c r="S543" s="54"/>
      <c r="T543" s="54"/>
      <c r="U543" s="54"/>
      <c r="V543" s="54"/>
      <c r="W543" s="54"/>
      <c r="X543" s="54"/>
      <c r="Y543" s="54"/>
      <c r="Z543" s="54"/>
      <c r="AA543" s="34"/>
      <c r="AB543" s="220" t="s">
        <v>4</v>
      </c>
      <c r="AC543" s="220"/>
      <c r="AD543" s="153">
        <f>IF(SUM(V50:V66)=0,0,+(SUM(V50:V66)/AD541))</f>
        <v>0.1824104234527687</v>
      </c>
      <c r="AE543" s="58"/>
      <c r="AF543" s="58"/>
      <c r="AG543" s="58"/>
    </row>
    <row r="544" spans="1:33" ht="22.5" customHeight="1" thickBot="1" x14ac:dyDescent="0.25">
      <c r="A544" s="52"/>
      <c r="B544" s="72"/>
      <c r="C544" s="72"/>
      <c r="D544" s="72"/>
      <c r="E544" s="63"/>
      <c r="F544" s="1"/>
      <c r="G544" s="2"/>
      <c r="H544" s="2"/>
      <c r="I544" s="54"/>
      <c r="J544" s="54"/>
      <c r="K544" s="54"/>
      <c r="L544" s="54"/>
      <c r="M544" s="54"/>
      <c r="N544" s="54"/>
      <c r="O544" s="54"/>
      <c r="P544" s="54"/>
      <c r="Q544" s="54"/>
      <c r="R544" s="54"/>
      <c r="S544" s="54"/>
      <c r="T544" s="54"/>
      <c r="U544" s="54"/>
      <c r="V544" s="54"/>
      <c r="W544" s="54"/>
      <c r="X544" s="54"/>
      <c r="Y544" s="54"/>
      <c r="Z544" s="54"/>
      <c r="AA544" s="34"/>
      <c r="AB544" s="220" t="s">
        <v>3</v>
      </c>
      <c r="AC544" s="220"/>
      <c r="AD544" s="154">
        <f>IF(SUM(U50:U66)=0,0,+(SUM(U50:U66)/AD542))</f>
        <v>0.1824104234527687</v>
      </c>
      <c r="AE544" s="58"/>
      <c r="AF544" s="58"/>
      <c r="AG544" s="58"/>
    </row>
    <row r="545" spans="1:33" ht="22.5" customHeight="1" thickBot="1" x14ac:dyDescent="0.25">
      <c r="A545" s="52"/>
      <c r="B545" s="72"/>
      <c r="C545" s="72"/>
      <c r="D545" s="72"/>
      <c r="E545" s="63"/>
      <c r="F545" s="1"/>
      <c r="G545" s="2"/>
      <c r="H545" s="2"/>
      <c r="I545" s="54"/>
      <c r="J545" s="54"/>
      <c r="K545" s="54"/>
      <c r="L545" s="54"/>
      <c r="M545" s="54"/>
      <c r="N545" s="54"/>
      <c r="O545" s="54"/>
      <c r="P545" s="54"/>
      <c r="Q545" s="54"/>
      <c r="R545" s="54"/>
      <c r="S545" s="54"/>
      <c r="T545" s="54"/>
      <c r="U545" s="54"/>
      <c r="V545" s="54"/>
      <c r="W545" s="54"/>
      <c r="X545" s="54"/>
      <c r="Y545" s="54"/>
      <c r="Z545" s="54"/>
      <c r="AA545" s="34"/>
      <c r="AB545" s="55"/>
      <c r="AC545" s="55"/>
      <c r="AD545" s="56"/>
      <c r="AE545" s="58"/>
      <c r="AF545" s="58"/>
      <c r="AG545" s="58"/>
    </row>
    <row r="546" spans="1:33" ht="22.5" customHeight="1" thickBot="1" x14ac:dyDescent="0.25">
      <c r="A546" s="52"/>
      <c r="B546" s="72"/>
      <c r="C546" s="72"/>
      <c r="D546" s="72"/>
      <c r="E546" s="63"/>
      <c r="F546" s="1"/>
      <c r="G546" s="2"/>
      <c r="H546" s="2"/>
      <c r="I546" s="54"/>
      <c r="J546" s="54"/>
      <c r="K546" s="54"/>
      <c r="L546" s="54"/>
      <c r="M546" s="54"/>
      <c r="N546" s="54"/>
      <c r="O546" s="54"/>
      <c r="P546" s="54"/>
      <c r="Q546" s="54"/>
      <c r="R546" s="54"/>
      <c r="S546" s="54"/>
      <c r="T546" s="54"/>
      <c r="U546" s="54"/>
      <c r="V546" s="54"/>
      <c r="W546" s="54"/>
      <c r="X546" s="54"/>
      <c r="Y546" s="54"/>
      <c r="Z546" s="54"/>
      <c r="AA546" s="34"/>
      <c r="AB546" s="225" t="s">
        <v>1906</v>
      </c>
      <c r="AC546" s="225"/>
      <c r="AD546" s="225"/>
      <c r="AE546" s="58"/>
      <c r="AF546" s="58"/>
      <c r="AG546" s="58"/>
    </row>
    <row r="547" spans="1:33" ht="22.5" customHeight="1" thickBot="1" x14ac:dyDescent="0.25">
      <c r="A547" s="52"/>
      <c r="B547" s="72"/>
      <c r="C547" s="72"/>
      <c r="D547" s="72"/>
      <c r="E547" s="63"/>
      <c r="F547" s="1"/>
      <c r="G547" s="2"/>
      <c r="H547" s="2"/>
      <c r="I547" s="54"/>
      <c r="J547" s="54"/>
      <c r="K547" s="54"/>
      <c r="L547" s="54"/>
      <c r="M547" s="54"/>
      <c r="N547" s="54"/>
      <c r="O547" s="54"/>
      <c r="P547" s="54"/>
      <c r="Q547" s="54"/>
      <c r="R547" s="54"/>
      <c r="S547" s="54"/>
      <c r="T547" s="54"/>
      <c r="U547" s="54"/>
      <c r="V547" s="54"/>
      <c r="W547" s="54"/>
      <c r="X547" s="54"/>
      <c r="Y547" s="54"/>
      <c r="Z547" s="54"/>
      <c r="AA547" s="34"/>
      <c r="AB547" s="225"/>
      <c r="AC547" s="225"/>
      <c r="AD547" s="225"/>
      <c r="AE547" s="58"/>
      <c r="AF547" s="58"/>
      <c r="AG547" s="58"/>
    </row>
    <row r="548" spans="1:33" ht="22.5" customHeight="1" thickBot="1" x14ac:dyDescent="0.25">
      <c r="A548" s="52"/>
      <c r="B548" s="72"/>
      <c r="C548" s="72"/>
      <c r="D548" s="72"/>
      <c r="E548" s="63"/>
      <c r="F548" s="1"/>
      <c r="G548" s="2"/>
      <c r="H548" s="2"/>
      <c r="I548" s="54"/>
      <c r="J548" s="54"/>
      <c r="K548" s="54"/>
      <c r="L548" s="54"/>
      <c r="M548" s="54"/>
      <c r="N548" s="54"/>
      <c r="O548" s="54"/>
      <c r="P548" s="54"/>
      <c r="Q548" s="54"/>
      <c r="R548" s="54"/>
      <c r="S548" s="54"/>
      <c r="T548" s="54"/>
      <c r="U548" s="54"/>
      <c r="V548" s="54"/>
      <c r="W548" s="54"/>
      <c r="X548" s="54"/>
      <c r="Y548" s="54"/>
      <c r="Z548" s="54"/>
      <c r="AA548" s="34"/>
      <c r="AB548" s="220" t="s">
        <v>1</v>
      </c>
      <c r="AC548" s="220"/>
      <c r="AD548" s="44">
        <f>SUM(W67:W77)</f>
        <v>144</v>
      </c>
      <c r="AE548" s="58"/>
      <c r="AF548" s="58"/>
      <c r="AG548" s="58"/>
    </row>
    <row r="549" spans="1:33" ht="22.5" customHeight="1" thickBot="1" x14ac:dyDescent="0.25">
      <c r="A549" s="52"/>
      <c r="B549" s="72"/>
      <c r="C549" s="72"/>
      <c r="D549" s="72"/>
      <c r="E549" s="63"/>
      <c r="F549" s="1"/>
      <c r="G549" s="2"/>
      <c r="H549" s="2"/>
      <c r="I549" s="54"/>
      <c r="J549" s="54"/>
      <c r="K549" s="54"/>
      <c r="L549" s="54"/>
      <c r="M549" s="54"/>
      <c r="N549" s="54"/>
      <c r="O549" s="54"/>
      <c r="P549" s="54"/>
      <c r="Q549" s="54"/>
      <c r="R549" s="54"/>
      <c r="S549" s="54"/>
      <c r="T549" s="54"/>
      <c r="U549" s="54"/>
      <c r="V549" s="54"/>
      <c r="W549" s="54"/>
      <c r="X549" s="54"/>
      <c r="Y549" s="54"/>
      <c r="Z549" s="54"/>
      <c r="AA549" s="34"/>
      <c r="AB549" s="220" t="s">
        <v>2</v>
      </c>
      <c r="AC549" s="220"/>
      <c r="AD549" s="44">
        <f>SUM(N67:N77)</f>
        <v>274.57142857142856</v>
      </c>
      <c r="AE549" s="58"/>
      <c r="AF549" s="58"/>
      <c r="AG549" s="58"/>
    </row>
    <row r="550" spans="1:33" ht="22.5" customHeight="1" thickBot="1" x14ac:dyDescent="0.25">
      <c r="A550" s="52"/>
      <c r="B550" s="72"/>
      <c r="C550" s="72"/>
      <c r="D550" s="72"/>
      <c r="E550" s="63"/>
      <c r="F550" s="1"/>
      <c r="G550" s="2"/>
      <c r="H550" s="2"/>
      <c r="I550" s="54"/>
      <c r="J550" s="54"/>
      <c r="K550" s="54"/>
      <c r="L550" s="54"/>
      <c r="M550" s="54"/>
      <c r="N550" s="54"/>
      <c r="O550" s="54"/>
      <c r="P550" s="54"/>
      <c r="Q550" s="54"/>
      <c r="R550" s="54"/>
      <c r="S550" s="54"/>
      <c r="T550" s="54"/>
      <c r="U550" s="54"/>
      <c r="V550" s="54"/>
      <c r="W550" s="54"/>
      <c r="X550" s="54"/>
      <c r="Y550" s="54"/>
      <c r="Z550" s="54"/>
      <c r="AA550" s="34"/>
      <c r="AB550" s="220" t="s">
        <v>4</v>
      </c>
      <c r="AC550" s="220"/>
      <c r="AD550" s="153">
        <f>IF(SUM(V67:V77)=0,0,+(SUM(V67:V77)/AD548))</f>
        <v>6.6666666666666666E-2</v>
      </c>
      <c r="AE550" s="58"/>
      <c r="AF550" s="58"/>
      <c r="AG550" s="58"/>
    </row>
    <row r="551" spans="1:33" ht="22.5" customHeight="1" thickBot="1" x14ac:dyDescent="0.25">
      <c r="A551" s="52"/>
      <c r="B551" s="72"/>
      <c r="C551" s="72"/>
      <c r="D551" s="72"/>
      <c r="E551" s="63"/>
      <c r="F551" s="1"/>
      <c r="G551" s="2"/>
      <c r="H551" s="2"/>
      <c r="I551" s="54"/>
      <c r="J551" s="54"/>
      <c r="K551" s="54"/>
      <c r="L551" s="54"/>
      <c r="M551" s="54"/>
      <c r="N551" s="54"/>
      <c r="O551" s="54"/>
      <c r="P551" s="54"/>
      <c r="Q551" s="54"/>
      <c r="R551" s="54"/>
      <c r="S551" s="54"/>
      <c r="T551" s="54"/>
      <c r="U551" s="54"/>
      <c r="V551" s="54"/>
      <c r="W551" s="54"/>
      <c r="X551" s="54"/>
      <c r="Y551" s="54"/>
      <c r="Z551" s="54"/>
      <c r="AA551" s="34"/>
      <c r="AB551" s="220" t="s">
        <v>3</v>
      </c>
      <c r="AC551" s="220"/>
      <c r="AD551" s="154">
        <f>IF(SUM(U67:U77)=0,0,+(SUM(U67:U77)/AD549))</f>
        <v>3.4963579604578562E-2</v>
      </c>
      <c r="AE551" s="58"/>
      <c r="AF551" s="58"/>
      <c r="AG551" s="58"/>
    </row>
    <row r="552" spans="1:33" ht="22.5" customHeight="1" thickBot="1" x14ac:dyDescent="0.25">
      <c r="A552" s="52"/>
      <c r="B552" s="72"/>
      <c r="C552" s="72"/>
      <c r="D552" s="72"/>
      <c r="E552" s="63"/>
      <c r="F552" s="1"/>
      <c r="G552" s="2"/>
      <c r="H552" s="2"/>
      <c r="I552" s="54"/>
      <c r="J552" s="54"/>
      <c r="K552" s="54"/>
      <c r="L552" s="54"/>
      <c r="M552" s="54"/>
      <c r="N552" s="54"/>
      <c r="O552" s="54"/>
      <c r="P552" s="54"/>
      <c r="Q552" s="54"/>
      <c r="R552" s="54"/>
      <c r="S552" s="54"/>
      <c r="T552" s="54"/>
      <c r="U552" s="54"/>
      <c r="V552" s="54"/>
      <c r="W552" s="54"/>
      <c r="X552" s="54"/>
      <c r="Y552" s="54"/>
      <c r="Z552" s="54"/>
      <c r="AA552" s="34"/>
      <c r="AB552" s="55"/>
      <c r="AC552" s="55"/>
      <c r="AD552" s="56"/>
      <c r="AE552" s="58"/>
      <c r="AF552" s="58"/>
      <c r="AG552" s="58"/>
    </row>
    <row r="553" spans="1:33" ht="22.5" customHeight="1" thickBot="1" x14ac:dyDescent="0.25">
      <c r="A553" s="52"/>
      <c r="B553" s="72"/>
      <c r="C553" s="72"/>
      <c r="D553" s="72"/>
      <c r="E553" s="63"/>
      <c r="F553" s="1"/>
      <c r="G553" s="2"/>
      <c r="H553" s="2"/>
      <c r="I553" s="54"/>
      <c r="J553" s="54"/>
      <c r="K553" s="54"/>
      <c r="L553" s="54"/>
      <c r="M553" s="54"/>
      <c r="N553" s="54"/>
      <c r="O553" s="54"/>
      <c r="P553" s="54"/>
      <c r="Q553" s="54"/>
      <c r="R553" s="54"/>
      <c r="S553" s="54"/>
      <c r="T553" s="54"/>
      <c r="U553" s="54"/>
      <c r="V553" s="54"/>
      <c r="W553" s="54"/>
      <c r="X553" s="54"/>
      <c r="Y553" s="54"/>
      <c r="Z553" s="54"/>
      <c r="AA553" s="34"/>
      <c r="AB553" s="225" t="s">
        <v>1739</v>
      </c>
      <c r="AC553" s="225"/>
      <c r="AD553" s="225"/>
      <c r="AE553" s="58"/>
      <c r="AF553" s="58"/>
      <c r="AG553" s="58"/>
    </row>
    <row r="554" spans="1:33" ht="22.5" customHeight="1" thickBot="1" x14ac:dyDescent="0.25">
      <c r="A554" s="52"/>
      <c r="B554" s="72"/>
      <c r="C554" s="72"/>
      <c r="D554" s="72"/>
      <c r="E554" s="63"/>
      <c r="F554" s="1"/>
      <c r="G554" s="2"/>
      <c r="H554" s="2"/>
      <c r="I554" s="54"/>
      <c r="J554" s="54"/>
      <c r="K554" s="54"/>
      <c r="L554" s="54"/>
      <c r="M554" s="54"/>
      <c r="N554" s="54"/>
      <c r="O554" s="54"/>
      <c r="P554" s="54"/>
      <c r="Q554" s="54"/>
      <c r="R554" s="54"/>
      <c r="S554" s="54"/>
      <c r="T554" s="54"/>
      <c r="U554" s="54"/>
      <c r="V554" s="54"/>
      <c r="W554" s="54"/>
      <c r="X554" s="54"/>
      <c r="Y554" s="54"/>
      <c r="Z554" s="54"/>
      <c r="AA554" s="34"/>
      <c r="AB554" s="225"/>
      <c r="AC554" s="225"/>
      <c r="AD554" s="225"/>
      <c r="AE554" s="58"/>
      <c r="AF554" s="58"/>
      <c r="AG554" s="58"/>
    </row>
    <row r="555" spans="1:33" ht="22.5" customHeight="1" thickBot="1" x14ac:dyDescent="0.25">
      <c r="A555" s="52"/>
      <c r="B555" s="72"/>
      <c r="C555" s="72"/>
      <c r="D555" s="72"/>
      <c r="E555" s="63"/>
      <c r="F555" s="1"/>
      <c r="G555" s="2"/>
      <c r="H555" s="2"/>
      <c r="I555" s="54"/>
      <c r="J555" s="54"/>
      <c r="K555" s="54"/>
      <c r="L555" s="54"/>
      <c r="M555" s="54"/>
      <c r="N555" s="54"/>
      <c r="O555" s="54"/>
      <c r="P555" s="54"/>
      <c r="Q555" s="54"/>
      <c r="R555" s="54"/>
      <c r="S555" s="54"/>
      <c r="T555" s="54"/>
      <c r="U555" s="54"/>
      <c r="V555" s="54"/>
      <c r="W555" s="54"/>
      <c r="X555" s="54"/>
      <c r="Y555" s="54"/>
      <c r="Z555" s="54"/>
      <c r="AA555" s="34"/>
      <c r="AB555" s="220" t="s">
        <v>1</v>
      </c>
      <c r="AC555" s="220"/>
      <c r="AD555" s="44">
        <f>SUM(W78:W79)</f>
        <v>15.571428571428571</v>
      </c>
      <c r="AE555" s="58"/>
      <c r="AF555" s="58"/>
      <c r="AG555" s="58"/>
    </row>
    <row r="556" spans="1:33" ht="22.5" customHeight="1" thickBot="1" x14ac:dyDescent="0.25">
      <c r="A556" s="52"/>
      <c r="B556" s="72"/>
      <c r="C556" s="72"/>
      <c r="D556" s="72"/>
      <c r="E556" s="63"/>
      <c r="F556" s="1"/>
      <c r="G556" s="2"/>
      <c r="H556" s="2"/>
      <c r="I556" s="54"/>
      <c r="J556" s="54"/>
      <c r="K556" s="54"/>
      <c r="L556" s="54"/>
      <c r="M556" s="54"/>
      <c r="N556" s="54"/>
      <c r="O556" s="54"/>
      <c r="P556" s="54"/>
      <c r="Q556" s="54"/>
      <c r="R556" s="54"/>
      <c r="S556" s="54"/>
      <c r="T556" s="54"/>
      <c r="U556" s="54"/>
      <c r="V556" s="54"/>
      <c r="W556" s="54"/>
      <c r="X556" s="54"/>
      <c r="Y556" s="54"/>
      <c r="Z556" s="54"/>
      <c r="AA556" s="34"/>
      <c r="AB556" s="220" t="s">
        <v>2</v>
      </c>
      <c r="AC556" s="220"/>
      <c r="AD556" s="44">
        <f>SUM(N78:N79)</f>
        <v>15.571428571428571</v>
      </c>
      <c r="AE556" s="58"/>
      <c r="AF556" s="58"/>
      <c r="AG556" s="58"/>
    </row>
    <row r="557" spans="1:33" ht="22.5" customHeight="1" thickBot="1" x14ac:dyDescent="0.25">
      <c r="A557" s="52"/>
      <c r="B557" s="72"/>
      <c r="C557" s="72"/>
      <c r="D557" s="72"/>
      <c r="E557" s="63"/>
      <c r="F557" s="1"/>
      <c r="G557" s="2"/>
      <c r="H557" s="2"/>
      <c r="I557" s="54"/>
      <c r="J557" s="54"/>
      <c r="K557" s="54"/>
      <c r="L557" s="54"/>
      <c r="M557" s="54"/>
      <c r="N557" s="54"/>
      <c r="O557" s="54"/>
      <c r="P557" s="54"/>
      <c r="Q557" s="54"/>
      <c r="R557" s="54"/>
      <c r="S557" s="54"/>
      <c r="T557" s="54"/>
      <c r="U557" s="54"/>
      <c r="V557" s="54"/>
      <c r="W557" s="54"/>
      <c r="X557" s="54"/>
      <c r="Y557" s="54"/>
      <c r="Z557" s="54"/>
      <c r="AA557" s="34"/>
      <c r="AB557" s="220" t="s">
        <v>4</v>
      </c>
      <c r="AC557" s="220"/>
      <c r="AD557" s="153">
        <f>IF(SUM(V78:V79)=0,0,+(SUM(V78:V79)/AD555))</f>
        <v>0</v>
      </c>
      <c r="AE557" s="58"/>
      <c r="AF557" s="58"/>
      <c r="AG557" s="58"/>
    </row>
    <row r="558" spans="1:33" ht="22.5" customHeight="1" thickBot="1" x14ac:dyDescent="0.25">
      <c r="A558" s="52"/>
      <c r="B558" s="72"/>
      <c r="C558" s="72"/>
      <c r="D558" s="72"/>
      <c r="E558" s="63"/>
      <c r="F558" s="1"/>
      <c r="G558" s="2"/>
      <c r="H558" s="2"/>
      <c r="I558" s="54"/>
      <c r="J558" s="54"/>
      <c r="K558" s="54"/>
      <c r="L558" s="54"/>
      <c r="M558" s="54"/>
      <c r="N558" s="54"/>
      <c r="O558" s="54"/>
      <c r="P558" s="54"/>
      <c r="Q558" s="54"/>
      <c r="R558" s="54"/>
      <c r="S558" s="54"/>
      <c r="T558" s="54"/>
      <c r="U558" s="54"/>
      <c r="V558" s="54"/>
      <c r="W558" s="54"/>
      <c r="X558" s="54"/>
      <c r="Y558" s="54"/>
      <c r="Z558" s="54"/>
      <c r="AA558" s="34"/>
      <c r="AB558" s="220" t="s">
        <v>3</v>
      </c>
      <c r="AC558" s="220"/>
      <c r="AD558" s="154">
        <f>IF(SUM(U78:U79)=0,0,+(SUM(U78:U79)/AD556))</f>
        <v>0</v>
      </c>
      <c r="AE558" s="58"/>
      <c r="AF558" s="58"/>
      <c r="AG558" s="58"/>
    </row>
    <row r="559" spans="1:33" ht="22.5" customHeight="1" thickBot="1" x14ac:dyDescent="0.25">
      <c r="A559" s="52"/>
      <c r="B559" s="72"/>
      <c r="C559" s="72"/>
      <c r="D559" s="72"/>
      <c r="E559" s="63"/>
      <c r="F559" s="1"/>
      <c r="G559" s="2"/>
      <c r="H559" s="2"/>
      <c r="I559" s="54"/>
      <c r="J559" s="54"/>
      <c r="K559" s="54"/>
      <c r="L559" s="54"/>
      <c r="M559" s="54"/>
      <c r="N559" s="54"/>
      <c r="O559" s="54"/>
      <c r="P559" s="54"/>
      <c r="Q559" s="54"/>
      <c r="R559" s="54"/>
      <c r="S559" s="54"/>
      <c r="T559" s="54"/>
      <c r="U559" s="54"/>
      <c r="V559" s="54"/>
      <c r="W559" s="54"/>
      <c r="X559" s="54"/>
      <c r="Y559" s="54"/>
      <c r="Z559" s="54"/>
      <c r="AA559" s="34"/>
      <c r="AB559" s="55"/>
      <c r="AC559" s="55"/>
      <c r="AD559" s="56"/>
      <c r="AE559" s="58"/>
      <c r="AF559" s="58"/>
      <c r="AG559" s="58"/>
    </row>
    <row r="560" spans="1:33" ht="18" customHeight="1" thickBot="1" x14ac:dyDescent="0.25">
      <c r="A560" s="52"/>
      <c r="B560" s="72"/>
      <c r="C560" s="72"/>
      <c r="D560" s="72"/>
      <c r="E560" s="63"/>
      <c r="F560" s="1"/>
      <c r="G560" s="2"/>
      <c r="H560" s="2"/>
      <c r="I560" s="54"/>
      <c r="J560" s="54"/>
      <c r="K560" s="54"/>
      <c r="L560" s="54"/>
      <c r="M560" s="54"/>
      <c r="N560" s="54"/>
      <c r="O560" s="54"/>
      <c r="P560" s="54"/>
      <c r="Q560" s="54"/>
      <c r="R560" s="54"/>
      <c r="S560" s="54"/>
      <c r="T560" s="54"/>
      <c r="U560" s="54"/>
      <c r="V560" s="54"/>
      <c r="W560" s="54"/>
      <c r="X560" s="54"/>
      <c r="Y560" s="54"/>
      <c r="Z560" s="54"/>
      <c r="AA560" s="34"/>
      <c r="AB560" s="219" t="s">
        <v>2047</v>
      </c>
      <c r="AC560" s="219"/>
      <c r="AD560" s="219"/>
      <c r="AE560" s="58"/>
      <c r="AF560" s="58"/>
      <c r="AG560" s="58"/>
    </row>
    <row r="561" spans="1:33" ht="18" customHeight="1" thickBot="1" x14ac:dyDescent="0.25">
      <c r="A561" s="52"/>
      <c r="B561" s="72"/>
      <c r="C561" s="72"/>
      <c r="D561" s="72"/>
      <c r="E561" s="63"/>
      <c r="F561" s="1"/>
      <c r="G561" s="2"/>
      <c r="H561" s="2"/>
      <c r="I561" s="54"/>
      <c r="J561" s="54"/>
      <c r="K561" s="54"/>
      <c r="L561" s="54"/>
      <c r="M561" s="54"/>
      <c r="N561" s="54"/>
      <c r="O561" s="54"/>
      <c r="P561" s="54"/>
      <c r="Q561" s="54"/>
      <c r="R561" s="54"/>
      <c r="S561" s="54"/>
      <c r="T561" s="54"/>
      <c r="U561" s="54"/>
      <c r="V561" s="54"/>
      <c r="W561" s="54"/>
      <c r="X561" s="54"/>
      <c r="Y561" s="54"/>
      <c r="Z561" s="54"/>
      <c r="AA561" s="34"/>
      <c r="AB561" s="219"/>
      <c r="AC561" s="219"/>
      <c r="AD561" s="219"/>
      <c r="AE561" s="58"/>
      <c r="AF561" s="58"/>
      <c r="AG561" s="58"/>
    </row>
    <row r="562" spans="1:33" ht="22.5" customHeight="1" thickBot="1" x14ac:dyDescent="0.25">
      <c r="A562" s="52"/>
      <c r="B562" s="72"/>
      <c r="C562" s="72"/>
      <c r="D562" s="72"/>
      <c r="E562" s="63"/>
      <c r="F562" s="1"/>
      <c r="G562" s="2"/>
      <c r="H562" s="2"/>
      <c r="I562" s="54"/>
      <c r="J562" s="54"/>
      <c r="K562" s="54"/>
      <c r="L562" s="54"/>
      <c r="M562" s="54"/>
      <c r="N562" s="54"/>
      <c r="O562" s="54"/>
      <c r="P562" s="54"/>
      <c r="Q562" s="54"/>
      <c r="R562" s="54"/>
      <c r="S562" s="54"/>
      <c r="T562" s="54"/>
      <c r="U562" s="54"/>
      <c r="V562" s="54"/>
      <c r="W562" s="54"/>
      <c r="X562" s="54"/>
      <c r="Y562" s="54"/>
      <c r="Z562" s="54"/>
      <c r="AA562" s="34"/>
      <c r="AB562" s="224" t="s">
        <v>1</v>
      </c>
      <c r="AC562" s="224"/>
      <c r="AD562" s="44">
        <f>SUM(W80:W90)</f>
        <v>219.71428571428572</v>
      </c>
      <c r="AE562" s="58"/>
      <c r="AF562" s="58"/>
      <c r="AG562" s="58"/>
    </row>
    <row r="563" spans="1:33" ht="22.5" customHeight="1" thickBot="1" x14ac:dyDescent="0.25">
      <c r="A563" s="52"/>
      <c r="B563" s="72"/>
      <c r="C563" s="72"/>
      <c r="D563" s="72"/>
      <c r="E563" s="63"/>
      <c r="F563" s="1"/>
      <c r="G563" s="2"/>
      <c r="H563" s="2"/>
      <c r="I563" s="54"/>
      <c r="J563" s="54"/>
      <c r="K563" s="54"/>
      <c r="L563" s="54"/>
      <c r="M563" s="54"/>
      <c r="N563" s="54"/>
      <c r="O563" s="54"/>
      <c r="P563" s="54"/>
      <c r="Q563" s="54"/>
      <c r="R563" s="54"/>
      <c r="S563" s="54"/>
      <c r="T563" s="54"/>
      <c r="U563" s="54"/>
      <c r="V563" s="54"/>
      <c r="W563" s="54"/>
      <c r="X563" s="54"/>
      <c r="Y563" s="54"/>
      <c r="Z563" s="54"/>
      <c r="AA563" s="34"/>
      <c r="AB563" s="224" t="s">
        <v>2</v>
      </c>
      <c r="AC563" s="224"/>
      <c r="AD563" s="44">
        <f>SUM(N80:N90)</f>
        <v>219.71428571428572</v>
      </c>
      <c r="AE563" s="58"/>
      <c r="AF563" s="58"/>
      <c r="AG563" s="58"/>
    </row>
    <row r="564" spans="1:33" ht="22.5" customHeight="1" thickBot="1" x14ac:dyDescent="0.25">
      <c r="A564" s="52"/>
      <c r="B564" s="72"/>
      <c r="C564" s="72"/>
      <c r="D564" s="72"/>
      <c r="E564" s="63"/>
      <c r="F564" s="1"/>
      <c r="G564" s="2"/>
      <c r="H564" s="2"/>
      <c r="I564" s="54"/>
      <c r="J564" s="54"/>
      <c r="K564" s="54"/>
      <c r="L564" s="54"/>
      <c r="M564" s="54"/>
      <c r="N564" s="54"/>
      <c r="O564" s="54"/>
      <c r="P564" s="54"/>
      <c r="Q564" s="54"/>
      <c r="R564" s="54"/>
      <c r="S564" s="54"/>
      <c r="T564" s="54"/>
      <c r="U564" s="54"/>
      <c r="V564" s="54"/>
      <c r="W564" s="54"/>
      <c r="X564" s="54"/>
      <c r="Y564" s="54"/>
      <c r="Z564" s="54"/>
      <c r="AA564" s="34"/>
      <c r="AB564" s="224" t="s">
        <v>4</v>
      </c>
      <c r="AC564" s="224"/>
      <c r="AD564" s="45">
        <f>IF(SUM(V80:V90)=0,0,+(SUM(V80:V90)/AD562))</f>
        <v>0.5134590377113134</v>
      </c>
      <c r="AE564" s="58"/>
      <c r="AF564" s="58"/>
      <c r="AG564" s="58"/>
    </row>
    <row r="565" spans="1:33" ht="22.5" customHeight="1" thickBot="1" x14ac:dyDescent="0.25">
      <c r="A565" s="52"/>
      <c r="B565" s="72"/>
      <c r="C565" s="72"/>
      <c r="D565" s="72"/>
      <c r="E565" s="63"/>
      <c r="F565" s="1"/>
      <c r="G565" s="2"/>
      <c r="H565" s="2"/>
      <c r="I565" s="54"/>
      <c r="J565" s="54"/>
      <c r="K565" s="54"/>
      <c r="L565" s="54"/>
      <c r="M565" s="54"/>
      <c r="N565" s="54"/>
      <c r="O565" s="54"/>
      <c r="P565" s="54"/>
      <c r="Q565" s="54"/>
      <c r="R565" s="54"/>
      <c r="S565" s="54"/>
      <c r="T565" s="54"/>
      <c r="U565" s="54"/>
      <c r="V565" s="54"/>
      <c r="W565" s="54"/>
      <c r="X565" s="54"/>
      <c r="Y565" s="54"/>
      <c r="Z565" s="54"/>
      <c r="AA565" s="34"/>
      <c r="AB565" s="224" t="s">
        <v>3</v>
      </c>
      <c r="AC565" s="224"/>
      <c r="AD565" s="49">
        <f>IF(SUM(U80:U90)=0,0,+(SUM(U80:U90)/AD563))</f>
        <v>0.5134590377113134</v>
      </c>
      <c r="AE565" s="58"/>
      <c r="AF565" s="58"/>
      <c r="AG565" s="58"/>
    </row>
    <row r="566" spans="1:33" ht="22.5" customHeight="1" thickBot="1" x14ac:dyDescent="0.25">
      <c r="A566" s="52"/>
      <c r="B566" s="72"/>
      <c r="C566" s="72"/>
      <c r="D566" s="72"/>
      <c r="E566" s="63"/>
      <c r="F566" s="1"/>
      <c r="G566" s="2"/>
      <c r="H566" s="2"/>
      <c r="I566" s="54"/>
      <c r="J566" s="54"/>
      <c r="K566" s="54"/>
      <c r="L566" s="54"/>
      <c r="M566" s="54"/>
      <c r="N566" s="54"/>
      <c r="O566" s="54"/>
      <c r="P566" s="54"/>
      <c r="Q566" s="54"/>
      <c r="R566" s="54"/>
      <c r="S566" s="54"/>
      <c r="T566" s="54"/>
      <c r="U566" s="54"/>
      <c r="V566" s="54"/>
      <c r="W566" s="54"/>
      <c r="X566" s="54"/>
      <c r="Y566" s="54"/>
      <c r="Z566" s="54"/>
      <c r="AA566" s="34"/>
      <c r="AB566" s="55"/>
      <c r="AC566" s="55"/>
      <c r="AD566" s="56"/>
      <c r="AE566" s="58"/>
      <c r="AF566" s="58"/>
      <c r="AG566" s="58"/>
    </row>
    <row r="567" spans="1:33" ht="18.75" customHeight="1" thickBot="1" x14ac:dyDescent="0.25">
      <c r="A567" s="52"/>
      <c r="B567" s="72"/>
      <c r="C567" s="72"/>
      <c r="D567" s="72"/>
      <c r="E567" s="63"/>
      <c r="F567" s="1"/>
      <c r="G567" s="2"/>
      <c r="H567" s="2"/>
      <c r="I567" s="54"/>
      <c r="J567" s="54"/>
      <c r="K567" s="54"/>
      <c r="L567" s="54"/>
      <c r="M567" s="54"/>
      <c r="N567" s="54"/>
      <c r="O567" s="54"/>
      <c r="P567" s="54"/>
      <c r="Q567" s="54"/>
      <c r="R567" s="54"/>
      <c r="S567" s="54"/>
      <c r="T567" s="54"/>
      <c r="U567" s="54"/>
      <c r="V567" s="54"/>
      <c r="W567" s="54"/>
      <c r="X567" s="54"/>
      <c r="Y567" s="54"/>
      <c r="Z567" s="54"/>
      <c r="AA567" s="34"/>
      <c r="AB567" s="219" t="s">
        <v>1630</v>
      </c>
      <c r="AC567" s="219"/>
      <c r="AD567" s="219"/>
      <c r="AE567" s="58"/>
      <c r="AF567" s="58"/>
      <c r="AG567" s="58"/>
    </row>
    <row r="568" spans="1:33" ht="18" customHeight="1" thickBot="1" x14ac:dyDescent="0.25">
      <c r="A568" s="52"/>
      <c r="B568" s="72"/>
      <c r="C568" s="72"/>
      <c r="D568" s="72"/>
      <c r="E568" s="63"/>
      <c r="F568" s="1"/>
      <c r="G568" s="2"/>
      <c r="H568" s="2"/>
      <c r="I568" s="54"/>
      <c r="J568" s="54"/>
      <c r="K568" s="54"/>
      <c r="L568" s="54"/>
      <c r="M568" s="54"/>
      <c r="N568" s="54"/>
      <c r="O568" s="54"/>
      <c r="P568" s="54"/>
      <c r="Q568" s="54"/>
      <c r="R568" s="54"/>
      <c r="S568" s="54"/>
      <c r="T568" s="54"/>
      <c r="U568" s="54"/>
      <c r="V568" s="54"/>
      <c r="W568" s="54"/>
      <c r="X568" s="54"/>
      <c r="Y568" s="54"/>
      <c r="Z568" s="54"/>
      <c r="AA568" s="34"/>
      <c r="AB568" s="219"/>
      <c r="AC568" s="219"/>
      <c r="AD568" s="219"/>
      <c r="AE568" s="58"/>
      <c r="AF568" s="58"/>
      <c r="AG568" s="58"/>
    </row>
    <row r="569" spans="1:33" ht="22.5" customHeight="1" thickBot="1" x14ac:dyDescent="0.25">
      <c r="A569" s="52"/>
      <c r="B569" s="72"/>
      <c r="C569" s="72"/>
      <c r="D569" s="72"/>
      <c r="E569" s="63"/>
      <c r="F569" s="1"/>
      <c r="G569" s="2"/>
      <c r="H569" s="2"/>
      <c r="I569" s="54"/>
      <c r="J569" s="54"/>
      <c r="K569" s="54"/>
      <c r="L569" s="54"/>
      <c r="M569" s="54"/>
      <c r="N569" s="54"/>
      <c r="O569" s="54"/>
      <c r="P569" s="54"/>
      <c r="Q569" s="54"/>
      <c r="R569" s="54"/>
      <c r="S569" s="54"/>
      <c r="T569" s="54"/>
      <c r="U569" s="54"/>
      <c r="V569" s="54"/>
      <c r="W569" s="54"/>
      <c r="X569" s="54"/>
      <c r="Y569" s="54"/>
      <c r="Z569" s="54"/>
      <c r="AA569" s="34"/>
      <c r="AB569" s="224" t="s">
        <v>1</v>
      </c>
      <c r="AC569" s="224"/>
      <c r="AD569" s="44">
        <f>SUM(W91:W95)</f>
        <v>104</v>
      </c>
      <c r="AE569" s="58"/>
      <c r="AF569" s="58"/>
      <c r="AG569" s="58"/>
    </row>
    <row r="570" spans="1:33" ht="22.5" customHeight="1" thickBot="1" x14ac:dyDescent="0.25">
      <c r="A570" s="52"/>
      <c r="B570" s="72"/>
      <c r="C570" s="72"/>
      <c r="D570" s="72"/>
      <c r="E570" s="63"/>
      <c r="F570" s="1"/>
      <c r="G570" s="2"/>
      <c r="H570" s="2"/>
      <c r="I570" s="54"/>
      <c r="J570" s="54"/>
      <c r="K570" s="54"/>
      <c r="L570" s="54"/>
      <c r="M570" s="54"/>
      <c r="N570" s="54"/>
      <c r="O570" s="54"/>
      <c r="P570" s="54"/>
      <c r="Q570" s="54"/>
      <c r="R570" s="54"/>
      <c r="S570" s="54"/>
      <c r="T570" s="54"/>
      <c r="U570" s="54"/>
      <c r="V570" s="54"/>
      <c r="W570" s="54"/>
      <c r="X570" s="54"/>
      <c r="Y570" s="54"/>
      <c r="Z570" s="54"/>
      <c r="AA570" s="34"/>
      <c r="AB570" s="224" t="s">
        <v>2</v>
      </c>
      <c r="AC570" s="224"/>
      <c r="AD570" s="44">
        <f>SUM(N91:N95)</f>
        <v>104</v>
      </c>
      <c r="AE570" s="58"/>
      <c r="AF570" s="58"/>
      <c r="AG570" s="58"/>
    </row>
    <row r="571" spans="1:33" ht="22.5" customHeight="1" thickBot="1" x14ac:dyDescent="0.25">
      <c r="A571" s="52"/>
      <c r="B571" s="72"/>
      <c r="C571" s="72"/>
      <c r="D571" s="72"/>
      <c r="E571" s="63"/>
      <c r="F571" s="1"/>
      <c r="G571" s="2"/>
      <c r="H571" s="2"/>
      <c r="I571" s="54"/>
      <c r="J571" s="54"/>
      <c r="K571" s="54"/>
      <c r="L571" s="54"/>
      <c r="M571" s="54"/>
      <c r="N571" s="54"/>
      <c r="O571" s="54"/>
      <c r="P571" s="54"/>
      <c r="Q571" s="54"/>
      <c r="R571" s="54"/>
      <c r="S571" s="54"/>
      <c r="T571" s="54"/>
      <c r="U571" s="54"/>
      <c r="V571" s="54"/>
      <c r="W571" s="54"/>
      <c r="X571" s="54"/>
      <c r="Y571" s="54"/>
      <c r="Z571" s="54"/>
      <c r="AA571" s="34"/>
      <c r="AB571" s="224" t="s">
        <v>4</v>
      </c>
      <c r="AC571" s="224"/>
      <c r="AD571" s="45">
        <f>IF(SUM(V91:V95)=0,0,+(SUM(V91:V95)/AD569))</f>
        <v>0.33145604395604394</v>
      </c>
      <c r="AE571" s="58"/>
      <c r="AF571" s="58"/>
      <c r="AG571" s="58"/>
    </row>
    <row r="572" spans="1:33" ht="22.5" customHeight="1" thickBot="1" x14ac:dyDescent="0.25">
      <c r="A572" s="52"/>
      <c r="B572" s="72"/>
      <c r="C572" s="72"/>
      <c r="D572" s="72"/>
      <c r="E572" s="63"/>
      <c r="F572" s="1"/>
      <c r="G572" s="2"/>
      <c r="H572" s="2"/>
      <c r="I572" s="54"/>
      <c r="J572" s="54"/>
      <c r="K572" s="54"/>
      <c r="L572" s="54"/>
      <c r="M572" s="54"/>
      <c r="N572" s="54"/>
      <c r="O572" s="54"/>
      <c r="P572" s="54"/>
      <c r="Q572" s="54"/>
      <c r="R572" s="54"/>
      <c r="S572" s="54"/>
      <c r="T572" s="54"/>
      <c r="U572" s="54"/>
      <c r="V572" s="54"/>
      <c r="W572" s="54"/>
      <c r="X572" s="54"/>
      <c r="Y572" s="54"/>
      <c r="Z572" s="54"/>
      <c r="AA572" s="34"/>
      <c r="AB572" s="224" t="s">
        <v>3</v>
      </c>
      <c r="AC572" s="224"/>
      <c r="AD572" s="49">
        <f>IF(SUM(U91:U95)=0,0,+(SUM(U91:U95)/AD570))</f>
        <v>0.33145604395604394</v>
      </c>
      <c r="AE572" s="58"/>
      <c r="AF572" s="58"/>
      <c r="AG572" s="58"/>
    </row>
    <row r="573" spans="1:33" ht="22.5" customHeight="1" thickBot="1" x14ac:dyDescent="0.25">
      <c r="A573" s="52"/>
      <c r="B573" s="72"/>
      <c r="C573" s="72"/>
      <c r="D573" s="72"/>
      <c r="E573" s="63"/>
      <c r="F573" s="1"/>
      <c r="G573" s="2"/>
      <c r="H573" s="2"/>
      <c r="I573" s="54"/>
      <c r="J573" s="54"/>
      <c r="K573" s="54"/>
      <c r="L573" s="54"/>
      <c r="M573" s="54"/>
      <c r="N573" s="54"/>
      <c r="O573" s="54"/>
      <c r="P573" s="54"/>
      <c r="Q573" s="54"/>
      <c r="R573" s="54"/>
      <c r="S573" s="54"/>
      <c r="T573" s="54"/>
      <c r="U573" s="54"/>
      <c r="V573" s="54"/>
      <c r="W573" s="54"/>
      <c r="X573" s="54"/>
      <c r="Y573" s="54"/>
      <c r="Z573" s="54"/>
      <c r="AA573" s="34"/>
      <c r="AB573" s="55"/>
      <c r="AC573" s="55"/>
      <c r="AD573" s="56"/>
      <c r="AE573" s="58"/>
      <c r="AF573" s="58"/>
      <c r="AG573" s="58"/>
    </row>
    <row r="574" spans="1:33" ht="13.5" thickBot="1" x14ac:dyDescent="0.25">
      <c r="A574" s="52"/>
      <c r="B574" s="72"/>
      <c r="C574" s="72"/>
      <c r="D574" s="72"/>
      <c r="E574" s="63"/>
      <c r="F574" s="1"/>
      <c r="G574" s="2"/>
      <c r="H574" s="2"/>
      <c r="I574" s="54"/>
      <c r="J574" s="54"/>
      <c r="K574" s="54"/>
      <c r="L574" s="54"/>
      <c r="M574" s="54"/>
      <c r="N574" s="54"/>
      <c r="O574" s="54"/>
      <c r="P574" s="54"/>
      <c r="Q574" s="54"/>
      <c r="R574" s="54"/>
      <c r="S574" s="54"/>
      <c r="T574" s="54"/>
      <c r="U574" s="54"/>
      <c r="V574" s="54"/>
      <c r="W574" s="54"/>
      <c r="X574" s="54"/>
      <c r="Y574" s="54"/>
      <c r="Z574" s="54"/>
      <c r="AA574" s="34"/>
      <c r="AB574" s="219" t="s">
        <v>1425</v>
      </c>
      <c r="AC574" s="219"/>
      <c r="AD574" s="219"/>
      <c r="AE574" s="58"/>
      <c r="AF574" s="58"/>
      <c r="AG574" s="58"/>
    </row>
    <row r="575" spans="1:33" ht="13.5" thickBot="1" x14ac:dyDescent="0.25">
      <c r="A575" s="52"/>
      <c r="B575" s="72"/>
      <c r="C575" s="72"/>
      <c r="D575" s="72"/>
      <c r="E575" s="63"/>
      <c r="F575" s="1"/>
      <c r="G575" s="2"/>
      <c r="H575" s="2"/>
      <c r="I575" s="54"/>
      <c r="J575" s="54"/>
      <c r="K575" s="54"/>
      <c r="L575" s="54"/>
      <c r="M575" s="54"/>
      <c r="N575" s="54"/>
      <c r="O575" s="54"/>
      <c r="P575" s="54"/>
      <c r="Q575" s="54"/>
      <c r="R575" s="54"/>
      <c r="S575" s="54"/>
      <c r="T575" s="54"/>
      <c r="U575" s="54"/>
      <c r="V575" s="54"/>
      <c r="W575" s="54"/>
      <c r="X575" s="54"/>
      <c r="Y575" s="54"/>
      <c r="Z575" s="54"/>
      <c r="AA575" s="34"/>
      <c r="AB575" s="219"/>
      <c r="AC575" s="219"/>
      <c r="AD575" s="219"/>
      <c r="AE575" s="58"/>
      <c r="AF575" s="58"/>
      <c r="AG575" s="58"/>
    </row>
    <row r="576" spans="1:33" ht="13.5" thickBot="1" x14ac:dyDescent="0.25">
      <c r="A576" s="52"/>
      <c r="B576" s="72"/>
      <c r="C576" s="72"/>
      <c r="D576" s="72"/>
      <c r="E576" s="63"/>
      <c r="F576" s="1"/>
      <c r="G576" s="2"/>
      <c r="H576" s="2"/>
      <c r="I576" s="54"/>
      <c r="J576" s="54"/>
      <c r="K576" s="54"/>
      <c r="L576" s="54"/>
      <c r="M576" s="54"/>
      <c r="N576" s="54"/>
      <c r="O576" s="54"/>
      <c r="P576" s="54"/>
      <c r="Q576" s="54"/>
      <c r="R576" s="54"/>
      <c r="S576" s="54"/>
      <c r="T576" s="54"/>
      <c r="U576" s="54"/>
      <c r="V576" s="54"/>
      <c r="W576" s="54"/>
      <c r="X576" s="54"/>
      <c r="Y576" s="54"/>
      <c r="Z576" s="54"/>
      <c r="AA576" s="34"/>
      <c r="AB576" s="224" t="s">
        <v>1</v>
      </c>
      <c r="AC576" s="224"/>
      <c r="AD576" s="44">
        <f>SUM(W96:W103)</f>
        <v>209.71428571428569</v>
      </c>
      <c r="AE576" s="58"/>
      <c r="AF576" s="58"/>
      <c r="AG576" s="58"/>
    </row>
    <row r="577" spans="1:33" ht="13.5" thickBot="1" x14ac:dyDescent="0.25">
      <c r="A577" s="52"/>
      <c r="B577" s="72"/>
      <c r="C577" s="72"/>
      <c r="D577" s="72"/>
      <c r="E577" s="63"/>
      <c r="F577" s="1"/>
      <c r="G577" s="2"/>
      <c r="H577" s="2"/>
      <c r="I577" s="54"/>
      <c r="J577" s="54"/>
      <c r="K577" s="54"/>
      <c r="L577" s="54"/>
      <c r="M577" s="54"/>
      <c r="N577" s="54"/>
      <c r="O577" s="54"/>
      <c r="P577" s="54"/>
      <c r="Q577" s="54"/>
      <c r="R577" s="54"/>
      <c r="S577" s="54"/>
      <c r="T577" s="54"/>
      <c r="U577" s="54"/>
      <c r="V577" s="54"/>
      <c r="W577" s="54"/>
      <c r="X577" s="54"/>
      <c r="Y577" s="54"/>
      <c r="Z577" s="54"/>
      <c r="AA577" s="34"/>
      <c r="AB577" s="224" t="s">
        <v>2</v>
      </c>
      <c r="AC577" s="224"/>
      <c r="AD577" s="44">
        <f>SUM(N96:N103)</f>
        <v>209.71428571428569</v>
      </c>
      <c r="AE577" s="58"/>
      <c r="AF577" s="58"/>
      <c r="AG577" s="58"/>
    </row>
    <row r="578" spans="1:33" ht="24" thickBot="1" x14ac:dyDescent="0.25">
      <c r="A578" s="52"/>
      <c r="B578" s="72"/>
      <c r="C578" s="72"/>
      <c r="D578" s="72"/>
      <c r="E578" s="63"/>
      <c r="F578" s="1"/>
      <c r="G578" s="2"/>
      <c r="H578" s="2"/>
      <c r="I578" s="54"/>
      <c r="J578" s="54"/>
      <c r="K578" s="54"/>
      <c r="L578" s="54"/>
      <c r="M578" s="54"/>
      <c r="N578" s="54"/>
      <c r="O578" s="54"/>
      <c r="P578" s="54"/>
      <c r="Q578" s="54"/>
      <c r="R578" s="54"/>
      <c r="S578" s="54"/>
      <c r="T578" s="54"/>
      <c r="U578" s="54"/>
      <c r="V578" s="54"/>
      <c r="W578" s="54"/>
      <c r="X578" s="54"/>
      <c r="Y578" s="54"/>
      <c r="Z578" s="54"/>
      <c r="AA578" s="34"/>
      <c r="AB578" s="224" t="s">
        <v>4</v>
      </c>
      <c r="AC578" s="224"/>
      <c r="AD578" s="45">
        <f>IF(SUM(V96:V103)=0,0,+(SUM(V96:V103)/AD576))</f>
        <v>1</v>
      </c>
      <c r="AE578" s="58"/>
      <c r="AF578" s="58"/>
      <c r="AG578" s="58"/>
    </row>
    <row r="579" spans="1:33" ht="24" thickBot="1" x14ac:dyDescent="0.25">
      <c r="A579" s="52"/>
      <c r="B579" s="72"/>
      <c r="C579" s="72"/>
      <c r="D579" s="72"/>
      <c r="E579" s="63"/>
      <c r="F579" s="1"/>
      <c r="G579" s="2"/>
      <c r="H579" s="2"/>
      <c r="I579" s="54"/>
      <c r="J579" s="54"/>
      <c r="K579" s="54"/>
      <c r="L579" s="54"/>
      <c r="M579" s="54"/>
      <c r="N579" s="54"/>
      <c r="O579" s="54"/>
      <c r="P579" s="54"/>
      <c r="Q579" s="54"/>
      <c r="R579" s="54"/>
      <c r="S579" s="54"/>
      <c r="T579" s="54"/>
      <c r="U579" s="54"/>
      <c r="V579" s="54"/>
      <c r="W579" s="54"/>
      <c r="X579" s="54"/>
      <c r="Y579" s="54"/>
      <c r="Z579" s="54"/>
      <c r="AA579" s="34"/>
      <c r="AB579" s="224" t="s">
        <v>3</v>
      </c>
      <c r="AC579" s="224"/>
      <c r="AD579" s="49">
        <f>IF(SUM(U96:U103)=0,0,+(SUM(U96:U103)/AD577))</f>
        <v>1</v>
      </c>
      <c r="AE579" s="58"/>
      <c r="AF579" s="58"/>
      <c r="AG579" s="58"/>
    </row>
    <row r="580" spans="1:33" ht="24" thickBot="1" x14ac:dyDescent="0.25">
      <c r="A580" s="52"/>
      <c r="B580" s="72"/>
      <c r="C580" s="72"/>
      <c r="D580" s="72"/>
      <c r="E580" s="63"/>
      <c r="F580" s="1"/>
      <c r="G580" s="2"/>
      <c r="H580" s="2"/>
      <c r="I580" s="54"/>
      <c r="J580" s="54"/>
      <c r="K580" s="54"/>
      <c r="L580" s="54"/>
      <c r="M580" s="54"/>
      <c r="N580" s="54"/>
      <c r="O580" s="54"/>
      <c r="P580" s="54"/>
      <c r="Q580" s="54"/>
      <c r="R580" s="54"/>
      <c r="S580" s="54"/>
      <c r="T580" s="54"/>
      <c r="U580" s="54"/>
      <c r="V580" s="54"/>
      <c r="W580" s="54"/>
      <c r="X580" s="54"/>
      <c r="Y580" s="54"/>
      <c r="Z580" s="54"/>
      <c r="AA580" s="34"/>
      <c r="AB580" s="55"/>
      <c r="AC580" s="55"/>
      <c r="AD580" s="56"/>
      <c r="AE580" s="58"/>
      <c r="AF580" s="58"/>
      <c r="AG580" s="58"/>
    </row>
    <row r="581" spans="1:33" ht="13.5" thickBot="1" x14ac:dyDescent="0.25">
      <c r="A581" s="52"/>
      <c r="B581" s="72"/>
      <c r="C581" s="72"/>
      <c r="D581" s="72"/>
      <c r="E581" s="63"/>
      <c r="F581" s="1"/>
      <c r="G581" s="2"/>
      <c r="H581" s="2"/>
      <c r="I581" s="54"/>
      <c r="J581" s="54"/>
      <c r="K581" s="54"/>
      <c r="L581" s="54"/>
      <c r="M581" s="54"/>
      <c r="N581" s="54"/>
      <c r="O581" s="54"/>
      <c r="P581" s="54"/>
      <c r="Q581" s="54"/>
      <c r="R581" s="54"/>
      <c r="S581" s="54"/>
      <c r="T581" s="54"/>
      <c r="U581" s="54"/>
      <c r="V581" s="54"/>
      <c r="W581" s="54"/>
      <c r="X581" s="54"/>
      <c r="Y581" s="54"/>
      <c r="Z581" s="54"/>
      <c r="AA581" s="34"/>
      <c r="AB581" s="219" t="s">
        <v>1380</v>
      </c>
      <c r="AC581" s="219"/>
      <c r="AD581" s="219"/>
      <c r="AE581" s="58"/>
      <c r="AF581" s="58"/>
      <c r="AG581" s="58"/>
    </row>
    <row r="582" spans="1:33" ht="13.5" thickBot="1" x14ac:dyDescent="0.25">
      <c r="A582" s="52"/>
      <c r="B582" s="72"/>
      <c r="C582" s="72"/>
      <c r="D582" s="72"/>
      <c r="E582" s="63"/>
      <c r="F582" s="1"/>
      <c r="G582" s="2"/>
      <c r="H582" s="2"/>
      <c r="I582" s="54"/>
      <c r="J582" s="54"/>
      <c r="K582" s="54"/>
      <c r="L582" s="54"/>
      <c r="M582" s="54"/>
      <c r="N582" s="54"/>
      <c r="O582" s="54"/>
      <c r="P582" s="54"/>
      <c r="Q582" s="54"/>
      <c r="R582" s="54"/>
      <c r="S582" s="54"/>
      <c r="T582" s="54"/>
      <c r="U582" s="54"/>
      <c r="V582" s="54"/>
      <c r="W582" s="54"/>
      <c r="X582" s="54"/>
      <c r="Y582" s="54"/>
      <c r="Z582" s="54"/>
      <c r="AA582" s="34"/>
      <c r="AB582" s="219"/>
      <c r="AC582" s="219"/>
      <c r="AD582" s="219"/>
      <c r="AE582" s="58"/>
      <c r="AF582" s="58"/>
      <c r="AG582" s="58"/>
    </row>
    <row r="583" spans="1:33" ht="13.5" thickBot="1" x14ac:dyDescent="0.25">
      <c r="A583" s="52"/>
      <c r="B583" s="72"/>
      <c r="C583" s="72"/>
      <c r="D583" s="72"/>
      <c r="E583" s="63"/>
      <c r="F583" s="1"/>
      <c r="G583" s="2"/>
      <c r="H583" s="2"/>
      <c r="I583" s="54"/>
      <c r="J583" s="54"/>
      <c r="K583" s="54"/>
      <c r="L583" s="54"/>
      <c r="M583" s="54"/>
      <c r="N583" s="54"/>
      <c r="O583" s="54"/>
      <c r="P583" s="54"/>
      <c r="Q583" s="54"/>
      <c r="R583" s="54"/>
      <c r="S583" s="54"/>
      <c r="T583" s="54"/>
      <c r="U583" s="54"/>
      <c r="V583" s="54"/>
      <c r="W583" s="54"/>
      <c r="X583" s="54"/>
      <c r="Y583" s="54"/>
      <c r="Z583" s="54"/>
      <c r="AA583" s="34"/>
      <c r="AB583" s="224" t="s">
        <v>1</v>
      </c>
      <c r="AC583" s="224"/>
      <c r="AD583" s="44">
        <f>SUM(W104:W159)</f>
        <v>1374.4285714285711</v>
      </c>
      <c r="AE583" s="58"/>
      <c r="AF583" s="58"/>
      <c r="AG583" s="58"/>
    </row>
    <row r="584" spans="1:33" ht="13.5" thickBot="1" x14ac:dyDescent="0.25">
      <c r="A584" s="52"/>
      <c r="B584" s="72"/>
      <c r="C584" s="72"/>
      <c r="D584" s="72"/>
      <c r="E584" s="63"/>
      <c r="F584" s="1"/>
      <c r="G584" s="2"/>
      <c r="H584" s="2"/>
      <c r="I584" s="54"/>
      <c r="J584" s="54"/>
      <c r="K584" s="54"/>
      <c r="L584" s="54"/>
      <c r="M584" s="54"/>
      <c r="N584" s="54"/>
      <c r="O584" s="54"/>
      <c r="P584" s="54"/>
      <c r="Q584" s="54"/>
      <c r="R584" s="54"/>
      <c r="S584" s="54"/>
      <c r="T584" s="54"/>
      <c r="U584" s="54"/>
      <c r="V584" s="54"/>
      <c r="W584" s="54"/>
      <c r="X584" s="54"/>
      <c r="Y584" s="54"/>
      <c r="Z584" s="54"/>
      <c r="AA584" s="34"/>
      <c r="AB584" s="224" t="s">
        <v>2</v>
      </c>
      <c r="AC584" s="224"/>
      <c r="AD584" s="44">
        <f>SUM(N104:N159)</f>
        <v>1396.4285714285711</v>
      </c>
      <c r="AE584" s="58"/>
      <c r="AF584" s="58"/>
      <c r="AG584" s="58"/>
    </row>
    <row r="585" spans="1:33" ht="24" thickBot="1" x14ac:dyDescent="0.25">
      <c r="A585" s="52"/>
      <c r="B585" s="72"/>
      <c r="C585" s="72"/>
      <c r="D585" s="72"/>
      <c r="E585" s="63"/>
      <c r="F585" s="1"/>
      <c r="G585" s="2"/>
      <c r="H585" s="2"/>
      <c r="I585" s="54"/>
      <c r="J585" s="54"/>
      <c r="K585" s="54"/>
      <c r="L585" s="54"/>
      <c r="M585" s="54"/>
      <c r="N585" s="54"/>
      <c r="O585" s="54"/>
      <c r="P585" s="54"/>
      <c r="Q585" s="54"/>
      <c r="R585" s="54"/>
      <c r="S585" s="54"/>
      <c r="T585" s="54"/>
      <c r="U585" s="54"/>
      <c r="V585" s="54"/>
      <c r="W585" s="54"/>
      <c r="X585" s="54"/>
      <c r="Y585" s="54"/>
      <c r="Z585" s="54"/>
      <c r="AA585" s="34"/>
      <c r="AB585" s="224" t="s">
        <v>4</v>
      </c>
      <c r="AC585" s="224"/>
      <c r="AD585" s="45">
        <f>IF(SUM(V104:V159)=0,0,+(SUM(V104:V159)/AD583))</f>
        <v>0.6233042661706254</v>
      </c>
      <c r="AE585" s="58"/>
      <c r="AF585" s="58"/>
      <c r="AG585" s="58"/>
    </row>
    <row r="586" spans="1:33" ht="24" thickBot="1" x14ac:dyDescent="0.25">
      <c r="A586" s="52"/>
      <c r="B586" s="72"/>
      <c r="C586" s="72"/>
      <c r="D586" s="72"/>
      <c r="E586" s="63"/>
      <c r="F586" s="1"/>
      <c r="G586" s="2"/>
      <c r="H586" s="2"/>
      <c r="I586" s="54"/>
      <c r="J586" s="54"/>
      <c r="K586" s="54"/>
      <c r="L586" s="54"/>
      <c r="M586" s="54"/>
      <c r="N586" s="54"/>
      <c r="O586" s="54"/>
      <c r="P586" s="54"/>
      <c r="Q586" s="54"/>
      <c r="R586" s="54"/>
      <c r="S586" s="54"/>
      <c r="T586" s="54"/>
      <c r="U586" s="54"/>
      <c r="V586" s="54"/>
      <c r="W586" s="54"/>
      <c r="X586" s="54"/>
      <c r="Y586" s="54"/>
      <c r="Z586" s="54"/>
      <c r="AA586" s="34"/>
      <c r="AB586" s="224" t="s">
        <v>3</v>
      </c>
      <c r="AC586" s="224"/>
      <c r="AD586" s="49">
        <f>IF(SUM(U104:U159)=0,0,+(SUM(U104:U159)/AD584))</f>
        <v>0.61348443425346166</v>
      </c>
      <c r="AE586" s="58"/>
      <c r="AF586" s="58"/>
      <c r="AG586" s="58"/>
    </row>
    <row r="587" spans="1:33" ht="24" thickBot="1" x14ac:dyDescent="0.25">
      <c r="A587" s="52"/>
      <c r="B587" s="72"/>
      <c r="C587" s="72"/>
      <c r="D587" s="72"/>
      <c r="E587" s="63"/>
      <c r="F587" s="1"/>
      <c r="G587" s="2"/>
      <c r="H587" s="2"/>
      <c r="I587" s="54"/>
      <c r="J587" s="54"/>
      <c r="K587" s="54"/>
      <c r="L587" s="54"/>
      <c r="M587" s="54"/>
      <c r="N587" s="54"/>
      <c r="O587" s="54"/>
      <c r="P587" s="54"/>
      <c r="Q587" s="54"/>
      <c r="R587" s="54"/>
      <c r="S587" s="54"/>
      <c r="T587" s="54"/>
      <c r="U587" s="54"/>
      <c r="V587" s="54"/>
      <c r="W587" s="54"/>
      <c r="X587" s="54"/>
      <c r="Y587" s="54"/>
      <c r="Z587" s="54"/>
      <c r="AA587" s="34"/>
      <c r="AB587" s="55"/>
      <c r="AC587" s="55"/>
      <c r="AD587" s="56"/>
      <c r="AE587" s="58"/>
      <c r="AF587" s="58"/>
      <c r="AG587" s="58"/>
    </row>
    <row r="588" spans="1:33" ht="13.5" thickBot="1" x14ac:dyDescent="0.25">
      <c r="A588" s="52"/>
      <c r="B588" s="72"/>
      <c r="C588" s="72"/>
      <c r="D588" s="72"/>
      <c r="E588" s="63"/>
      <c r="F588" s="1"/>
      <c r="G588" s="2"/>
      <c r="H588" s="2"/>
      <c r="I588" s="54"/>
      <c r="J588" s="54"/>
      <c r="K588" s="54"/>
      <c r="L588" s="54"/>
      <c r="M588" s="54"/>
      <c r="N588" s="54"/>
      <c r="O588" s="54"/>
      <c r="P588" s="54"/>
      <c r="Q588" s="54"/>
      <c r="R588" s="54"/>
      <c r="S588" s="54"/>
      <c r="T588" s="54"/>
      <c r="U588" s="54"/>
      <c r="V588" s="54"/>
      <c r="W588" s="54"/>
      <c r="X588" s="54"/>
      <c r="Y588" s="54"/>
      <c r="Z588" s="54"/>
      <c r="AA588" s="34"/>
      <c r="AB588" s="219" t="s">
        <v>1259</v>
      </c>
      <c r="AC588" s="219"/>
      <c r="AD588" s="219"/>
      <c r="AE588" s="58"/>
      <c r="AF588" s="58"/>
      <c r="AG588" s="58"/>
    </row>
    <row r="589" spans="1:33" ht="13.5" thickBot="1" x14ac:dyDescent="0.25">
      <c r="A589" s="52"/>
      <c r="B589" s="72"/>
      <c r="C589" s="72"/>
      <c r="D589" s="72"/>
      <c r="E589" s="63"/>
      <c r="F589" s="1"/>
      <c r="G589" s="2"/>
      <c r="H589" s="2"/>
      <c r="I589" s="54"/>
      <c r="J589" s="54"/>
      <c r="K589" s="54"/>
      <c r="L589" s="54"/>
      <c r="M589" s="54"/>
      <c r="N589" s="54"/>
      <c r="O589" s="54"/>
      <c r="P589" s="54"/>
      <c r="Q589" s="54"/>
      <c r="R589" s="54"/>
      <c r="S589" s="54"/>
      <c r="T589" s="54"/>
      <c r="U589" s="54"/>
      <c r="V589" s="54"/>
      <c r="W589" s="54"/>
      <c r="X589" s="54"/>
      <c r="Y589" s="54"/>
      <c r="Z589" s="54"/>
      <c r="AA589" s="34"/>
      <c r="AB589" s="219"/>
      <c r="AC589" s="219"/>
      <c r="AD589" s="219"/>
      <c r="AE589" s="58"/>
      <c r="AF589" s="58"/>
      <c r="AG589" s="58"/>
    </row>
    <row r="590" spans="1:33" ht="13.5" thickBot="1" x14ac:dyDescent="0.25">
      <c r="A590" s="52"/>
      <c r="B590" s="72"/>
      <c r="C590" s="72"/>
      <c r="D590" s="72"/>
      <c r="E590" s="63"/>
      <c r="F590" s="1"/>
      <c r="G590" s="2"/>
      <c r="H590" s="2"/>
      <c r="I590" s="54"/>
      <c r="J590" s="54"/>
      <c r="K590" s="54"/>
      <c r="L590" s="54"/>
      <c r="M590" s="54"/>
      <c r="N590" s="54"/>
      <c r="O590" s="54"/>
      <c r="P590" s="54"/>
      <c r="Q590" s="54"/>
      <c r="R590" s="54"/>
      <c r="S590" s="54"/>
      <c r="T590" s="54"/>
      <c r="U590" s="54"/>
      <c r="V590" s="54"/>
      <c r="W590" s="54"/>
      <c r="X590" s="54"/>
      <c r="Y590" s="54"/>
      <c r="Z590" s="54"/>
      <c r="AA590" s="34"/>
      <c r="AB590" s="224" t="s">
        <v>1</v>
      </c>
      <c r="AC590" s="224"/>
      <c r="AD590" s="44">
        <f>SUM(W160:W164)</f>
        <v>48.857142857142854</v>
      </c>
      <c r="AE590" s="58"/>
      <c r="AF590" s="58"/>
      <c r="AG590" s="58"/>
    </row>
    <row r="591" spans="1:33" ht="13.5" thickBot="1" x14ac:dyDescent="0.25">
      <c r="A591" s="52"/>
      <c r="B591" s="72"/>
      <c r="C591" s="72"/>
      <c r="D591" s="72"/>
      <c r="E591" s="63"/>
      <c r="F591" s="1"/>
      <c r="G591" s="2"/>
      <c r="H591" s="2"/>
      <c r="I591" s="54"/>
      <c r="J591" s="54"/>
      <c r="K591" s="54"/>
      <c r="L591" s="54"/>
      <c r="M591" s="54"/>
      <c r="N591" s="54"/>
      <c r="O591" s="54"/>
      <c r="P591" s="54"/>
      <c r="Q591" s="54"/>
      <c r="R591" s="54"/>
      <c r="S591" s="54"/>
      <c r="T591" s="54"/>
      <c r="U591" s="54"/>
      <c r="V591" s="54"/>
      <c r="W591" s="54"/>
      <c r="X591" s="54"/>
      <c r="Y591" s="54"/>
      <c r="Z591" s="54"/>
      <c r="AA591" s="34"/>
      <c r="AB591" s="224" t="s">
        <v>2</v>
      </c>
      <c r="AC591" s="224"/>
      <c r="AD591" s="44">
        <f>SUM(N160:N164)</f>
        <v>48.857142857142854</v>
      </c>
      <c r="AE591" s="58"/>
      <c r="AF591" s="58"/>
      <c r="AG591" s="58"/>
    </row>
    <row r="592" spans="1:33" ht="24" thickBot="1" x14ac:dyDescent="0.25">
      <c r="A592" s="52"/>
      <c r="B592" s="72"/>
      <c r="C592" s="72"/>
      <c r="D592" s="72"/>
      <c r="E592" s="63"/>
      <c r="F592" s="1"/>
      <c r="G592" s="2"/>
      <c r="H592" s="2"/>
      <c r="I592" s="54"/>
      <c r="J592" s="54"/>
      <c r="K592" s="54"/>
      <c r="L592" s="54"/>
      <c r="M592" s="54"/>
      <c r="N592" s="54"/>
      <c r="O592" s="54"/>
      <c r="P592" s="54"/>
      <c r="Q592" s="54"/>
      <c r="R592" s="54"/>
      <c r="S592" s="54"/>
      <c r="T592" s="54"/>
      <c r="U592" s="54"/>
      <c r="V592" s="54"/>
      <c r="W592" s="54"/>
      <c r="X592" s="54"/>
      <c r="Y592" s="54"/>
      <c r="Z592" s="54"/>
      <c r="AA592" s="34"/>
      <c r="AB592" s="224" t="s">
        <v>4</v>
      </c>
      <c r="AC592" s="224"/>
      <c r="AD592" s="45">
        <f>IF(SUM(V160:V164)=0,0,+(SUM(V160:V164)/AD590))</f>
        <v>0.75555555555555554</v>
      </c>
      <c r="AE592" s="58"/>
      <c r="AF592" s="58"/>
      <c r="AG592" s="58"/>
    </row>
    <row r="593" spans="1:33" ht="24" thickBot="1" x14ac:dyDescent="0.25">
      <c r="A593" s="52"/>
      <c r="B593" s="72"/>
      <c r="C593" s="72"/>
      <c r="D593" s="72"/>
      <c r="E593" s="63"/>
      <c r="F593" s="1"/>
      <c r="G593" s="2"/>
      <c r="H593" s="2"/>
      <c r="I593" s="54"/>
      <c r="J593" s="54"/>
      <c r="K593" s="54"/>
      <c r="L593" s="54"/>
      <c r="M593" s="54"/>
      <c r="N593" s="54"/>
      <c r="O593" s="54"/>
      <c r="P593" s="54"/>
      <c r="Q593" s="54"/>
      <c r="R593" s="54"/>
      <c r="S593" s="54"/>
      <c r="T593" s="54"/>
      <c r="U593" s="54"/>
      <c r="V593" s="54"/>
      <c r="W593" s="54"/>
      <c r="X593" s="54"/>
      <c r="Y593" s="54"/>
      <c r="Z593" s="54"/>
      <c r="AA593" s="34"/>
      <c r="AB593" s="224" t="s">
        <v>3</v>
      </c>
      <c r="AC593" s="224"/>
      <c r="AD593" s="49">
        <f>IF(SUM(U160:U164)=0,0,+(SUM(U160:U164)/AD591))</f>
        <v>0.75555555555555554</v>
      </c>
      <c r="AE593" s="58"/>
      <c r="AF593" s="58"/>
      <c r="AG593" s="58"/>
    </row>
    <row r="594" spans="1:33" ht="24" thickBot="1" x14ac:dyDescent="0.25">
      <c r="A594" s="52"/>
      <c r="B594" s="72"/>
      <c r="C594" s="72"/>
      <c r="D594" s="72"/>
      <c r="E594" s="63"/>
      <c r="F594" s="1"/>
      <c r="G594" s="2"/>
      <c r="H594" s="2"/>
      <c r="I594" s="54"/>
      <c r="J594" s="54"/>
      <c r="K594" s="54"/>
      <c r="L594" s="54"/>
      <c r="M594" s="54"/>
      <c r="N594" s="54"/>
      <c r="O594" s="54"/>
      <c r="P594" s="54"/>
      <c r="Q594" s="54"/>
      <c r="R594" s="54"/>
      <c r="S594" s="54"/>
      <c r="T594" s="54"/>
      <c r="U594" s="54"/>
      <c r="V594" s="54"/>
      <c r="W594" s="54"/>
      <c r="X594" s="54"/>
      <c r="Y594" s="54"/>
      <c r="Z594" s="54"/>
      <c r="AA594" s="34"/>
      <c r="AB594" s="55"/>
      <c r="AC594" s="55"/>
      <c r="AD594" s="56"/>
      <c r="AE594" s="58"/>
      <c r="AF594" s="58"/>
      <c r="AG594" s="58"/>
    </row>
    <row r="595" spans="1:33" ht="13.5" thickBot="1" x14ac:dyDescent="0.25">
      <c r="A595" s="52"/>
      <c r="B595" s="72"/>
      <c r="C595" s="72"/>
      <c r="D595" s="72"/>
      <c r="E595" s="63"/>
      <c r="F595" s="1"/>
      <c r="G595" s="2"/>
      <c r="H595" s="2"/>
      <c r="I595" s="54"/>
      <c r="J595" s="54"/>
      <c r="K595" s="54"/>
      <c r="L595" s="54"/>
      <c r="M595" s="54"/>
      <c r="N595" s="54"/>
      <c r="O595" s="54"/>
      <c r="P595" s="54"/>
      <c r="Q595" s="54"/>
      <c r="R595" s="54"/>
      <c r="S595" s="54"/>
      <c r="T595" s="54"/>
      <c r="U595" s="54"/>
      <c r="V595" s="54"/>
      <c r="W595" s="54"/>
      <c r="X595" s="54"/>
      <c r="Y595" s="54"/>
      <c r="Z595" s="54"/>
      <c r="AA595" s="34"/>
      <c r="AB595" s="219" t="s">
        <v>1235</v>
      </c>
      <c r="AC595" s="219"/>
      <c r="AD595" s="219"/>
      <c r="AE595" s="58"/>
      <c r="AF595" s="58"/>
      <c r="AG595" s="58"/>
    </row>
    <row r="596" spans="1:33" ht="13.5" thickBot="1" x14ac:dyDescent="0.25">
      <c r="A596" s="52"/>
      <c r="B596" s="72"/>
      <c r="C596" s="72"/>
      <c r="D596" s="72"/>
      <c r="E596" s="63"/>
      <c r="F596" s="1"/>
      <c r="G596" s="2"/>
      <c r="H596" s="2"/>
      <c r="I596" s="54"/>
      <c r="J596" s="54"/>
      <c r="K596" s="54"/>
      <c r="L596" s="54"/>
      <c r="M596" s="54"/>
      <c r="N596" s="54"/>
      <c r="O596" s="54"/>
      <c r="P596" s="54"/>
      <c r="Q596" s="54"/>
      <c r="R596" s="54"/>
      <c r="S596" s="54"/>
      <c r="T596" s="54"/>
      <c r="U596" s="54"/>
      <c r="V596" s="54"/>
      <c r="W596" s="54"/>
      <c r="X596" s="54"/>
      <c r="Y596" s="54"/>
      <c r="Z596" s="54"/>
      <c r="AA596" s="34"/>
      <c r="AB596" s="219"/>
      <c r="AC596" s="219"/>
      <c r="AD596" s="219"/>
      <c r="AE596" s="58"/>
      <c r="AF596" s="58"/>
      <c r="AG596" s="58"/>
    </row>
    <row r="597" spans="1:33" ht="13.5" thickBot="1" x14ac:dyDescent="0.25">
      <c r="A597" s="52"/>
      <c r="B597" s="72"/>
      <c r="C597" s="72"/>
      <c r="D597" s="72"/>
      <c r="E597" s="63"/>
      <c r="F597" s="1"/>
      <c r="G597" s="2"/>
      <c r="H597" s="2"/>
      <c r="I597" s="54"/>
      <c r="J597" s="54"/>
      <c r="K597" s="54"/>
      <c r="L597" s="54"/>
      <c r="M597" s="54"/>
      <c r="N597" s="54"/>
      <c r="O597" s="54"/>
      <c r="P597" s="54"/>
      <c r="Q597" s="54"/>
      <c r="R597" s="54"/>
      <c r="S597" s="54"/>
      <c r="T597" s="54"/>
      <c r="U597" s="54"/>
      <c r="V597" s="54"/>
      <c r="W597" s="54"/>
      <c r="X597" s="54"/>
      <c r="Y597" s="54"/>
      <c r="Z597" s="54"/>
      <c r="AA597" s="34"/>
      <c r="AB597" s="224" t="s">
        <v>1</v>
      </c>
      <c r="AC597" s="224"/>
      <c r="AD597" s="44">
        <f>SUM(W165:W192)</f>
        <v>480.00000000000011</v>
      </c>
      <c r="AE597" s="58"/>
      <c r="AF597" s="58"/>
      <c r="AG597" s="58"/>
    </row>
    <row r="598" spans="1:33" ht="13.5" thickBot="1" x14ac:dyDescent="0.25">
      <c r="A598" s="52"/>
      <c r="B598" s="72"/>
      <c r="C598" s="72"/>
      <c r="D598" s="72"/>
      <c r="E598" s="63"/>
      <c r="F598" s="1"/>
      <c r="G598" s="2"/>
      <c r="H598" s="2"/>
      <c r="I598" s="54"/>
      <c r="J598" s="54"/>
      <c r="K598" s="54"/>
      <c r="L598" s="54"/>
      <c r="M598" s="54"/>
      <c r="N598" s="54"/>
      <c r="O598" s="54"/>
      <c r="P598" s="54"/>
      <c r="Q598" s="54"/>
      <c r="R598" s="54"/>
      <c r="S598" s="54"/>
      <c r="T598" s="54"/>
      <c r="U598" s="54"/>
      <c r="V598" s="54"/>
      <c r="W598" s="54"/>
      <c r="X598" s="54"/>
      <c r="Y598" s="54"/>
      <c r="Z598" s="54"/>
      <c r="AA598" s="34"/>
      <c r="AB598" s="224" t="s">
        <v>2</v>
      </c>
      <c r="AC598" s="224"/>
      <c r="AD598" s="44">
        <f>SUM(N165:N192)</f>
        <v>480.00000000000011</v>
      </c>
      <c r="AE598" s="58"/>
      <c r="AF598" s="58"/>
      <c r="AG598" s="58"/>
    </row>
    <row r="599" spans="1:33" ht="24" thickBot="1" x14ac:dyDescent="0.25">
      <c r="A599" s="52"/>
      <c r="B599" s="72"/>
      <c r="C599" s="72"/>
      <c r="D599" s="72"/>
      <c r="E599" s="63"/>
      <c r="F599" s="1"/>
      <c r="G599" s="2"/>
      <c r="H599" s="2"/>
      <c r="I599" s="54"/>
      <c r="J599" s="54"/>
      <c r="K599" s="54"/>
      <c r="L599" s="54"/>
      <c r="M599" s="54"/>
      <c r="N599" s="54"/>
      <c r="O599" s="54"/>
      <c r="P599" s="54"/>
      <c r="Q599" s="54"/>
      <c r="R599" s="54"/>
      <c r="S599" s="54"/>
      <c r="T599" s="54"/>
      <c r="U599" s="54"/>
      <c r="V599" s="54"/>
      <c r="W599" s="54"/>
      <c r="X599" s="54"/>
      <c r="Y599" s="54"/>
      <c r="Z599" s="54"/>
      <c r="AA599" s="34"/>
      <c r="AB599" s="224" t="s">
        <v>4</v>
      </c>
      <c r="AC599" s="224"/>
      <c r="AD599" s="45">
        <f>IF(SUM(V165:V192)=0,0,+(SUM(V165:V192)/AD597))</f>
        <v>0.32142857142857134</v>
      </c>
      <c r="AE599" s="58"/>
      <c r="AF599" s="58"/>
      <c r="AG599" s="58"/>
    </row>
    <row r="600" spans="1:33" ht="24" thickBot="1" x14ac:dyDescent="0.25">
      <c r="A600" s="52"/>
      <c r="B600" s="72"/>
      <c r="C600" s="72"/>
      <c r="D600" s="72"/>
      <c r="E600" s="63"/>
      <c r="F600" s="1"/>
      <c r="G600" s="2"/>
      <c r="H600" s="2"/>
      <c r="I600" s="54"/>
      <c r="J600" s="54"/>
      <c r="K600" s="54"/>
      <c r="L600" s="54"/>
      <c r="M600" s="54"/>
      <c r="N600" s="54"/>
      <c r="O600" s="54"/>
      <c r="P600" s="54"/>
      <c r="Q600" s="54"/>
      <c r="R600" s="54"/>
      <c r="S600" s="54"/>
      <c r="T600" s="54"/>
      <c r="U600" s="54"/>
      <c r="V600" s="54"/>
      <c r="W600" s="54"/>
      <c r="X600" s="54"/>
      <c r="Y600" s="54"/>
      <c r="Z600" s="54"/>
      <c r="AA600" s="34"/>
      <c r="AB600" s="224" t="s">
        <v>3</v>
      </c>
      <c r="AC600" s="224"/>
      <c r="AD600" s="49">
        <f>IF(SUM(U165:U192)=0,0,+(SUM(U165:U192)/AD598))</f>
        <v>0.32142857142857134</v>
      </c>
      <c r="AE600" s="58"/>
      <c r="AF600" s="58"/>
      <c r="AG600" s="58"/>
    </row>
    <row r="601" spans="1:33" ht="24" thickBot="1" x14ac:dyDescent="0.25">
      <c r="A601" s="52"/>
      <c r="B601" s="72"/>
      <c r="C601" s="72"/>
      <c r="D601" s="72"/>
      <c r="E601" s="63"/>
      <c r="F601" s="1"/>
      <c r="G601" s="2"/>
      <c r="H601" s="2"/>
      <c r="I601" s="54"/>
      <c r="J601" s="54"/>
      <c r="K601" s="54"/>
      <c r="L601" s="54"/>
      <c r="M601" s="54"/>
      <c r="N601" s="54"/>
      <c r="O601" s="54"/>
      <c r="P601" s="54"/>
      <c r="Q601" s="54"/>
      <c r="R601" s="54"/>
      <c r="S601" s="54"/>
      <c r="T601" s="54"/>
      <c r="U601" s="54"/>
      <c r="V601" s="54"/>
      <c r="W601" s="54"/>
      <c r="X601" s="54"/>
      <c r="Y601" s="54"/>
      <c r="Z601" s="54"/>
      <c r="AA601" s="34"/>
      <c r="AB601" s="55"/>
      <c r="AC601" s="55"/>
      <c r="AD601" s="56"/>
      <c r="AE601" s="58"/>
      <c r="AF601" s="58"/>
      <c r="AG601" s="58"/>
    </row>
    <row r="602" spans="1:33" ht="13.5" thickBot="1" x14ac:dyDescent="0.25">
      <c r="A602" s="52"/>
      <c r="B602" s="72"/>
      <c r="C602" s="72"/>
      <c r="D602" s="72"/>
      <c r="E602" s="63"/>
      <c r="F602" s="1"/>
      <c r="G602" s="2"/>
      <c r="H602" s="2"/>
      <c r="I602" s="54"/>
      <c r="J602" s="54"/>
      <c r="K602" s="54"/>
      <c r="L602" s="54"/>
      <c r="M602" s="54"/>
      <c r="N602" s="54"/>
      <c r="O602" s="54"/>
      <c r="P602" s="54"/>
      <c r="Q602" s="54"/>
      <c r="R602" s="54"/>
      <c r="S602" s="54"/>
      <c r="T602" s="54"/>
      <c r="U602" s="54"/>
      <c r="V602" s="54"/>
      <c r="W602" s="54"/>
      <c r="X602" s="54"/>
      <c r="Y602" s="54"/>
      <c r="Z602" s="54"/>
      <c r="AA602" s="34"/>
      <c r="AB602" s="219" t="s">
        <v>1041</v>
      </c>
      <c r="AC602" s="219"/>
      <c r="AD602" s="219"/>
      <c r="AE602" s="58"/>
      <c r="AF602" s="58"/>
      <c r="AG602" s="58"/>
    </row>
    <row r="603" spans="1:33" ht="13.5" thickBot="1" x14ac:dyDescent="0.25">
      <c r="A603" s="52"/>
      <c r="B603" s="72"/>
      <c r="C603" s="72"/>
      <c r="D603" s="72"/>
      <c r="E603" s="63"/>
      <c r="F603" s="1"/>
      <c r="G603" s="2"/>
      <c r="H603" s="2"/>
      <c r="I603" s="54"/>
      <c r="J603" s="54"/>
      <c r="K603" s="54"/>
      <c r="L603" s="54"/>
      <c r="M603" s="54"/>
      <c r="N603" s="54"/>
      <c r="O603" s="54"/>
      <c r="P603" s="54"/>
      <c r="Q603" s="54"/>
      <c r="R603" s="54"/>
      <c r="S603" s="54"/>
      <c r="T603" s="54"/>
      <c r="U603" s="54"/>
      <c r="V603" s="54"/>
      <c r="W603" s="54"/>
      <c r="X603" s="54"/>
      <c r="Y603" s="54"/>
      <c r="Z603" s="54"/>
      <c r="AA603" s="34"/>
      <c r="AB603" s="219"/>
      <c r="AC603" s="219"/>
      <c r="AD603" s="219"/>
      <c r="AE603" s="58"/>
      <c r="AF603" s="58"/>
      <c r="AG603" s="58"/>
    </row>
    <row r="604" spans="1:33" ht="13.5" thickBot="1" x14ac:dyDescent="0.25">
      <c r="A604" s="52"/>
      <c r="B604" s="72"/>
      <c r="C604" s="72"/>
      <c r="D604" s="72"/>
      <c r="E604" s="63"/>
      <c r="F604" s="1"/>
      <c r="G604" s="2"/>
      <c r="H604" s="2"/>
      <c r="I604" s="54"/>
      <c r="J604" s="54"/>
      <c r="K604" s="54"/>
      <c r="L604" s="54"/>
      <c r="M604" s="54"/>
      <c r="N604" s="54"/>
      <c r="O604" s="54"/>
      <c r="P604" s="54"/>
      <c r="Q604" s="54"/>
      <c r="R604" s="54"/>
      <c r="S604" s="54"/>
      <c r="T604" s="54"/>
      <c r="U604" s="54"/>
      <c r="V604" s="54"/>
      <c r="W604" s="54"/>
      <c r="X604" s="54"/>
      <c r="Y604" s="54"/>
      <c r="Z604" s="54"/>
      <c r="AA604" s="34"/>
      <c r="AB604" s="224" t="s">
        <v>1</v>
      </c>
      <c r="AC604" s="224"/>
      <c r="AD604" s="44">
        <f>SUM(W193:W200)</f>
        <v>217.14285714285714</v>
      </c>
      <c r="AE604" s="58"/>
      <c r="AF604" s="58"/>
      <c r="AG604" s="58"/>
    </row>
    <row r="605" spans="1:33" ht="13.5" thickBot="1" x14ac:dyDescent="0.25">
      <c r="A605" s="52"/>
      <c r="B605" s="72"/>
      <c r="C605" s="72"/>
      <c r="D605" s="72"/>
      <c r="E605" s="63"/>
      <c r="F605" s="1"/>
      <c r="G605" s="2"/>
      <c r="H605" s="2"/>
      <c r="I605" s="54"/>
      <c r="J605" s="54"/>
      <c r="K605" s="54"/>
      <c r="L605" s="54"/>
      <c r="M605" s="54"/>
      <c r="N605" s="54"/>
      <c r="O605" s="54"/>
      <c r="P605" s="54"/>
      <c r="Q605" s="54"/>
      <c r="R605" s="54"/>
      <c r="S605" s="54"/>
      <c r="T605" s="54"/>
      <c r="U605" s="54"/>
      <c r="V605" s="54"/>
      <c r="W605" s="54"/>
      <c r="X605" s="54"/>
      <c r="Y605" s="54"/>
      <c r="Z605" s="54"/>
      <c r="AA605" s="34"/>
      <c r="AB605" s="224" t="s">
        <v>2</v>
      </c>
      <c r="AC605" s="224"/>
      <c r="AD605" s="44">
        <f>SUM(N193:N200)</f>
        <v>217.14285714285714</v>
      </c>
      <c r="AE605" s="58"/>
      <c r="AF605" s="58"/>
      <c r="AG605" s="58"/>
    </row>
    <row r="606" spans="1:33" ht="25.5" customHeight="1" thickBot="1" x14ac:dyDescent="0.25">
      <c r="A606" s="52"/>
      <c r="B606" s="72"/>
      <c r="C606" s="72"/>
      <c r="D606" s="72"/>
      <c r="E606" s="63"/>
      <c r="F606" s="1"/>
      <c r="G606" s="2"/>
      <c r="H606" s="2"/>
      <c r="I606" s="54"/>
      <c r="J606" s="54"/>
      <c r="K606" s="54"/>
      <c r="L606" s="54"/>
      <c r="M606" s="54"/>
      <c r="N606" s="54"/>
      <c r="O606" s="54"/>
      <c r="P606" s="54"/>
      <c r="Q606" s="54"/>
      <c r="R606" s="54"/>
      <c r="S606" s="54"/>
      <c r="T606" s="54"/>
      <c r="U606" s="54"/>
      <c r="V606" s="54"/>
      <c r="W606" s="54"/>
      <c r="X606" s="54"/>
      <c r="Y606" s="54"/>
      <c r="Z606" s="54"/>
      <c r="AA606" s="34"/>
      <c r="AB606" s="224" t="s">
        <v>4</v>
      </c>
      <c r="AC606" s="224"/>
      <c r="AD606" s="45">
        <f>IF(SUM(V193:V200)=0,0,+(SUM(V193:V200)/AD604))</f>
        <v>0.14407894736842106</v>
      </c>
      <c r="AE606" s="58"/>
      <c r="AF606" s="58"/>
      <c r="AG606" s="58"/>
    </row>
    <row r="607" spans="1:33" ht="24" thickBot="1" x14ac:dyDescent="0.25">
      <c r="A607" s="52"/>
      <c r="B607" s="72"/>
      <c r="C607" s="72"/>
      <c r="D607" s="72"/>
      <c r="E607" s="63"/>
      <c r="F607" s="1"/>
      <c r="G607" s="2"/>
      <c r="H607" s="2"/>
      <c r="I607" s="54"/>
      <c r="J607" s="54"/>
      <c r="K607" s="54"/>
      <c r="L607" s="54"/>
      <c r="M607" s="54"/>
      <c r="N607" s="54"/>
      <c r="O607" s="54"/>
      <c r="P607" s="54"/>
      <c r="Q607" s="54"/>
      <c r="R607" s="54"/>
      <c r="S607" s="54"/>
      <c r="T607" s="54"/>
      <c r="U607" s="54"/>
      <c r="V607" s="54"/>
      <c r="W607" s="54"/>
      <c r="X607" s="54"/>
      <c r="Y607" s="54"/>
      <c r="Z607" s="54"/>
      <c r="AA607" s="34"/>
      <c r="AB607" s="224" t="s">
        <v>3</v>
      </c>
      <c r="AC607" s="224"/>
      <c r="AD607" s="49">
        <f>IF(SUM(U193:U200)=0,0,+(SUM(U193:U200)/AD605))</f>
        <v>0.14407894736842106</v>
      </c>
      <c r="AE607" s="58"/>
      <c r="AF607" s="58"/>
      <c r="AG607" s="58"/>
    </row>
    <row r="608" spans="1:33" ht="15.75" customHeight="1" thickBot="1" x14ac:dyDescent="0.25">
      <c r="A608" s="52"/>
      <c r="B608" s="72"/>
      <c r="C608" s="72"/>
      <c r="D608" s="72"/>
      <c r="E608" s="63"/>
      <c r="F608" s="1"/>
      <c r="G608" s="2"/>
      <c r="H608" s="2"/>
      <c r="I608" s="54"/>
      <c r="J608" s="54"/>
      <c r="K608" s="54"/>
      <c r="L608" s="54"/>
      <c r="M608" s="54"/>
      <c r="N608" s="54"/>
      <c r="O608" s="54"/>
      <c r="P608" s="54"/>
      <c r="Q608" s="54"/>
      <c r="R608" s="54"/>
      <c r="S608" s="54"/>
      <c r="T608" s="54"/>
      <c r="U608" s="54"/>
      <c r="V608" s="54"/>
      <c r="W608" s="54"/>
      <c r="X608" s="54"/>
      <c r="Y608" s="54"/>
      <c r="Z608" s="54"/>
      <c r="AA608" s="34"/>
      <c r="AB608" s="55"/>
      <c r="AC608" s="55"/>
      <c r="AD608" s="56"/>
      <c r="AE608" s="58"/>
      <c r="AF608" s="58"/>
      <c r="AG608" s="58"/>
    </row>
    <row r="609" spans="1:35" ht="13.5" thickBot="1" x14ac:dyDescent="0.25">
      <c r="A609" s="52"/>
      <c r="B609" s="72"/>
      <c r="C609" s="72"/>
      <c r="D609" s="72"/>
      <c r="E609" s="63"/>
      <c r="F609" s="1"/>
      <c r="G609" s="2"/>
      <c r="H609" s="2"/>
      <c r="I609" s="54"/>
      <c r="J609" s="54"/>
      <c r="K609" s="54"/>
      <c r="L609" s="54"/>
      <c r="M609" s="54"/>
      <c r="N609" s="54"/>
      <c r="O609" s="54"/>
      <c r="P609" s="54"/>
      <c r="Q609" s="54"/>
      <c r="R609" s="54"/>
      <c r="S609" s="54"/>
      <c r="T609" s="54"/>
      <c r="U609" s="54"/>
      <c r="V609" s="54"/>
      <c r="W609" s="54"/>
      <c r="X609" s="54"/>
      <c r="Y609" s="54"/>
      <c r="Z609" s="54"/>
      <c r="AA609" s="34"/>
      <c r="AB609" s="219" t="s">
        <v>988</v>
      </c>
      <c r="AC609" s="219"/>
      <c r="AD609" s="219"/>
      <c r="AE609" s="58"/>
      <c r="AF609" s="58"/>
      <c r="AG609" s="58"/>
    </row>
    <row r="610" spans="1:35" ht="13.5" thickBot="1" x14ac:dyDescent="0.25">
      <c r="A610" s="52"/>
      <c r="B610" s="72"/>
      <c r="C610" s="72"/>
      <c r="D610" s="72"/>
      <c r="E610" s="63"/>
      <c r="F610" s="1"/>
      <c r="G610" s="2"/>
      <c r="H610" s="2"/>
      <c r="I610" s="54"/>
      <c r="J610" s="54"/>
      <c r="K610" s="54"/>
      <c r="L610" s="54"/>
      <c r="M610" s="54"/>
      <c r="N610" s="54"/>
      <c r="O610" s="54"/>
      <c r="P610" s="54"/>
      <c r="Q610" s="54"/>
      <c r="R610" s="54"/>
      <c r="S610" s="54"/>
      <c r="T610" s="54"/>
      <c r="U610" s="54"/>
      <c r="V610" s="54"/>
      <c r="W610" s="54"/>
      <c r="X610" s="54"/>
      <c r="Y610" s="54"/>
      <c r="Z610" s="54"/>
      <c r="AA610" s="34"/>
      <c r="AB610" s="219"/>
      <c r="AC610" s="219"/>
      <c r="AD610" s="219"/>
      <c r="AE610" s="58"/>
      <c r="AF610" s="58"/>
      <c r="AG610" s="58"/>
    </row>
    <row r="611" spans="1:35" ht="13.5" thickBot="1" x14ac:dyDescent="0.25">
      <c r="A611" s="52"/>
      <c r="B611" s="72"/>
      <c r="C611" s="72"/>
      <c r="D611" s="72"/>
      <c r="E611" s="63"/>
      <c r="F611" s="1"/>
      <c r="G611" s="2"/>
      <c r="H611" s="2"/>
      <c r="I611" s="54"/>
      <c r="J611" s="54"/>
      <c r="K611" s="54"/>
      <c r="L611" s="54"/>
      <c r="M611" s="54"/>
      <c r="N611" s="54"/>
      <c r="O611" s="54"/>
      <c r="P611" s="54"/>
      <c r="Q611" s="54"/>
      <c r="R611" s="54"/>
      <c r="S611" s="54"/>
      <c r="T611" s="54"/>
      <c r="U611" s="54"/>
      <c r="V611" s="54"/>
      <c r="W611" s="54"/>
      <c r="X611" s="54"/>
      <c r="Y611" s="54"/>
      <c r="Z611" s="54"/>
      <c r="AA611" s="34"/>
      <c r="AB611" s="224" t="s">
        <v>1</v>
      </c>
      <c r="AC611" s="224"/>
      <c r="AD611" s="44">
        <f>SUM(W201:W245)</f>
        <v>1401.8571428571433</v>
      </c>
      <c r="AE611" s="58"/>
      <c r="AF611" s="58"/>
      <c r="AG611" s="58"/>
    </row>
    <row r="612" spans="1:35" ht="13.5" thickBot="1" x14ac:dyDescent="0.25">
      <c r="AB612" s="224" t="s">
        <v>2</v>
      </c>
      <c r="AC612" s="224"/>
      <c r="AD612" s="44">
        <f>SUM(N201:N245)</f>
        <v>1423.8571428571433</v>
      </c>
      <c r="AI612" s="68"/>
    </row>
    <row r="613" spans="1:35" ht="24" thickBot="1" x14ac:dyDescent="0.25">
      <c r="AB613" s="224" t="s">
        <v>4</v>
      </c>
      <c r="AC613" s="224"/>
      <c r="AD613" s="45">
        <f>IF(SUM(V201:V245)=0,0,+(SUM(V201:V245)/AD611))</f>
        <v>0.86459226536227418</v>
      </c>
      <c r="AI613" s="68"/>
    </row>
    <row r="614" spans="1:35" ht="24" thickBot="1" x14ac:dyDescent="0.25">
      <c r="AB614" s="224" t="s">
        <v>3</v>
      </c>
      <c r="AC614" s="224"/>
      <c r="AD614" s="49">
        <f>IF(SUM(U201:U245)=0,0,+(SUM(U201:U245)/AD612))</f>
        <v>0.85123346041938364</v>
      </c>
      <c r="AI614" s="68"/>
    </row>
    <row r="615" spans="1:35" ht="13.5" thickBot="1" x14ac:dyDescent="0.25"/>
    <row r="616" spans="1:35" ht="13.5" thickBot="1" x14ac:dyDescent="0.25">
      <c r="AB616" s="219" t="s">
        <v>884</v>
      </c>
      <c r="AC616" s="219"/>
      <c r="AD616" s="219"/>
    </row>
    <row r="617" spans="1:35" ht="13.5" thickBot="1" x14ac:dyDescent="0.25">
      <c r="AB617" s="219"/>
      <c r="AC617" s="219"/>
      <c r="AD617" s="219"/>
    </row>
    <row r="618" spans="1:35" ht="13.5" thickBot="1" x14ac:dyDescent="0.25">
      <c r="AB618" s="224" t="s">
        <v>1</v>
      </c>
      <c r="AC618" s="224"/>
      <c r="AD618" s="44">
        <f>SUM(W246:W249)</f>
        <v>206.14285714285714</v>
      </c>
    </row>
    <row r="619" spans="1:35" ht="13.5" thickBot="1" x14ac:dyDescent="0.25">
      <c r="AB619" s="224" t="s">
        <v>2</v>
      </c>
      <c r="AC619" s="224"/>
      <c r="AD619" s="44">
        <f>SUM(N246:N249)</f>
        <v>206.14285714285714</v>
      </c>
    </row>
    <row r="620" spans="1:35" ht="24" thickBot="1" x14ac:dyDescent="0.25">
      <c r="AB620" s="224" t="s">
        <v>4</v>
      </c>
      <c r="AC620" s="224"/>
      <c r="AD620" s="45">
        <f>IF(SUM(V246:V249)=0,0,+(SUM(V246:V249)/AD618))</f>
        <v>0.86088011088011096</v>
      </c>
    </row>
    <row r="621" spans="1:35" ht="24" thickBot="1" x14ac:dyDescent="0.25">
      <c r="AB621" s="224" t="s">
        <v>3</v>
      </c>
      <c r="AC621" s="224"/>
      <c r="AD621" s="49">
        <f>IF(SUM(U246:U249)=0,0,+(SUM(U246:U249)/AD619))</f>
        <v>0.86088011088011096</v>
      </c>
    </row>
    <row r="622" spans="1:35" ht="13.5" thickBot="1" x14ac:dyDescent="0.25"/>
    <row r="623" spans="1:35" ht="13.5" thickBot="1" x14ac:dyDescent="0.25">
      <c r="AB623" s="219" t="s">
        <v>885</v>
      </c>
      <c r="AC623" s="219"/>
      <c r="AD623" s="219"/>
    </row>
    <row r="624" spans="1:35" ht="13.5" thickBot="1" x14ac:dyDescent="0.25">
      <c r="AB624" s="219"/>
      <c r="AC624" s="219"/>
      <c r="AD624" s="219"/>
    </row>
    <row r="625" spans="28:30" ht="13.5" thickBot="1" x14ac:dyDescent="0.25">
      <c r="AB625" s="224" t="s">
        <v>1</v>
      </c>
      <c r="AC625" s="224"/>
      <c r="AD625" s="44">
        <f>SUM(W250:W312)</f>
        <v>1677.285714285714</v>
      </c>
    </row>
    <row r="626" spans="28:30" ht="13.5" thickBot="1" x14ac:dyDescent="0.25">
      <c r="AB626" s="224" t="s">
        <v>2</v>
      </c>
      <c r="AC626" s="224"/>
      <c r="AD626" s="44">
        <f>SUM(N250:N312)</f>
        <v>1791.1428571428569</v>
      </c>
    </row>
    <row r="627" spans="28:30" ht="24" thickBot="1" x14ac:dyDescent="0.25">
      <c r="AB627" s="224" t="s">
        <v>4</v>
      </c>
      <c r="AC627" s="224"/>
      <c r="AD627" s="45">
        <f>IF(SUM(V250:V312)=0,0,+(SUM(V250:V312)/AD625))</f>
        <v>0.77993441785197182</v>
      </c>
    </row>
    <row r="628" spans="28:30" ht="24" thickBot="1" x14ac:dyDescent="0.25">
      <c r="AB628" s="224" t="s">
        <v>3</v>
      </c>
      <c r="AC628" s="224"/>
      <c r="AD628" s="49">
        <f>IF(SUM(U250:U312)=0,0,+(SUM(U250:U312)/AD626))</f>
        <v>0.73035651619078013</v>
      </c>
    </row>
    <row r="629" spans="28:30" ht="13.5" thickBot="1" x14ac:dyDescent="0.25"/>
    <row r="630" spans="28:30" ht="13.5" thickBot="1" x14ac:dyDescent="0.25">
      <c r="AB630" s="219" t="s">
        <v>886</v>
      </c>
      <c r="AC630" s="219"/>
      <c r="AD630" s="219"/>
    </row>
    <row r="631" spans="28:30" ht="13.5" thickBot="1" x14ac:dyDescent="0.25">
      <c r="AB631" s="219"/>
      <c r="AC631" s="219"/>
      <c r="AD631" s="219"/>
    </row>
    <row r="632" spans="28:30" ht="13.5" thickBot="1" x14ac:dyDescent="0.25">
      <c r="AB632" s="224" t="s">
        <v>1</v>
      </c>
      <c r="AC632" s="224"/>
      <c r="AD632" s="44">
        <f>SUM(W313:W319)</f>
        <v>77.857142857142861</v>
      </c>
    </row>
    <row r="633" spans="28:30" ht="13.5" thickBot="1" x14ac:dyDescent="0.25">
      <c r="AB633" s="224" t="s">
        <v>2</v>
      </c>
      <c r="AC633" s="224"/>
      <c r="AD633" s="44">
        <f>SUM(N313:N319)</f>
        <v>91</v>
      </c>
    </row>
    <row r="634" spans="28:30" ht="24" thickBot="1" x14ac:dyDescent="0.25">
      <c r="AB634" s="224" t="s">
        <v>4</v>
      </c>
      <c r="AC634" s="224"/>
      <c r="AD634" s="45">
        <f>IF(SUM(V313:V319)=0,0,+(SUM(V313:V319)/AD632))</f>
        <v>0.57064220183486236</v>
      </c>
    </row>
    <row r="635" spans="28:30" ht="24" thickBot="1" x14ac:dyDescent="0.25">
      <c r="AB635" s="224" t="s">
        <v>3</v>
      </c>
      <c r="AC635" s="224"/>
      <c r="AD635" s="49">
        <f>IF(SUM(U313:U319)=0,0,+(SUM(U313:U319)/AD633))</f>
        <v>0.63265306122448972</v>
      </c>
    </row>
    <row r="636" spans="28:30" ht="13.5" thickBot="1" x14ac:dyDescent="0.25"/>
    <row r="637" spans="28:30" ht="13.5" thickBot="1" x14ac:dyDescent="0.25">
      <c r="AB637" s="219" t="s">
        <v>887</v>
      </c>
      <c r="AC637" s="219"/>
      <c r="AD637" s="219"/>
    </row>
    <row r="638" spans="28:30" ht="13.5" thickBot="1" x14ac:dyDescent="0.25">
      <c r="AB638" s="219"/>
      <c r="AC638" s="219"/>
      <c r="AD638" s="219"/>
    </row>
    <row r="639" spans="28:30" ht="13.5" thickBot="1" x14ac:dyDescent="0.25">
      <c r="AB639" s="224" t="s">
        <v>1</v>
      </c>
      <c r="AC639" s="224"/>
      <c r="AD639" s="44">
        <f>SUM(W320:W344)</f>
        <v>595.14285714285711</v>
      </c>
    </row>
    <row r="640" spans="28:30" ht="13.5" thickBot="1" x14ac:dyDescent="0.25">
      <c r="AB640" s="224" t="s">
        <v>2</v>
      </c>
      <c r="AC640" s="224"/>
      <c r="AD640" s="44">
        <f>SUM(N320:N344)</f>
        <v>595.14285714285711</v>
      </c>
    </row>
    <row r="641" spans="28:30" ht="24" thickBot="1" x14ac:dyDescent="0.25">
      <c r="AB641" s="224" t="s">
        <v>4</v>
      </c>
      <c r="AC641" s="224"/>
      <c r="AD641" s="45">
        <f>IF(SUM(V320:V344)=0,0,+(SUM(V320:V344)/AD639))</f>
        <v>0.53265613298127701</v>
      </c>
    </row>
    <row r="642" spans="28:30" ht="24" thickBot="1" x14ac:dyDescent="0.25">
      <c r="AB642" s="224" t="s">
        <v>3</v>
      </c>
      <c r="AC642" s="224"/>
      <c r="AD642" s="49">
        <f>IF(SUM(U320:U344)=0,0,+(SUM(U320:U344)/AD640))</f>
        <v>0.53265613298127701</v>
      </c>
    </row>
    <row r="643" spans="28:30" ht="13.5" thickBot="1" x14ac:dyDescent="0.25"/>
    <row r="644" spans="28:30" ht="13.5" thickBot="1" x14ac:dyDescent="0.25">
      <c r="AB644" s="219" t="s">
        <v>888</v>
      </c>
      <c r="AC644" s="219"/>
      <c r="AD644" s="219"/>
    </row>
    <row r="645" spans="28:30" ht="13.5" thickBot="1" x14ac:dyDescent="0.25">
      <c r="AB645" s="219"/>
      <c r="AC645" s="219"/>
      <c r="AD645" s="219"/>
    </row>
    <row r="646" spans="28:30" ht="13.5" thickBot="1" x14ac:dyDescent="0.25">
      <c r="AB646" s="224" t="s">
        <v>1</v>
      </c>
      <c r="AC646" s="224"/>
      <c r="AD646" s="44">
        <f>SUM(W345:W352)</f>
        <v>75.857142857142861</v>
      </c>
    </row>
    <row r="647" spans="28:30" ht="13.5" thickBot="1" x14ac:dyDescent="0.25">
      <c r="AB647" s="224" t="s">
        <v>2</v>
      </c>
      <c r="AC647" s="224"/>
      <c r="AD647" s="44">
        <f>SUM(N345:N352)</f>
        <v>75.857142857142861</v>
      </c>
    </row>
    <row r="648" spans="28:30" ht="24" thickBot="1" x14ac:dyDescent="0.25">
      <c r="AB648" s="224" t="s">
        <v>4</v>
      </c>
      <c r="AC648" s="224"/>
      <c r="AD648" s="45">
        <f>IF(SUM(V345:V352)=0,0,+(SUM(V345:V352)/AD646))</f>
        <v>1</v>
      </c>
    </row>
    <row r="649" spans="28:30" ht="24" thickBot="1" x14ac:dyDescent="0.25">
      <c r="AB649" s="224" t="s">
        <v>3</v>
      </c>
      <c r="AC649" s="224"/>
      <c r="AD649" s="49">
        <f>IF(SUM(U345:U352)=0,0,+(SUM(U345:U352)/AD647))</f>
        <v>1</v>
      </c>
    </row>
    <row r="650" spans="28:30" ht="13.5" thickBot="1" x14ac:dyDescent="0.25"/>
    <row r="651" spans="28:30" ht="13.5" thickBot="1" x14ac:dyDescent="0.25">
      <c r="AB651" s="219" t="s">
        <v>889</v>
      </c>
      <c r="AC651" s="219"/>
      <c r="AD651" s="219"/>
    </row>
    <row r="652" spans="28:30" ht="13.5" thickBot="1" x14ac:dyDescent="0.25">
      <c r="AB652" s="219"/>
      <c r="AC652" s="219"/>
      <c r="AD652" s="219"/>
    </row>
    <row r="653" spans="28:30" ht="13.5" thickBot="1" x14ac:dyDescent="0.25">
      <c r="AB653" s="224" t="s">
        <v>1</v>
      </c>
      <c r="AC653" s="224"/>
      <c r="AD653" s="44">
        <f>SUM(W353:W412)</f>
        <v>1584.7142857142856</v>
      </c>
    </row>
    <row r="654" spans="28:30" ht="13.5" thickBot="1" x14ac:dyDescent="0.25">
      <c r="AB654" s="224" t="s">
        <v>2</v>
      </c>
      <c r="AC654" s="224"/>
      <c r="AD654" s="44">
        <f>SUM(N353:N412)</f>
        <v>1733.4285714285711</v>
      </c>
    </row>
    <row r="655" spans="28:30" ht="24" thickBot="1" x14ac:dyDescent="0.25">
      <c r="AB655" s="224" t="s">
        <v>4</v>
      </c>
      <c r="AC655" s="224"/>
      <c r="AD655" s="45">
        <f>IF(SUM(V353:V412)=0,0,+(SUM(V353:V412)/AD653))</f>
        <v>0.7026683494095376</v>
      </c>
    </row>
    <row r="656" spans="28:30" ht="24" thickBot="1" x14ac:dyDescent="0.25">
      <c r="AB656" s="224" t="s">
        <v>3</v>
      </c>
      <c r="AC656" s="224"/>
      <c r="AD656" s="49">
        <f>IF(SUM(U353:U412)=0,0,+(SUM(U353:U412)/AD654))</f>
        <v>0.64238503378935241</v>
      </c>
    </row>
    <row r="657" spans="28:30" ht="13.5" thickBot="1" x14ac:dyDescent="0.25"/>
    <row r="658" spans="28:30" ht="13.5" thickBot="1" x14ac:dyDescent="0.25">
      <c r="AB658" s="219" t="s">
        <v>890</v>
      </c>
      <c r="AC658" s="219"/>
      <c r="AD658" s="219"/>
    </row>
    <row r="659" spans="28:30" ht="13.5" thickBot="1" x14ac:dyDescent="0.25">
      <c r="AB659" s="219"/>
      <c r="AC659" s="219"/>
      <c r="AD659" s="219"/>
    </row>
    <row r="660" spans="28:30" ht="13.5" thickBot="1" x14ac:dyDescent="0.25">
      <c r="AB660" s="224" t="s">
        <v>1</v>
      </c>
      <c r="AC660" s="224"/>
      <c r="AD660" s="44">
        <f>SUM(W413:W488)</f>
        <v>2181.7142857142849</v>
      </c>
    </row>
    <row r="661" spans="28:30" ht="13.5" thickBot="1" x14ac:dyDescent="0.25">
      <c r="AB661" s="224" t="s">
        <v>2</v>
      </c>
      <c r="AC661" s="224"/>
      <c r="AD661" s="44">
        <f>SUM(N413:N488)</f>
        <v>2203.7142857142849</v>
      </c>
    </row>
    <row r="662" spans="28:30" ht="24" thickBot="1" x14ac:dyDescent="0.25">
      <c r="AB662" s="224" t="s">
        <v>4</v>
      </c>
      <c r="AC662" s="224"/>
      <c r="AD662" s="45">
        <f>IF(SUM(V413:V488)=0,0,+(SUM(V413:V488)/AD660))</f>
        <v>0.69168150864326872</v>
      </c>
    </row>
    <row r="663" spans="28:30" ht="24" thickBot="1" x14ac:dyDescent="0.25">
      <c r="AB663" s="224" t="s">
        <v>3</v>
      </c>
      <c r="AC663" s="224"/>
      <c r="AD663" s="49">
        <f>IF(SUM(U413:U488)=0,0,+(SUM(U413:U488)/AD661))</f>
        <v>0.68477635161415795</v>
      </c>
    </row>
  </sheetData>
  <sheetProtection algorithmName="SHA-512" hashValue="s/7mUZ1ei/sP/kJ9UmJha8iNXcC+mB9UUUGMrbuoKVvfipJGfgG6OeI1l7uGQJa5VrunzEVzeguGzaKUbC8IYQ==" saltValue="7NN4Ge7gCMaWMiHDkM46Lw==" spinCount="100000" sheet="1" objects="1" scenarios="1" autoFilter="0"/>
  <autoFilter ref="A1:AD490" xr:uid="{00000000-0009-0000-0000-000002000000}"/>
  <mergeCells count="138">
    <mergeCell ref="AB511:AD512"/>
    <mergeCell ref="AB513:AC513"/>
    <mergeCell ref="AB514:AC514"/>
    <mergeCell ref="AB515:AC515"/>
    <mergeCell ref="AB516:AC516"/>
    <mergeCell ref="AB530:AC530"/>
    <mergeCell ref="AB532:AD533"/>
    <mergeCell ref="AB534:AC534"/>
    <mergeCell ref="AB535:AC535"/>
    <mergeCell ref="AB518:AD519"/>
    <mergeCell ref="AB520:AC520"/>
    <mergeCell ref="AB521:AC521"/>
    <mergeCell ref="AB522:AC522"/>
    <mergeCell ref="AB523:AC523"/>
    <mergeCell ref="AB525:AD526"/>
    <mergeCell ref="AB527:AC527"/>
    <mergeCell ref="AB528:AC528"/>
    <mergeCell ref="AB529:AC529"/>
    <mergeCell ref="AB614:AC614"/>
    <mergeCell ref="AB574:AD575"/>
    <mergeCell ref="AB576:AC576"/>
    <mergeCell ref="AB577:AC577"/>
    <mergeCell ref="AB578:AC578"/>
    <mergeCell ref="AB600:AC600"/>
    <mergeCell ref="AB581:AD582"/>
    <mergeCell ref="AB606:AC606"/>
    <mergeCell ref="AB607:AC607"/>
    <mergeCell ref="AB611:AC611"/>
    <mergeCell ref="AB588:AD589"/>
    <mergeCell ref="AB590:AC590"/>
    <mergeCell ref="AB591:AC591"/>
    <mergeCell ref="AB592:AC592"/>
    <mergeCell ref="AB593:AC593"/>
    <mergeCell ref="AB595:AD596"/>
    <mergeCell ref="AB597:AC597"/>
    <mergeCell ref="AB598:AC598"/>
    <mergeCell ref="AB599:AC599"/>
    <mergeCell ref="AB602:AD603"/>
    <mergeCell ref="AB604:AC604"/>
    <mergeCell ref="AB605:AC605"/>
    <mergeCell ref="AB628:AC628"/>
    <mergeCell ref="AB630:AD631"/>
    <mergeCell ref="AB616:AD617"/>
    <mergeCell ref="AB618:AC618"/>
    <mergeCell ref="AB619:AC619"/>
    <mergeCell ref="AB620:AC620"/>
    <mergeCell ref="AB621:AC621"/>
    <mergeCell ref="AB623:AD624"/>
    <mergeCell ref="AB625:AC625"/>
    <mergeCell ref="AB626:AC626"/>
    <mergeCell ref="AB627:AC627"/>
    <mergeCell ref="AB663:AC663"/>
    <mergeCell ref="AB651:AD652"/>
    <mergeCell ref="AB653:AC653"/>
    <mergeCell ref="AB654:AC654"/>
    <mergeCell ref="AB655:AC655"/>
    <mergeCell ref="AB656:AC656"/>
    <mergeCell ref="AB632:AC632"/>
    <mergeCell ref="AB633:AC633"/>
    <mergeCell ref="AB634:AC634"/>
    <mergeCell ref="AB635:AC635"/>
    <mergeCell ref="AB637:AD638"/>
    <mergeCell ref="AB639:AC639"/>
    <mergeCell ref="AB640:AC640"/>
    <mergeCell ref="AB641:AC641"/>
    <mergeCell ref="AB642:AC642"/>
    <mergeCell ref="AB658:AD659"/>
    <mergeCell ref="AB660:AC660"/>
    <mergeCell ref="AB661:AC661"/>
    <mergeCell ref="AB662:AC662"/>
    <mergeCell ref="AB644:AD645"/>
    <mergeCell ref="AB646:AC646"/>
    <mergeCell ref="AB647:AC647"/>
    <mergeCell ref="AB648:AC648"/>
    <mergeCell ref="AB649:AC649"/>
    <mergeCell ref="A489:T489"/>
    <mergeCell ref="A490:P490"/>
    <mergeCell ref="A501:E501"/>
    <mergeCell ref="F501:G501"/>
    <mergeCell ref="A498:G498"/>
    <mergeCell ref="I498:X498"/>
    <mergeCell ref="A499:E499"/>
    <mergeCell ref="F499:G499"/>
    <mergeCell ref="A497:G497"/>
    <mergeCell ref="K494:M494"/>
    <mergeCell ref="K493:M493"/>
    <mergeCell ref="K492:M492"/>
    <mergeCell ref="A500:E500"/>
    <mergeCell ref="F500:G500"/>
    <mergeCell ref="I501:Z501"/>
    <mergeCell ref="AB497:AD498"/>
    <mergeCell ref="AB499:AC499"/>
    <mergeCell ref="AB579:AC579"/>
    <mergeCell ref="AB583:AC583"/>
    <mergeCell ref="AB584:AC584"/>
    <mergeCell ref="AB585:AC585"/>
    <mergeCell ref="AB586:AC586"/>
    <mergeCell ref="AB612:AC612"/>
    <mergeCell ref="AB613:AC613"/>
    <mergeCell ref="AB500:AC500"/>
    <mergeCell ref="AB502:AC502"/>
    <mergeCell ref="AB501:AC501"/>
    <mergeCell ref="AB560:AD561"/>
    <mergeCell ref="AB562:AC562"/>
    <mergeCell ref="AB563:AC563"/>
    <mergeCell ref="AB564:AC564"/>
    <mergeCell ref="AB565:AC565"/>
    <mergeCell ref="AB567:AD568"/>
    <mergeCell ref="AB553:AD554"/>
    <mergeCell ref="AB555:AC555"/>
    <mergeCell ref="AB556:AC556"/>
    <mergeCell ref="AB557:AC557"/>
    <mergeCell ref="AB558:AC558"/>
    <mergeCell ref="AB569:AC569"/>
    <mergeCell ref="AB504:AD505"/>
    <mergeCell ref="AB506:AC506"/>
    <mergeCell ref="AB507:AC507"/>
    <mergeCell ref="AB508:AC508"/>
    <mergeCell ref="AB509:AC509"/>
    <mergeCell ref="I502:Z502"/>
    <mergeCell ref="I499:Z499"/>
    <mergeCell ref="I500:Z500"/>
    <mergeCell ref="AB609:AD610"/>
    <mergeCell ref="AB570:AC570"/>
    <mergeCell ref="AB571:AC571"/>
    <mergeCell ref="AB572:AC572"/>
    <mergeCell ref="AB546:AD547"/>
    <mergeCell ref="AB548:AC548"/>
    <mergeCell ref="AB549:AC549"/>
    <mergeCell ref="AB550:AC550"/>
    <mergeCell ref="AB539:AD540"/>
    <mergeCell ref="AB541:AC541"/>
    <mergeCell ref="AB542:AC542"/>
    <mergeCell ref="AB543:AC543"/>
    <mergeCell ref="AB544:AC544"/>
    <mergeCell ref="AB551:AC551"/>
    <mergeCell ref="AB536:AC536"/>
    <mergeCell ref="AB537:AC537"/>
  </mergeCells>
  <phoneticPr fontId="7" type="noConversion"/>
  <conditionalFormatting sqref="L250:M250 E446:G447 N446:N451 N470 N357 E357:G357 E365:G365 N365 N369 E369:G369 E387:G387 N387 N328 E328:G328 N338 N350 E350:G350 E265:G265 L273:M273 E273:J273 E275:J276 E274:G274 E277:G279 L269:M269 L275:N275 L306:M307 L266:N268 L276:M276 N477:N479 H482:J485 N291 E291:H291 N293 E293:H293 E250:J250 A616:AA621 A623:AA628 A630:AA635 A637:AA642 A644:AA663 AB650:AD650 A496:AA498 E437 G437:J437 A609:AA614 A602:AA607 A492:K494 A595:AA600 A588:AA593 E246:K247 E329:J337 L329:N337 E193:M200 F237:J237 M234:N237 E233:E245 F240:G244 E248:I248 E249:K249 O248:O250 D233:D250 L252:M253 E252:J264 L254:N264 E266:J269 O266:O269 E292:G292 I292:J292 L292:N292 E438:J445 H452:J469 L452:N469 H472:J476 L472:N476 O447:O470 A581:AA586 O233:O245 O252:O264 A574:AA579 E338:G338 F339:G339 D407:J407 H406:J406 H408:J408 D409:J409 I410:J410 O472:O479 F207:G209 F211:G215 F217:G217 F219:G219 F221:G221 F223:G223 F225:G225 F227:G234 C96:D103 D472:D484 A560:AA565 A567:AA572 E133:E135 D137:D138 H138:M138 D139:G140 D162:E164 O133:O164 H162:H164 I162:I163 E270:G272 E280:J290 L280:N290 E340:J349 L340:N349 E421:G425 N421:N425 E351:J356 L351:N356 E78:E79 A553:AA558 A546:AA551 A1:Q1 C67:M77 A539:AA544 AA67 E30:E49 A518:AA523 A525:AA530 A532:AA537 H29:M49 O29:O49 A511:AA516 D80:E81 O67:O89 E82:E88 F83:G84 AA80:AA95 C78:C95 E94:E95 O104:O109 O113:O115 O118 P119:P121 P123:P124 H171:H178 I171:I174 O166:O179 H179:I179 E165:E192 Q165:R192 F201:K201 F203:I203 R201:R203 Q202:Q203 Q204:R204 D193:D204 O193:O204 F204:G205 E201:E204 R205:R206 L294:N299 D252:D299 O280:O299 L300:O305 D300:J305 E306:J327 L308:N327 O306:O338 AA250:AA354 D306:D338 L358:N364 E358:J364 E366:J368 L366:N368 E370:J386 L370:N386 E388:J398 L388:N398 D340:D398 O340:O398 C162:C398 D400:J405 E411:J420 L400:O420 E426:J436 L426:O445 D411:D470 C400:C484 L482:O485 C485:D485 AA356:AA485 AA487:AA488 L487:O488 H487:J488 C487:D488 AB356:AB488 T356:Z488 C29:C66 Q2:Q29 X2:X28 AA2:AA28 AD29:AD33 A504:AA509 A489:XFD491 AE616:XFD621 AE623:XFD628 AE630:XFD635 AE637:XFD642 A664:XFD1048576 A622:XFD622 A629:XFD629 A636:XFD636 A643:XFD643 AE644:XFD663 AE496:XFD498 A615:XFD615 AE609:XFD614 AE602:XFD607 A608:XFD608 A495:XFD495 N492:XFD494 A601:XFD601 AE595:XFD600 AE588:XFD593 A594:XFD594 A499:XFD503 AE581:XFD586 A587:XFD587 A580:XFD580 AE574:XFD579 A566:XFD566 AE560:XFD565 AE567:XFD572 A573:XFD573 A559:XFD559 AE553:XFD558 A552:XFD552 AE546:XFD551 AE539:XFD544 A545:XFD545 A524:XFD524 AE518:XFD523 A531:XFD531 AE525:XFD530 AE532:XFD537 A538:XFD538 T1:XFD1 A517:XFD517 AE511:XFD516 A510:XFD510 AE504:XFD509 C104:C159 AA104:AA246 AB80:AB354 T67:Z354 AC34:AD488 B5:B488 A3:A488 O123:O126 G125:G126 AE3:AE488 AF2:XFD488 E294:J299 A2:E4 C5:E28 Q96:R137">
    <cfRule type="containsErrors" dxfId="1134" priority="2655">
      <formula>ISERROR(A1)</formula>
    </cfRule>
  </conditionalFormatting>
  <conditionalFormatting sqref="N252:N253 N272 N80:N90 P81:P88 P165:P192 N306 P260:P337 P340:P364 P366:P398 P400:P404 P411:P461 P482:P485 P487:P488 N104:N200">
    <cfRule type="cellIs" dxfId="1133" priority="2637" operator="equal">
      <formula>0</formula>
    </cfRule>
  </conditionalFormatting>
  <conditionalFormatting sqref="N250">
    <cfRule type="cellIs" dxfId="1132" priority="2652" operator="equal">
      <formula>0</formula>
    </cfRule>
  </conditionalFormatting>
  <conditionalFormatting sqref="N279">
    <cfRule type="cellIs" dxfId="1131" priority="2555" operator="equal">
      <formula>0</formula>
    </cfRule>
  </conditionalFormatting>
  <conditionalFormatting sqref="N251">
    <cfRule type="cellIs" dxfId="1130" priority="2617" operator="equal">
      <formula>0</formula>
    </cfRule>
  </conditionalFormatting>
  <conditionalFormatting sqref="N265">
    <cfRule type="cellIs" dxfId="1129" priority="2611" operator="equal">
      <formula>0</formula>
    </cfRule>
  </conditionalFormatting>
  <conditionalFormatting sqref="N270">
    <cfRule type="cellIs" dxfId="1128" priority="2605" operator="equal">
      <formula>0</formula>
    </cfRule>
  </conditionalFormatting>
  <conditionalFormatting sqref="N271">
    <cfRule type="cellIs" dxfId="1127" priority="2602" operator="equal">
      <formula>0</formula>
    </cfRule>
  </conditionalFormatting>
  <conditionalFormatting sqref="N274">
    <cfRule type="cellIs" dxfId="1126" priority="2567" operator="equal">
      <formula>0</formula>
    </cfRule>
  </conditionalFormatting>
  <conditionalFormatting sqref="N277">
    <cfRule type="cellIs" dxfId="1125" priority="2565" operator="equal">
      <formula>0</formula>
    </cfRule>
  </conditionalFormatting>
  <conditionalFormatting sqref="N278">
    <cfRule type="cellIs" dxfId="1124" priority="2561" operator="equal">
      <formula>0</formula>
    </cfRule>
  </conditionalFormatting>
  <conditionalFormatting sqref="N269">
    <cfRule type="cellIs" dxfId="1123" priority="2549" operator="equal">
      <formula>0</formula>
    </cfRule>
  </conditionalFormatting>
  <conditionalFormatting sqref="N273">
    <cfRule type="cellIs" dxfId="1122" priority="2547" operator="equal">
      <formula>0</formula>
    </cfRule>
  </conditionalFormatting>
  <conditionalFormatting sqref="N307">
    <cfRule type="cellIs" dxfId="1121" priority="2543" operator="equal">
      <formula>0</formula>
    </cfRule>
  </conditionalFormatting>
  <conditionalFormatting sqref="N276">
    <cfRule type="cellIs" dxfId="1120" priority="2539" operator="equal">
      <formula>0</formula>
    </cfRule>
  </conditionalFormatting>
  <conditionalFormatting sqref="N246">
    <cfRule type="cellIs" dxfId="1119" priority="2479" operator="equal">
      <formula>0</formula>
    </cfRule>
  </conditionalFormatting>
  <conditionalFormatting sqref="N247">
    <cfRule type="cellIs" dxfId="1118" priority="2475" operator="equal">
      <formula>0</formula>
    </cfRule>
  </conditionalFormatting>
  <conditionalFormatting sqref="N248">
    <cfRule type="cellIs" dxfId="1117" priority="2455" operator="equal">
      <formula>0</formula>
    </cfRule>
  </conditionalFormatting>
  <conditionalFormatting sqref="N249">
    <cfRule type="cellIs" dxfId="1116" priority="2442" operator="equal">
      <formula>0</formula>
    </cfRule>
  </conditionalFormatting>
  <conditionalFormatting sqref="F437">
    <cfRule type="containsErrors" dxfId="1115" priority="2388">
      <formula>ISERROR(F437)</formula>
    </cfRule>
  </conditionalFormatting>
  <conditionalFormatting sqref="F245:J245 M245:N245 F202:G202 N244 J204:K204 N213 M231:N231 F235:J235 J234 F236:H236 J236 M239:N239 F239:J239 F238:G238 N238 M242:N242 N240:N241 N215 N233 J242 N217 N219 N221 N223 N225 N227 N229">
    <cfRule type="containsErrors" dxfId="1114" priority="2387">
      <formula>ISERROR(F202)</formula>
    </cfRule>
  </conditionalFormatting>
  <conditionalFormatting sqref="N243">
    <cfRule type="cellIs" dxfId="1113" priority="2384" operator="equal">
      <formula>0</formula>
    </cfRule>
  </conditionalFormatting>
  <conditionalFormatting sqref="N205 N207:N209 N211">
    <cfRule type="cellIs" dxfId="1112" priority="2383" operator="equal">
      <formula>0</formula>
    </cfRule>
  </conditionalFormatting>
  <conditionalFormatting sqref="N202">
    <cfRule type="cellIs" dxfId="1111" priority="2382" operator="equal">
      <formula>0</formula>
    </cfRule>
  </conditionalFormatting>
  <conditionalFormatting sqref="N201">
    <cfRule type="cellIs" dxfId="1110" priority="2380" operator="equal">
      <formula>0</formula>
    </cfRule>
  </conditionalFormatting>
  <conditionalFormatting sqref="N203">
    <cfRule type="cellIs" dxfId="1109" priority="2377" operator="equal">
      <formula>0</formula>
    </cfRule>
  </conditionalFormatting>
  <conditionalFormatting sqref="N204">
    <cfRule type="cellIs" dxfId="1108" priority="2366" operator="equal">
      <formula>0</formula>
    </cfRule>
  </conditionalFormatting>
  <conditionalFormatting sqref="H202:K202">
    <cfRule type="containsErrors" dxfId="1107" priority="2365">
      <formula>ISERROR(H202)</formula>
    </cfRule>
  </conditionalFormatting>
  <conditionalFormatting sqref="H204:I204">
    <cfRule type="containsErrors" dxfId="1106" priority="2353">
      <formula>ISERROR(H204)</formula>
    </cfRule>
  </conditionalFormatting>
  <conditionalFormatting sqref="M205:M207 H208:J208 H205:H206">
    <cfRule type="containsErrors" dxfId="1105" priority="2352">
      <formula>ISERROR(H205)</formula>
    </cfRule>
  </conditionalFormatting>
  <conditionalFormatting sqref="M208">
    <cfRule type="containsErrors" dxfId="1104" priority="2351">
      <formula>ISERROR(M208)</formula>
    </cfRule>
  </conditionalFormatting>
  <conditionalFormatting sqref="M212">
    <cfRule type="containsErrors" dxfId="1103" priority="2348">
      <formula>ISERROR(M212)</formula>
    </cfRule>
  </conditionalFormatting>
  <conditionalFormatting sqref="M214">
    <cfRule type="containsErrors" dxfId="1102" priority="2345">
      <formula>ISERROR(M214)</formula>
    </cfRule>
  </conditionalFormatting>
  <conditionalFormatting sqref="H212 J212">
    <cfRule type="containsErrors" dxfId="1101" priority="2349">
      <formula>ISERROR(H212)</formula>
    </cfRule>
  </conditionalFormatting>
  <conditionalFormatting sqref="J214">
    <cfRule type="containsErrors" dxfId="1100" priority="2346">
      <formula>ISERROR(J214)</formula>
    </cfRule>
  </conditionalFormatting>
  <conditionalFormatting sqref="M232">
    <cfRule type="containsErrors" dxfId="1099" priority="2342">
      <formula>ISERROR(M232)</formula>
    </cfRule>
  </conditionalFormatting>
  <conditionalFormatting sqref="J232">
    <cfRule type="containsErrors" dxfId="1098" priority="2343">
      <formula>ISERROR(J232)</formula>
    </cfRule>
  </conditionalFormatting>
  <conditionalFormatting sqref="N212">
    <cfRule type="cellIs" dxfId="1097" priority="2341" operator="equal">
      <formula>0</formula>
    </cfRule>
  </conditionalFormatting>
  <conditionalFormatting sqref="N214">
    <cfRule type="containsErrors" dxfId="1096" priority="2340">
      <formula>ISERROR(N214)</formula>
    </cfRule>
  </conditionalFormatting>
  <conditionalFormatting sqref="N232">
    <cfRule type="containsErrors" dxfId="1095" priority="2339">
      <formula>ISERROR(N232)</formula>
    </cfRule>
  </conditionalFormatting>
  <conditionalFormatting sqref="H234">
    <cfRule type="containsErrors" dxfId="1094" priority="2338">
      <formula>ISERROR(H234)</formula>
    </cfRule>
  </conditionalFormatting>
  <conditionalFormatting sqref="I234">
    <cfRule type="containsErrors" dxfId="1093" priority="2337">
      <formula>ISERROR(I234)</formula>
    </cfRule>
  </conditionalFormatting>
  <conditionalFormatting sqref="I236">
    <cfRule type="containsErrors" dxfId="1092" priority="2331">
      <formula>ISERROR(I236)</formula>
    </cfRule>
  </conditionalFormatting>
  <conditionalFormatting sqref="H238:J238">
    <cfRule type="containsErrors" dxfId="1091" priority="2325">
      <formula>ISERROR(H238)</formula>
    </cfRule>
  </conditionalFormatting>
  <conditionalFormatting sqref="M238">
    <cfRule type="containsErrors" dxfId="1090" priority="2324">
      <formula>ISERROR(M238)</formula>
    </cfRule>
  </conditionalFormatting>
  <conditionalFormatting sqref="H240">
    <cfRule type="containsErrors" dxfId="1089" priority="2321">
      <formula>ISERROR(H240)</formula>
    </cfRule>
  </conditionalFormatting>
  <conditionalFormatting sqref="I240">
    <cfRule type="containsErrors" dxfId="1088" priority="2320">
      <formula>ISERROR(I240)</formula>
    </cfRule>
  </conditionalFormatting>
  <conditionalFormatting sqref="J240">
    <cfRule type="containsErrors" dxfId="1087" priority="2319">
      <formula>ISERROR(J240)</formula>
    </cfRule>
  </conditionalFormatting>
  <conditionalFormatting sqref="M240">
    <cfRule type="containsErrors" dxfId="1086" priority="2318">
      <formula>ISERROR(M240)</formula>
    </cfRule>
  </conditionalFormatting>
  <conditionalFormatting sqref="M241 I241:J241">
    <cfRule type="containsErrors" dxfId="1085" priority="2315">
      <formula>ISERROR(I241)</formula>
    </cfRule>
  </conditionalFormatting>
  <conditionalFormatting sqref="H241">
    <cfRule type="containsErrors" dxfId="1084" priority="2314">
      <formula>ISERROR(H241)</formula>
    </cfRule>
  </conditionalFormatting>
  <conditionalFormatting sqref="I205:I206">
    <cfRule type="containsErrors" dxfId="1083" priority="2288">
      <formula>ISERROR(I205)</formula>
    </cfRule>
  </conditionalFormatting>
  <conditionalFormatting sqref="H207">
    <cfRule type="containsErrors" dxfId="1082" priority="2287">
      <formula>ISERROR(H207)</formula>
    </cfRule>
  </conditionalFormatting>
  <conditionalFormatting sqref="I207">
    <cfRule type="containsErrors" dxfId="1081" priority="2286">
      <formula>ISERROR(I207)</formula>
    </cfRule>
  </conditionalFormatting>
  <conditionalFormatting sqref="J231">
    <cfRule type="containsErrors" dxfId="1080" priority="2251">
      <formula>ISERROR(J231)</formula>
    </cfRule>
  </conditionalFormatting>
  <conditionalFormatting sqref="M209:M210 H209:H210">
    <cfRule type="containsErrors" dxfId="1079" priority="2285">
      <formula>ISERROR(H209)</formula>
    </cfRule>
  </conditionalFormatting>
  <conditionalFormatting sqref="I209:I210">
    <cfRule type="containsErrors" dxfId="1078" priority="2284">
      <formula>ISERROR(I209)</formula>
    </cfRule>
  </conditionalFormatting>
  <conditionalFormatting sqref="M211 H211">
    <cfRule type="containsErrors" dxfId="1077" priority="2283">
      <formula>ISERROR(H211)</formula>
    </cfRule>
  </conditionalFormatting>
  <conditionalFormatting sqref="I211">
    <cfRule type="containsErrors" dxfId="1076" priority="2282">
      <formula>ISERROR(I211)</formula>
    </cfRule>
  </conditionalFormatting>
  <conditionalFormatting sqref="J211">
    <cfRule type="containsErrors" dxfId="1075" priority="2281">
      <formula>ISERROR(J211)</formula>
    </cfRule>
  </conditionalFormatting>
  <conditionalFormatting sqref="J209:J210">
    <cfRule type="containsErrors" dxfId="1074" priority="2280">
      <formula>ISERROR(J209)</formula>
    </cfRule>
  </conditionalFormatting>
  <conditionalFormatting sqref="J207">
    <cfRule type="containsErrors" dxfId="1073" priority="2279">
      <formula>ISERROR(J207)</formula>
    </cfRule>
  </conditionalFormatting>
  <conditionalFormatting sqref="J205:J206">
    <cfRule type="containsErrors" dxfId="1072" priority="2278">
      <formula>ISERROR(J205)</formula>
    </cfRule>
  </conditionalFormatting>
  <conditionalFormatting sqref="I212">
    <cfRule type="containsErrors" dxfId="1071" priority="2277">
      <formula>ISERROR(I212)</formula>
    </cfRule>
  </conditionalFormatting>
  <conditionalFormatting sqref="M213 H213">
    <cfRule type="containsErrors" dxfId="1070" priority="2276">
      <formula>ISERROR(H213)</formula>
    </cfRule>
  </conditionalFormatting>
  <conditionalFormatting sqref="I213">
    <cfRule type="containsErrors" dxfId="1069" priority="2275">
      <formula>ISERROR(I213)</formula>
    </cfRule>
  </conditionalFormatting>
  <conditionalFormatting sqref="J213">
    <cfRule type="containsErrors" dxfId="1068" priority="2274">
      <formula>ISERROR(J213)</formula>
    </cfRule>
  </conditionalFormatting>
  <conditionalFormatting sqref="H214">
    <cfRule type="containsErrors" dxfId="1067" priority="2273">
      <formula>ISERROR(H214)</formula>
    </cfRule>
  </conditionalFormatting>
  <conditionalFormatting sqref="I214">
    <cfRule type="containsErrors" dxfId="1066" priority="2272">
      <formula>ISERROR(I214)</formula>
    </cfRule>
  </conditionalFormatting>
  <conditionalFormatting sqref="M215:M216 H215:H216">
    <cfRule type="containsErrors" dxfId="1065" priority="2271">
      <formula>ISERROR(H215)</formula>
    </cfRule>
  </conditionalFormatting>
  <conditionalFormatting sqref="I215:I216">
    <cfRule type="containsErrors" dxfId="1064" priority="2270">
      <formula>ISERROR(I215)</formula>
    </cfRule>
  </conditionalFormatting>
  <conditionalFormatting sqref="J215:J216">
    <cfRule type="containsErrors" dxfId="1063" priority="2269">
      <formula>ISERROR(J215)</formula>
    </cfRule>
  </conditionalFormatting>
  <conditionalFormatting sqref="M217:M218 H217:H218">
    <cfRule type="containsErrors" dxfId="1062" priority="2268">
      <formula>ISERROR(H217)</formula>
    </cfRule>
  </conditionalFormatting>
  <conditionalFormatting sqref="I217:I218">
    <cfRule type="containsErrors" dxfId="1061" priority="2267">
      <formula>ISERROR(I217)</formula>
    </cfRule>
  </conditionalFormatting>
  <conditionalFormatting sqref="J217:J218">
    <cfRule type="containsErrors" dxfId="1060" priority="2266">
      <formula>ISERROR(J217)</formula>
    </cfRule>
  </conditionalFormatting>
  <conditionalFormatting sqref="M219:M220 H219:H220">
    <cfRule type="containsErrors" dxfId="1059" priority="2265">
      <formula>ISERROR(H219)</formula>
    </cfRule>
  </conditionalFormatting>
  <conditionalFormatting sqref="I219:I220">
    <cfRule type="containsErrors" dxfId="1058" priority="2264">
      <formula>ISERROR(I219)</formula>
    </cfRule>
  </conditionalFormatting>
  <conditionalFormatting sqref="J219:J220">
    <cfRule type="containsErrors" dxfId="1057" priority="2263">
      <formula>ISERROR(J219)</formula>
    </cfRule>
  </conditionalFormatting>
  <conditionalFormatting sqref="M221:M224 H221:H224">
    <cfRule type="containsErrors" dxfId="1056" priority="2262">
      <formula>ISERROR(H221)</formula>
    </cfRule>
  </conditionalFormatting>
  <conditionalFormatting sqref="I221:I224">
    <cfRule type="containsErrors" dxfId="1055" priority="2261">
      <formula>ISERROR(I221)</formula>
    </cfRule>
  </conditionalFormatting>
  <conditionalFormatting sqref="J221:J224">
    <cfRule type="containsErrors" dxfId="1054" priority="2260">
      <formula>ISERROR(J221)</formula>
    </cfRule>
  </conditionalFormatting>
  <conditionalFormatting sqref="H231">
    <cfRule type="containsErrors" dxfId="1053" priority="2253">
      <formula>ISERROR(H231)</formula>
    </cfRule>
  </conditionalFormatting>
  <conditionalFormatting sqref="I231">
    <cfRule type="containsErrors" dxfId="1052" priority="2252">
      <formula>ISERROR(I231)</formula>
    </cfRule>
  </conditionalFormatting>
  <conditionalFormatting sqref="H232">
    <cfRule type="containsErrors" dxfId="1051" priority="2250">
      <formula>ISERROR(H232)</formula>
    </cfRule>
  </conditionalFormatting>
  <conditionalFormatting sqref="I232">
    <cfRule type="containsErrors" dxfId="1050" priority="2249">
      <formula>ISERROR(I232)</formula>
    </cfRule>
  </conditionalFormatting>
  <conditionalFormatting sqref="H242">
    <cfRule type="containsErrors" dxfId="1049" priority="2243">
      <formula>ISERROR(H242)</formula>
    </cfRule>
  </conditionalFormatting>
  <conditionalFormatting sqref="I242">
    <cfRule type="containsErrors" dxfId="1048" priority="2242">
      <formula>ISERROR(I242)</formula>
    </cfRule>
  </conditionalFormatting>
  <conditionalFormatting sqref="E205">
    <cfRule type="containsErrors" dxfId="1047" priority="2241">
      <formula>ISERROR(E205)</formula>
    </cfRule>
  </conditionalFormatting>
  <conditionalFormatting sqref="E207:E208">
    <cfRule type="containsErrors" dxfId="1046" priority="2240">
      <formula>ISERROR(E207)</formula>
    </cfRule>
  </conditionalFormatting>
  <conditionalFormatting sqref="E209 E211">
    <cfRule type="containsErrors" dxfId="1045" priority="2239">
      <formula>ISERROR(E209)</formula>
    </cfRule>
  </conditionalFormatting>
  <conditionalFormatting sqref="E212:E213">
    <cfRule type="containsErrors" dxfId="1044" priority="2238">
      <formula>ISERROR(E212)</formula>
    </cfRule>
  </conditionalFormatting>
  <conditionalFormatting sqref="E214:E215 E217 E219 E221 E223 E225 E227:E230">
    <cfRule type="containsErrors" dxfId="1043" priority="2237">
      <formula>ISERROR(E214)</formula>
    </cfRule>
  </conditionalFormatting>
  <conditionalFormatting sqref="E231">
    <cfRule type="containsErrors" dxfId="1042" priority="2236">
      <formula>ISERROR(E231)</formula>
    </cfRule>
  </conditionalFormatting>
  <conditionalFormatting sqref="E232">
    <cfRule type="containsErrors" dxfId="1041" priority="2235">
      <formula>ISERROR(E232)</formula>
    </cfRule>
  </conditionalFormatting>
  <conditionalFormatting sqref="O273 O275:O276 O246:O247">
    <cfRule type="containsErrors" dxfId="1040" priority="2183">
      <formula>ISERROR(O246)</formula>
    </cfRule>
  </conditionalFormatting>
  <conditionalFormatting sqref="O213 O231 O215 O205 O207:O209 O211 O217 O219 O221">
    <cfRule type="containsErrors" dxfId="1039" priority="2180">
      <formula>ISERROR(O205)</formula>
    </cfRule>
  </conditionalFormatting>
  <conditionalFormatting sqref="O223 O225 O227 O229">
    <cfRule type="containsErrors" dxfId="1038" priority="2175">
      <formula>ISERROR(O223)</formula>
    </cfRule>
  </conditionalFormatting>
  <conditionalFormatting sqref="D205">
    <cfRule type="containsErrors" dxfId="1037" priority="2162">
      <formula>ISERROR(D205)</formula>
    </cfRule>
  </conditionalFormatting>
  <conditionalFormatting sqref="D207">
    <cfRule type="containsErrors" dxfId="1036" priority="2161">
      <formula>ISERROR(D207)</formula>
    </cfRule>
  </conditionalFormatting>
  <conditionalFormatting sqref="D208">
    <cfRule type="containsErrors" dxfId="1035" priority="2160">
      <formula>ISERROR(D208)</formula>
    </cfRule>
  </conditionalFormatting>
  <conditionalFormatting sqref="D209 D211">
    <cfRule type="containsErrors" dxfId="1034" priority="2159">
      <formula>ISERROR(D209)</formula>
    </cfRule>
  </conditionalFormatting>
  <conditionalFormatting sqref="D212">
    <cfRule type="containsErrors" dxfId="1033" priority="2158">
      <formula>ISERROR(D212)</formula>
    </cfRule>
  </conditionalFormatting>
  <conditionalFormatting sqref="D213">
    <cfRule type="containsErrors" dxfId="1032" priority="2157">
      <formula>ISERROR(D213)</formula>
    </cfRule>
  </conditionalFormatting>
  <conditionalFormatting sqref="D214">
    <cfRule type="containsErrors" dxfId="1031" priority="2156">
      <formula>ISERROR(D214)</formula>
    </cfRule>
  </conditionalFormatting>
  <conditionalFormatting sqref="D215">
    <cfRule type="containsErrors" dxfId="1030" priority="2155">
      <formula>ISERROR(D215)</formula>
    </cfRule>
  </conditionalFormatting>
  <conditionalFormatting sqref="D217">
    <cfRule type="containsErrors" dxfId="1029" priority="2154">
      <formula>ISERROR(D217)</formula>
    </cfRule>
  </conditionalFormatting>
  <conditionalFormatting sqref="D219">
    <cfRule type="containsErrors" dxfId="1028" priority="2153">
      <formula>ISERROR(D219)</formula>
    </cfRule>
  </conditionalFormatting>
  <conditionalFormatting sqref="D221 D223">
    <cfRule type="containsErrors" dxfId="1027" priority="2152">
      <formula>ISERROR(D221)</formula>
    </cfRule>
  </conditionalFormatting>
  <conditionalFormatting sqref="D225">
    <cfRule type="containsErrors" dxfId="1026" priority="2151">
      <formula>ISERROR(D225)</formula>
    </cfRule>
  </conditionalFormatting>
  <conditionalFormatting sqref="D227:D228">
    <cfRule type="containsErrors" dxfId="1025" priority="2150">
      <formula>ISERROR(D227)</formula>
    </cfRule>
  </conditionalFormatting>
  <conditionalFormatting sqref="D229:D230">
    <cfRule type="containsErrors" dxfId="1024" priority="2149">
      <formula>ISERROR(D229)</formula>
    </cfRule>
  </conditionalFormatting>
  <conditionalFormatting sqref="D231">
    <cfRule type="containsErrors" dxfId="1023" priority="2148">
      <formula>ISERROR(D231)</formula>
    </cfRule>
  </conditionalFormatting>
  <conditionalFormatting sqref="D232">
    <cfRule type="containsErrors" dxfId="1022" priority="2147">
      <formula>ISERROR(D232)</formula>
    </cfRule>
  </conditionalFormatting>
  <conditionalFormatting sqref="D251">
    <cfRule type="containsErrors" dxfId="1021" priority="2146">
      <formula>ISERROR(D251)</formula>
    </cfRule>
  </conditionalFormatting>
  <conditionalFormatting sqref="O192 O190 O184:O188 O180:O182">
    <cfRule type="containsErrors" dxfId="1020" priority="2012">
      <formula>ISERROR(O180)</formula>
    </cfRule>
  </conditionalFormatting>
  <conditionalFormatting sqref="F187">
    <cfRule type="containsErrors" dxfId="1019" priority="2120">
      <formula>ISERROR(F187)</formula>
    </cfRule>
  </conditionalFormatting>
  <conditionalFormatting sqref="F188:F192">
    <cfRule type="containsErrors" dxfId="1018" priority="2119">
      <formula>ISERROR(F188)</formula>
    </cfRule>
  </conditionalFormatting>
  <conditionalFormatting sqref="G187:G192">
    <cfRule type="containsErrors" dxfId="1017" priority="2118">
      <formula>ISERROR(G187)</formula>
    </cfRule>
  </conditionalFormatting>
  <conditionalFormatting sqref="F173:G175">
    <cfRule type="containsErrors" dxfId="1016" priority="2117">
      <formula>ISERROR(F173)</formula>
    </cfRule>
  </conditionalFormatting>
  <conditionalFormatting sqref="F172:G172">
    <cfRule type="containsErrors" dxfId="1015" priority="2116">
      <formula>ISERROR(F172)</formula>
    </cfRule>
  </conditionalFormatting>
  <conditionalFormatting sqref="F177:G177 G178">
    <cfRule type="containsErrors" dxfId="1014" priority="2115">
      <formula>ISERROR(F177)</formula>
    </cfRule>
  </conditionalFormatting>
  <conditionalFormatting sqref="F176:G176">
    <cfRule type="containsErrors" dxfId="1013" priority="2114">
      <formula>ISERROR(F176)</formula>
    </cfRule>
  </conditionalFormatting>
  <conditionalFormatting sqref="H166:H169">
    <cfRule type="containsErrors" dxfId="1012" priority="2113">
      <formula>ISERROR(H166)</formula>
    </cfRule>
  </conditionalFormatting>
  <conditionalFormatting sqref="H182:H183">
    <cfRule type="containsErrors" dxfId="1011" priority="2112">
      <formula>ISERROR(H182)</formula>
    </cfRule>
  </conditionalFormatting>
  <conditionalFormatting sqref="H186">
    <cfRule type="containsErrors" dxfId="1010" priority="2110">
      <formula>ISERROR(H186)</formula>
    </cfRule>
  </conditionalFormatting>
  <conditionalFormatting sqref="H192">
    <cfRule type="containsErrors" dxfId="1009" priority="2109">
      <formula>ISERROR(H192)</formula>
    </cfRule>
  </conditionalFormatting>
  <conditionalFormatting sqref="H184">
    <cfRule type="containsErrors" dxfId="1008" priority="2108">
      <formula>ISERROR(H184)</formula>
    </cfRule>
  </conditionalFormatting>
  <conditionalFormatting sqref="H185">
    <cfRule type="containsErrors" dxfId="1007" priority="2107">
      <formula>ISERROR(H185)</formula>
    </cfRule>
  </conditionalFormatting>
  <conditionalFormatting sqref="H187">
    <cfRule type="containsErrors" dxfId="1006" priority="2106">
      <formula>ISERROR(H187)</formula>
    </cfRule>
  </conditionalFormatting>
  <conditionalFormatting sqref="H181">
    <cfRule type="containsErrors" dxfId="1005" priority="2105">
      <formula>ISERROR(H181)</formula>
    </cfRule>
  </conditionalFormatting>
  <conditionalFormatting sqref="H187">
    <cfRule type="containsErrors" dxfId="1004" priority="2104">
      <formula>ISERROR(H187)</formula>
    </cfRule>
  </conditionalFormatting>
  <conditionalFormatting sqref="H190">
    <cfRule type="containsErrors" dxfId="1003" priority="2103">
      <formula>ISERROR(H190)</formula>
    </cfRule>
  </conditionalFormatting>
  <conditionalFormatting sqref="H189">
    <cfRule type="containsErrors" dxfId="1002" priority="2102">
      <formula>ISERROR(H189)</formula>
    </cfRule>
  </conditionalFormatting>
  <conditionalFormatting sqref="H191">
    <cfRule type="containsErrors" dxfId="1001" priority="2101">
      <formula>ISERROR(H191)</formula>
    </cfRule>
  </conditionalFormatting>
  <conditionalFormatting sqref="I166:I169 I176:I178">
    <cfRule type="containsErrors" dxfId="1000" priority="2100">
      <formula>ISERROR(I166)</formula>
    </cfRule>
  </conditionalFormatting>
  <conditionalFormatting sqref="I182:I183">
    <cfRule type="containsErrors" dxfId="999" priority="2099">
      <formula>ISERROR(I182)</formula>
    </cfRule>
  </conditionalFormatting>
  <conditionalFormatting sqref="I186">
    <cfRule type="containsErrors" dxfId="998" priority="2097">
      <formula>ISERROR(I186)</formula>
    </cfRule>
  </conditionalFormatting>
  <conditionalFormatting sqref="I192">
    <cfRule type="containsErrors" dxfId="997" priority="2096">
      <formula>ISERROR(I192)</formula>
    </cfRule>
  </conditionalFormatting>
  <conditionalFormatting sqref="I184">
    <cfRule type="containsErrors" dxfId="996" priority="2095">
      <formula>ISERROR(I184)</formula>
    </cfRule>
  </conditionalFormatting>
  <conditionalFormatting sqref="I185">
    <cfRule type="containsErrors" dxfId="995" priority="2094">
      <formula>ISERROR(I185)</formula>
    </cfRule>
  </conditionalFormatting>
  <conditionalFormatting sqref="I187">
    <cfRule type="containsErrors" dxfId="994" priority="2093">
      <formula>ISERROR(I187)</formula>
    </cfRule>
  </conditionalFormatting>
  <conditionalFormatting sqref="I188">
    <cfRule type="containsErrors" dxfId="993" priority="2092">
      <formula>ISERROR(I188)</formula>
    </cfRule>
  </conditionalFormatting>
  <conditionalFormatting sqref="I190">
    <cfRule type="containsErrors" dxfId="992" priority="2091">
      <formula>ISERROR(I190)</formula>
    </cfRule>
  </conditionalFormatting>
  <conditionalFormatting sqref="I180">
    <cfRule type="containsErrors" dxfId="991" priority="2090">
      <formula>ISERROR(I180)</formula>
    </cfRule>
  </conditionalFormatting>
  <conditionalFormatting sqref="I170">
    <cfRule type="containsErrors" dxfId="990" priority="2089">
      <formula>ISERROR(I170)</formula>
    </cfRule>
  </conditionalFormatting>
  <conditionalFormatting sqref="I165">
    <cfRule type="containsErrors" dxfId="989" priority="2088">
      <formula>ISERROR(I165)</formula>
    </cfRule>
  </conditionalFormatting>
  <conditionalFormatting sqref="I187">
    <cfRule type="containsErrors" dxfId="988" priority="2087">
      <formula>ISERROR(I187)</formula>
    </cfRule>
  </conditionalFormatting>
  <conditionalFormatting sqref="I175">
    <cfRule type="containsErrors" dxfId="987" priority="2086">
      <formula>ISERROR(I175)</formula>
    </cfRule>
  </conditionalFormatting>
  <conditionalFormatting sqref="I181">
    <cfRule type="containsErrors" dxfId="986" priority="2085">
      <formula>ISERROR(I181)</formula>
    </cfRule>
  </conditionalFormatting>
  <conditionalFormatting sqref="I189">
    <cfRule type="containsErrors" dxfId="985" priority="2084">
      <formula>ISERROR(I189)</formula>
    </cfRule>
  </conditionalFormatting>
  <conditionalFormatting sqref="I191">
    <cfRule type="containsErrors" dxfId="984" priority="2083">
      <formula>ISERROR(I191)</formula>
    </cfRule>
  </conditionalFormatting>
  <conditionalFormatting sqref="J166 J173:J174">
    <cfRule type="containsErrors" dxfId="983" priority="2082">
      <formula>ISERROR(J166)</formula>
    </cfRule>
  </conditionalFormatting>
  <conditionalFormatting sqref="J170">
    <cfRule type="containsErrors" dxfId="982" priority="2080">
      <formula>ISERROR(J170)</formula>
    </cfRule>
  </conditionalFormatting>
  <conditionalFormatting sqref="J165">
    <cfRule type="containsErrors" dxfId="981" priority="2079">
      <formula>ISERROR(J165)</formula>
    </cfRule>
  </conditionalFormatting>
  <conditionalFormatting sqref="J167">
    <cfRule type="containsErrors" dxfId="980" priority="2078">
      <formula>ISERROR(J167)</formula>
    </cfRule>
  </conditionalFormatting>
  <conditionalFormatting sqref="J168">
    <cfRule type="containsErrors" dxfId="979" priority="2077">
      <formula>ISERROR(J168)</formula>
    </cfRule>
  </conditionalFormatting>
  <conditionalFormatting sqref="J169">
    <cfRule type="containsErrors" dxfId="978" priority="2076">
      <formula>ISERROR(J169)</formula>
    </cfRule>
  </conditionalFormatting>
  <conditionalFormatting sqref="J171">
    <cfRule type="containsErrors" dxfId="977" priority="2075">
      <formula>ISERROR(J171)</formula>
    </cfRule>
  </conditionalFormatting>
  <conditionalFormatting sqref="J172">
    <cfRule type="containsErrors" dxfId="976" priority="2074">
      <formula>ISERROR(J172)</formula>
    </cfRule>
  </conditionalFormatting>
  <conditionalFormatting sqref="J175">
    <cfRule type="containsErrors" dxfId="975" priority="2073">
      <formula>ISERROR(J175)</formula>
    </cfRule>
  </conditionalFormatting>
  <conditionalFormatting sqref="J177">
    <cfRule type="containsErrors" dxfId="974" priority="2072">
      <formula>ISERROR(J177)</formula>
    </cfRule>
  </conditionalFormatting>
  <conditionalFormatting sqref="J176">
    <cfRule type="containsErrors" dxfId="973" priority="2071">
      <formula>ISERROR(J176)</formula>
    </cfRule>
  </conditionalFormatting>
  <conditionalFormatting sqref="J178">
    <cfRule type="containsErrors" dxfId="972" priority="2070">
      <formula>ISERROR(J178)</formula>
    </cfRule>
  </conditionalFormatting>
  <conditionalFormatting sqref="J179">
    <cfRule type="containsErrors" dxfId="971" priority="2068">
      <formula>ISERROR(J179)</formula>
    </cfRule>
  </conditionalFormatting>
  <conditionalFormatting sqref="J180">
    <cfRule type="containsErrors" dxfId="970" priority="2067">
      <formula>ISERROR(J180)</formula>
    </cfRule>
  </conditionalFormatting>
  <conditionalFormatting sqref="J181">
    <cfRule type="containsErrors" dxfId="969" priority="2066">
      <formula>ISERROR(J181)</formula>
    </cfRule>
  </conditionalFormatting>
  <conditionalFormatting sqref="J187">
    <cfRule type="containsErrors" dxfId="968" priority="2065">
      <formula>ISERROR(J187)</formula>
    </cfRule>
  </conditionalFormatting>
  <conditionalFormatting sqref="J188">
    <cfRule type="containsErrors" dxfId="967" priority="2064">
      <formula>ISERROR(J188)</formula>
    </cfRule>
  </conditionalFormatting>
  <conditionalFormatting sqref="J190">
    <cfRule type="containsErrors" dxfId="966" priority="2063">
      <formula>ISERROR(J190)</formula>
    </cfRule>
  </conditionalFormatting>
  <conditionalFormatting sqref="J192">
    <cfRule type="containsErrors" dxfId="965" priority="2062">
      <formula>ISERROR(J192)</formula>
    </cfRule>
  </conditionalFormatting>
  <conditionalFormatting sqref="K165">
    <cfRule type="containsErrors" dxfId="964" priority="2061">
      <formula>ISERROR(K165)</formula>
    </cfRule>
  </conditionalFormatting>
  <conditionalFormatting sqref="K166">
    <cfRule type="containsErrors" dxfId="963" priority="2060">
      <formula>ISERROR(K166)</formula>
    </cfRule>
  </conditionalFormatting>
  <conditionalFormatting sqref="K167">
    <cfRule type="containsErrors" dxfId="962" priority="2059">
      <formula>ISERROR(K167)</formula>
    </cfRule>
  </conditionalFormatting>
  <conditionalFormatting sqref="K168">
    <cfRule type="containsErrors" dxfId="961" priority="2058">
      <formula>ISERROR(K168)</formula>
    </cfRule>
  </conditionalFormatting>
  <conditionalFormatting sqref="K169">
    <cfRule type="containsErrors" dxfId="960" priority="2057">
      <formula>ISERROR(K169)</formula>
    </cfRule>
  </conditionalFormatting>
  <conditionalFormatting sqref="K170">
    <cfRule type="containsErrors" dxfId="959" priority="2056">
      <formula>ISERROR(K170)</formula>
    </cfRule>
  </conditionalFormatting>
  <conditionalFormatting sqref="K171">
    <cfRule type="containsErrors" dxfId="958" priority="2054">
      <formula>ISERROR(K171)</formula>
    </cfRule>
  </conditionalFormatting>
  <conditionalFormatting sqref="K172">
    <cfRule type="containsErrors" dxfId="957" priority="2053">
      <formula>ISERROR(K172)</formula>
    </cfRule>
  </conditionalFormatting>
  <conditionalFormatting sqref="K173">
    <cfRule type="containsErrors" dxfId="956" priority="2052">
      <formula>ISERROR(K173)</formula>
    </cfRule>
  </conditionalFormatting>
  <conditionalFormatting sqref="K174">
    <cfRule type="containsErrors" dxfId="955" priority="2051">
      <formula>ISERROR(K174)</formula>
    </cfRule>
  </conditionalFormatting>
  <conditionalFormatting sqref="K175">
    <cfRule type="containsErrors" dxfId="954" priority="2050">
      <formula>ISERROR(K175)</formula>
    </cfRule>
  </conditionalFormatting>
  <conditionalFormatting sqref="K177">
    <cfRule type="containsErrors" dxfId="953" priority="2049">
      <formula>ISERROR(K177)</formula>
    </cfRule>
  </conditionalFormatting>
  <conditionalFormatting sqref="K176">
    <cfRule type="containsErrors" dxfId="952" priority="2048">
      <formula>ISERROR(K176)</formula>
    </cfRule>
  </conditionalFormatting>
  <conditionalFormatting sqref="K178">
    <cfRule type="containsErrors" dxfId="951" priority="2047">
      <formula>ISERROR(K178)</formula>
    </cfRule>
  </conditionalFormatting>
  <conditionalFormatting sqref="K179">
    <cfRule type="containsErrors" dxfId="950" priority="2045">
      <formula>ISERROR(K179)</formula>
    </cfRule>
  </conditionalFormatting>
  <conditionalFormatting sqref="K180">
    <cfRule type="containsErrors" dxfId="949" priority="2043">
      <formula>ISERROR(K180)</formula>
    </cfRule>
  </conditionalFormatting>
  <conditionalFormatting sqref="K181">
    <cfRule type="containsErrors" dxfId="948" priority="2042">
      <formula>ISERROR(K181)</formula>
    </cfRule>
  </conditionalFormatting>
  <conditionalFormatting sqref="K185">
    <cfRule type="containsErrors" dxfId="947" priority="2041">
      <formula>ISERROR(K185)</formula>
    </cfRule>
  </conditionalFormatting>
  <conditionalFormatting sqref="K187">
    <cfRule type="containsErrors" dxfId="946" priority="2040">
      <formula>ISERROR(K187)</formula>
    </cfRule>
  </conditionalFormatting>
  <conditionalFormatting sqref="K188">
    <cfRule type="containsErrors" dxfId="945" priority="2039">
      <formula>ISERROR(K188)</formula>
    </cfRule>
  </conditionalFormatting>
  <conditionalFormatting sqref="K190">
    <cfRule type="containsErrors" dxfId="944" priority="2038">
      <formula>ISERROR(K190)</formula>
    </cfRule>
  </conditionalFormatting>
  <conditionalFormatting sqref="K192">
    <cfRule type="containsErrors" dxfId="943" priority="2037">
      <formula>ISERROR(K192)</formula>
    </cfRule>
  </conditionalFormatting>
  <conditionalFormatting sqref="O183 O189 O191">
    <cfRule type="containsErrors" dxfId="942" priority="2022">
      <formula>ISERROR(O183)</formula>
    </cfRule>
  </conditionalFormatting>
  <conditionalFormatting sqref="O165">
    <cfRule type="containsErrors" dxfId="941" priority="2021">
      <formula>ISERROR(O165)</formula>
    </cfRule>
  </conditionalFormatting>
  <conditionalFormatting sqref="A1:A1048576">
    <cfRule type="duplicateValues" dxfId="940" priority="2000"/>
  </conditionalFormatting>
  <conditionalFormatting sqref="C160:E161">
    <cfRule type="containsErrors" dxfId="939" priority="1961">
      <formula>ISERROR(C160)</formula>
    </cfRule>
  </conditionalFormatting>
  <conditionalFormatting sqref="H160:I161">
    <cfRule type="containsErrors" dxfId="938" priority="1959">
      <formula>ISERROR(H160)</formula>
    </cfRule>
  </conditionalFormatting>
  <conditionalFormatting sqref="D133 F147:G148 F134:G135 F144:G145 F137:G137 E155:G158 D157:D158 H127:J127 L127:M127 F150:G150 O129 O127">
    <cfRule type="containsErrors" dxfId="937" priority="1912">
      <formula>ISERROR(D127)</formula>
    </cfRule>
  </conditionalFormatting>
  <conditionalFormatting sqref="F152:G154">
    <cfRule type="containsErrors" dxfId="936" priority="1910">
      <formula>ISERROR(F152)</formula>
    </cfRule>
  </conditionalFormatting>
  <conditionalFormatting sqref="D144:D145 D147 D150 D152:D156">
    <cfRule type="containsErrors" dxfId="935" priority="1904">
      <formula>ISERROR(D144)</formula>
    </cfRule>
  </conditionalFormatting>
  <conditionalFormatting sqref="F133:G133">
    <cfRule type="containsErrors" dxfId="934" priority="1903">
      <formula>ISERROR(F133)</formula>
    </cfRule>
  </conditionalFormatting>
  <conditionalFormatting sqref="F125">
    <cfRule type="containsErrors" dxfId="933" priority="1901">
      <formula>ISERROR(F125)</formula>
    </cfRule>
  </conditionalFormatting>
  <conditionalFormatting sqref="F126 F128:F130">
    <cfRule type="containsErrors" dxfId="932" priority="1900">
      <formula>ISERROR(F126)</formula>
    </cfRule>
  </conditionalFormatting>
  <conditionalFormatting sqref="G128:G130">
    <cfRule type="containsErrors" dxfId="931" priority="1899">
      <formula>ISERROR(G128)</formula>
    </cfRule>
  </conditionalFormatting>
  <conditionalFormatting sqref="G113">
    <cfRule type="containsErrors" dxfId="930" priority="1896">
      <formula>ISERROR(G113)</formula>
    </cfRule>
  </conditionalFormatting>
  <conditionalFormatting sqref="H119:H122">
    <cfRule type="containsErrors" dxfId="929" priority="1894">
      <formula>ISERROR(H119)</formula>
    </cfRule>
  </conditionalFormatting>
  <conditionalFormatting sqref="H123:H124">
    <cfRule type="containsErrors" dxfId="928" priority="1893">
      <formula>ISERROR(H123)</formula>
    </cfRule>
  </conditionalFormatting>
  <conditionalFormatting sqref="I123:I124">
    <cfRule type="containsErrors" dxfId="927" priority="1889">
      <formula>ISERROR(I123)</formula>
    </cfRule>
  </conditionalFormatting>
  <conditionalFormatting sqref="I126">
    <cfRule type="containsErrors" dxfId="926" priority="1887">
      <formula>ISERROR(I126)</formula>
    </cfRule>
  </conditionalFormatting>
  <conditionalFormatting sqref="J126">
    <cfRule type="containsErrors" dxfId="925" priority="1883">
      <formula>ISERROR(J126)</formula>
    </cfRule>
  </conditionalFormatting>
  <conditionalFormatting sqref="K126">
    <cfRule type="containsErrors" dxfId="924" priority="1881">
      <formula>ISERROR(K126)</formula>
    </cfRule>
  </conditionalFormatting>
  <conditionalFormatting sqref="O128 O116:O117 O130:O132">
    <cfRule type="containsErrors" dxfId="923" priority="1879">
      <formula>ISERROR(O116)</formula>
    </cfRule>
  </conditionalFormatting>
  <conditionalFormatting sqref="E104 E107 E110 E113:E114 E116 E118:E119 E137 E144:E145 E147:E148 E128:E130 E150 E152:E154 E123:E126">
    <cfRule type="containsErrors" dxfId="922" priority="1876">
      <formula>ISERROR(E104)</formula>
    </cfRule>
  </conditionalFormatting>
  <conditionalFormatting sqref="D134">
    <cfRule type="containsErrors" dxfId="921" priority="1870">
      <formula>ISERROR(D134)</formula>
    </cfRule>
  </conditionalFormatting>
  <conditionalFormatting sqref="D135">
    <cfRule type="containsErrors" dxfId="920" priority="1869">
      <formula>ISERROR(D135)</formula>
    </cfRule>
  </conditionalFormatting>
  <conditionalFormatting sqref="D148">
    <cfRule type="containsErrors" dxfId="919" priority="1868">
      <formula>ISERROR(D148)</formula>
    </cfRule>
  </conditionalFormatting>
  <conditionalFormatting sqref="E105">
    <cfRule type="containsErrors" dxfId="918" priority="1824">
      <formula>ISERROR(E105)</formula>
    </cfRule>
  </conditionalFormatting>
  <conditionalFormatting sqref="E106">
    <cfRule type="containsErrors" dxfId="917" priority="1823">
      <formula>ISERROR(E106)</formula>
    </cfRule>
  </conditionalFormatting>
  <conditionalFormatting sqref="I104 K104">
    <cfRule type="containsErrors" dxfId="916" priority="1822">
      <formula>ISERROR(I104)</formula>
    </cfRule>
  </conditionalFormatting>
  <conditionalFormatting sqref="H104">
    <cfRule type="containsErrors" dxfId="915" priority="1821">
      <formula>ISERROR(H104)</formula>
    </cfRule>
  </conditionalFormatting>
  <conditionalFormatting sqref="K105">
    <cfRule type="containsErrors" dxfId="914" priority="1820">
      <formula>ISERROR(K105)</formula>
    </cfRule>
  </conditionalFormatting>
  <conditionalFormatting sqref="H105">
    <cfRule type="containsErrors" dxfId="913" priority="1819">
      <formula>ISERROR(H105)</formula>
    </cfRule>
  </conditionalFormatting>
  <conditionalFormatting sqref="I105">
    <cfRule type="containsErrors" dxfId="912" priority="1818">
      <formula>ISERROR(I105)</formula>
    </cfRule>
  </conditionalFormatting>
  <conditionalFormatting sqref="J105">
    <cfRule type="containsErrors" dxfId="911" priority="1817">
      <formula>ISERROR(J105)</formula>
    </cfRule>
  </conditionalFormatting>
  <conditionalFormatting sqref="I106">
    <cfRule type="containsErrors" dxfId="910" priority="1816">
      <formula>ISERROR(I106)</formula>
    </cfRule>
  </conditionalFormatting>
  <conditionalFormatting sqref="K106">
    <cfRule type="containsErrors" dxfId="909" priority="1815">
      <formula>ISERROR(K106)</formula>
    </cfRule>
  </conditionalFormatting>
  <conditionalFormatting sqref="J106">
    <cfRule type="containsErrors" dxfId="908" priority="1814">
      <formula>ISERROR(J106)</formula>
    </cfRule>
  </conditionalFormatting>
  <conditionalFormatting sqref="H106">
    <cfRule type="containsErrors" dxfId="907" priority="1813">
      <formula>ISERROR(H106)</formula>
    </cfRule>
  </conditionalFormatting>
  <conditionalFormatting sqref="E108">
    <cfRule type="containsErrors" dxfId="906" priority="1800">
      <formula>ISERROR(E108)</formula>
    </cfRule>
  </conditionalFormatting>
  <conditionalFormatting sqref="E109">
    <cfRule type="containsErrors" dxfId="905" priority="1799">
      <formula>ISERROR(E109)</formula>
    </cfRule>
  </conditionalFormatting>
  <conditionalFormatting sqref="I107 K107">
    <cfRule type="containsErrors" dxfId="904" priority="1798">
      <formula>ISERROR(I107)</formula>
    </cfRule>
  </conditionalFormatting>
  <conditionalFormatting sqref="H107">
    <cfRule type="containsErrors" dxfId="903" priority="1797">
      <formula>ISERROR(H107)</formula>
    </cfRule>
  </conditionalFormatting>
  <conditionalFormatting sqref="K108">
    <cfRule type="containsErrors" dxfId="902" priority="1796">
      <formula>ISERROR(K108)</formula>
    </cfRule>
  </conditionalFormatting>
  <conditionalFormatting sqref="H108">
    <cfRule type="containsErrors" dxfId="901" priority="1795">
      <formula>ISERROR(H108)</formula>
    </cfRule>
  </conditionalFormatting>
  <conditionalFormatting sqref="I108">
    <cfRule type="containsErrors" dxfId="900" priority="1794">
      <formula>ISERROR(I108)</formula>
    </cfRule>
  </conditionalFormatting>
  <conditionalFormatting sqref="J108">
    <cfRule type="containsErrors" dxfId="899" priority="1793">
      <formula>ISERROR(J108)</formula>
    </cfRule>
  </conditionalFormatting>
  <conditionalFormatting sqref="I109">
    <cfRule type="containsErrors" dxfId="898" priority="1792">
      <formula>ISERROR(I109)</formula>
    </cfRule>
  </conditionalFormatting>
  <conditionalFormatting sqref="K109">
    <cfRule type="containsErrors" dxfId="897" priority="1791">
      <formula>ISERROR(K109)</formula>
    </cfRule>
  </conditionalFormatting>
  <conditionalFormatting sqref="J109">
    <cfRule type="containsErrors" dxfId="896" priority="1790">
      <formula>ISERROR(J109)</formula>
    </cfRule>
  </conditionalFormatting>
  <conditionalFormatting sqref="H109">
    <cfRule type="containsErrors" dxfId="895" priority="1789">
      <formula>ISERROR(H109)</formula>
    </cfRule>
  </conditionalFormatting>
  <conditionalFormatting sqref="E111">
    <cfRule type="containsErrors" dxfId="894" priority="1788">
      <formula>ISERROR(E111)</formula>
    </cfRule>
  </conditionalFormatting>
  <conditionalFormatting sqref="E112">
    <cfRule type="containsErrors" dxfId="893" priority="1787">
      <formula>ISERROR(E112)</formula>
    </cfRule>
  </conditionalFormatting>
  <conditionalFormatting sqref="O110:O112">
    <cfRule type="containsErrors" dxfId="892" priority="1785">
      <formula>ISERROR(O110)</formula>
    </cfRule>
  </conditionalFormatting>
  <conditionalFormatting sqref="I110 K110">
    <cfRule type="containsErrors" dxfId="891" priority="1784">
      <formula>ISERROR(I110)</formula>
    </cfRule>
  </conditionalFormatting>
  <conditionalFormatting sqref="H110">
    <cfRule type="containsErrors" dxfId="890" priority="1783">
      <formula>ISERROR(H110)</formula>
    </cfRule>
  </conditionalFormatting>
  <conditionalFormatting sqref="K111">
    <cfRule type="containsErrors" dxfId="889" priority="1782">
      <formula>ISERROR(K111)</formula>
    </cfRule>
  </conditionalFormatting>
  <conditionalFormatting sqref="H111">
    <cfRule type="containsErrors" dxfId="888" priority="1781">
      <formula>ISERROR(H111)</formula>
    </cfRule>
  </conditionalFormatting>
  <conditionalFormatting sqref="I111">
    <cfRule type="containsErrors" dxfId="887" priority="1780">
      <formula>ISERROR(I111)</formula>
    </cfRule>
  </conditionalFormatting>
  <conditionalFormatting sqref="J111">
    <cfRule type="containsErrors" dxfId="886" priority="1779">
      <formula>ISERROR(J111)</formula>
    </cfRule>
  </conditionalFormatting>
  <conditionalFormatting sqref="I112">
    <cfRule type="containsErrors" dxfId="885" priority="1778">
      <formula>ISERROR(I112)</formula>
    </cfRule>
  </conditionalFormatting>
  <conditionalFormatting sqref="K112">
    <cfRule type="containsErrors" dxfId="884" priority="1777">
      <formula>ISERROR(K112)</formula>
    </cfRule>
  </conditionalFormatting>
  <conditionalFormatting sqref="J112">
    <cfRule type="containsErrors" dxfId="883" priority="1776">
      <formula>ISERROR(J112)</formula>
    </cfRule>
  </conditionalFormatting>
  <conditionalFormatting sqref="H112">
    <cfRule type="containsErrors" dxfId="882" priority="1775">
      <formula>ISERROR(H112)</formula>
    </cfRule>
  </conditionalFormatting>
  <conditionalFormatting sqref="H113">
    <cfRule type="containsErrors" dxfId="881" priority="1716">
      <formula>ISERROR(H113)</formula>
    </cfRule>
  </conditionalFormatting>
  <conditionalFormatting sqref="I113:J113">
    <cfRule type="containsErrors" dxfId="880" priority="1714">
      <formula>ISERROR(I113)</formula>
    </cfRule>
  </conditionalFormatting>
  <conditionalFormatting sqref="K113">
    <cfRule type="containsErrors" dxfId="879" priority="1715">
      <formula>ISERROR(K113)</formula>
    </cfRule>
  </conditionalFormatting>
  <conditionalFormatting sqref="E115">
    <cfRule type="containsErrors" dxfId="878" priority="1713">
      <formula>ISERROR(E115)</formula>
    </cfRule>
  </conditionalFormatting>
  <conditionalFormatting sqref="K114">
    <cfRule type="containsErrors" dxfId="877" priority="1712">
      <formula>ISERROR(K114)</formula>
    </cfRule>
  </conditionalFormatting>
  <conditionalFormatting sqref="K114">
    <cfRule type="containsErrors" dxfId="876" priority="1711">
      <formula>ISERROR(K114)</formula>
    </cfRule>
  </conditionalFormatting>
  <conditionalFormatting sqref="H114">
    <cfRule type="containsErrors" dxfId="875" priority="1710">
      <formula>ISERROR(H114)</formula>
    </cfRule>
  </conditionalFormatting>
  <conditionalFormatting sqref="I114">
    <cfRule type="containsErrors" dxfId="874" priority="1709">
      <formula>ISERROR(I114)</formula>
    </cfRule>
  </conditionalFormatting>
  <conditionalFormatting sqref="J114">
    <cfRule type="containsErrors" dxfId="873" priority="1708">
      <formula>ISERROR(J114)</formula>
    </cfRule>
  </conditionalFormatting>
  <conditionalFormatting sqref="I115">
    <cfRule type="containsErrors" dxfId="872" priority="1707">
      <formula>ISERROR(I115)</formula>
    </cfRule>
  </conditionalFormatting>
  <conditionalFormatting sqref="H115">
    <cfRule type="containsErrors" dxfId="871" priority="1706">
      <formula>ISERROR(H115)</formula>
    </cfRule>
  </conditionalFormatting>
  <conditionalFormatting sqref="K115">
    <cfRule type="containsErrors" dxfId="870" priority="1705">
      <formula>ISERROR(K115)</formula>
    </cfRule>
  </conditionalFormatting>
  <conditionalFormatting sqref="J115">
    <cfRule type="containsErrors" dxfId="869" priority="1704">
      <formula>ISERROR(J115)</formula>
    </cfRule>
  </conditionalFormatting>
  <conditionalFormatting sqref="E117">
    <cfRule type="containsErrors" dxfId="868" priority="1703">
      <formula>ISERROR(E117)</formula>
    </cfRule>
  </conditionalFormatting>
  <conditionalFormatting sqref="I116 K116">
    <cfRule type="containsErrors" dxfId="867" priority="1702">
      <formula>ISERROR(I116)</formula>
    </cfRule>
  </conditionalFormatting>
  <conditionalFormatting sqref="H116">
    <cfRule type="containsErrors" dxfId="866" priority="1701">
      <formula>ISERROR(H116)</formula>
    </cfRule>
  </conditionalFormatting>
  <conditionalFormatting sqref="I117:K117">
    <cfRule type="containsErrors" dxfId="865" priority="1700">
      <formula>ISERROR(I117)</formula>
    </cfRule>
  </conditionalFormatting>
  <conditionalFormatting sqref="H117">
    <cfRule type="containsErrors" dxfId="864" priority="1699">
      <formula>ISERROR(H117)</formula>
    </cfRule>
  </conditionalFormatting>
  <conditionalFormatting sqref="H117">
    <cfRule type="containsErrors" dxfId="863" priority="1698">
      <formula>ISERROR(H117)</formula>
    </cfRule>
  </conditionalFormatting>
  <conditionalFormatting sqref="I118">
    <cfRule type="containsErrors" dxfId="862" priority="1697">
      <formula>ISERROR(I118)</formula>
    </cfRule>
  </conditionalFormatting>
  <conditionalFormatting sqref="J118">
    <cfRule type="containsErrors" dxfId="861" priority="1696">
      <formula>ISERROR(J118)</formula>
    </cfRule>
  </conditionalFormatting>
  <conditionalFormatting sqref="K118">
    <cfRule type="containsErrors" dxfId="860" priority="1695">
      <formula>ISERROR(K118)</formula>
    </cfRule>
  </conditionalFormatting>
  <conditionalFormatting sqref="H157">
    <cfRule type="containsErrors" dxfId="859" priority="1694">
      <formula>ISERROR(H157)</formula>
    </cfRule>
  </conditionalFormatting>
  <conditionalFormatting sqref="I157">
    <cfRule type="containsErrors" dxfId="858" priority="1693">
      <formula>ISERROR(I157)</formula>
    </cfRule>
  </conditionalFormatting>
  <conditionalFormatting sqref="F159:G159">
    <cfRule type="containsErrors" dxfId="857" priority="1690">
      <formula>ISERROR(F159)</formula>
    </cfRule>
  </conditionalFormatting>
  <conditionalFormatting sqref="D159">
    <cfRule type="containsErrors" dxfId="856" priority="1689">
      <formula>ISERROR(D159)</formula>
    </cfRule>
  </conditionalFormatting>
  <conditionalFormatting sqref="E159">
    <cfRule type="containsErrors" dxfId="855" priority="1688">
      <formula>ISERROR(E159)</formula>
    </cfRule>
  </conditionalFormatting>
  <conditionalFormatting sqref="H158:J158">
    <cfRule type="containsErrors" dxfId="854" priority="1687">
      <formula>ISERROR(H158)</formula>
    </cfRule>
  </conditionalFormatting>
  <conditionalFormatting sqref="H159:I159">
    <cfRule type="containsErrors" dxfId="853" priority="1686">
      <formula>ISERROR(H159)</formula>
    </cfRule>
  </conditionalFormatting>
  <conditionalFormatting sqref="E120">
    <cfRule type="containsErrors" dxfId="852" priority="1671">
      <formula>ISERROR(E120)</formula>
    </cfRule>
  </conditionalFormatting>
  <conditionalFormatting sqref="E121">
    <cfRule type="containsErrors" dxfId="851" priority="1670">
      <formula>ISERROR(E121)</formula>
    </cfRule>
  </conditionalFormatting>
  <conditionalFormatting sqref="E122">
    <cfRule type="containsErrors" dxfId="850" priority="1669">
      <formula>ISERROR(E122)</formula>
    </cfRule>
  </conditionalFormatting>
  <conditionalFormatting sqref="K119">
    <cfRule type="containsErrors" dxfId="849" priority="1668">
      <formula>ISERROR(K119)</formula>
    </cfRule>
  </conditionalFormatting>
  <conditionalFormatting sqref="I119">
    <cfRule type="containsErrors" dxfId="848" priority="1667">
      <formula>ISERROR(I119)</formula>
    </cfRule>
  </conditionalFormatting>
  <conditionalFormatting sqref="J119">
    <cfRule type="containsErrors" dxfId="847" priority="1666">
      <formula>ISERROR(J119)</formula>
    </cfRule>
  </conditionalFormatting>
  <conditionalFormatting sqref="K120">
    <cfRule type="containsErrors" dxfId="846" priority="1665">
      <formula>ISERROR(K120)</formula>
    </cfRule>
  </conditionalFormatting>
  <conditionalFormatting sqref="J120">
    <cfRule type="containsErrors" dxfId="845" priority="1664">
      <formula>ISERROR(J120)</formula>
    </cfRule>
  </conditionalFormatting>
  <conditionalFormatting sqref="I120">
    <cfRule type="containsErrors" dxfId="844" priority="1663">
      <formula>ISERROR(I120)</formula>
    </cfRule>
  </conditionalFormatting>
  <conditionalFormatting sqref="K121">
    <cfRule type="containsErrors" dxfId="843" priority="1662">
      <formula>ISERROR(K121)</formula>
    </cfRule>
  </conditionalFormatting>
  <conditionalFormatting sqref="J121">
    <cfRule type="containsErrors" dxfId="842" priority="1661">
      <formula>ISERROR(J121)</formula>
    </cfRule>
  </conditionalFormatting>
  <conditionalFormatting sqref="I121">
    <cfRule type="containsErrors" dxfId="841" priority="1660">
      <formula>ISERROR(I121)</formula>
    </cfRule>
  </conditionalFormatting>
  <conditionalFormatting sqref="K122">
    <cfRule type="containsErrors" dxfId="840" priority="1659">
      <formula>ISERROR(K122)</formula>
    </cfRule>
  </conditionalFormatting>
  <conditionalFormatting sqref="J122">
    <cfRule type="containsErrors" dxfId="839" priority="1658">
      <formula>ISERROR(J122)</formula>
    </cfRule>
  </conditionalFormatting>
  <conditionalFormatting sqref="I122">
    <cfRule type="containsErrors" dxfId="838" priority="1657">
      <formula>ISERROR(I122)</formula>
    </cfRule>
  </conditionalFormatting>
  <conditionalFormatting sqref="O121">
    <cfRule type="containsErrors" dxfId="837" priority="1655">
      <formula>ISERROR(O121)</formula>
    </cfRule>
  </conditionalFormatting>
  <conditionalFormatting sqref="O119:O120 O122">
    <cfRule type="containsErrors" dxfId="836" priority="1656">
      <formula>ISERROR(O119)</formula>
    </cfRule>
  </conditionalFormatting>
  <conditionalFormatting sqref="H147:M147">
    <cfRule type="containsErrors" dxfId="835" priority="1633">
      <formula>ISERROR(H147)</formula>
    </cfRule>
  </conditionalFormatting>
  <conditionalFormatting sqref="H148:M149">
    <cfRule type="containsErrors" dxfId="834" priority="1632">
      <formula>ISERROR(H148)</formula>
    </cfRule>
  </conditionalFormatting>
  <conditionalFormatting sqref="I153:K153">
    <cfRule type="containsErrors" dxfId="833" priority="1631">
      <formula>ISERROR(I153)</formula>
    </cfRule>
  </conditionalFormatting>
  <conditionalFormatting sqref="H129">
    <cfRule type="containsErrors" dxfId="832" priority="1630">
      <formula>ISERROR(H129)</formula>
    </cfRule>
  </conditionalFormatting>
  <conditionalFormatting sqref="I129">
    <cfRule type="containsErrors" dxfId="831" priority="1629">
      <formula>ISERROR(I129)</formula>
    </cfRule>
  </conditionalFormatting>
  <conditionalFormatting sqref="H139:M139">
    <cfRule type="containsErrors" dxfId="830" priority="1616">
      <formula>ISERROR(H139)</formula>
    </cfRule>
  </conditionalFormatting>
  <conditionalFormatting sqref="H144:M144">
    <cfRule type="containsErrors" dxfId="829" priority="1612">
      <formula>ISERROR(H144)</formula>
    </cfRule>
  </conditionalFormatting>
  <conditionalFormatting sqref="H156:I156">
    <cfRule type="containsErrors" dxfId="828" priority="1611">
      <formula>ISERROR(H156)</formula>
    </cfRule>
  </conditionalFormatting>
  <conditionalFormatting sqref="K156">
    <cfRule type="containsErrors" dxfId="827" priority="1610">
      <formula>ISERROR(K156)</formula>
    </cfRule>
  </conditionalFormatting>
  <conditionalFormatting sqref="J156">
    <cfRule type="containsErrors" dxfId="826" priority="1609">
      <formula>ISERROR(J156)</formula>
    </cfRule>
  </conditionalFormatting>
  <conditionalFormatting sqref="F131">
    <cfRule type="containsErrors" dxfId="825" priority="1604">
      <formula>ISERROR(F131)</formula>
    </cfRule>
  </conditionalFormatting>
  <conditionalFormatting sqref="G131">
    <cfRule type="containsErrors" dxfId="824" priority="1603">
      <formula>ISERROR(G131)</formula>
    </cfRule>
  </conditionalFormatting>
  <conditionalFormatting sqref="E131">
    <cfRule type="containsErrors" dxfId="823" priority="1602">
      <formula>ISERROR(E131)</formula>
    </cfRule>
  </conditionalFormatting>
  <conditionalFormatting sqref="F132">
    <cfRule type="containsErrors" dxfId="822" priority="1601">
      <formula>ISERROR(F132)</formula>
    </cfRule>
  </conditionalFormatting>
  <conditionalFormatting sqref="G132">
    <cfRule type="containsErrors" dxfId="821" priority="1600">
      <formula>ISERROR(G132)</formula>
    </cfRule>
  </conditionalFormatting>
  <conditionalFormatting sqref="E132">
    <cfRule type="containsErrors" dxfId="820" priority="1599">
      <formula>ISERROR(E132)</formula>
    </cfRule>
  </conditionalFormatting>
  <conditionalFormatting sqref="H130">
    <cfRule type="containsErrors" dxfId="819" priority="1598">
      <formula>ISERROR(H130)</formula>
    </cfRule>
  </conditionalFormatting>
  <conditionalFormatting sqref="I130:M130">
    <cfRule type="containsErrors" dxfId="818" priority="1597">
      <formula>ISERROR(I130)</formula>
    </cfRule>
  </conditionalFormatting>
  <conditionalFormatting sqref="H131">
    <cfRule type="containsErrors" dxfId="817" priority="1596">
      <formula>ISERROR(H131)</formula>
    </cfRule>
  </conditionalFormatting>
  <conditionalFormatting sqref="I131:J131 L131:M131">
    <cfRule type="containsErrors" dxfId="816" priority="1595">
      <formula>ISERROR(I131)</formula>
    </cfRule>
  </conditionalFormatting>
  <conditionalFormatting sqref="K131">
    <cfRule type="containsErrors" dxfId="815" priority="1594">
      <formula>ISERROR(K131)</formula>
    </cfRule>
  </conditionalFormatting>
  <conditionalFormatting sqref="H132">
    <cfRule type="containsErrors" dxfId="814" priority="1593">
      <formula>ISERROR(H132)</formula>
    </cfRule>
  </conditionalFormatting>
  <conditionalFormatting sqref="I132:M132">
    <cfRule type="containsErrors" dxfId="813" priority="1592">
      <formula>ISERROR(I132)</formula>
    </cfRule>
  </conditionalFormatting>
  <conditionalFormatting sqref="F136:G136">
    <cfRule type="containsErrors" dxfId="812" priority="1591">
      <formula>ISERROR(F136)</formula>
    </cfRule>
  </conditionalFormatting>
  <conditionalFormatting sqref="E136">
    <cfRule type="containsErrors" dxfId="811" priority="1590">
      <formula>ISERROR(E136)</formula>
    </cfRule>
  </conditionalFormatting>
  <conditionalFormatting sqref="D136">
    <cfRule type="containsErrors" dxfId="810" priority="1589">
      <formula>ISERROR(D136)</formula>
    </cfRule>
  </conditionalFormatting>
  <conditionalFormatting sqref="J135">
    <cfRule type="containsErrors" dxfId="809" priority="1588">
      <formula>ISERROR(J135)</formula>
    </cfRule>
  </conditionalFormatting>
  <conditionalFormatting sqref="K135">
    <cfRule type="cellIs" dxfId="808" priority="1587" operator="equal">
      <formula>0</formula>
    </cfRule>
  </conditionalFormatting>
  <conditionalFormatting sqref="H135">
    <cfRule type="containsErrors" dxfId="807" priority="1586">
      <formula>ISERROR(H135)</formula>
    </cfRule>
  </conditionalFormatting>
  <conditionalFormatting sqref="L135:M135">
    <cfRule type="containsErrors" dxfId="806" priority="1585">
      <formula>ISERROR(L135)</formula>
    </cfRule>
  </conditionalFormatting>
  <conditionalFormatting sqref="J136">
    <cfRule type="containsErrors" dxfId="805" priority="1584">
      <formula>ISERROR(J136)</formula>
    </cfRule>
  </conditionalFormatting>
  <conditionalFormatting sqref="K136">
    <cfRule type="cellIs" dxfId="804" priority="1583" operator="equal">
      <formula>0</formula>
    </cfRule>
  </conditionalFormatting>
  <conditionalFormatting sqref="H136">
    <cfRule type="containsErrors" dxfId="803" priority="1582">
      <formula>ISERROR(H136)</formula>
    </cfRule>
  </conditionalFormatting>
  <conditionalFormatting sqref="L136:M136">
    <cfRule type="containsErrors" dxfId="802" priority="1581">
      <formula>ISERROR(L136)</formula>
    </cfRule>
  </conditionalFormatting>
  <conditionalFormatting sqref="H137:M137">
    <cfRule type="containsErrors" dxfId="801" priority="1580">
      <formula>ISERROR(H137)</formula>
    </cfRule>
  </conditionalFormatting>
  <conditionalFormatting sqref="F141:G141">
    <cfRule type="containsErrors" dxfId="800" priority="1579">
      <formula>ISERROR(F141)</formula>
    </cfRule>
  </conditionalFormatting>
  <conditionalFormatting sqref="D141">
    <cfRule type="containsErrors" dxfId="799" priority="1578">
      <formula>ISERROR(D141)</formula>
    </cfRule>
  </conditionalFormatting>
  <conditionalFormatting sqref="E141">
    <cfRule type="containsErrors" dxfId="798" priority="1577">
      <formula>ISERROR(E141)</formula>
    </cfRule>
  </conditionalFormatting>
  <conditionalFormatting sqref="F142:G142">
    <cfRule type="containsErrors" dxfId="797" priority="1576">
      <formula>ISERROR(F142)</formula>
    </cfRule>
  </conditionalFormatting>
  <conditionalFormatting sqref="D142">
    <cfRule type="containsErrors" dxfId="796" priority="1575">
      <formula>ISERROR(D142)</formula>
    </cfRule>
  </conditionalFormatting>
  <conditionalFormatting sqref="E142">
    <cfRule type="containsErrors" dxfId="795" priority="1574">
      <formula>ISERROR(E142)</formula>
    </cfRule>
  </conditionalFormatting>
  <conditionalFormatting sqref="H140:K140">
    <cfRule type="containsErrors" dxfId="794" priority="1573">
      <formula>ISERROR(H140)</formula>
    </cfRule>
  </conditionalFormatting>
  <conditionalFormatting sqref="L140:M140">
    <cfRule type="containsErrors" dxfId="793" priority="1572">
      <formula>ISERROR(L140)</formula>
    </cfRule>
  </conditionalFormatting>
  <conditionalFormatting sqref="H141:M141">
    <cfRule type="containsErrors" dxfId="792" priority="1571">
      <formula>ISERROR(H141)</formula>
    </cfRule>
  </conditionalFormatting>
  <conditionalFormatting sqref="H142">
    <cfRule type="containsErrors" dxfId="791" priority="1570">
      <formula>ISERROR(H142)</formula>
    </cfRule>
  </conditionalFormatting>
  <conditionalFormatting sqref="I142:K142">
    <cfRule type="containsErrors" dxfId="790" priority="1569">
      <formula>ISERROR(I142)</formula>
    </cfRule>
  </conditionalFormatting>
  <conditionalFormatting sqref="L142:M142">
    <cfRule type="containsErrors" dxfId="789" priority="1568">
      <formula>ISERROR(L142)</formula>
    </cfRule>
  </conditionalFormatting>
  <conditionalFormatting sqref="F143:G143">
    <cfRule type="containsErrors" dxfId="788" priority="1567">
      <formula>ISERROR(F143)</formula>
    </cfRule>
  </conditionalFormatting>
  <conditionalFormatting sqref="D143">
    <cfRule type="containsErrors" dxfId="787" priority="1566">
      <formula>ISERROR(D143)</formula>
    </cfRule>
  </conditionalFormatting>
  <conditionalFormatting sqref="E143">
    <cfRule type="containsErrors" dxfId="786" priority="1565">
      <formula>ISERROR(E143)</formula>
    </cfRule>
  </conditionalFormatting>
  <conditionalFormatting sqref="F146:G146">
    <cfRule type="containsErrors" dxfId="785" priority="1563">
      <formula>ISERROR(F146)</formula>
    </cfRule>
  </conditionalFormatting>
  <conditionalFormatting sqref="D146">
    <cfRule type="containsErrors" dxfId="784" priority="1562">
      <formula>ISERROR(D146)</formula>
    </cfRule>
  </conditionalFormatting>
  <conditionalFormatting sqref="E146">
    <cfRule type="containsErrors" dxfId="783" priority="1561">
      <formula>ISERROR(E146)</formula>
    </cfRule>
  </conditionalFormatting>
  <conditionalFormatting sqref="H145:M145">
    <cfRule type="containsErrors" dxfId="782" priority="1560">
      <formula>ISERROR(H145)</formula>
    </cfRule>
  </conditionalFormatting>
  <conditionalFormatting sqref="H146 J146:M146">
    <cfRule type="containsErrors" dxfId="781" priority="1559">
      <formula>ISERROR(H146)</formula>
    </cfRule>
  </conditionalFormatting>
  <conditionalFormatting sqref="H146 J146:M146">
    <cfRule type="containsErrors" dxfId="780" priority="1558">
      <formula>ISERROR(H146)</formula>
    </cfRule>
  </conditionalFormatting>
  <conditionalFormatting sqref="I146">
    <cfRule type="containsErrors" dxfId="779" priority="1557">
      <formula>ISERROR(I146)</formula>
    </cfRule>
  </conditionalFormatting>
  <conditionalFormatting sqref="H154:K154">
    <cfRule type="containsErrors" dxfId="778" priority="1556">
      <formula>ISERROR(H154)</formula>
    </cfRule>
  </conditionalFormatting>
  <conditionalFormatting sqref="F127">
    <cfRule type="containsErrors" dxfId="777" priority="1532">
      <formula>ISERROR(F127)</formula>
    </cfRule>
  </conditionalFormatting>
  <conditionalFormatting sqref="G127">
    <cfRule type="containsErrors" dxfId="776" priority="1531">
      <formula>ISERROR(G127)</formula>
    </cfRule>
  </conditionalFormatting>
  <conditionalFormatting sqref="E127">
    <cfRule type="containsErrors" dxfId="775" priority="1530">
      <formula>ISERROR(E127)</formula>
    </cfRule>
  </conditionalFormatting>
  <conditionalFormatting sqref="H128">
    <cfRule type="containsErrors" dxfId="774" priority="1529">
      <formula>ISERROR(H128)</formula>
    </cfRule>
  </conditionalFormatting>
  <conditionalFormatting sqref="I128">
    <cfRule type="containsErrors" dxfId="773" priority="1528">
      <formula>ISERROR(I128)</formula>
    </cfRule>
  </conditionalFormatting>
  <conditionalFormatting sqref="H143">
    <cfRule type="containsErrors" dxfId="772" priority="1527">
      <formula>ISERROR(H143)</formula>
    </cfRule>
  </conditionalFormatting>
  <conditionalFormatting sqref="I143:J143 L143:M143">
    <cfRule type="containsErrors" dxfId="771" priority="1526">
      <formula>ISERROR(I143)</formula>
    </cfRule>
  </conditionalFormatting>
  <conditionalFormatting sqref="K143">
    <cfRule type="containsErrors" dxfId="770" priority="1525">
      <formula>ISERROR(K143)</formula>
    </cfRule>
  </conditionalFormatting>
  <conditionalFormatting sqref="F149:G149">
    <cfRule type="containsErrors" dxfId="769" priority="1524">
      <formula>ISERROR(F149)</formula>
    </cfRule>
  </conditionalFormatting>
  <conditionalFormatting sqref="E149">
    <cfRule type="containsErrors" dxfId="768" priority="1523">
      <formula>ISERROR(E149)</formula>
    </cfRule>
  </conditionalFormatting>
  <conditionalFormatting sqref="D149">
    <cfRule type="containsErrors" dxfId="767" priority="1522">
      <formula>ISERROR(D149)</formula>
    </cfRule>
  </conditionalFormatting>
  <conditionalFormatting sqref="F151:G151">
    <cfRule type="containsErrors" dxfId="766" priority="1521">
      <formula>ISERROR(F151)</formula>
    </cfRule>
  </conditionalFormatting>
  <conditionalFormatting sqref="D151">
    <cfRule type="containsErrors" dxfId="765" priority="1520">
      <formula>ISERROR(D151)</formula>
    </cfRule>
  </conditionalFormatting>
  <conditionalFormatting sqref="E151">
    <cfRule type="containsErrors" dxfId="764" priority="1519">
      <formula>ISERROR(E151)</formula>
    </cfRule>
  </conditionalFormatting>
  <conditionalFormatting sqref="H150:M150">
    <cfRule type="containsErrors" dxfId="763" priority="1518">
      <formula>ISERROR(H150)</formula>
    </cfRule>
  </conditionalFormatting>
  <conditionalFormatting sqref="H151:M151">
    <cfRule type="containsErrors" dxfId="762" priority="1517">
      <formula>ISERROR(H151)</formula>
    </cfRule>
  </conditionalFormatting>
  <conditionalFormatting sqref="H152">
    <cfRule type="containsErrors" dxfId="761" priority="1516">
      <formula>ISERROR(H152)</formula>
    </cfRule>
  </conditionalFormatting>
  <conditionalFormatting sqref="I152">
    <cfRule type="containsErrors" dxfId="760" priority="1515">
      <formula>ISERROR(I152)</formula>
    </cfRule>
  </conditionalFormatting>
  <conditionalFormatting sqref="H133">
    <cfRule type="containsErrors" dxfId="759" priority="1514">
      <formula>ISERROR(H133)</formula>
    </cfRule>
  </conditionalFormatting>
  <conditionalFormatting sqref="I133">
    <cfRule type="containsErrors" dxfId="758" priority="1513">
      <formula>ISERROR(I133)</formula>
    </cfRule>
  </conditionalFormatting>
  <conditionalFormatting sqref="H134">
    <cfRule type="containsErrors" dxfId="757" priority="1512">
      <formula>ISERROR(H134)</formula>
    </cfRule>
  </conditionalFormatting>
  <conditionalFormatting sqref="I134">
    <cfRule type="containsErrors" dxfId="756" priority="1511">
      <formula>ISERROR(I134)</formula>
    </cfRule>
  </conditionalFormatting>
  <conditionalFormatting sqref="F138:G138">
    <cfRule type="containsErrors" dxfId="755" priority="1510">
      <formula>ISERROR(F138)</formula>
    </cfRule>
  </conditionalFormatting>
  <conditionalFormatting sqref="E138">
    <cfRule type="containsErrors" dxfId="754" priority="1509">
      <formula>ISERROR(E138)</formula>
    </cfRule>
  </conditionalFormatting>
  <conditionalFormatting sqref="E96:G103 K96:K103">
    <cfRule type="containsErrors" dxfId="753" priority="1496">
      <formula>ISERROR(E96)</formula>
    </cfRule>
  </conditionalFormatting>
  <conditionalFormatting sqref="N96:N103">
    <cfRule type="cellIs" dxfId="752" priority="1495" operator="equal">
      <formula>0</formula>
    </cfRule>
  </conditionalFormatting>
  <conditionalFormatting sqref="O96:O98">
    <cfRule type="containsErrors" dxfId="751" priority="1494">
      <formula>ISERROR(O96)</formula>
    </cfRule>
  </conditionalFormatting>
  <conditionalFormatting sqref="O100">
    <cfRule type="containsErrors" dxfId="750" priority="1493">
      <formula>ISERROR(O100)</formula>
    </cfRule>
  </conditionalFormatting>
  <conditionalFormatting sqref="O102">
    <cfRule type="containsErrors" dxfId="749" priority="1492">
      <formula>ISERROR(O102)</formula>
    </cfRule>
  </conditionalFormatting>
  <conditionalFormatting sqref="O99">
    <cfRule type="containsErrors" dxfId="748" priority="1491">
      <formula>ISERROR(O99)</formula>
    </cfRule>
  </conditionalFormatting>
  <conditionalFormatting sqref="O101">
    <cfRule type="containsErrors" dxfId="747" priority="1490">
      <formula>ISERROR(O101)</formula>
    </cfRule>
  </conditionalFormatting>
  <conditionalFormatting sqref="O103">
    <cfRule type="containsErrors" dxfId="746" priority="1489">
      <formula>ISERROR(O103)</formula>
    </cfRule>
  </conditionalFormatting>
  <conditionalFormatting sqref="AA96:AA103">
    <cfRule type="containsErrors" dxfId="745" priority="1482">
      <formula>ISERROR(AA96)</formula>
    </cfRule>
  </conditionalFormatting>
  <conditionalFormatting sqref="H96:J96 H98:J103">
    <cfRule type="containsErrors" dxfId="744" priority="1471">
      <formula>ISERROR(H96)</formula>
    </cfRule>
  </conditionalFormatting>
  <conditionalFormatting sqref="H97">
    <cfRule type="containsErrors" dxfId="743" priority="1470">
      <formula>ISERROR(H97)</formula>
    </cfRule>
  </conditionalFormatting>
  <conditionalFormatting sqref="H97">
    <cfRule type="containsErrors" dxfId="742" priority="1469">
      <formula>ISERROR(H97)</formula>
    </cfRule>
  </conditionalFormatting>
  <conditionalFormatting sqref="I97">
    <cfRule type="containsErrors" dxfId="741" priority="1468">
      <formula>ISERROR(I97)</formula>
    </cfRule>
  </conditionalFormatting>
  <conditionalFormatting sqref="D339:E339">
    <cfRule type="containsErrors" dxfId="740" priority="1453">
      <formula>ISERROR(D339)</formula>
    </cfRule>
  </conditionalFormatting>
  <conditionalFormatting sqref="N339:O339">
    <cfRule type="containsErrors" dxfId="739" priority="1452">
      <formula>ISERROR(N339)</formula>
    </cfRule>
  </conditionalFormatting>
  <conditionalFormatting sqref="D406:E406 G406">
    <cfRule type="containsErrors" dxfId="738" priority="1450">
      <formula>ISERROR(D406)</formula>
    </cfRule>
  </conditionalFormatting>
  <conditionalFormatting sqref="F406">
    <cfRule type="containsErrors" dxfId="737" priority="1449">
      <formula>ISERROR(F406)</formula>
    </cfRule>
  </conditionalFormatting>
  <conditionalFormatting sqref="D408:G408">
    <cfRule type="containsErrors" dxfId="736" priority="1448">
      <formula>ISERROR(D408)</formula>
    </cfRule>
  </conditionalFormatting>
  <conditionalFormatting sqref="D410:H410">
    <cfRule type="containsErrors" dxfId="735" priority="1447">
      <formula>ISERROR(D410)</formula>
    </cfRule>
  </conditionalFormatting>
  <conditionalFormatting sqref="D471">
    <cfRule type="containsErrors" dxfId="734" priority="1446">
      <formula>ISERROR(D471)</formula>
    </cfRule>
  </conditionalFormatting>
  <conditionalFormatting sqref="N471:O471">
    <cfRule type="containsErrors" dxfId="733" priority="1445">
      <formula>ISERROR(N471)</formula>
    </cfRule>
  </conditionalFormatting>
  <conditionalFormatting sqref="F206:G206">
    <cfRule type="containsErrors" dxfId="732" priority="1439">
      <formula>ISERROR(F206)</formula>
    </cfRule>
  </conditionalFormatting>
  <conditionalFormatting sqref="E206">
    <cfRule type="containsErrors" dxfId="731" priority="1438">
      <formula>ISERROR(E206)</formula>
    </cfRule>
  </conditionalFormatting>
  <conditionalFormatting sqref="D206">
    <cfRule type="containsErrors" dxfId="730" priority="1437">
      <formula>ISERROR(D206)</formula>
    </cfRule>
  </conditionalFormatting>
  <conditionalFormatting sqref="N206">
    <cfRule type="cellIs" dxfId="729" priority="1436" operator="equal">
      <formula>0</formula>
    </cfRule>
  </conditionalFormatting>
  <conditionalFormatting sqref="O206">
    <cfRule type="containsErrors" dxfId="728" priority="1435">
      <formula>ISERROR(O206)</formula>
    </cfRule>
  </conditionalFormatting>
  <conditionalFormatting sqref="F210:G210">
    <cfRule type="containsErrors" dxfId="727" priority="1434">
      <formula>ISERROR(F210)</formula>
    </cfRule>
  </conditionalFormatting>
  <conditionalFormatting sqref="E210">
    <cfRule type="containsErrors" dxfId="726" priority="1433">
      <formula>ISERROR(E210)</formula>
    </cfRule>
  </conditionalFormatting>
  <conditionalFormatting sqref="D210">
    <cfRule type="containsErrors" dxfId="725" priority="1432">
      <formula>ISERROR(D210)</formula>
    </cfRule>
  </conditionalFormatting>
  <conditionalFormatting sqref="N210">
    <cfRule type="cellIs" dxfId="724" priority="1431" operator="equal">
      <formula>0</formula>
    </cfRule>
  </conditionalFormatting>
  <conditionalFormatting sqref="O210">
    <cfRule type="containsErrors" dxfId="723" priority="1430">
      <formula>ISERROR(O210)</formula>
    </cfRule>
  </conditionalFormatting>
  <conditionalFormatting sqref="O212">
    <cfRule type="containsErrors" dxfId="722" priority="1429">
      <formula>ISERROR(O212)</formula>
    </cfRule>
  </conditionalFormatting>
  <conditionalFormatting sqref="O214">
    <cfRule type="containsErrors" dxfId="721" priority="1428">
      <formula>ISERROR(O214)</formula>
    </cfRule>
  </conditionalFormatting>
  <conditionalFormatting sqref="F216:G216">
    <cfRule type="containsErrors" dxfId="720" priority="1427">
      <formula>ISERROR(F216)</formula>
    </cfRule>
  </conditionalFormatting>
  <conditionalFormatting sqref="E216">
    <cfRule type="containsErrors" dxfId="719" priority="1426">
      <formula>ISERROR(E216)</formula>
    </cfRule>
  </conditionalFormatting>
  <conditionalFormatting sqref="D216">
    <cfRule type="containsErrors" dxfId="718" priority="1425">
      <formula>ISERROR(D216)</formula>
    </cfRule>
  </conditionalFormatting>
  <conditionalFormatting sqref="O216">
    <cfRule type="containsErrors" dxfId="717" priority="1423">
      <formula>ISERROR(O216)</formula>
    </cfRule>
  </conditionalFormatting>
  <conditionalFormatting sqref="N216">
    <cfRule type="containsErrors" dxfId="716" priority="1424">
      <formula>ISERROR(N216)</formula>
    </cfRule>
  </conditionalFormatting>
  <conditionalFormatting sqref="F218:G218">
    <cfRule type="containsErrors" dxfId="715" priority="1422">
      <formula>ISERROR(F218)</formula>
    </cfRule>
  </conditionalFormatting>
  <conditionalFormatting sqref="E218">
    <cfRule type="containsErrors" dxfId="714" priority="1421">
      <formula>ISERROR(E218)</formula>
    </cfRule>
  </conditionalFormatting>
  <conditionalFormatting sqref="D218">
    <cfRule type="containsErrors" dxfId="713" priority="1420">
      <formula>ISERROR(D218)</formula>
    </cfRule>
  </conditionalFormatting>
  <conditionalFormatting sqref="N218">
    <cfRule type="containsErrors" dxfId="712" priority="1419">
      <formula>ISERROR(N218)</formula>
    </cfRule>
  </conditionalFormatting>
  <conditionalFormatting sqref="O218">
    <cfRule type="containsErrors" dxfId="711" priority="1418">
      <formula>ISERROR(O218)</formula>
    </cfRule>
  </conditionalFormatting>
  <conditionalFormatting sqref="F220:G220">
    <cfRule type="containsErrors" dxfId="710" priority="1417">
      <formula>ISERROR(F220)</formula>
    </cfRule>
  </conditionalFormatting>
  <conditionalFormatting sqref="E220">
    <cfRule type="containsErrors" dxfId="709" priority="1416">
      <formula>ISERROR(E220)</formula>
    </cfRule>
  </conditionalFormatting>
  <conditionalFormatting sqref="D220">
    <cfRule type="containsErrors" dxfId="708" priority="1415">
      <formula>ISERROR(D220)</formula>
    </cfRule>
  </conditionalFormatting>
  <conditionalFormatting sqref="N220">
    <cfRule type="containsErrors" dxfId="707" priority="1414">
      <formula>ISERROR(N220)</formula>
    </cfRule>
  </conditionalFormatting>
  <conditionalFormatting sqref="O220">
    <cfRule type="containsErrors" dxfId="706" priority="1413">
      <formula>ISERROR(O220)</formula>
    </cfRule>
  </conditionalFormatting>
  <conditionalFormatting sqref="F222:G222">
    <cfRule type="containsErrors" dxfId="705" priority="1412">
      <formula>ISERROR(F222)</formula>
    </cfRule>
  </conditionalFormatting>
  <conditionalFormatting sqref="E222">
    <cfRule type="containsErrors" dxfId="704" priority="1411">
      <formula>ISERROR(E222)</formula>
    </cfRule>
  </conditionalFormatting>
  <conditionalFormatting sqref="D222">
    <cfRule type="containsErrors" dxfId="703" priority="1410">
      <formula>ISERROR(D222)</formula>
    </cfRule>
  </conditionalFormatting>
  <conditionalFormatting sqref="N222">
    <cfRule type="containsErrors" dxfId="702" priority="1409">
      <formula>ISERROR(N222)</formula>
    </cfRule>
  </conditionalFormatting>
  <conditionalFormatting sqref="O222">
    <cfRule type="containsErrors" dxfId="701" priority="1408">
      <formula>ISERROR(O222)</formula>
    </cfRule>
  </conditionalFormatting>
  <conditionalFormatting sqref="F224:G224">
    <cfRule type="containsErrors" dxfId="700" priority="1407">
      <formula>ISERROR(F224)</formula>
    </cfRule>
  </conditionalFormatting>
  <conditionalFormatting sqref="E224">
    <cfRule type="containsErrors" dxfId="699" priority="1406">
      <formula>ISERROR(E224)</formula>
    </cfRule>
  </conditionalFormatting>
  <conditionalFormatting sqref="D224">
    <cfRule type="containsErrors" dxfId="698" priority="1405">
      <formula>ISERROR(D224)</formula>
    </cfRule>
  </conditionalFormatting>
  <conditionalFormatting sqref="N224">
    <cfRule type="containsErrors" dxfId="697" priority="1404">
      <formula>ISERROR(N224)</formula>
    </cfRule>
  </conditionalFormatting>
  <conditionalFormatting sqref="O224">
    <cfRule type="containsErrors" dxfId="696" priority="1403">
      <formula>ISERROR(O224)</formula>
    </cfRule>
  </conditionalFormatting>
  <conditionalFormatting sqref="F226:G226">
    <cfRule type="containsErrors" dxfId="695" priority="1402">
      <formula>ISERROR(F226)</formula>
    </cfRule>
  </conditionalFormatting>
  <conditionalFormatting sqref="E226">
    <cfRule type="containsErrors" dxfId="694" priority="1401">
      <formula>ISERROR(E226)</formula>
    </cfRule>
  </conditionalFormatting>
  <conditionalFormatting sqref="D226">
    <cfRule type="containsErrors" dxfId="693" priority="1400">
      <formula>ISERROR(D226)</formula>
    </cfRule>
  </conditionalFormatting>
  <conditionalFormatting sqref="M225:M226 H225:H226">
    <cfRule type="containsErrors" dxfId="692" priority="1399">
      <formula>ISERROR(H225)</formula>
    </cfRule>
  </conditionalFormatting>
  <conditionalFormatting sqref="I225:I226">
    <cfRule type="containsErrors" dxfId="691" priority="1398">
      <formula>ISERROR(I225)</formula>
    </cfRule>
  </conditionalFormatting>
  <conditionalFormatting sqref="J225:J226">
    <cfRule type="containsErrors" dxfId="690" priority="1397">
      <formula>ISERROR(J225)</formula>
    </cfRule>
  </conditionalFormatting>
  <conditionalFormatting sqref="N226">
    <cfRule type="containsErrors" dxfId="689" priority="1396">
      <formula>ISERROR(N226)</formula>
    </cfRule>
  </conditionalFormatting>
  <conditionalFormatting sqref="O226">
    <cfRule type="containsErrors" dxfId="688" priority="1395">
      <formula>ISERROR(O226)</formula>
    </cfRule>
  </conditionalFormatting>
  <conditionalFormatting sqref="M227:M228 H227:H228">
    <cfRule type="containsErrors" dxfId="687" priority="1394">
      <formula>ISERROR(H227)</formula>
    </cfRule>
  </conditionalFormatting>
  <conditionalFormatting sqref="I227:I228">
    <cfRule type="containsErrors" dxfId="686" priority="1393">
      <formula>ISERROR(I227)</formula>
    </cfRule>
  </conditionalFormatting>
  <conditionalFormatting sqref="J227:J228">
    <cfRule type="containsErrors" dxfId="685" priority="1392">
      <formula>ISERROR(J227)</formula>
    </cfRule>
  </conditionalFormatting>
  <conditionalFormatting sqref="N228">
    <cfRule type="containsErrors" dxfId="684" priority="1391">
      <formula>ISERROR(N228)</formula>
    </cfRule>
  </conditionalFormatting>
  <conditionalFormatting sqref="O228">
    <cfRule type="containsErrors" dxfId="683" priority="1390">
      <formula>ISERROR(O228)</formula>
    </cfRule>
  </conditionalFormatting>
  <conditionalFormatting sqref="M229:M230 H229:H230">
    <cfRule type="containsErrors" dxfId="682" priority="1389">
      <formula>ISERROR(H229)</formula>
    </cfRule>
  </conditionalFormatting>
  <conditionalFormatting sqref="I229:I230">
    <cfRule type="containsErrors" dxfId="681" priority="1388">
      <formula>ISERROR(I229)</formula>
    </cfRule>
  </conditionalFormatting>
  <conditionalFormatting sqref="J229:J230">
    <cfRule type="containsErrors" dxfId="680" priority="1387">
      <formula>ISERROR(J229)</formula>
    </cfRule>
  </conditionalFormatting>
  <conditionalFormatting sqref="N230">
    <cfRule type="containsErrors" dxfId="679" priority="1386">
      <formula>ISERROR(N230)</formula>
    </cfRule>
  </conditionalFormatting>
  <conditionalFormatting sqref="O230">
    <cfRule type="containsErrors" dxfId="678" priority="1385">
      <formula>ISERROR(O230)</formula>
    </cfRule>
  </conditionalFormatting>
  <conditionalFormatting sqref="O232">
    <cfRule type="containsErrors" dxfId="677" priority="1384">
      <formula>ISERROR(O232)</formula>
    </cfRule>
  </conditionalFormatting>
  <conditionalFormatting sqref="D92:E93 O92:O93 H93">
    <cfRule type="containsErrors" dxfId="676" priority="1357">
      <formula>ISERROR(D92)</formula>
    </cfRule>
  </conditionalFormatting>
  <conditionalFormatting sqref="N92:N94">
    <cfRule type="cellIs" dxfId="675" priority="1356" operator="equal">
      <formula>0</formula>
    </cfRule>
  </conditionalFormatting>
  <conditionalFormatting sqref="N94">
    <cfRule type="cellIs" dxfId="674" priority="1351" operator="equal">
      <formula>0</formula>
    </cfRule>
  </conditionalFormatting>
  <conditionalFormatting sqref="O94">
    <cfRule type="containsErrors" dxfId="673" priority="1350">
      <formula>ISERROR(O94)</formula>
    </cfRule>
  </conditionalFormatting>
  <conditionalFormatting sqref="D91:E91">
    <cfRule type="containsErrors" dxfId="672" priority="1347">
      <formula>ISERROR(D91)</formula>
    </cfRule>
  </conditionalFormatting>
  <conditionalFormatting sqref="I91">
    <cfRule type="containsErrors" dxfId="671" priority="1346">
      <formula>ISERROR(I91)</formula>
    </cfRule>
  </conditionalFormatting>
  <conditionalFormatting sqref="O91">
    <cfRule type="containsErrors" dxfId="670" priority="1345">
      <formula>ISERROR(O91)</formula>
    </cfRule>
  </conditionalFormatting>
  <conditionalFormatting sqref="N91">
    <cfRule type="cellIs" dxfId="669" priority="1344" operator="equal">
      <formula>0</formula>
    </cfRule>
  </conditionalFormatting>
  <conditionalFormatting sqref="H94">
    <cfRule type="containsErrors" dxfId="668" priority="1343">
      <formula>ISERROR(H94)</formula>
    </cfRule>
  </conditionalFormatting>
  <conditionalFormatting sqref="O95 H95">
    <cfRule type="containsErrors" dxfId="667" priority="1342">
      <formula>ISERROR(H95)</formula>
    </cfRule>
  </conditionalFormatting>
  <conditionalFormatting sqref="N95">
    <cfRule type="cellIs" dxfId="666" priority="1341" operator="equal">
      <formula>0</formula>
    </cfRule>
  </conditionalFormatting>
  <conditionalFormatting sqref="H92:I92">
    <cfRule type="containsErrors" dxfId="665" priority="1340">
      <formula>ISERROR(H92)</formula>
    </cfRule>
  </conditionalFormatting>
  <conditionalFormatting sqref="H91">
    <cfRule type="containsErrors" dxfId="664" priority="1339">
      <formula>ISERROR(H91)</formula>
    </cfRule>
  </conditionalFormatting>
  <conditionalFormatting sqref="H80:I80 H87">
    <cfRule type="containsErrors" dxfId="663" priority="1267">
      <formula>ISERROR(H80)</formula>
    </cfRule>
  </conditionalFormatting>
  <conditionalFormatting sqref="F86:G86 G87:G88">
    <cfRule type="containsErrors" dxfId="662" priority="1264">
      <formula>ISERROR(F86)</formula>
    </cfRule>
  </conditionalFormatting>
  <conditionalFormatting sqref="F85:G85">
    <cfRule type="containsErrors" dxfId="661" priority="1263">
      <formula>ISERROR(F85)</formula>
    </cfRule>
  </conditionalFormatting>
  <conditionalFormatting sqref="H88:H89">
    <cfRule type="containsErrors" dxfId="660" priority="1262">
      <formula>ISERROR(H88)</formula>
    </cfRule>
  </conditionalFormatting>
  <conditionalFormatting sqref="H90">
    <cfRule type="containsErrors" dxfId="659" priority="1261">
      <formula>ISERROR(H90)</formula>
    </cfRule>
  </conditionalFormatting>
  <conditionalFormatting sqref="I87">
    <cfRule type="containsErrors" dxfId="658" priority="1260">
      <formula>ISERROR(I87)</formula>
    </cfRule>
  </conditionalFormatting>
  <conditionalFormatting sqref="I89">
    <cfRule type="containsErrors" dxfId="657" priority="1259">
      <formula>ISERROR(I89)</formula>
    </cfRule>
  </conditionalFormatting>
  <conditionalFormatting sqref="I90">
    <cfRule type="containsErrors" dxfId="656" priority="1258">
      <formula>ISERROR(I90)</formula>
    </cfRule>
  </conditionalFormatting>
  <conditionalFormatting sqref="J90">
    <cfRule type="containsErrors" dxfId="655" priority="1256">
      <formula>ISERROR(J90)</formula>
    </cfRule>
  </conditionalFormatting>
  <conditionalFormatting sqref="J87">
    <cfRule type="containsErrors" dxfId="654" priority="1253">
      <formula>ISERROR(J87)</formula>
    </cfRule>
  </conditionalFormatting>
  <conditionalFormatting sqref="J89">
    <cfRule type="containsErrors" dxfId="653" priority="1252">
      <formula>ISERROR(J89)</formula>
    </cfRule>
  </conditionalFormatting>
  <conditionalFormatting sqref="K87">
    <cfRule type="containsErrors" dxfId="652" priority="1248">
      <formula>ISERROR(K87)</formula>
    </cfRule>
  </conditionalFormatting>
  <conditionalFormatting sqref="K89">
    <cfRule type="containsErrors" dxfId="651" priority="1247">
      <formula>ISERROR(K89)</formula>
    </cfRule>
  </conditionalFormatting>
  <conditionalFormatting sqref="K90">
    <cfRule type="containsErrors" dxfId="650" priority="1246">
      <formula>ISERROR(K90)</formula>
    </cfRule>
  </conditionalFormatting>
  <conditionalFormatting sqref="I88">
    <cfRule type="containsErrors" dxfId="649" priority="1242">
      <formula>ISERROR(I88)</formula>
    </cfRule>
  </conditionalFormatting>
  <conditionalFormatting sqref="H82:I82">
    <cfRule type="containsErrors" dxfId="648" priority="1241">
      <formula>ISERROR(H82)</formula>
    </cfRule>
  </conditionalFormatting>
  <conditionalFormatting sqref="G89">
    <cfRule type="containsErrors" dxfId="647" priority="1240">
      <formula>ISERROR(G89)</formula>
    </cfRule>
  </conditionalFormatting>
  <conditionalFormatting sqref="G90">
    <cfRule type="containsErrors" dxfId="646" priority="1238">
      <formula>ISERROR(G90)</formula>
    </cfRule>
  </conditionalFormatting>
  <conditionalFormatting sqref="H83">
    <cfRule type="containsErrors" dxfId="645" priority="1237">
      <formula>ISERROR(H83)</formula>
    </cfRule>
  </conditionalFormatting>
  <conditionalFormatting sqref="H85">
    <cfRule type="containsErrors" dxfId="644" priority="1235">
      <formula>ISERROR(H85)</formula>
    </cfRule>
  </conditionalFormatting>
  <conditionalFormatting sqref="H86">
    <cfRule type="containsErrors" dxfId="643" priority="1234">
      <formula>ISERROR(H86)</formula>
    </cfRule>
  </conditionalFormatting>
  <conditionalFormatting sqref="H84">
    <cfRule type="containsErrors" dxfId="642" priority="1233">
      <formula>ISERROR(H84)</formula>
    </cfRule>
  </conditionalFormatting>
  <conditionalFormatting sqref="H81:I81">
    <cfRule type="containsErrors" dxfId="641" priority="1228">
      <formula>ISERROR(H81)</formula>
    </cfRule>
  </conditionalFormatting>
  <conditionalFormatting sqref="E89:E90">
    <cfRule type="containsErrors" dxfId="640" priority="1208">
      <formula>ISERROR(E89)</formula>
    </cfRule>
  </conditionalFormatting>
  <conditionalFormatting sqref="O90">
    <cfRule type="containsErrors" dxfId="639" priority="1203">
      <formula>ISERROR(O90)</formula>
    </cfRule>
  </conditionalFormatting>
  <conditionalFormatting sqref="Z356:Z488 Z67:Z354">
    <cfRule type="expression" dxfId="638" priority="1139">
      <formula>$AF67=1</formula>
    </cfRule>
    <cfRule type="expression" dxfId="637" priority="1140">
      <formula>$AF67=5</formula>
    </cfRule>
    <cfRule type="expression" dxfId="636" priority="1141">
      <formula>$AF67=4</formula>
    </cfRule>
    <cfRule type="expression" dxfId="635" priority="1142" stopIfTrue="1">
      <formula>$AF67=3</formula>
    </cfRule>
    <cfRule type="expression" dxfId="634" priority="1143">
      <formula>$AF67=2</formula>
    </cfRule>
  </conditionalFormatting>
  <conditionalFormatting sqref="Y356:Y488 Y67:Y354">
    <cfRule type="expression" dxfId="633" priority="1147" stopIfTrue="1">
      <formula>Y67="CON AVANCE"</formula>
    </cfRule>
  </conditionalFormatting>
  <conditionalFormatting sqref="Y356:Y488 Y67:Y354">
    <cfRule type="expression" dxfId="632" priority="1146" stopIfTrue="1">
      <formula>Y67="CUMPLIDA"</formula>
    </cfRule>
    <cfRule type="expression" dxfId="631" priority="1149" stopIfTrue="1">
      <formula>Y67="PRÓXIMA A VENCER"</formula>
    </cfRule>
    <cfRule type="expression" dxfId="630" priority="1150" stopIfTrue="1">
      <formula>Y67="VENCIDA"</formula>
    </cfRule>
  </conditionalFormatting>
  <conditionalFormatting sqref="Y356:Y488 Y67:Y354">
    <cfRule type="expression" dxfId="629" priority="1148">
      <formula>Y67="EN TERMINO"</formula>
    </cfRule>
  </conditionalFormatting>
  <conditionalFormatting sqref="L399:O399 A399 C399:J399">
    <cfRule type="containsErrors" dxfId="628" priority="1132">
      <formula>ISERROR(A399)</formula>
    </cfRule>
  </conditionalFormatting>
  <conditionalFormatting sqref="A399">
    <cfRule type="duplicateValues" dxfId="627" priority="1130"/>
  </conditionalFormatting>
  <conditionalFormatting sqref="N486 AA486 A486 C486:D486">
    <cfRule type="containsErrors" dxfId="626" priority="1109">
      <formula>ISERROR(A486)</formula>
    </cfRule>
  </conditionalFormatting>
  <conditionalFormatting sqref="A486">
    <cfRule type="duplicateValues" dxfId="625" priority="1107"/>
  </conditionalFormatting>
  <conditionalFormatting sqref="A1:A1048576">
    <cfRule type="duplicateValues" dxfId="624" priority="1052"/>
    <cfRule type="duplicateValues" dxfId="623" priority="1075"/>
  </conditionalFormatting>
  <conditionalFormatting sqref="T355:W355 Y355:AB355">
    <cfRule type="containsErrors" dxfId="622" priority="1063">
      <formula>ISERROR(T355)</formula>
    </cfRule>
  </conditionalFormatting>
  <conditionalFormatting sqref="Z355">
    <cfRule type="expression" dxfId="621" priority="1053">
      <formula>$AF355=1</formula>
    </cfRule>
    <cfRule type="expression" dxfId="620" priority="1054">
      <formula>$AF355=5</formula>
    </cfRule>
    <cfRule type="expression" dxfId="619" priority="1055">
      <formula>$AF355=4</formula>
    </cfRule>
    <cfRule type="expression" dxfId="618" priority="1056" stopIfTrue="1">
      <formula>$AF355=3</formula>
    </cfRule>
    <cfRule type="expression" dxfId="617" priority="1057">
      <formula>$AF355=2</formula>
    </cfRule>
  </conditionalFormatting>
  <conditionalFormatting sqref="Y355">
    <cfRule type="expression" dxfId="616" priority="1059" stopIfTrue="1">
      <formula>Y355="CON AVANCE"</formula>
    </cfRule>
  </conditionalFormatting>
  <conditionalFormatting sqref="Y355">
    <cfRule type="expression" dxfId="615" priority="1058" stopIfTrue="1">
      <formula>Y355="CUMPLIDA"</formula>
    </cfRule>
    <cfRule type="expression" dxfId="614" priority="1061" stopIfTrue="1">
      <formula>Y355="PRÓXIMA A VENCER"</formula>
    </cfRule>
    <cfRule type="expression" dxfId="613" priority="1062" stopIfTrue="1">
      <formula>Y355="VENCIDA"</formula>
    </cfRule>
  </conditionalFormatting>
  <conditionalFormatting sqref="Y355">
    <cfRule type="expression" dxfId="612" priority="1060">
      <formula>Y355="EN TERMINO"</formula>
    </cfRule>
  </conditionalFormatting>
  <conditionalFormatting sqref="D78">
    <cfRule type="containsErrors" dxfId="611" priority="1049">
      <formula>ISERROR(D78)</formula>
    </cfRule>
  </conditionalFormatting>
  <conditionalFormatting sqref="H78:I78">
    <cfRule type="containsErrors" dxfId="610" priority="1048">
      <formula>ISERROR(H78)</formula>
    </cfRule>
  </conditionalFormatting>
  <conditionalFormatting sqref="H79">
    <cfRule type="containsErrors" dxfId="609" priority="1047">
      <formula>ISERROR(H79)</formula>
    </cfRule>
  </conditionalFormatting>
  <conditionalFormatting sqref="I79">
    <cfRule type="containsErrors" dxfId="608" priority="1046">
      <formula>ISERROR(I79)</formula>
    </cfRule>
  </conditionalFormatting>
  <conditionalFormatting sqref="D79">
    <cfRule type="containsErrors" dxfId="607" priority="1045">
      <formula>ISERROR(D79)</formula>
    </cfRule>
  </conditionalFormatting>
  <conditionalFormatting sqref="N79">
    <cfRule type="cellIs" dxfId="606" priority="1044" operator="equal">
      <formula>0</formula>
    </cfRule>
  </conditionalFormatting>
  <conditionalFormatting sqref="N78">
    <cfRule type="cellIs" dxfId="605" priority="1043" operator="equal">
      <formula>0</formula>
    </cfRule>
  </conditionalFormatting>
  <conditionalFormatting sqref="AA78 AB67:AB79">
    <cfRule type="containsErrors" dxfId="604" priority="1034">
      <formula>ISERROR(AA67)</formula>
    </cfRule>
  </conditionalFormatting>
  <conditionalFormatting sqref="AA79">
    <cfRule type="containsErrors" dxfId="603" priority="1021">
      <formula>ISERROR(AA79)</formula>
    </cfRule>
  </conditionalFormatting>
  <conditionalFormatting sqref="N67:N77">
    <cfRule type="cellIs" dxfId="602" priority="999" operator="equal">
      <formula>0</formula>
    </cfRule>
  </conditionalFormatting>
  <conditionalFormatting sqref="D50:D51 D53:D57">
    <cfRule type="containsErrors" dxfId="601" priority="965">
      <formula>ISERROR(D50)</formula>
    </cfRule>
  </conditionalFormatting>
  <conditionalFormatting sqref="D65:E66">
    <cfRule type="containsErrors" dxfId="600" priority="964">
      <formula>ISERROR(D65)</formula>
    </cfRule>
  </conditionalFormatting>
  <conditionalFormatting sqref="D58:E58 D60:E60 D62:E62">
    <cfRule type="containsErrors" dxfId="599" priority="963">
      <formula>ISERROR(D58)</formula>
    </cfRule>
  </conditionalFormatting>
  <conditionalFormatting sqref="H58:I58">
    <cfRule type="containsErrors" dxfId="598" priority="962">
      <formula>ISERROR(H58)</formula>
    </cfRule>
  </conditionalFormatting>
  <conditionalFormatting sqref="O58">
    <cfRule type="containsErrors" dxfId="597" priority="961">
      <formula>ISERROR(O58)</formula>
    </cfRule>
  </conditionalFormatting>
  <conditionalFormatting sqref="D59:E59">
    <cfRule type="containsErrors" dxfId="596" priority="960">
      <formula>ISERROR(D59)</formula>
    </cfRule>
  </conditionalFormatting>
  <conditionalFormatting sqref="D61:E61">
    <cfRule type="containsErrors" dxfId="595" priority="959">
      <formula>ISERROR(D61)</formula>
    </cfRule>
  </conditionalFormatting>
  <conditionalFormatting sqref="D63:E63">
    <cfRule type="containsErrors" dxfId="594" priority="958">
      <formula>ISERROR(D63)</formula>
    </cfRule>
  </conditionalFormatting>
  <conditionalFormatting sqref="D64:E64">
    <cfRule type="containsErrors" dxfId="593" priority="957">
      <formula>ISERROR(D64)</formula>
    </cfRule>
  </conditionalFormatting>
  <conditionalFormatting sqref="E50:G51 E53:G57">
    <cfRule type="containsErrors" dxfId="592" priority="956">
      <formula>ISERROR(E50)</formula>
    </cfRule>
  </conditionalFormatting>
  <conditionalFormatting sqref="O50">
    <cfRule type="containsErrors" dxfId="591" priority="955">
      <formula>ISERROR(O50)</formula>
    </cfRule>
  </conditionalFormatting>
  <conditionalFormatting sqref="N58">
    <cfRule type="cellIs" dxfId="590" priority="954" operator="equal">
      <formula>0</formula>
    </cfRule>
  </conditionalFormatting>
  <conditionalFormatting sqref="N50">
    <cfRule type="cellIs" dxfId="589" priority="953" operator="equal">
      <formula>0</formula>
    </cfRule>
  </conditionalFormatting>
  <conditionalFormatting sqref="H50">
    <cfRule type="containsErrors" dxfId="588" priority="952">
      <formula>ISERROR(H50)</formula>
    </cfRule>
  </conditionalFormatting>
  <conditionalFormatting sqref="O51">
    <cfRule type="containsErrors" dxfId="587" priority="951">
      <formula>ISERROR(O51)</formula>
    </cfRule>
  </conditionalFormatting>
  <conditionalFormatting sqref="N51">
    <cfRule type="cellIs" dxfId="586" priority="950" operator="equal">
      <formula>0</formula>
    </cfRule>
  </conditionalFormatting>
  <conditionalFormatting sqref="H51">
    <cfRule type="containsErrors" dxfId="585" priority="949">
      <formula>ISERROR(H51)</formula>
    </cfRule>
  </conditionalFormatting>
  <conditionalFormatting sqref="O53">
    <cfRule type="containsErrors" dxfId="584" priority="948">
      <formula>ISERROR(O53)</formula>
    </cfRule>
  </conditionalFormatting>
  <conditionalFormatting sqref="N53">
    <cfRule type="cellIs" dxfId="583" priority="947" operator="equal">
      <formula>0</formula>
    </cfRule>
  </conditionalFormatting>
  <conditionalFormatting sqref="H53">
    <cfRule type="containsErrors" dxfId="582" priority="946">
      <formula>ISERROR(H53)</formula>
    </cfRule>
  </conditionalFormatting>
  <conditionalFormatting sqref="O54">
    <cfRule type="containsErrors" dxfId="581" priority="945">
      <formula>ISERROR(O54)</formula>
    </cfRule>
  </conditionalFormatting>
  <conditionalFormatting sqref="N54">
    <cfRule type="cellIs" dxfId="580" priority="944" operator="equal">
      <formula>0</formula>
    </cfRule>
  </conditionalFormatting>
  <conditionalFormatting sqref="H54">
    <cfRule type="containsErrors" dxfId="579" priority="943">
      <formula>ISERROR(H54)</formula>
    </cfRule>
  </conditionalFormatting>
  <conditionalFormatting sqref="O55">
    <cfRule type="containsErrors" dxfId="578" priority="942">
      <formula>ISERROR(O55)</formula>
    </cfRule>
  </conditionalFormatting>
  <conditionalFormatting sqref="N55">
    <cfRule type="cellIs" dxfId="577" priority="941" operator="equal">
      <formula>0</formula>
    </cfRule>
  </conditionalFormatting>
  <conditionalFormatting sqref="H55">
    <cfRule type="containsErrors" dxfId="576" priority="940">
      <formula>ISERROR(H55)</formula>
    </cfRule>
  </conditionalFormatting>
  <conditionalFormatting sqref="O56">
    <cfRule type="containsErrors" dxfId="575" priority="939">
      <formula>ISERROR(O56)</formula>
    </cfRule>
  </conditionalFormatting>
  <conditionalFormatting sqref="N56">
    <cfRule type="cellIs" dxfId="574" priority="938" operator="equal">
      <formula>0</formula>
    </cfRule>
  </conditionalFormatting>
  <conditionalFormatting sqref="H56">
    <cfRule type="containsErrors" dxfId="573" priority="937">
      <formula>ISERROR(H56)</formula>
    </cfRule>
  </conditionalFormatting>
  <conditionalFormatting sqref="O57">
    <cfRule type="containsErrors" dxfId="572" priority="936">
      <formula>ISERROR(O57)</formula>
    </cfRule>
  </conditionalFormatting>
  <conditionalFormatting sqref="N57">
    <cfRule type="cellIs" dxfId="571" priority="935" operator="equal">
      <formula>0</formula>
    </cfRule>
  </conditionalFormatting>
  <conditionalFormatting sqref="H57">
    <cfRule type="containsErrors" dxfId="570" priority="934">
      <formula>ISERROR(H57)</formula>
    </cfRule>
  </conditionalFormatting>
  <conditionalFormatting sqref="H59:I59">
    <cfRule type="containsErrors" dxfId="569" priority="933">
      <formula>ISERROR(H59)</formula>
    </cfRule>
  </conditionalFormatting>
  <conditionalFormatting sqref="O59">
    <cfRule type="containsErrors" dxfId="568" priority="932">
      <formula>ISERROR(O59)</formula>
    </cfRule>
  </conditionalFormatting>
  <conditionalFormatting sqref="N59">
    <cfRule type="cellIs" dxfId="567" priority="931" operator="equal">
      <formula>0</formula>
    </cfRule>
  </conditionalFormatting>
  <conditionalFormatting sqref="H60:I60">
    <cfRule type="containsErrors" dxfId="566" priority="930">
      <formula>ISERROR(H60)</formula>
    </cfRule>
  </conditionalFormatting>
  <conditionalFormatting sqref="O60">
    <cfRule type="containsErrors" dxfId="565" priority="929">
      <formula>ISERROR(O60)</formula>
    </cfRule>
  </conditionalFormatting>
  <conditionalFormatting sqref="N60">
    <cfRule type="cellIs" dxfId="564" priority="928" operator="equal">
      <formula>0</formula>
    </cfRule>
  </conditionalFormatting>
  <conditionalFormatting sqref="H62:I62">
    <cfRule type="containsErrors" dxfId="563" priority="927">
      <formula>ISERROR(H62)</formula>
    </cfRule>
  </conditionalFormatting>
  <conditionalFormatting sqref="O62">
    <cfRule type="containsErrors" dxfId="562" priority="926">
      <formula>ISERROR(O62)</formula>
    </cfRule>
  </conditionalFormatting>
  <conditionalFormatting sqref="N62">
    <cfRule type="cellIs" dxfId="561" priority="925" operator="equal">
      <formula>0</formula>
    </cfRule>
  </conditionalFormatting>
  <conditionalFormatting sqref="H63:I63">
    <cfRule type="containsErrors" dxfId="560" priority="924">
      <formula>ISERROR(H63)</formula>
    </cfRule>
  </conditionalFormatting>
  <conditionalFormatting sqref="O63">
    <cfRule type="containsErrors" dxfId="559" priority="923">
      <formula>ISERROR(O63)</formula>
    </cfRule>
  </conditionalFormatting>
  <conditionalFormatting sqref="N63">
    <cfRule type="cellIs" dxfId="558" priority="922" operator="equal">
      <formula>0</formula>
    </cfRule>
  </conditionalFormatting>
  <conditionalFormatting sqref="O64">
    <cfRule type="containsErrors" dxfId="557" priority="921">
      <formula>ISERROR(O64)</formula>
    </cfRule>
  </conditionalFormatting>
  <conditionalFormatting sqref="N64">
    <cfRule type="cellIs" dxfId="556" priority="920" operator="equal">
      <formula>0</formula>
    </cfRule>
  </conditionalFormatting>
  <conditionalFormatting sqref="H64">
    <cfRule type="containsErrors" dxfId="555" priority="919">
      <formula>ISERROR(H64)</formula>
    </cfRule>
  </conditionalFormatting>
  <conditionalFormatting sqref="O65">
    <cfRule type="containsErrors" dxfId="554" priority="918">
      <formula>ISERROR(O65)</formula>
    </cfRule>
  </conditionalFormatting>
  <conditionalFormatting sqref="N65">
    <cfRule type="cellIs" dxfId="553" priority="917" operator="equal">
      <formula>0</formula>
    </cfRule>
  </conditionalFormatting>
  <conditionalFormatting sqref="H65">
    <cfRule type="containsErrors" dxfId="552" priority="916">
      <formula>ISERROR(H65)</formula>
    </cfRule>
  </conditionalFormatting>
  <conditionalFormatting sqref="H66:I66">
    <cfRule type="containsErrors" dxfId="551" priority="915">
      <formula>ISERROR(H66)</formula>
    </cfRule>
  </conditionalFormatting>
  <conditionalFormatting sqref="O66">
    <cfRule type="containsErrors" dxfId="550" priority="914">
      <formula>ISERROR(O66)</formula>
    </cfRule>
  </conditionalFormatting>
  <conditionalFormatting sqref="N66">
    <cfRule type="cellIs" dxfId="549" priority="913" operator="equal">
      <formula>0</formula>
    </cfRule>
  </conditionalFormatting>
  <conditionalFormatting sqref="H61:I61">
    <cfRule type="containsErrors" dxfId="548" priority="912">
      <formula>ISERROR(H61)</formula>
    </cfRule>
  </conditionalFormatting>
  <conditionalFormatting sqref="O61">
    <cfRule type="containsErrors" dxfId="547" priority="911">
      <formula>ISERROR(O61)</formula>
    </cfRule>
  </conditionalFormatting>
  <conditionalFormatting sqref="N61">
    <cfRule type="cellIs" dxfId="546" priority="910" operator="equal">
      <formula>0</formula>
    </cfRule>
  </conditionalFormatting>
  <conditionalFormatting sqref="D52:G52">
    <cfRule type="containsErrors" dxfId="545" priority="909">
      <formula>ISERROR(D52)</formula>
    </cfRule>
  </conditionalFormatting>
  <conditionalFormatting sqref="K52">
    <cfRule type="containsErrors" dxfId="544" priority="908">
      <formula>ISERROR(K52)</formula>
    </cfRule>
  </conditionalFormatting>
  <conditionalFormatting sqref="O52">
    <cfRule type="containsErrors" dxfId="543" priority="906">
      <formula>ISERROR(O52)</formula>
    </cfRule>
  </conditionalFormatting>
  <conditionalFormatting sqref="T50:W66 Y50:AA66">
    <cfRule type="containsErrors" dxfId="542" priority="904">
      <formula>ISERROR(T50)</formula>
    </cfRule>
  </conditionalFormatting>
  <conditionalFormatting sqref="Z50:Z66">
    <cfRule type="expression" dxfId="541" priority="894">
      <formula>$AF50=1</formula>
    </cfRule>
    <cfRule type="expression" dxfId="540" priority="895">
      <formula>$AF50=5</formula>
    </cfRule>
    <cfRule type="expression" dxfId="539" priority="896">
      <formula>$AF50=4</formula>
    </cfRule>
    <cfRule type="expression" dxfId="538" priority="897" stopIfTrue="1">
      <formula>$AF50=3</formula>
    </cfRule>
    <cfRule type="expression" dxfId="537" priority="898">
      <formula>$AF50=2</formula>
    </cfRule>
  </conditionalFormatting>
  <conditionalFormatting sqref="Y50:Y66">
    <cfRule type="expression" dxfId="536" priority="900" stopIfTrue="1">
      <formula>Y50="CON AVANCE"</formula>
    </cfRule>
  </conditionalFormatting>
  <conditionalFormatting sqref="Y50:Y66">
    <cfRule type="expression" dxfId="535" priority="899" stopIfTrue="1">
      <formula>Y50="CUMPLIDA"</formula>
    </cfRule>
    <cfRule type="expression" dxfId="534" priority="902" stopIfTrue="1">
      <formula>Y50="PRÓXIMA A VENCER"</formula>
    </cfRule>
    <cfRule type="expression" dxfId="533" priority="903" stopIfTrue="1">
      <formula>Y50="VENCIDA"</formula>
    </cfRule>
  </conditionalFormatting>
  <conditionalFormatting sqref="Y50:Y66">
    <cfRule type="expression" dxfId="532" priority="901">
      <formula>Y50="EN TERMINO"</formula>
    </cfRule>
  </conditionalFormatting>
  <conditionalFormatting sqref="AB50:AB66">
    <cfRule type="containsErrors" dxfId="531" priority="893">
      <formula>ISERROR(AB50)</formula>
    </cfRule>
  </conditionalFormatting>
  <conditionalFormatting sqref="H52">
    <cfRule type="containsErrors" dxfId="530" priority="886">
      <formula>ISERROR(H52)</formula>
    </cfRule>
  </conditionalFormatting>
  <conditionalFormatting sqref="N52">
    <cfRule type="cellIs" dxfId="529" priority="889" operator="equal">
      <formula>0</formula>
    </cfRule>
  </conditionalFormatting>
  <conditionalFormatting sqref="J52">
    <cfRule type="containsErrors" dxfId="528" priority="888">
      <formula>ISERROR(J52)</formula>
    </cfRule>
  </conditionalFormatting>
  <conditionalFormatting sqref="I52">
    <cfRule type="containsErrors" dxfId="527" priority="887">
      <formula>ISERROR(I52)</formula>
    </cfRule>
  </conditionalFormatting>
  <conditionalFormatting sqref="D30:D37">
    <cfRule type="containsErrors" dxfId="526" priority="659">
      <formula>ISERROR(D30)</formula>
    </cfRule>
  </conditionalFormatting>
  <conditionalFormatting sqref="D45">
    <cfRule type="containsErrors" dxfId="525" priority="658">
      <formula>ISERROR(D45)</formula>
    </cfRule>
  </conditionalFormatting>
  <conditionalFormatting sqref="D38">
    <cfRule type="containsErrors" dxfId="524" priority="657">
      <formula>ISERROR(D38)</formula>
    </cfRule>
  </conditionalFormatting>
  <conditionalFormatting sqref="D39">
    <cfRule type="containsErrors" dxfId="523" priority="656">
      <formula>ISERROR(D39)</formula>
    </cfRule>
  </conditionalFormatting>
  <conditionalFormatting sqref="D40">
    <cfRule type="containsErrors" dxfId="522" priority="655">
      <formula>ISERROR(D40)</formula>
    </cfRule>
  </conditionalFormatting>
  <conditionalFormatting sqref="D41">
    <cfRule type="containsErrors" dxfId="521" priority="654">
      <formula>ISERROR(D41)</formula>
    </cfRule>
  </conditionalFormatting>
  <conditionalFormatting sqref="D42">
    <cfRule type="containsErrors" dxfId="520" priority="653">
      <formula>ISERROR(D42)</formula>
    </cfRule>
  </conditionalFormatting>
  <conditionalFormatting sqref="D43">
    <cfRule type="containsErrors" dxfId="519" priority="652">
      <formula>ISERROR(D43)</formula>
    </cfRule>
  </conditionalFormatting>
  <conditionalFormatting sqref="D44">
    <cfRule type="containsErrors" dxfId="518" priority="651">
      <formula>ISERROR(D44)</formula>
    </cfRule>
  </conditionalFormatting>
  <conditionalFormatting sqref="D46">
    <cfRule type="containsErrors" dxfId="517" priority="650">
      <formula>ISERROR(D46)</formula>
    </cfRule>
  </conditionalFormatting>
  <conditionalFormatting sqref="D49">
    <cfRule type="containsErrors" dxfId="516" priority="649">
      <formula>ISERROR(D49)</formula>
    </cfRule>
  </conditionalFormatting>
  <conditionalFormatting sqref="F30:G37">
    <cfRule type="containsErrors" dxfId="515" priority="648">
      <formula>ISERROR(F30)</formula>
    </cfRule>
  </conditionalFormatting>
  <conditionalFormatting sqref="AB30:AB49">
    <cfRule type="containsErrors" dxfId="514" priority="633">
      <formula>ISERROR(AB30)</formula>
    </cfRule>
  </conditionalFormatting>
  <conditionalFormatting sqref="N30">
    <cfRule type="cellIs" dxfId="513" priority="647" operator="equal">
      <formula>0</formula>
    </cfRule>
  </conditionalFormatting>
  <conditionalFormatting sqref="N31:N49">
    <cfRule type="cellIs" dxfId="512" priority="646" operator="equal">
      <formula>0</formula>
    </cfRule>
  </conditionalFormatting>
  <conditionalFormatting sqref="T30:W49 Y30:AA49">
    <cfRule type="containsErrors" dxfId="511" priority="644">
      <formula>ISERROR(T30)</formula>
    </cfRule>
  </conditionalFormatting>
  <conditionalFormatting sqref="Z30:Z49">
    <cfRule type="expression" dxfId="510" priority="634">
      <formula>$AF30=1</formula>
    </cfRule>
    <cfRule type="expression" dxfId="509" priority="635">
      <formula>$AF30=5</formula>
    </cfRule>
    <cfRule type="expression" dxfId="508" priority="636">
      <formula>$AF30=4</formula>
    </cfRule>
    <cfRule type="expression" dxfId="507" priority="637" stopIfTrue="1">
      <formula>$AF30=3</formula>
    </cfRule>
    <cfRule type="expression" dxfId="506" priority="638">
      <formula>$AF30=2</formula>
    </cfRule>
  </conditionalFormatting>
  <conditionalFormatting sqref="Y30:Y49">
    <cfRule type="expression" dxfId="505" priority="640" stopIfTrue="1">
      <formula>Y30="CON AVANCE"</formula>
    </cfRule>
  </conditionalFormatting>
  <conditionalFormatting sqref="Y30:Y49">
    <cfRule type="expression" dxfId="504" priority="639" stopIfTrue="1">
      <formula>Y30="CUMPLIDA"</formula>
    </cfRule>
    <cfRule type="expression" dxfId="503" priority="642" stopIfTrue="1">
      <formula>Y30="PRÓXIMA A VENCER"</formula>
    </cfRule>
    <cfRule type="expression" dxfId="502" priority="643" stopIfTrue="1">
      <formula>Y30="VENCIDA"</formula>
    </cfRule>
  </conditionalFormatting>
  <conditionalFormatting sqref="Y30:Y49">
    <cfRule type="expression" dxfId="501" priority="641">
      <formula>Y30="EN TERMINO"</formula>
    </cfRule>
  </conditionalFormatting>
  <conditionalFormatting sqref="AA68:AA77">
    <cfRule type="containsErrors" dxfId="500" priority="632">
      <formula>ISERROR(AA68)</formula>
    </cfRule>
  </conditionalFormatting>
  <conditionalFormatting sqref="R1:S1 R2:R28">
    <cfRule type="containsErrors" dxfId="499" priority="631">
      <formula>ISERROR(R1)</formula>
    </cfRule>
  </conditionalFormatting>
  <conditionalFormatting sqref="S30">
    <cfRule type="containsErrors" dxfId="498" priority="630">
      <formula>ISERROR(S30)</formula>
    </cfRule>
  </conditionalFormatting>
  <conditionalFormatting sqref="S31:S488">
    <cfRule type="cellIs" dxfId="497" priority="628" operator="lessThan">
      <formula>0</formula>
    </cfRule>
    <cfRule type="containsErrors" dxfId="496" priority="629">
      <formula>ISERROR(S31)</formula>
    </cfRule>
  </conditionalFormatting>
  <conditionalFormatting sqref="S30">
    <cfRule type="cellIs" dxfId="495" priority="627" operator="lessThan">
      <formula>0</formula>
    </cfRule>
  </conditionalFormatting>
  <conditionalFormatting sqref="P50:P66">
    <cfRule type="cellIs" dxfId="494" priority="557" operator="equal">
      <formula>0</formula>
    </cfRule>
  </conditionalFormatting>
  <conditionalFormatting sqref="P193 P234:P236 P195 P96:P97 P104 P107 P110 P116:P117 P132 P147 P149 P151 P157:P158 P138:P139 P154">
    <cfRule type="containsErrors" dxfId="493" priority="556">
      <formula>ISERROR(P96)</formula>
    </cfRule>
  </conditionalFormatting>
  <conditionalFormatting sqref="P247:P249 P251:P258 P463:P469 P472:P476 P478 P161:P164">
    <cfRule type="cellIs" dxfId="492" priority="555" operator="equal">
      <formula>0</formula>
    </cfRule>
  </conditionalFormatting>
  <conditionalFormatting sqref="P238">
    <cfRule type="containsErrors" dxfId="491" priority="552">
      <formula>ISERROR(P238)</formula>
    </cfRule>
  </conditionalFormatting>
  <conditionalFormatting sqref="P194">
    <cfRule type="cellIs" dxfId="490" priority="550" operator="equal">
      <formula>0</formula>
    </cfRule>
  </conditionalFormatting>
  <conditionalFormatting sqref="P196">
    <cfRule type="cellIs" dxfId="489" priority="549" operator="equal">
      <formula>0</formula>
    </cfRule>
  </conditionalFormatting>
  <conditionalFormatting sqref="P197:P198">
    <cfRule type="cellIs" dxfId="488" priority="548" operator="equal">
      <formula>0</formula>
    </cfRule>
  </conditionalFormatting>
  <conditionalFormatting sqref="P199">
    <cfRule type="cellIs" dxfId="487" priority="547" operator="equal">
      <formula>0</formula>
    </cfRule>
  </conditionalFormatting>
  <conditionalFormatting sqref="P200">
    <cfRule type="cellIs" dxfId="486" priority="546" operator="equal">
      <formula>0</formula>
    </cfRule>
  </conditionalFormatting>
  <conditionalFormatting sqref="P201">
    <cfRule type="cellIs" dxfId="485" priority="545" operator="equal">
      <formula>0</formula>
    </cfRule>
  </conditionalFormatting>
  <conditionalFormatting sqref="P202">
    <cfRule type="cellIs" dxfId="484" priority="544" operator="equal">
      <formula>0</formula>
    </cfRule>
  </conditionalFormatting>
  <conditionalFormatting sqref="P203">
    <cfRule type="cellIs" dxfId="483" priority="542" operator="equal">
      <formula>0</formula>
    </cfRule>
  </conditionalFormatting>
  <conditionalFormatting sqref="P204">
    <cfRule type="cellIs" dxfId="482" priority="537" operator="equal">
      <formula>0</formula>
    </cfRule>
  </conditionalFormatting>
  <conditionalFormatting sqref="P205">
    <cfRule type="cellIs" dxfId="481" priority="535" operator="equal">
      <formula>0</formula>
    </cfRule>
  </conditionalFormatting>
  <conditionalFormatting sqref="P233">
    <cfRule type="cellIs" dxfId="480" priority="534" operator="equal">
      <formula>0</formula>
    </cfRule>
  </conditionalFormatting>
  <conditionalFormatting sqref="P237">
    <cfRule type="cellIs" dxfId="479" priority="533" operator="equal">
      <formula>0</formula>
    </cfRule>
  </conditionalFormatting>
  <conditionalFormatting sqref="P239:P240">
    <cfRule type="cellIs" dxfId="478" priority="532" operator="equal">
      <formula>0</formula>
    </cfRule>
  </conditionalFormatting>
  <conditionalFormatting sqref="P241:P242">
    <cfRule type="cellIs" dxfId="477" priority="531" operator="equal">
      <formula>0</formula>
    </cfRule>
  </conditionalFormatting>
  <conditionalFormatting sqref="P243:P244">
    <cfRule type="cellIs" dxfId="476" priority="530" operator="equal">
      <formula>0</formula>
    </cfRule>
  </conditionalFormatting>
  <conditionalFormatting sqref="P245">
    <cfRule type="cellIs" dxfId="475" priority="529" operator="equal">
      <formula>0</formula>
    </cfRule>
  </conditionalFormatting>
  <conditionalFormatting sqref="P259">
    <cfRule type="cellIs" dxfId="474" priority="528" operator="equal">
      <formula>0</formula>
    </cfRule>
  </conditionalFormatting>
  <conditionalFormatting sqref="P479">
    <cfRule type="cellIs" dxfId="473" priority="527" operator="equal">
      <formula>0</formula>
    </cfRule>
  </conditionalFormatting>
  <conditionalFormatting sqref="P160">
    <cfRule type="cellIs" dxfId="472" priority="526" operator="equal">
      <formula>0</formula>
    </cfRule>
  </conditionalFormatting>
  <conditionalFormatting sqref="P207">
    <cfRule type="cellIs" dxfId="471" priority="519" operator="equal">
      <formula>0</formula>
    </cfRule>
  </conditionalFormatting>
  <conditionalFormatting sqref="P209">
    <cfRule type="cellIs" dxfId="470" priority="518" operator="equal">
      <formula>0</formula>
    </cfRule>
  </conditionalFormatting>
  <conditionalFormatting sqref="P211">
    <cfRule type="cellIs" dxfId="469" priority="517" operator="equal">
      <formula>0</formula>
    </cfRule>
  </conditionalFormatting>
  <conditionalFormatting sqref="P213">
    <cfRule type="cellIs" dxfId="468" priority="516" operator="equal">
      <formula>0</formula>
    </cfRule>
  </conditionalFormatting>
  <conditionalFormatting sqref="P215">
    <cfRule type="cellIs" dxfId="467" priority="515" operator="equal">
      <formula>0</formula>
    </cfRule>
  </conditionalFormatting>
  <conditionalFormatting sqref="P217">
    <cfRule type="cellIs" dxfId="466" priority="514" operator="equal">
      <formula>0</formula>
    </cfRule>
  </conditionalFormatting>
  <conditionalFormatting sqref="P219">
    <cfRule type="cellIs" dxfId="465" priority="513" operator="equal">
      <formula>0</formula>
    </cfRule>
  </conditionalFormatting>
  <conditionalFormatting sqref="P221">
    <cfRule type="cellIs" dxfId="464" priority="512" operator="equal">
      <formula>0</formula>
    </cfRule>
  </conditionalFormatting>
  <conditionalFormatting sqref="P223">
    <cfRule type="cellIs" dxfId="463" priority="511" operator="equal">
      <formula>0</formula>
    </cfRule>
  </conditionalFormatting>
  <conditionalFormatting sqref="P225">
    <cfRule type="cellIs" dxfId="462" priority="510" operator="equal">
      <formula>0</formula>
    </cfRule>
  </conditionalFormatting>
  <conditionalFormatting sqref="P227">
    <cfRule type="cellIs" dxfId="461" priority="509" operator="equal">
      <formula>0</formula>
    </cfRule>
  </conditionalFormatting>
  <conditionalFormatting sqref="P229">
    <cfRule type="cellIs" dxfId="460" priority="508" operator="equal">
      <formula>0</formula>
    </cfRule>
  </conditionalFormatting>
  <conditionalFormatting sqref="P231">
    <cfRule type="cellIs" dxfId="459" priority="507" operator="equal">
      <formula>0</formula>
    </cfRule>
  </conditionalFormatting>
  <conditionalFormatting sqref="P91">
    <cfRule type="cellIs" dxfId="458" priority="506" operator="equal">
      <formula>0</formula>
    </cfRule>
  </conditionalFormatting>
  <conditionalFormatting sqref="P92">
    <cfRule type="cellIs" dxfId="457" priority="505" operator="equal">
      <formula>0</formula>
    </cfRule>
  </conditionalFormatting>
  <conditionalFormatting sqref="P93">
    <cfRule type="cellIs" dxfId="456" priority="504" operator="equal">
      <formula>0</formula>
    </cfRule>
  </conditionalFormatting>
  <conditionalFormatting sqref="P94">
    <cfRule type="cellIs" dxfId="455" priority="503" operator="equal">
      <formula>0</formula>
    </cfRule>
  </conditionalFormatting>
  <conditionalFormatting sqref="P95">
    <cfRule type="cellIs" dxfId="454" priority="502" operator="equal">
      <formula>0</formula>
    </cfRule>
  </conditionalFormatting>
  <conditionalFormatting sqref="P98">
    <cfRule type="cellIs" dxfId="453" priority="499" operator="equal">
      <formula>0</formula>
    </cfRule>
  </conditionalFormatting>
  <conditionalFormatting sqref="P99">
    <cfRule type="cellIs" dxfId="452" priority="498" operator="equal">
      <formula>0</formula>
    </cfRule>
  </conditionalFormatting>
  <conditionalFormatting sqref="P100">
    <cfRule type="cellIs" dxfId="451" priority="497" operator="equal">
      <formula>0</formula>
    </cfRule>
  </conditionalFormatting>
  <conditionalFormatting sqref="P101">
    <cfRule type="cellIs" dxfId="450" priority="496" operator="equal">
      <formula>0</formula>
    </cfRule>
  </conditionalFormatting>
  <conditionalFormatting sqref="P102">
    <cfRule type="cellIs" dxfId="449" priority="495" operator="equal">
      <formula>0</formula>
    </cfRule>
  </conditionalFormatting>
  <conditionalFormatting sqref="P103">
    <cfRule type="cellIs" dxfId="448" priority="494" operator="equal">
      <formula>0</formula>
    </cfRule>
  </conditionalFormatting>
  <conditionalFormatting sqref="P105">
    <cfRule type="cellIs" dxfId="447" priority="486" operator="equal">
      <formula>0</formula>
    </cfRule>
  </conditionalFormatting>
  <conditionalFormatting sqref="P106">
    <cfRule type="cellIs" dxfId="446" priority="485" operator="equal">
      <formula>0</formula>
    </cfRule>
  </conditionalFormatting>
  <conditionalFormatting sqref="P108">
    <cfRule type="cellIs" dxfId="445" priority="482" operator="equal">
      <formula>0</formula>
    </cfRule>
  </conditionalFormatting>
  <conditionalFormatting sqref="P109">
    <cfRule type="cellIs" dxfId="444" priority="481" operator="equal">
      <formula>0</formula>
    </cfRule>
  </conditionalFormatting>
  <conditionalFormatting sqref="P111">
    <cfRule type="cellIs" dxfId="443" priority="480" operator="equal">
      <formula>0</formula>
    </cfRule>
  </conditionalFormatting>
  <conditionalFormatting sqref="P112">
    <cfRule type="cellIs" dxfId="442" priority="479" operator="equal">
      <formula>0</formula>
    </cfRule>
  </conditionalFormatting>
  <conditionalFormatting sqref="P113">
    <cfRule type="cellIs" dxfId="441" priority="468" operator="equal">
      <formula>0</formula>
    </cfRule>
  </conditionalFormatting>
  <conditionalFormatting sqref="P114">
    <cfRule type="cellIs" dxfId="440" priority="467" operator="equal">
      <formula>0</formula>
    </cfRule>
  </conditionalFormatting>
  <conditionalFormatting sqref="P115">
    <cfRule type="cellIs" dxfId="439" priority="466" operator="equal">
      <formula>0</formula>
    </cfRule>
  </conditionalFormatting>
  <conditionalFormatting sqref="P118">
    <cfRule type="cellIs" dxfId="438" priority="465" operator="equal">
      <formula>0</formula>
    </cfRule>
  </conditionalFormatting>
  <conditionalFormatting sqref="P122">
    <cfRule type="cellIs" dxfId="437" priority="464" operator="equal">
      <formula>0</formula>
    </cfRule>
  </conditionalFormatting>
  <conditionalFormatting sqref="P125">
    <cfRule type="cellIs" dxfId="436" priority="463" operator="equal">
      <formula>0</formula>
    </cfRule>
  </conditionalFormatting>
  <conditionalFormatting sqref="P126">
    <cfRule type="cellIs" dxfId="435" priority="461" operator="equal">
      <formula>0</formula>
    </cfRule>
  </conditionalFormatting>
  <conditionalFormatting sqref="P127">
    <cfRule type="cellIs" dxfId="434" priority="460" operator="equal">
      <formula>0</formula>
    </cfRule>
  </conditionalFormatting>
  <conditionalFormatting sqref="P128">
    <cfRule type="cellIs" dxfId="433" priority="459" operator="equal">
      <formula>0</formula>
    </cfRule>
  </conditionalFormatting>
  <conditionalFormatting sqref="P129">
    <cfRule type="cellIs" dxfId="432" priority="458" operator="equal">
      <formula>0</formula>
    </cfRule>
  </conditionalFormatting>
  <conditionalFormatting sqref="P130">
    <cfRule type="cellIs" dxfId="431" priority="457" operator="equal">
      <formula>0</formula>
    </cfRule>
  </conditionalFormatting>
  <conditionalFormatting sqref="P131">
    <cfRule type="cellIs" dxfId="430" priority="456" operator="equal">
      <formula>0</formula>
    </cfRule>
  </conditionalFormatting>
  <conditionalFormatting sqref="P133">
    <cfRule type="cellIs" dxfId="429" priority="455" operator="equal">
      <formula>0</formula>
    </cfRule>
  </conditionalFormatting>
  <conditionalFormatting sqref="P134">
    <cfRule type="cellIs" dxfId="428" priority="454" operator="equal">
      <formula>0</formula>
    </cfRule>
  </conditionalFormatting>
  <conditionalFormatting sqref="P135">
    <cfRule type="cellIs" dxfId="427" priority="453" operator="equal">
      <formula>0</formula>
    </cfRule>
  </conditionalFormatting>
  <conditionalFormatting sqref="P136">
    <cfRule type="cellIs" dxfId="426" priority="452" operator="equal">
      <formula>0</formula>
    </cfRule>
  </conditionalFormatting>
  <conditionalFormatting sqref="P137">
    <cfRule type="cellIs" dxfId="425" priority="451" operator="equal">
      <formula>0</formula>
    </cfRule>
  </conditionalFormatting>
  <conditionalFormatting sqref="P140">
    <cfRule type="cellIs" dxfId="424" priority="450" operator="equal">
      <formula>0</formula>
    </cfRule>
  </conditionalFormatting>
  <conditionalFormatting sqref="P141">
    <cfRule type="cellIs" dxfId="423" priority="449" operator="equal">
      <formula>0</formula>
    </cfRule>
  </conditionalFormatting>
  <conditionalFormatting sqref="P142">
    <cfRule type="cellIs" dxfId="422" priority="448" operator="equal">
      <formula>0</formula>
    </cfRule>
  </conditionalFormatting>
  <conditionalFormatting sqref="P143">
    <cfRule type="cellIs" dxfId="421" priority="447" operator="equal">
      <formula>0</formula>
    </cfRule>
  </conditionalFormatting>
  <conditionalFormatting sqref="P144">
    <cfRule type="cellIs" dxfId="420" priority="446" operator="equal">
      <formula>0</formula>
    </cfRule>
  </conditionalFormatting>
  <conditionalFormatting sqref="P145">
    <cfRule type="cellIs" dxfId="419" priority="445" operator="equal">
      <formula>0</formula>
    </cfRule>
  </conditionalFormatting>
  <conditionalFormatting sqref="P146">
    <cfRule type="cellIs" dxfId="418" priority="444" operator="equal">
      <formula>0</formula>
    </cfRule>
  </conditionalFormatting>
  <conditionalFormatting sqref="P148">
    <cfRule type="cellIs" dxfId="417" priority="443" operator="equal">
      <formula>0</formula>
    </cfRule>
  </conditionalFormatting>
  <conditionalFormatting sqref="P150">
    <cfRule type="cellIs" dxfId="416" priority="442" operator="equal">
      <formula>0</formula>
    </cfRule>
  </conditionalFormatting>
  <conditionalFormatting sqref="P152">
    <cfRule type="cellIs" dxfId="415" priority="441" operator="equal">
      <formula>0</formula>
    </cfRule>
  </conditionalFormatting>
  <conditionalFormatting sqref="P153">
    <cfRule type="cellIs" dxfId="414" priority="440" operator="equal">
      <formula>0</formula>
    </cfRule>
  </conditionalFormatting>
  <conditionalFormatting sqref="P155">
    <cfRule type="cellIs" dxfId="413" priority="439" operator="equal">
      <formula>0</formula>
    </cfRule>
  </conditionalFormatting>
  <conditionalFormatting sqref="P156">
    <cfRule type="cellIs" dxfId="412" priority="438" operator="equal">
      <formula>0</formula>
    </cfRule>
  </conditionalFormatting>
  <conditionalFormatting sqref="P159">
    <cfRule type="cellIs" dxfId="411" priority="437" operator="equal">
      <formula>0</formula>
    </cfRule>
  </conditionalFormatting>
  <conditionalFormatting sqref="P80">
    <cfRule type="cellIs" dxfId="410" priority="435" operator="equal">
      <formula>0</formula>
    </cfRule>
  </conditionalFormatting>
  <conditionalFormatting sqref="P89">
    <cfRule type="cellIs" dxfId="409" priority="433" operator="equal">
      <formula>0</formula>
    </cfRule>
  </conditionalFormatting>
  <conditionalFormatting sqref="P90">
    <cfRule type="cellIs" dxfId="408" priority="432" operator="equal">
      <formula>0</formula>
    </cfRule>
  </conditionalFormatting>
  <conditionalFormatting sqref="P206">
    <cfRule type="cellIs" dxfId="407" priority="430" operator="equal">
      <formula>0</formula>
    </cfRule>
  </conditionalFormatting>
  <conditionalFormatting sqref="P208">
    <cfRule type="cellIs" dxfId="406" priority="429" operator="equal">
      <formula>0</formula>
    </cfRule>
  </conditionalFormatting>
  <conditionalFormatting sqref="P212">
    <cfRule type="cellIs" dxfId="405" priority="428" operator="equal">
      <formula>0</formula>
    </cfRule>
  </conditionalFormatting>
  <conditionalFormatting sqref="P246">
    <cfRule type="cellIs" dxfId="404" priority="427" operator="equal">
      <formula>0</formula>
    </cfRule>
  </conditionalFormatting>
  <conditionalFormatting sqref="P250">
    <cfRule type="cellIs" dxfId="403" priority="426" operator="equal">
      <formula>0</formula>
    </cfRule>
  </conditionalFormatting>
  <conditionalFormatting sqref="P338">
    <cfRule type="cellIs" dxfId="402" priority="422" operator="equal">
      <formula>0</formula>
    </cfRule>
  </conditionalFormatting>
  <conditionalFormatting sqref="P339">
    <cfRule type="cellIs" dxfId="401" priority="421" operator="equal">
      <formula>0</formula>
    </cfRule>
  </conditionalFormatting>
  <conditionalFormatting sqref="P365">
    <cfRule type="cellIs" dxfId="400" priority="420" operator="equal">
      <formula>0</formula>
    </cfRule>
  </conditionalFormatting>
  <conditionalFormatting sqref="P405">
    <cfRule type="cellIs" dxfId="399" priority="415" operator="equal">
      <formula>0</formula>
    </cfRule>
  </conditionalFormatting>
  <conditionalFormatting sqref="P406">
    <cfRule type="cellIs" dxfId="398" priority="414" operator="equal">
      <formula>0</formula>
    </cfRule>
  </conditionalFormatting>
  <conditionalFormatting sqref="P407">
    <cfRule type="cellIs" dxfId="397" priority="413" operator="equal">
      <formula>0</formula>
    </cfRule>
  </conditionalFormatting>
  <conditionalFormatting sqref="P408">
    <cfRule type="cellIs" dxfId="396" priority="412" operator="equal">
      <formula>0</formula>
    </cfRule>
  </conditionalFormatting>
  <conditionalFormatting sqref="P409">
    <cfRule type="cellIs" dxfId="395" priority="411" operator="equal">
      <formula>0</formula>
    </cfRule>
  </conditionalFormatting>
  <conditionalFormatting sqref="P410">
    <cfRule type="cellIs" dxfId="394" priority="410" operator="equal">
      <formula>0</formula>
    </cfRule>
  </conditionalFormatting>
  <conditionalFormatting sqref="P462">
    <cfRule type="cellIs" dxfId="393" priority="409" operator="equal">
      <formula>0</formula>
    </cfRule>
  </conditionalFormatting>
  <conditionalFormatting sqref="P470">
    <cfRule type="cellIs" dxfId="392" priority="408" operator="equal">
      <formula>0</formula>
    </cfRule>
  </conditionalFormatting>
  <conditionalFormatting sqref="P471">
    <cfRule type="cellIs" dxfId="391" priority="407" operator="equal">
      <formula>0</formula>
    </cfRule>
  </conditionalFormatting>
  <conditionalFormatting sqref="P477">
    <cfRule type="cellIs" dxfId="390" priority="406" operator="equal">
      <formula>0</formula>
    </cfRule>
  </conditionalFormatting>
  <conditionalFormatting sqref="P480">
    <cfRule type="cellIs" dxfId="389" priority="405" operator="equal">
      <formula>0</formula>
    </cfRule>
  </conditionalFormatting>
  <conditionalFormatting sqref="P481">
    <cfRule type="cellIs" dxfId="388" priority="404" operator="equal">
      <formula>0</formula>
    </cfRule>
  </conditionalFormatting>
  <conditionalFormatting sqref="P399">
    <cfRule type="cellIs" dxfId="387" priority="400" operator="equal">
      <formula>0</formula>
    </cfRule>
  </conditionalFormatting>
  <conditionalFormatting sqref="P486">
    <cfRule type="cellIs" dxfId="386" priority="397" operator="equal">
      <formula>0</formula>
    </cfRule>
  </conditionalFormatting>
  <conditionalFormatting sqref="P79">
    <cfRule type="cellIs" dxfId="385" priority="393" operator="equal">
      <formula>0</formula>
    </cfRule>
  </conditionalFormatting>
  <conditionalFormatting sqref="P78">
    <cfRule type="cellIs" dxfId="384" priority="392" operator="equal">
      <formula>0</formula>
    </cfRule>
  </conditionalFormatting>
  <conditionalFormatting sqref="P67:P77">
    <cfRule type="cellIs" dxfId="383" priority="375" operator="equal">
      <formula>0</formula>
    </cfRule>
  </conditionalFormatting>
  <conditionalFormatting sqref="P30:P49">
    <cfRule type="cellIs" dxfId="382" priority="343" operator="equal">
      <formula>0</formula>
    </cfRule>
  </conditionalFormatting>
  <conditionalFormatting sqref="P210">
    <cfRule type="cellIs" dxfId="381" priority="341" operator="equal">
      <formula>0</formula>
    </cfRule>
  </conditionalFormatting>
  <conditionalFormatting sqref="P214">
    <cfRule type="cellIs" dxfId="380" priority="338" operator="equal">
      <formula>0</formula>
    </cfRule>
  </conditionalFormatting>
  <conditionalFormatting sqref="P216">
    <cfRule type="cellIs" dxfId="379" priority="336" operator="equal">
      <formula>0</formula>
    </cfRule>
  </conditionalFormatting>
  <conditionalFormatting sqref="P218">
    <cfRule type="cellIs" dxfId="378" priority="334" operator="equal">
      <formula>0</formula>
    </cfRule>
  </conditionalFormatting>
  <conditionalFormatting sqref="P220">
    <cfRule type="cellIs" dxfId="377" priority="332" operator="equal">
      <formula>0</formula>
    </cfRule>
  </conditionalFormatting>
  <conditionalFormatting sqref="P222">
    <cfRule type="cellIs" dxfId="376" priority="330" operator="equal">
      <formula>0</formula>
    </cfRule>
  </conditionalFormatting>
  <conditionalFormatting sqref="P224">
    <cfRule type="cellIs" dxfId="375" priority="328" operator="equal">
      <formula>0</formula>
    </cfRule>
  </conditionalFormatting>
  <conditionalFormatting sqref="P226">
    <cfRule type="cellIs" dxfId="374" priority="326" operator="equal">
      <formula>0</formula>
    </cfRule>
  </conditionalFormatting>
  <conditionalFormatting sqref="P228">
    <cfRule type="cellIs" dxfId="373" priority="324" operator="equal">
      <formula>0</formula>
    </cfRule>
  </conditionalFormatting>
  <conditionalFormatting sqref="P230">
    <cfRule type="cellIs" dxfId="372" priority="322" operator="equal">
      <formula>0</formula>
    </cfRule>
  </conditionalFormatting>
  <conditionalFormatting sqref="P232">
    <cfRule type="cellIs" dxfId="371" priority="320" operator="equal">
      <formula>0</formula>
    </cfRule>
  </conditionalFormatting>
  <conditionalFormatting sqref="Q30:Q49">
    <cfRule type="containsErrors" dxfId="370" priority="318">
      <formula>ISERROR(Q30)</formula>
    </cfRule>
  </conditionalFormatting>
  <conditionalFormatting sqref="Q50:Q66">
    <cfRule type="containsErrors" dxfId="369" priority="317">
      <formula>ISERROR(Q50)</formula>
    </cfRule>
  </conditionalFormatting>
  <conditionalFormatting sqref="Q193 Q234:Q236 Q239:Q244 Q195 Q150 Q139:Q148 Q152:Q164 Q198 Q247:Q249">
    <cfRule type="containsErrors" dxfId="368" priority="316">
      <formula>ISERROR(Q139)</formula>
    </cfRule>
  </conditionalFormatting>
  <conditionalFormatting sqref="Q237:Q238 Q212 Q233">
    <cfRule type="containsErrors" dxfId="367" priority="313">
      <formula>ISERROR(Q212)</formula>
    </cfRule>
  </conditionalFormatting>
  <conditionalFormatting sqref="Q194">
    <cfRule type="containsErrors" dxfId="366" priority="314">
      <formula>ISERROR(Q194)</formula>
    </cfRule>
  </conditionalFormatting>
  <conditionalFormatting sqref="Q196">
    <cfRule type="containsErrors" dxfId="365" priority="310">
      <formula>ISERROR(Q196)</formula>
    </cfRule>
  </conditionalFormatting>
  <conditionalFormatting sqref="Q197">
    <cfRule type="containsErrors" dxfId="364" priority="309">
      <formula>ISERROR(Q197)</formula>
    </cfRule>
  </conditionalFormatting>
  <conditionalFormatting sqref="Q199">
    <cfRule type="containsErrors" dxfId="363" priority="308">
      <formula>ISERROR(Q199)</formula>
    </cfRule>
  </conditionalFormatting>
  <conditionalFormatting sqref="Q200">
    <cfRule type="containsErrors" dxfId="362" priority="307">
      <formula>ISERROR(Q200)</formula>
    </cfRule>
  </conditionalFormatting>
  <conditionalFormatting sqref="Q149">
    <cfRule type="containsErrors" dxfId="361" priority="305">
      <formula>ISERROR(Q149)</formula>
    </cfRule>
  </conditionalFormatting>
  <conditionalFormatting sqref="Q151">
    <cfRule type="containsErrors" dxfId="360" priority="304">
      <formula>ISERROR(Q151)</formula>
    </cfRule>
  </conditionalFormatting>
  <conditionalFormatting sqref="Q207">
    <cfRule type="containsErrors" dxfId="359" priority="303">
      <formula>ISERROR(Q207)</formula>
    </cfRule>
  </conditionalFormatting>
  <conditionalFormatting sqref="Q67:Q77">
    <cfRule type="containsErrors" dxfId="358" priority="302">
      <formula>ISERROR(Q67)</formula>
    </cfRule>
  </conditionalFormatting>
  <conditionalFormatting sqref="Q78">
    <cfRule type="containsErrors" dxfId="357" priority="301">
      <formula>ISERROR(Q78)</formula>
    </cfRule>
  </conditionalFormatting>
  <conditionalFormatting sqref="Q79">
    <cfRule type="containsErrors" dxfId="356" priority="300">
      <formula>ISERROR(Q79)</formula>
    </cfRule>
  </conditionalFormatting>
  <conditionalFormatting sqref="Q80">
    <cfRule type="containsErrors" dxfId="355" priority="298">
      <formula>ISERROR(Q80)</formula>
    </cfRule>
  </conditionalFormatting>
  <conditionalFormatting sqref="Q81">
    <cfRule type="containsErrors" dxfId="354" priority="296">
      <formula>ISERROR(Q81)</formula>
    </cfRule>
  </conditionalFormatting>
  <conditionalFormatting sqref="Q82">
    <cfRule type="containsErrors" dxfId="353" priority="291">
      <formula>ISERROR(Q82)</formula>
    </cfRule>
  </conditionalFormatting>
  <conditionalFormatting sqref="Q83">
    <cfRule type="containsErrors" dxfId="352" priority="286">
      <formula>ISERROR(Q83)</formula>
    </cfRule>
  </conditionalFormatting>
  <conditionalFormatting sqref="Q84">
    <cfRule type="containsErrors" dxfId="351" priority="284">
      <formula>ISERROR(Q84)</formula>
    </cfRule>
  </conditionalFormatting>
  <conditionalFormatting sqref="Q85">
    <cfRule type="containsErrors" dxfId="350" priority="283">
      <formula>ISERROR(Q85)</formula>
    </cfRule>
  </conditionalFormatting>
  <conditionalFormatting sqref="Q86">
    <cfRule type="containsErrors" dxfId="349" priority="282">
      <formula>ISERROR(Q86)</formula>
    </cfRule>
  </conditionalFormatting>
  <conditionalFormatting sqref="Q87">
    <cfRule type="containsErrors" dxfId="348" priority="281">
      <formula>ISERROR(Q87)</formula>
    </cfRule>
  </conditionalFormatting>
  <conditionalFormatting sqref="Q88">
    <cfRule type="containsErrors" dxfId="347" priority="280">
      <formula>ISERROR(Q88)</formula>
    </cfRule>
  </conditionalFormatting>
  <conditionalFormatting sqref="Q89">
    <cfRule type="containsErrors" dxfId="346" priority="279">
      <formula>ISERROR(Q89)</formula>
    </cfRule>
  </conditionalFormatting>
  <conditionalFormatting sqref="Q90">
    <cfRule type="containsErrors" dxfId="345" priority="278">
      <formula>ISERROR(Q90)</formula>
    </cfRule>
  </conditionalFormatting>
  <conditionalFormatting sqref="Q92">
    <cfRule type="containsErrors" dxfId="344" priority="276">
      <formula>ISERROR(Q92)</formula>
    </cfRule>
  </conditionalFormatting>
  <conditionalFormatting sqref="Q93">
    <cfRule type="containsErrors" dxfId="343" priority="275">
      <formula>ISERROR(Q93)</formula>
    </cfRule>
  </conditionalFormatting>
  <conditionalFormatting sqref="Q94">
    <cfRule type="containsErrors" dxfId="342" priority="274">
      <formula>ISERROR(Q94)</formula>
    </cfRule>
  </conditionalFormatting>
  <conditionalFormatting sqref="Q95">
    <cfRule type="containsErrors" dxfId="341" priority="273">
      <formula>ISERROR(Q95)</formula>
    </cfRule>
  </conditionalFormatting>
  <conditionalFormatting sqref="Q206">
    <cfRule type="containsErrors" dxfId="340" priority="269">
      <formula>ISERROR(Q206)</formula>
    </cfRule>
  </conditionalFormatting>
  <conditionalFormatting sqref="Q208">
    <cfRule type="containsErrors" dxfId="339" priority="268">
      <formula>ISERROR(Q208)</formula>
    </cfRule>
  </conditionalFormatting>
  <conditionalFormatting sqref="Q210">
    <cfRule type="containsErrors" dxfId="338" priority="267">
      <formula>ISERROR(Q210)</formula>
    </cfRule>
  </conditionalFormatting>
  <conditionalFormatting sqref="Q214">
    <cfRule type="containsErrors" dxfId="337" priority="266">
      <formula>ISERROR(Q214)</formula>
    </cfRule>
  </conditionalFormatting>
  <conditionalFormatting sqref="Q216">
    <cfRule type="containsErrors" dxfId="336" priority="265">
      <formula>ISERROR(Q216)</formula>
    </cfRule>
  </conditionalFormatting>
  <conditionalFormatting sqref="Q218">
    <cfRule type="containsErrors" dxfId="335" priority="264">
      <formula>ISERROR(Q218)</formula>
    </cfRule>
  </conditionalFormatting>
  <conditionalFormatting sqref="Q220">
    <cfRule type="containsErrors" dxfId="334" priority="263">
      <formula>ISERROR(Q220)</formula>
    </cfRule>
  </conditionalFormatting>
  <conditionalFormatting sqref="Q222">
    <cfRule type="containsErrors" dxfId="333" priority="262">
      <formula>ISERROR(Q222)</formula>
    </cfRule>
  </conditionalFormatting>
  <conditionalFormatting sqref="Q224">
    <cfRule type="containsErrors" dxfId="332" priority="261">
      <formula>ISERROR(Q224)</formula>
    </cfRule>
  </conditionalFormatting>
  <conditionalFormatting sqref="Q226">
    <cfRule type="containsErrors" dxfId="331" priority="260">
      <formula>ISERROR(Q226)</formula>
    </cfRule>
  </conditionalFormatting>
  <conditionalFormatting sqref="Q228">
    <cfRule type="containsErrors" dxfId="330" priority="259">
      <formula>ISERROR(Q228)</formula>
    </cfRule>
  </conditionalFormatting>
  <conditionalFormatting sqref="Q230">
    <cfRule type="containsErrors" dxfId="329" priority="258">
      <formula>ISERROR(Q230)</formula>
    </cfRule>
  </conditionalFormatting>
  <conditionalFormatting sqref="Q232">
    <cfRule type="containsErrors" dxfId="328" priority="257">
      <formula>ISERROR(Q232)</formula>
    </cfRule>
  </conditionalFormatting>
  <conditionalFormatting sqref="Q205">
    <cfRule type="containsErrors" dxfId="327" priority="256">
      <formula>ISERROR(Q205)</formula>
    </cfRule>
  </conditionalFormatting>
  <conditionalFormatting sqref="Q209">
    <cfRule type="containsErrors" dxfId="326" priority="255">
      <formula>ISERROR(Q209)</formula>
    </cfRule>
  </conditionalFormatting>
  <conditionalFormatting sqref="Q211">
    <cfRule type="containsErrors" dxfId="325" priority="254">
      <formula>ISERROR(Q211)</formula>
    </cfRule>
  </conditionalFormatting>
  <conditionalFormatting sqref="Q213">
    <cfRule type="containsErrors" dxfId="324" priority="253">
      <formula>ISERROR(Q213)</formula>
    </cfRule>
  </conditionalFormatting>
  <conditionalFormatting sqref="Q215">
    <cfRule type="containsErrors" dxfId="323" priority="252">
      <formula>ISERROR(Q215)</formula>
    </cfRule>
  </conditionalFormatting>
  <conditionalFormatting sqref="Q217">
    <cfRule type="containsErrors" dxfId="322" priority="251">
      <formula>ISERROR(Q217)</formula>
    </cfRule>
  </conditionalFormatting>
  <conditionalFormatting sqref="Q219">
    <cfRule type="containsErrors" dxfId="321" priority="250">
      <formula>ISERROR(Q219)</formula>
    </cfRule>
  </conditionalFormatting>
  <conditionalFormatting sqref="Q221">
    <cfRule type="containsErrors" dxfId="320" priority="249">
      <formula>ISERROR(Q221)</formula>
    </cfRule>
  </conditionalFormatting>
  <conditionalFormatting sqref="Q223">
    <cfRule type="containsErrors" dxfId="319" priority="248">
      <formula>ISERROR(Q223)</formula>
    </cfRule>
  </conditionalFormatting>
  <conditionalFormatting sqref="Q225">
    <cfRule type="containsErrors" dxfId="318" priority="247">
      <formula>ISERROR(Q225)</formula>
    </cfRule>
  </conditionalFormatting>
  <conditionalFormatting sqref="Q227">
    <cfRule type="containsErrors" dxfId="317" priority="246">
      <formula>ISERROR(Q227)</formula>
    </cfRule>
  </conditionalFormatting>
  <conditionalFormatting sqref="Q229">
    <cfRule type="containsErrors" dxfId="316" priority="245">
      <formula>ISERROR(Q229)</formula>
    </cfRule>
  </conditionalFormatting>
  <conditionalFormatting sqref="Q231">
    <cfRule type="containsErrors" dxfId="315" priority="244">
      <formula>ISERROR(Q231)</formula>
    </cfRule>
  </conditionalFormatting>
  <conditionalFormatting sqref="Q245">
    <cfRule type="containsErrors" dxfId="314" priority="243">
      <formula>ISERROR(Q245)</formula>
    </cfRule>
  </conditionalFormatting>
  <conditionalFormatting sqref="Q270">
    <cfRule type="containsErrors" dxfId="313" priority="242">
      <formula>ISERROR(Q270)</formula>
    </cfRule>
  </conditionalFormatting>
  <conditionalFormatting sqref="Q271">
    <cfRule type="containsErrors" dxfId="312" priority="241">
      <formula>ISERROR(Q271)</formula>
    </cfRule>
  </conditionalFormatting>
  <conditionalFormatting sqref="Q272">
    <cfRule type="containsErrors" dxfId="311" priority="240">
      <formula>ISERROR(Q272)</formula>
    </cfRule>
  </conditionalFormatting>
  <conditionalFormatting sqref="Q274">
    <cfRule type="containsErrors" dxfId="310" priority="239">
      <formula>ISERROR(Q274)</formula>
    </cfRule>
  </conditionalFormatting>
  <conditionalFormatting sqref="Q277">
    <cfRule type="containsErrors" dxfId="309" priority="238">
      <formula>ISERROR(Q277)</formula>
    </cfRule>
  </conditionalFormatting>
  <conditionalFormatting sqref="Q278">
    <cfRule type="containsErrors" dxfId="308" priority="237">
      <formula>ISERROR(Q278)</formula>
    </cfRule>
  </conditionalFormatting>
  <conditionalFormatting sqref="Q279">
    <cfRule type="containsErrors" dxfId="307" priority="236">
      <formula>ISERROR(Q279)</formula>
    </cfRule>
  </conditionalFormatting>
  <conditionalFormatting sqref="Q422">
    <cfRule type="containsErrors" dxfId="306" priority="235">
      <formula>ISERROR(Q422)</formula>
    </cfRule>
  </conditionalFormatting>
  <conditionalFormatting sqref="Q424">
    <cfRule type="containsErrors" dxfId="305" priority="234">
      <formula>ISERROR(Q424)</formula>
    </cfRule>
  </conditionalFormatting>
  <conditionalFormatting sqref="Q425">
    <cfRule type="containsErrors" dxfId="304" priority="233">
      <formula>ISERROR(Q425)</formula>
    </cfRule>
  </conditionalFormatting>
  <conditionalFormatting sqref="Q201">
    <cfRule type="containsErrors" dxfId="303" priority="232">
      <formula>ISERROR(Q201)</formula>
    </cfRule>
  </conditionalFormatting>
  <conditionalFormatting sqref="Q246">
    <cfRule type="containsErrors" dxfId="302" priority="231">
      <formula>ISERROR(Q246)</formula>
    </cfRule>
  </conditionalFormatting>
  <conditionalFormatting sqref="X355">
    <cfRule type="containsErrors" dxfId="301" priority="229">
      <formula>ISERROR(X355)</formula>
    </cfRule>
  </conditionalFormatting>
  <conditionalFormatting sqref="X50:X66">
    <cfRule type="containsErrors" dxfId="300" priority="228">
      <formula>ISERROR(X50)</formula>
    </cfRule>
  </conditionalFormatting>
  <conditionalFormatting sqref="X30:X49">
    <cfRule type="containsErrors" dxfId="299" priority="227">
      <formula>ISERROR(X30)</formula>
    </cfRule>
  </conditionalFormatting>
  <conditionalFormatting sqref="D29:E29">
    <cfRule type="containsErrors" dxfId="298" priority="226">
      <formula>ISERROR(D29)</formula>
    </cfRule>
  </conditionalFormatting>
  <conditionalFormatting sqref="AB29">
    <cfRule type="containsErrors" dxfId="297" priority="214">
      <formula>ISERROR(AB29)</formula>
    </cfRule>
  </conditionalFormatting>
  <conditionalFormatting sqref="T29:W29 Y29:AA29">
    <cfRule type="containsErrors" dxfId="296" priority="225">
      <formula>ISERROR(T29)</formula>
    </cfRule>
  </conditionalFormatting>
  <conditionalFormatting sqref="Z29">
    <cfRule type="expression" dxfId="295" priority="215">
      <formula>$AF29=1</formula>
    </cfRule>
    <cfRule type="expression" dxfId="294" priority="216">
      <formula>$AF29=5</formula>
    </cfRule>
    <cfRule type="expression" dxfId="293" priority="217">
      <formula>$AF29=4</formula>
    </cfRule>
    <cfRule type="expression" dxfId="292" priority="218" stopIfTrue="1">
      <formula>$AF29=3</formula>
    </cfRule>
    <cfRule type="expression" dxfId="291" priority="219">
      <formula>$AF29=2</formula>
    </cfRule>
  </conditionalFormatting>
  <conditionalFormatting sqref="Y29">
    <cfRule type="expression" dxfId="290" priority="221" stopIfTrue="1">
      <formula>Y29="CON AVANCE"</formula>
    </cfRule>
  </conditionalFormatting>
  <conditionalFormatting sqref="Y29">
    <cfRule type="expression" dxfId="289" priority="220" stopIfTrue="1">
      <formula>Y29="CUMPLIDA"</formula>
    </cfRule>
    <cfRule type="expression" dxfId="288" priority="223" stopIfTrue="1">
      <formula>Y29="PRÓXIMA A VENCER"</formula>
    </cfRule>
    <cfRule type="expression" dxfId="287" priority="224" stopIfTrue="1">
      <formula>Y29="VENCIDA"</formula>
    </cfRule>
  </conditionalFormatting>
  <conditionalFormatting sqref="Y29">
    <cfRule type="expression" dxfId="286" priority="222">
      <formula>Y29="EN TERMINO"</formula>
    </cfRule>
  </conditionalFormatting>
  <conditionalFormatting sqref="X29">
    <cfRule type="containsErrors" dxfId="285" priority="213">
      <formula>ISERROR(X29)</formula>
    </cfRule>
  </conditionalFormatting>
  <conditionalFormatting sqref="N29">
    <cfRule type="cellIs" dxfId="284" priority="212" operator="equal">
      <formula>0</formula>
    </cfRule>
  </conditionalFormatting>
  <conditionalFormatting sqref="P29">
    <cfRule type="cellIs" dxfId="283" priority="211" operator="equal">
      <formula>0</formula>
    </cfRule>
  </conditionalFormatting>
  <conditionalFormatting sqref="Q91">
    <cfRule type="containsErrors" dxfId="282" priority="210">
      <formula>ISERROR(Q91)</formula>
    </cfRule>
  </conditionalFormatting>
  <conditionalFormatting sqref="R29">
    <cfRule type="containsErrors" dxfId="281" priority="209">
      <formula>ISERROR(R29)</formula>
    </cfRule>
  </conditionalFormatting>
  <conditionalFormatting sqref="R30:R49">
    <cfRule type="containsErrors" dxfId="280" priority="208">
      <formula>ISERROR(R30)</formula>
    </cfRule>
  </conditionalFormatting>
  <conditionalFormatting sqref="R50:R66">
    <cfRule type="containsErrors" dxfId="279" priority="207">
      <formula>ISERROR(R50)</formula>
    </cfRule>
  </conditionalFormatting>
  <conditionalFormatting sqref="R150 R198 R152:R164 R139:R148 R195 R234:R236 R193 R239:R249">
    <cfRule type="containsErrors" dxfId="278" priority="206">
      <formula>ISERROR(R139)</formula>
    </cfRule>
  </conditionalFormatting>
  <conditionalFormatting sqref="R233 R237:R238">
    <cfRule type="containsErrors" dxfId="277" priority="203">
      <formula>ISERROR(R233)</formula>
    </cfRule>
  </conditionalFormatting>
  <conditionalFormatting sqref="R194">
    <cfRule type="containsErrors" dxfId="276" priority="204">
      <formula>ISERROR(R194)</formula>
    </cfRule>
  </conditionalFormatting>
  <conditionalFormatting sqref="R196">
    <cfRule type="containsErrors" dxfId="275" priority="200">
      <formula>ISERROR(R196)</formula>
    </cfRule>
  </conditionalFormatting>
  <conditionalFormatting sqref="R197">
    <cfRule type="containsErrors" dxfId="274" priority="199">
      <formula>ISERROR(R197)</formula>
    </cfRule>
  </conditionalFormatting>
  <conditionalFormatting sqref="R199">
    <cfRule type="containsErrors" dxfId="273" priority="198">
      <formula>ISERROR(R199)</formula>
    </cfRule>
  </conditionalFormatting>
  <conditionalFormatting sqref="R200">
    <cfRule type="containsErrors" dxfId="272" priority="197">
      <formula>ISERROR(R200)</formula>
    </cfRule>
  </conditionalFormatting>
  <conditionalFormatting sqref="R149">
    <cfRule type="containsErrors" dxfId="271" priority="195">
      <formula>ISERROR(R149)</formula>
    </cfRule>
  </conditionalFormatting>
  <conditionalFormatting sqref="R207">
    <cfRule type="containsErrors" dxfId="270" priority="193">
      <formula>ISERROR(R207)</formula>
    </cfRule>
  </conditionalFormatting>
  <conditionalFormatting sqref="R209">
    <cfRule type="containsErrors" dxfId="269" priority="192">
      <formula>ISERROR(R209)</formula>
    </cfRule>
  </conditionalFormatting>
  <conditionalFormatting sqref="R211">
    <cfRule type="containsErrors" dxfId="268" priority="191">
      <formula>ISERROR(R211)</formula>
    </cfRule>
  </conditionalFormatting>
  <conditionalFormatting sqref="R213">
    <cfRule type="containsErrors" dxfId="267" priority="190">
      <formula>ISERROR(R213)</formula>
    </cfRule>
  </conditionalFormatting>
  <conditionalFormatting sqref="R215">
    <cfRule type="containsErrors" dxfId="266" priority="189">
      <formula>ISERROR(R215)</formula>
    </cfRule>
  </conditionalFormatting>
  <conditionalFormatting sqref="R217">
    <cfRule type="containsErrors" dxfId="265" priority="188">
      <formula>ISERROR(R217)</formula>
    </cfRule>
  </conditionalFormatting>
  <conditionalFormatting sqref="R219">
    <cfRule type="containsErrors" dxfId="264" priority="187">
      <formula>ISERROR(R219)</formula>
    </cfRule>
  </conditionalFormatting>
  <conditionalFormatting sqref="R221">
    <cfRule type="containsErrors" dxfId="263" priority="186">
      <formula>ISERROR(R221)</formula>
    </cfRule>
  </conditionalFormatting>
  <conditionalFormatting sqref="R223">
    <cfRule type="containsErrors" dxfId="262" priority="185">
      <formula>ISERROR(R223)</formula>
    </cfRule>
  </conditionalFormatting>
  <conditionalFormatting sqref="R225">
    <cfRule type="containsErrors" dxfId="261" priority="184">
      <formula>ISERROR(R225)</formula>
    </cfRule>
  </conditionalFormatting>
  <conditionalFormatting sqref="R227">
    <cfRule type="containsErrors" dxfId="260" priority="183">
      <formula>ISERROR(R227)</formula>
    </cfRule>
  </conditionalFormatting>
  <conditionalFormatting sqref="R229">
    <cfRule type="containsErrors" dxfId="259" priority="182">
      <formula>ISERROR(R229)</formula>
    </cfRule>
  </conditionalFormatting>
  <conditionalFormatting sqref="R231">
    <cfRule type="containsErrors" dxfId="258" priority="181">
      <formula>ISERROR(R231)</formula>
    </cfRule>
  </conditionalFormatting>
  <conditionalFormatting sqref="R67:R77">
    <cfRule type="containsErrors" dxfId="257" priority="180">
      <formula>ISERROR(R67)</formula>
    </cfRule>
  </conditionalFormatting>
  <conditionalFormatting sqref="R78">
    <cfRule type="containsErrors" dxfId="256" priority="179">
      <formula>ISERROR(R78)</formula>
    </cfRule>
  </conditionalFormatting>
  <conditionalFormatting sqref="R79">
    <cfRule type="containsErrors" dxfId="255" priority="178">
      <formula>ISERROR(R79)</formula>
    </cfRule>
  </conditionalFormatting>
  <conditionalFormatting sqref="R80">
    <cfRule type="containsErrors" dxfId="254" priority="176">
      <formula>ISERROR(R80)</formula>
    </cfRule>
  </conditionalFormatting>
  <conditionalFormatting sqref="R81">
    <cfRule type="containsErrors" dxfId="253" priority="174">
      <formula>ISERROR(R81)</formula>
    </cfRule>
  </conditionalFormatting>
  <conditionalFormatting sqref="R82">
    <cfRule type="containsErrors" dxfId="252" priority="169">
      <formula>ISERROR(R82)</formula>
    </cfRule>
  </conditionalFormatting>
  <conditionalFormatting sqref="R83">
    <cfRule type="containsErrors" dxfId="251" priority="164">
      <formula>ISERROR(R83)</formula>
    </cfRule>
  </conditionalFormatting>
  <conditionalFormatting sqref="R84">
    <cfRule type="containsErrors" dxfId="250" priority="162">
      <formula>ISERROR(R84)</formula>
    </cfRule>
  </conditionalFormatting>
  <conditionalFormatting sqref="R85">
    <cfRule type="containsErrors" dxfId="249" priority="161">
      <formula>ISERROR(R85)</formula>
    </cfRule>
  </conditionalFormatting>
  <conditionalFormatting sqref="R86">
    <cfRule type="containsErrors" dxfId="248" priority="160">
      <formula>ISERROR(R86)</formula>
    </cfRule>
  </conditionalFormatting>
  <conditionalFormatting sqref="R87">
    <cfRule type="containsErrors" dxfId="247" priority="159">
      <formula>ISERROR(R87)</formula>
    </cfRule>
  </conditionalFormatting>
  <conditionalFormatting sqref="R88">
    <cfRule type="containsErrors" dxfId="246" priority="158">
      <formula>ISERROR(R88)</formula>
    </cfRule>
  </conditionalFormatting>
  <conditionalFormatting sqref="R89">
    <cfRule type="containsErrors" dxfId="245" priority="157">
      <formula>ISERROR(R89)</formula>
    </cfRule>
  </conditionalFormatting>
  <conditionalFormatting sqref="R90">
    <cfRule type="containsErrors" dxfId="244" priority="156">
      <formula>ISERROR(R90)</formula>
    </cfRule>
  </conditionalFormatting>
  <conditionalFormatting sqref="R91">
    <cfRule type="containsErrors" dxfId="243" priority="155">
      <formula>ISERROR(R91)</formula>
    </cfRule>
  </conditionalFormatting>
  <conditionalFormatting sqref="R92">
    <cfRule type="containsErrors" dxfId="242" priority="154">
      <formula>ISERROR(R92)</formula>
    </cfRule>
  </conditionalFormatting>
  <conditionalFormatting sqref="R93">
    <cfRule type="containsErrors" dxfId="241" priority="153">
      <formula>ISERROR(R93)</formula>
    </cfRule>
  </conditionalFormatting>
  <conditionalFormatting sqref="R94">
    <cfRule type="containsErrors" dxfId="240" priority="152">
      <formula>ISERROR(R94)</formula>
    </cfRule>
  </conditionalFormatting>
  <conditionalFormatting sqref="R95">
    <cfRule type="containsErrors" dxfId="239" priority="151">
      <formula>ISERROR(R95)</formula>
    </cfRule>
  </conditionalFormatting>
  <conditionalFormatting sqref="R208">
    <cfRule type="containsErrors" dxfId="238" priority="148">
      <formula>ISERROR(R208)</formula>
    </cfRule>
  </conditionalFormatting>
  <conditionalFormatting sqref="R210">
    <cfRule type="containsErrors" dxfId="237" priority="147">
      <formula>ISERROR(R210)</formula>
    </cfRule>
  </conditionalFormatting>
  <conditionalFormatting sqref="R212">
    <cfRule type="containsErrors" dxfId="236" priority="146">
      <formula>ISERROR(R212)</formula>
    </cfRule>
  </conditionalFormatting>
  <conditionalFormatting sqref="R214">
    <cfRule type="containsErrors" dxfId="235" priority="145">
      <formula>ISERROR(R214)</formula>
    </cfRule>
  </conditionalFormatting>
  <conditionalFormatting sqref="R216">
    <cfRule type="containsErrors" dxfId="234" priority="144">
      <formula>ISERROR(R216)</formula>
    </cfRule>
  </conditionalFormatting>
  <conditionalFormatting sqref="R218">
    <cfRule type="containsErrors" dxfId="233" priority="143">
      <formula>ISERROR(R218)</formula>
    </cfRule>
  </conditionalFormatting>
  <conditionalFormatting sqref="R220">
    <cfRule type="containsErrors" dxfId="232" priority="142">
      <formula>ISERROR(R220)</formula>
    </cfRule>
  </conditionalFormatting>
  <conditionalFormatting sqref="R222">
    <cfRule type="containsErrors" dxfId="231" priority="141">
      <formula>ISERROR(R222)</formula>
    </cfRule>
  </conditionalFormatting>
  <conditionalFormatting sqref="R224">
    <cfRule type="containsErrors" dxfId="230" priority="140">
      <formula>ISERROR(R224)</formula>
    </cfRule>
  </conditionalFormatting>
  <conditionalFormatting sqref="R226">
    <cfRule type="containsErrors" dxfId="229" priority="139">
      <formula>ISERROR(R226)</formula>
    </cfRule>
  </conditionalFormatting>
  <conditionalFormatting sqref="R228">
    <cfRule type="containsErrors" dxfId="228" priority="138">
      <formula>ISERROR(R228)</formula>
    </cfRule>
  </conditionalFormatting>
  <conditionalFormatting sqref="R230">
    <cfRule type="containsErrors" dxfId="227" priority="137">
      <formula>ISERROR(R230)</formula>
    </cfRule>
  </conditionalFormatting>
  <conditionalFormatting sqref="R232">
    <cfRule type="containsErrors" dxfId="226" priority="136">
      <formula>ISERROR(R232)</formula>
    </cfRule>
  </conditionalFormatting>
  <conditionalFormatting sqref="N2:N28">
    <cfRule type="cellIs" dxfId="225" priority="135" operator="equal">
      <formula>0</formula>
    </cfRule>
  </conditionalFormatting>
  <conditionalFormatting sqref="S2:S29">
    <cfRule type="containsErrors" dxfId="224" priority="134">
      <formula>ISERROR(S2)</formula>
    </cfRule>
  </conditionalFormatting>
  <conditionalFormatting sqref="S2:S29">
    <cfRule type="cellIs" dxfId="223" priority="133" operator="lessThan">
      <formula>0</formula>
    </cfRule>
  </conditionalFormatting>
  <conditionalFormatting sqref="T2:W28">
    <cfRule type="containsErrors" dxfId="222" priority="132">
      <formula>ISERROR(T2)</formula>
    </cfRule>
  </conditionalFormatting>
  <conditionalFormatting sqref="Y2:Z28">
    <cfRule type="containsErrors" dxfId="221" priority="131">
      <formula>ISERROR(Y2)</formula>
    </cfRule>
  </conditionalFormatting>
  <conditionalFormatting sqref="Z2:Z28">
    <cfRule type="expression" dxfId="220" priority="121">
      <formula>$AF2=1</formula>
    </cfRule>
    <cfRule type="expression" dxfId="219" priority="122">
      <formula>$AF2=5</formula>
    </cfRule>
    <cfRule type="expression" dxfId="218" priority="123">
      <formula>$AF2=4</formula>
    </cfRule>
    <cfRule type="expression" dxfId="217" priority="124" stopIfTrue="1">
      <formula>$AF2=3</formula>
    </cfRule>
    <cfRule type="expression" dxfId="216" priority="125">
      <formula>$AF2=2</formula>
    </cfRule>
  </conditionalFormatting>
  <conditionalFormatting sqref="Y2:Y28">
    <cfRule type="expression" dxfId="215" priority="127" stopIfTrue="1">
      <formula>Y2="CON AVANCE"</formula>
    </cfRule>
  </conditionalFormatting>
  <conditionalFormatting sqref="Y2:Y28">
    <cfRule type="expression" dxfId="214" priority="126" stopIfTrue="1">
      <formula>Y2="CUMPLIDA"</formula>
    </cfRule>
    <cfRule type="expression" dxfId="213" priority="129" stopIfTrue="1">
      <formula>Y2="PRÓXIMA A VENCER"</formula>
    </cfRule>
    <cfRule type="expression" dxfId="212" priority="130" stopIfTrue="1">
      <formula>Y2="VENCIDA"</formula>
    </cfRule>
  </conditionalFormatting>
  <conditionalFormatting sqref="Y2:Y28">
    <cfRule type="expression" dxfId="211" priority="128">
      <formula>Y2="EN TERMINO"</formula>
    </cfRule>
  </conditionalFormatting>
  <conditionalFormatting sqref="I4 I15 I17">
    <cfRule type="containsErrors" dxfId="210" priority="120">
      <formula>ISERROR(I4)</formula>
    </cfRule>
  </conditionalFormatting>
  <conditionalFormatting sqref="F18:G20">
    <cfRule type="containsErrors" dxfId="209" priority="119">
      <formula>ISERROR(F18)</formula>
    </cfRule>
  </conditionalFormatting>
  <conditionalFormatting sqref="F17:G17">
    <cfRule type="containsErrors" dxfId="208" priority="118">
      <formula>ISERROR(F17)</formula>
    </cfRule>
  </conditionalFormatting>
  <conditionalFormatting sqref="F22:G22 G23:G24">
    <cfRule type="containsErrors" dxfId="207" priority="117">
      <formula>ISERROR(F22)</formula>
    </cfRule>
  </conditionalFormatting>
  <conditionalFormatting sqref="F21:G21">
    <cfRule type="containsErrors" dxfId="206" priority="116">
      <formula>ISERROR(F21)</formula>
    </cfRule>
  </conditionalFormatting>
  <conditionalFormatting sqref="I25">
    <cfRule type="containsErrors" dxfId="205" priority="115">
      <formula>ISERROR(I25)</formula>
    </cfRule>
  </conditionalFormatting>
  <conditionalFormatting sqref="I26">
    <cfRule type="containsErrors" dxfId="204" priority="114">
      <formula>ISERROR(I26)</formula>
    </cfRule>
  </conditionalFormatting>
  <conditionalFormatting sqref="I27">
    <cfRule type="containsErrors" dxfId="203" priority="113">
      <formula>ISERROR(I27)</formula>
    </cfRule>
  </conditionalFormatting>
  <conditionalFormatting sqref="J26">
    <cfRule type="containsErrors" dxfId="202" priority="110">
      <formula>ISERROR(J26)</formula>
    </cfRule>
  </conditionalFormatting>
  <conditionalFormatting sqref="J23">
    <cfRule type="containsErrors" dxfId="201" priority="108">
      <formula>ISERROR(J23)</formula>
    </cfRule>
  </conditionalFormatting>
  <conditionalFormatting sqref="I28">
    <cfRule type="containsErrors" dxfId="200" priority="112">
      <formula>ISERROR(I28)</formula>
    </cfRule>
  </conditionalFormatting>
  <conditionalFormatting sqref="J15">
    <cfRule type="containsErrors" dxfId="199" priority="111">
      <formula>ISERROR(J15)</formula>
    </cfRule>
  </conditionalFormatting>
  <conditionalFormatting sqref="J25">
    <cfRule type="containsErrors" dxfId="198" priority="107">
      <formula>ISERROR(J25)</formula>
    </cfRule>
  </conditionalFormatting>
  <conditionalFormatting sqref="J17">
    <cfRule type="containsErrors" dxfId="197" priority="109">
      <formula>ISERROR(J17)</formula>
    </cfRule>
  </conditionalFormatting>
  <conditionalFormatting sqref="J27">
    <cfRule type="containsErrors" dxfId="196" priority="106">
      <formula>ISERROR(J27)</formula>
    </cfRule>
  </conditionalFormatting>
  <conditionalFormatting sqref="J28">
    <cfRule type="containsErrors" dxfId="195" priority="105">
      <formula>ISERROR(J28)</formula>
    </cfRule>
  </conditionalFormatting>
  <conditionalFormatting sqref="K27">
    <cfRule type="containsErrors" dxfId="194" priority="99">
      <formula>ISERROR(K27)</formula>
    </cfRule>
  </conditionalFormatting>
  <conditionalFormatting sqref="K28">
    <cfRule type="containsErrors" dxfId="193" priority="98">
      <formula>ISERROR(K28)</formula>
    </cfRule>
  </conditionalFormatting>
  <conditionalFormatting sqref="K15">
    <cfRule type="containsErrors" dxfId="192" priority="104">
      <formula>ISERROR(K15)</formula>
    </cfRule>
  </conditionalFormatting>
  <conditionalFormatting sqref="K17">
    <cfRule type="containsErrors" dxfId="191" priority="103">
      <formula>ISERROR(K17)</formula>
    </cfRule>
  </conditionalFormatting>
  <conditionalFormatting sqref="K23">
    <cfRule type="containsErrors" dxfId="190" priority="102">
      <formula>ISERROR(K23)</formula>
    </cfRule>
  </conditionalFormatting>
  <conditionalFormatting sqref="K25">
    <cfRule type="containsErrors" dxfId="189" priority="101">
      <formula>ISERROR(K25)</formula>
    </cfRule>
  </conditionalFormatting>
  <conditionalFormatting sqref="K26">
    <cfRule type="containsErrors" dxfId="188" priority="100">
      <formula>ISERROR(K26)</formula>
    </cfRule>
  </conditionalFormatting>
  <conditionalFormatting sqref="H2:I3">
    <cfRule type="containsErrors" dxfId="187" priority="97">
      <formula>ISERROR(H2)</formula>
    </cfRule>
  </conditionalFormatting>
  <conditionalFormatting sqref="I24">
    <cfRule type="containsErrors" dxfId="186" priority="96">
      <formula>ISERROR(I24)</formula>
    </cfRule>
  </conditionalFormatting>
  <conditionalFormatting sqref="H12:I12">
    <cfRule type="containsErrors" dxfId="185" priority="95">
      <formula>ISERROR(H12)</formula>
    </cfRule>
  </conditionalFormatting>
  <conditionalFormatting sqref="G25">
    <cfRule type="containsErrors" dxfId="184" priority="94">
      <formula>ISERROR(G25)</formula>
    </cfRule>
  </conditionalFormatting>
  <conditionalFormatting sqref="G26">
    <cfRule type="containsErrors" dxfId="183" priority="93">
      <formula>ISERROR(G26)</formula>
    </cfRule>
  </conditionalFormatting>
  <conditionalFormatting sqref="H18">
    <cfRule type="containsErrors" dxfId="182" priority="92">
      <formula>ISERROR(H18)</formula>
    </cfRule>
  </conditionalFormatting>
  <conditionalFormatting sqref="H20">
    <cfRule type="containsErrors" dxfId="181" priority="91">
      <formula>ISERROR(H20)</formula>
    </cfRule>
  </conditionalFormatting>
  <conditionalFormatting sqref="I5">
    <cfRule type="containsErrors" dxfId="180" priority="90">
      <formula>ISERROR(I5)</formula>
    </cfRule>
  </conditionalFormatting>
  <conditionalFormatting sqref="J10">
    <cfRule type="containsErrors" dxfId="179" priority="89">
      <formula>ISERROR(J10)</formula>
    </cfRule>
  </conditionalFormatting>
  <conditionalFormatting sqref="K10">
    <cfRule type="containsErrors" dxfId="178" priority="88">
      <formula>ISERROR(K10)</formula>
    </cfRule>
  </conditionalFormatting>
  <conditionalFormatting sqref="I6:I7">
    <cfRule type="containsErrors" dxfId="177" priority="87">
      <formula>ISERROR(I6)</formula>
    </cfRule>
  </conditionalFormatting>
  <conditionalFormatting sqref="H11">
    <cfRule type="containsErrors" dxfId="176" priority="86">
      <formula>ISERROR(H11)</formula>
    </cfRule>
  </conditionalFormatting>
  <conditionalFormatting sqref="I11">
    <cfRule type="containsErrors" dxfId="175" priority="85">
      <formula>ISERROR(I11)</formula>
    </cfRule>
  </conditionalFormatting>
  <conditionalFormatting sqref="J11">
    <cfRule type="containsErrors" dxfId="174" priority="84">
      <formula>ISERROR(J11)</formula>
    </cfRule>
  </conditionalFormatting>
  <conditionalFormatting sqref="K11">
    <cfRule type="containsErrors" dxfId="173" priority="83">
      <formula>ISERROR(K11)</formula>
    </cfRule>
  </conditionalFormatting>
  <conditionalFormatting sqref="I10">
    <cfRule type="containsErrors" dxfId="172" priority="82">
      <formula>ISERROR(I10)</formula>
    </cfRule>
  </conditionalFormatting>
  <conditionalFormatting sqref="J16">
    <cfRule type="containsErrors" dxfId="171" priority="81">
      <formula>ISERROR(J16)</formula>
    </cfRule>
  </conditionalFormatting>
  <conditionalFormatting sqref="K16">
    <cfRule type="containsErrors" dxfId="170" priority="80">
      <formula>ISERROR(K16)</formula>
    </cfRule>
  </conditionalFormatting>
  <conditionalFormatting sqref="I16">
    <cfRule type="containsErrors" dxfId="169" priority="79">
      <formula>ISERROR(I16)</formula>
    </cfRule>
  </conditionalFormatting>
  <conditionalFormatting sqref="K13">
    <cfRule type="containsErrors" dxfId="168" priority="78">
      <formula>ISERROR(K13)</formula>
    </cfRule>
  </conditionalFormatting>
  <conditionalFormatting sqref="I13">
    <cfRule type="containsErrors" dxfId="167" priority="77">
      <formula>ISERROR(I13)</formula>
    </cfRule>
  </conditionalFormatting>
  <conditionalFormatting sqref="J14">
    <cfRule type="containsErrors" dxfId="166" priority="76">
      <formula>ISERROR(J14)</formula>
    </cfRule>
  </conditionalFormatting>
  <conditionalFormatting sqref="K14">
    <cfRule type="containsErrors" dxfId="165" priority="75">
      <formula>ISERROR(K14)</formula>
    </cfRule>
  </conditionalFormatting>
  <conditionalFormatting sqref="I14">
    <cfRule type="containsErrors" dxfId="164" priority="74">
      <formula>ISERROR(I14)</formula>
    </cfRule>
  </conditionalFormatting>
  <conditionalFormatting sqref="H6">
    <cfRule type="containsErrors" dxfId="163" priority="73">
      <formula>ISERROR(H6)</formula>
    </cfRule>
  </conditionalFormatting>
  <conditionalFormatting sqref="H7">
    <cfRule type="containsErrors" dxfId="162" priority="72">
      <formula>ISERROR(H7)</formula>
    </cfRule>
  </conditionalFormatting>
  <conditionalFormatting sqref="H10">
    <cfRule type="containsErrors" dxfId="161" priority="71">
      <formula>ISERROR(H10)</formula>
    </cfRule>
  </conditionalFormatting>
  <conditionalFormatting sqref="H9">
    <cfRule type="containsErrors" dxfId="160" priority="70">
      <formula>ISERROR(H9)</formula>
    </cfRule>
  </conditionalFormatting>
  <conditionalFormatting sqref="H8">
    <cfRule type="containsErrors" dxfId="159" priority="69">
      <formula>ISERROR(H8)</formula>
    </cfRule>
  </conditionalFormatting>
  <conditionalFormatting sqref="H13">
    <cfRule type="containsErrors" dxfId="158" priority="68">
      <formula>ISERROR(H13)</formula>
    </cfRule>
  </conditionalFormatting>
  <conditionalFormatting sqref="J13">
    <cfRule type="containsErrors" dxfId="157" priority="67">
      <formula>ISERROR(J13)</formula>
    </cfRule>
  </conditionalFormatting>
  <conditionalFormatting sqref="H27">
    <cfRule type="containsErrors" dxfId="156" priority="66">
      <formula>ISERROR(H27)</formula>
    </cfRule>
  </conditionalFormatting>
  <conditionalFormatting sqref="H28">
    <cfRule type="containsErrors" dxfId="155" priority="65">
      <formula>ISERROR(H28)</formula>
    </cfRule>
  </conditionalFormatting>
  <conditionalFormatting sqref="H15:H17">
    <cfRule type="containsErrors" dxfId="154" priority="64">
      <formula>ISERROR(H15)</formula>
    </cfRule>
  </conditionalFormatting>
  <conditionalFormatting sqref="H14">
    <cfRule type="containsErrors" dxfId="153" priority="63">
      <formula>ISERROR(H14)</formula>
    </cfRule>
  </conditionalFormatting>
  <conditionalFormatting sqref="H24">
    <cfRule type="containsErrors" dxfId="152" priority="62">
      <formula>ISERROR(H24)</formula>
    </cfRule>
  </conditionalFormatting>
  <conditionalFormatting sqref="H25">
    <cfRule type="containsErrors" dxfId="151" priority="61">
      <formula>ISERROR(H25)</formula>
    </cfRule>
  </conditionalFormatting>
  <conditionalFormatting sqref="H26">
    <cfRule type="containsErrors" dxfId="150" priority="60">
      <formula>ISERROR(H26)</formula>
    </cfRule>
  </conditionalFormatting>
  <conditionalFormatting sqref="H23">
    <cfRule type="containsErrors" dxfId="149" priority="59">
      <formula>ISERROR(H23)</formula>
    </cfRule>
  </conditionalFormatting>
  <conditionalFormatting sqref="I23">
    <cfRule type="containsErrors" dxfId="148" priority="58">
      <formula>ISERROR(I23)</formula>
    </cfRule>
  </conditionalFormatting>
  <conditionalFormatting sqref="O10:O14 O18:O25 O4:O8">
    <cfRule type="containsErrors" dxfId="147" priority="57">
      <formula>ISERROR(O4)</formula>
    </cfRule>
  </conditionalFormatting>
  <conditionalFormatting sqref="O27:O28">
    <cfRule type="containsErrors" dxfId="146" priority="55">
      <formula>ISERROR(O27)</formula>
    </cfRule>
  </conditionalFormatting>
  <conditionalFormatting sqref="O9">
    <cfRule type="containsErrors" dxfId="145" priority="56">
      <formula>ISERROR(O9)</formula>
    </cfRule>
  </conditionalFormatting>
  <conditionalFormatting sqref="O2:O3">
    <cfRule type="containsErrors" dxfId="144" priority="54">
      <formula>ISERROR(O2)</formula>
    </cfRule>
  </conditionalFormatting>
  <conditionalFormatting sqref="O26">
    <cfRule type="containsErrors" dxfId="143" priority="53">
      <formula>ISERROR(O26)</formula>
    </cfRule>
  </conditionalFormatting>
  <conditionalFormatting sqref="O15">
    <cfRule type="containsErrors" dxfId="142" priority="52">
      <formula>ISERROR(O15)</formula>
    </cfRule>
  </conditionalFormatting>
  <conditionalFormatting sqref="O17">
    <cfRule type="containsErrors" dxfId="141" priority="51">
      <formula>ISERROR(O17)</formula>
    </cfRule>
  </conditionalFormatting>
  <conditionalFormatting sqref="O16">
    <cfRule type="containsErrors" dxfId="140" priority="50">
      <formula>ISERROR(O16)</formula>
    </cfRule>
  </conditionalFormatting>
  <conditionalFormatting sqref="P2:P28">
    <cfRule type="cellIs" dxfId="139" priority="49" operator="equal">
      <formula>0</formula>
    </cfRule>
  </conditionalFormatting>
  <conditionalFormatting sqref="AD8:AD28 AC8:AC33 AC3:AD7 AC2:AE2">
    <cfRule type="containsErrors" dxfId="138" priority="48">
      <formula>ISERROR(AC2)</formula>
    </cfRule>
  </conditionalFormatting>
  <conditionalFormatting sqref="AB2:AB28">
    <cfRule type="containsErrors" dxfId="137" priority="47">
      <formula>ISERROR(AB2)</formula>
    </cfRule>
  </conditionalFormatting>
  <conditionalFormatting sqref="K125">
    <cfRule type="containsErrors" dxfId="136" priority="9">
      <formula>ISERROR(K125)</formula>
    </cfRule>
  </conditionalFormatting>
  <conditionalFormatting sqref="H125">
    <cfRule type="containsErrors" dxfId="135" priority="8">
      <formula>ISERROR(H125)</formula>
    </cfRule>
  </conditionalFormatting>
  <conditionalFormatting sqref="J125">
    <cfRule type="containsErrors" dxfId="134" priority="7">
      <formula>ISERROR(J125)</formula>
    </cfRule>
  </conditionalFormatting>
  <conditionalFormatting sqref="I125">
    <cfRule type="containsErrors" dxfId="133" priority="6">
      <formula>ISERROR(I125)</formula>
    </cfRule>
  </conditionalFormatting>
  <conditionalFormatting sqref="H233">
    <cfRule type="containsErrors" dxfId="132" priority="5">
      <formula>ISERROR(H233)</formula>
    </cfRule>
  </conditionalFormatting>
  <conditionalFormatting sqref="J233">
    <cfRule type="containsErrors" dxfId="131" priority="4">
      <formula>ISERROR(J233)</formula>
    </cfRule>
  </conditionalFormatting>
  <conditionalFormatting sqref="I233">
    <cfRule type="containsErrors" dxfId="130" priority="3">
      <formula>ISERROR(I233)</formula>
    </cfRule>
  </conditionalFormatting>
  <conditionalFormatting sqref="K233">
    <cfRule type="containsErrors" dxfId="129" priority="2">
      <formula>ISERROR(K233)</formula>
    </cfRule>
  </conditionalFormatting>
  <conditionalFormatting sqref="R151">
    <cfRule type="containsErrors" dxfId="128" priority="1">
      <formula>ISERROR(R151)</formula>
    </cfRule>
  </conditionalFormatting>
  <dataValidations count="3">
    <dataValidation type="whole" operator="greaterThanOrEqual" allowBlank="1" showInputMessage="1" showErrorMessage="1" sqref="JR288:JR289 TN288:TN289 ADJ288:ADJ289 ANF288:ANF289 AXB288:AXB289 BGX288:BGX289 BQT288:BQT289 CAP288:CAP289 CKL288:CKL289 CUH288:CUH289 DED288:DED289 DNZ288:DNZ289 DXV288:DXV289 EHR288:EHR289 ERN288:ERN289 FBJ288:FBJ289 FLF288:FLF289 FVB288:FVB289 GEX288:GEX289 GOT288:GOT289 GYP288:GYP289 HIL288:HIL289 HSH288:HSH289 ICD288:ICD289 ILZ288:ILZ289 IVV288:IVV289 JFR288:JFR289 JPN288:JPN289 JZJ288:JZJ289 KJF288:KJF289 KTB288:KTB289 LCX288:LCX289 LMT288:LMT289 LWP288:LWP289 MGL288:MGL289 MQH288:MQH289 NAD288:NAD289 NJZ288:NJZ289 NTV288:NTV289 ODR288:ODR289 ONN288:ONN289 OXJ288:OXJ289 PHF288:PHF289 PRB288:PRB289 QAX288:QAX289 QKT288:QKT289 QUP288:QUP289 REL288:REL289 ROH288:ROH289 RYD288:RYD289 SHZ288:SHZ289 SRV288:SRV289 TBR288:TBR289 TLN288:TLN289 TVJ288:TVJ289 UFF288:UFF289 UPB288:UPB289 UYX288:UYX289 VIT288:VIT289 VSP288:VSP289 WCL288:WCL289 WMH288:WMH289 WWD288:WWD289 JR285 TN285 ADJ285 ANF285 AXB285 BGX285 BQT285 CAP285 CKL285 CUH285 DED285 DNZ285 DXV285 EHR285 ERN285 FBJ285 FLF285 FVB285 GEX285 GOT285 GYP285 HIL285 HSH285 ICD285 ILZ285 IVV285 JFR285 JPN285 JZJ285 KJF285 KTB285 LCX285 LMT285 LWP285 MGL285 MQH285 NAD285 NJZ285 NTV285 ODR285 ONN285 OXJ285 PHF285 PRB285 QAX285 QKT285 QUP285 REL285 ROH285 RYD285 SHZ285 SRV285 TBR285 TLN285 TVJ285 UFF285 UPB285 UYX285 VIT285 VSP285 WCL285 WMH285 WWD285 JR417:JR418 TN417:TN418 ADJ417:ADJ418 ANF417:ANF418 AXB417:AXB418 BGX417:BGX418 BQT417:BQT418 CAP417:CAP418 CKL417:CKL418 CUH417:CUH418 DED417:DED418 DNZ417:DNZ418 DXV417:DXV418 EHR417:EHR418 ERN417:ERN418 FBJ417:FBJ418 FLF417:FLF418 FVB417:FVB418 GEX417:GEX418 GOT417:GOT418 GYP417:GYP418 HIL417:HIL418 HSH417:HSH418 ICD417:ICD418 ILZ417:ILZ418 IVV417:IVV418 JFR417:JFR418 JPN417:JPN418 JZJ417:JZJ418 KJF417:KJF418 KTB417:KTB418 LCX417:LCX418 LMT417:LMT418 LWP417:LWP418 MGL417:MGL418 MQH417:MQH418 NAD417:NAD418 NJZ417:NJZ418 NTV417:NTV418 ODR417:ODR418 ONN417:ONN418 OXJ417:OXJ418 PHF417:PHF418 PRB417:PRB418 QAX417:QAX418 QKT417:QKT418 QUP417:QUP418 REL417:REL418 ROH417:ROH418 RYD417:RYD418 SHZ417:SHZ418 SRV417:SRV418 TBR417:TBR418 TLN417:TLN418 TVJ417:TVJ418 UFF417:UFF418 UPB417:UPB418 UYX417:UYX418 VIT417:VIT418 VSP417:VSP418 WCL417:WCL418 WMH417:WMH418 WWD417:WWD418 JR412 TN412 ADJ412 ANF412 AXB412 BGX412 BQT412 CAP412 CKL412 CUH412 DED412 DNZ412 DXV412 EHR412 ERN412 FBJ412 FLF412 FVB412 GEX412 GOT412 GYP412 HIL412 HSH412 ICD412 ILZ412 IVV412 JFR412 JPN412 JZJ412 KJF412 KTB412 LCX412 LMT412 LWP412 MGL412 MQH412 NAD412 NJZ412 NTV412 ODR412 ONN412 OXJ412 PHF412 PRB412 QAX412 QKT412 QUP412 REL412 ROH412 RYD412 SHZ412 SRV412 TBR412 TLN412 TVJ412 UFF412 UPB412 UYX412 VIT412 VSP412 WCL412 WMH412 WWD412 WWD420 WMH420 WCL420 VSP420 VIT420 UYX420 UPB420 UFF420 TVJ420 TLN420 TBR420 SRV420 SHZ420 RYD420 ROH420 REL420 QUP420 QKT420 QAX420 PRB420 PHF420 OXJ420 ONN420 ODR420 NTV420 NJZ420 NAD420 MQH420 MGL420 LWP420 LMT420 LCX420 KTB420 KJF420 JZJ420 JPN420 JFR420 IVV420 ILZ420 ICD420 HSH420 HIL420 GYP420 GOT420 GEX420 FVB420 FLF420 FBJ420 ERN420 EHR420 DXV420 DNZ420 DED420 CUH420 CKL420 CAP420 BQT420 BGX420 AXB420 ANF420 ADJ420 TN420 JR420 K127 K382:K383 JL382:JL383 TH382:TH383 ADD382:ADD383 AMZ382:AMZ383 AWV382:AWV383 BGR382:BGR383 BQN382:BQN383 CAJ382:CAJ383 CKF382:CKF383 CUB382:CUB383 DDX382:DDX383 DNT382:DNT383 DXP382:DXP383 EHL382:EHL383 ERH382:ERH383 FBD382:FBD383 FKZ382:FKZ383 FUV382:FUV383 GER382:GER383 GON382:GON383 GYJ382:GYJ383 HIF382:HIF383 HSB382:HSB383 IBX382:IBX383 ILT382:ILT383 IVP382:IVP383 JFL382:JFL383 JPH382:JPH383 JZD382:JZD383 KIZ382:KIZ383 KSV382:KSV383 LCR382:LCR383 LMN382:LMN383 LWJ382:LWJ383 MGF382:MGF383 MQB382:MQB383 MZX382:MZX383 NJT382:NJT383 NTP382:NTP383 ODL382:ODL383 ONH382:ONH383 OXD382:OXD383 PGZ382:PGZ383 PQV382:PQV383 QAR382:QAR383 QKN382:QKN383 QUJ382:QUJ383 REF382:REF383 ROB382:ROB383 RXX382:RXX383 SHT382:SHT383 SRP382:SRP383 TBL382:TBL383 TLH382:TLH383 TVD382:TVD383 UEZ382:UEZ383 UOV382:UOV383 UYR382:UYR383 VIN382:VIN383 VSJ382:VSJ383 WCF382:WCF383 WMB382:WMB383 WVX382:WVX383 JR306:JR307 TN306:TN307 ADJ306:ADJ307 ANF306:ANF307 AXB306:AXB307 BGX306:BGX307 BQT306:BQT307 CAP306:CAP307 CKL306:CKL307 CUH306:CUH307 DED306:DED307 DNZ306:DNZ307 DXV306:DXV307 EHR306:EHR307 ERN306:ERN307 FBJ306:FBJ307 FLF306:FLF307 FVB306:FVB307 GEX306:GEX307 GOT306:GOT307 GYP306:GYP307 HIL306:HIL307 HSH306:HSH307 ICD306:ICD307 ILZ306:ILZ307 IVV306:IVV307 JFR306:JFR307 JPN306:JPN307 JZJ306:JZJ307 KJF306:KJF307 KTB306:KTB307 LCX306:LCX307 LMT306:LMT307 LWP306:LWP307 MGL306:MGL307 MQH306:MQH307 NAD306:NAD307 NJZ306:NJZ307 NTV306:NTV307 ODR306:ODR307 ONN306:ONN307 OXJ306:OXJ307 PHF306:PHF307 PRB306:PRB307 QAX306:QAX307 QKT306:QKT307 QUP306:QUP307 REL306:REL307 ROH306:ROH307 RYD306:RYD307 SHZ306:SHZ307 SRV306:SRV307 TBR306:TBR307 TLN306:TLN307 TVJ306:TVJ307 UFF306:UFF307 UPB306:UPB307 UYX306:UYX307 VIT306:VIT307 VSP306:VSP307 WCL306:WCL307 WMH306:WMH307 WWD306:WWD307 K432:K488 WWD250:WWD252 WMH250:WMH252 WCL250:WCL252 VSP250:VSP252 VIT250:VIT252 UYX250:UYX252 UPB250:UPB252 UFF250:UFF252 TVJ250:TVJ252 TLN250:TLN252 TBR250:TBR252 SRV250:SRV252 SHZ250:SHZ252 RYD250:RYD252 ROH250:ROH252 REL250:REL252 QUP250:QUP252 QKT250:QKT252 QAX250:QAX252 PRB250:PRB252 PHF250:PHF252 OXJ250:OXJ252 ONN250:ONN252 ODR250:ODR252 NTV250:NTV252 NJZ250:NJZ252 NAD250:NAD252 MQH250:MQH252 MGL250:MGL252 LWP250:LWP252 LMT250:LMT252 LCX250:LCX252 KTB250:KTB252 KJF250:KJF252 JZJ250:JZJ252 JPN250:JPN252 JFR250:JFR252 IVV250:IVV252 ILZ250:ILZ252 ICD250:ICD252 HSH250:HSH252 HIL250:HIL252 GYP250:GYP252 GOT250:GOT252 GEX250:GEX252 FVB250:FVB252 FLF250:FLF252 FBJ250:FBJ252 ERN250:ERN252 EHR250:EHR252 DXV250:DXV252 DNZ250:DNZ252 DED250:DED252 CUH250:CUH252 CKL250:CKL252 CAP250:CAP252 BQT250:BQT252 BGX250:BGX252 AXB250:AXB252 ANF250:ANF252 ADJ250:ADJ252 TN250:TN252 JR250:JR252 WWD262:WWD270 WMH262:WMH270 WCL262:WCL270 VSP262:VSP270 VIT262:VIT270 UYX262:UYX270 UPB262:UPB270 UFF262:UFF270 TVJ262:TVJ270 TLN262:TLN270 TBR262:TBR270 SRV262:SRV270 SHZ262:SHZ270 RYD262:RYD270 ROH262:ROH270 REL262:REL270 QUP262:QUP270 QKT262:QKT270 QAX262:QAX270 PRB262:PRB270 PHF262:PHF270 OXJ262:OXJ270 ONN262:ONN270 ODR262:ODR270 NTV262:NTV270 NJZ262:NJZ270 NAD262:NAD270 MQH262:MQH270 MGL262:MGL270 LWP262:LWP270 LMT262:LMT270 LCX262:LCX270 KTB262:KTB270 KJF262:KJF270 JZJ262:JZJ270 JPN262:JPN270 JFR262:JFR270 IVV262:IVV270 ILZ262:ILZ270 ICD262:ICD270 HSH262:HSH270 HIL262:HIL270 GYP262:GYP270 GOT262:GOT270 GEX262:GEX270 FVB262:FVB270 FLF262:FLF270 FBJ262:FBJ270 ERN262:ERN270 EHR262:EHR270 DXV262:DXV270 DNZ262:DNZ270 DED262:DED270 CUH262:CUH270 CKL262:CKL270 CAP262:CAP270 BQT262:BQT270 BGX262:BGX270 AXB262:AXB270 ANF262:ANF270 ADJ262:ADJ270 TN262:TN270 JR262:JR270 L272 JR292 TN292 ADJ292 ANF292 AXB292 BGX292 BQT292 CAP292 CKL292 CUH292 DED292 DNZ292 DXV292 EHR292 ERN292 FBJ292 FLF292 FVB292 GEX292 GOT292 GYP292 HIL292 HSH292 ICD292 ILZ292 IVV292 JFR292 JPN292 JZJ292 KJF292 KTB292 LCX292 LMT292 LWP292 MGL292 MQH292 NAD292 NJZ292 NTV292 ODR292 ONN292 OXJ292 PHF292 PRB292 QAX292 QKT292 QUP292 REL292 ROH292 RYD292 SHZ292 SRV292 TBR292 TLN292 TVJ292 UFF292 UPB292 UYX292 VIT292 VSP292 WCL292 WMH292 WWD292 WWD356:WWD359 WMH356:WMH359 WCL356:WCL359 VSP356:VSP359 VIT356:VIT359 UYX356:UYX359 UPB356:UPB359 UFF356:UFF359 TVJ356:TVJ359 TLN356:TLN359 TBR356:TBR359 SRV356:SRV359 SHZ356:SHZ359 RYD356:RYD359 ROH356:ROH359 REL356:REL359 QUP356:QUP359 QKT356:QKT359 QAX356:QAX359 PRB356:PRB359 PHF356:PHF359 OXJ356:OXJ359 ONN356:ONN359 ODR356:ODR359 NTV356:NTV359 NJZ356:NJZ359 NAD356:NAD359 MQH356:MQH359 MGL356:MGL359 LWP356:LWP359 LMT356:LMT359 LCX356:LCX359 KTB356:KTB359 KJF356:KJF359 JZJ356:JZJ359 JPN356:JPN359 JFR356:JFR359 IVV356:IVV359 ILZ356:ILZ359 ICD356:ICD359 HSH356:HSH359 HIL356:HIL359 GYP356:GYP359 GOT356:GOT359 GEX356:GEX359 FVB356:FVB359 FLF356:FLF359 FBJ356:FBJ359 ERN356:ERN359 EHR356:EHR359 DXV356:DXV359 DNZ356:DNZ359 DED356:DED359 CUH356:CUH359 CKL356:CKL359 CAP356:CAP359 BQT356:BQT359 BGX356:BGX359 AXB356:AXB359 ANF356:ANF359 ADJ356:ADJ359 TN356:TN359 JR356:JR359 K427:K430 JL427:JL430 TH427:TH430 ADD427:ADD430 AMZ427:AMZ430 AWV427:AWV430 BGR427:BGR430 BQN427:BQN430 CAJ427:CAJ430 CKF427:CKF430 CUB427:CUB430 DDX427:DDX430 DNT427:DNT430 DXP427:DXP430 EHL427:EHL430 ERH427:ERH430 FBD427:FBD430 FKZ427:FKZ430 FUV427:FUV430 GER427:GER430 GON427:GON430 GYJ427:GYJ430 HIF427:HIF430 HSB427:HSB430 IBX427:IBX430 ILT427:ILT430 IVP427:IVP430 JFL427:JFL430 JPH427:JPH430 JZD427:JZD430 KIZ427:KIZ430 KSV427:KSV430 LCR427:LCR430 LMN427:LMN430 LWJ427:LWJ430 MGF427:MGF430 MQB427:MQB430 MZX427:MZX430 NJT427:NJT430 NTP427:NTP430 ODL427:ODL430 ONH427:ONH430 OXD427:OXD430 PGZ427:PGZ430 PQV427:PQV430 QAR427:QAR430 QKN427:QKN430 QUJ427:QUJ430 REF427:REF430 ROB427:ROB430 RXX427:RXX430 SHT427:SHT430 SRP427:SRP430 TBL427:TBL430 TLH427:TLH430 TVD427:TVD430 UEZ427:UEZ430 UOV427:UOV430 UYR427:UYR430 VIN427:VIN430 VSJ427:VSJ430 WCF427:WCF430 WMB427:WMB430 WVX427:WVX430 JR340:JR341 TN340:TN341 ADJ340:ADJ341 ANF340:ANF341 AXB340:AXB341 BGX340:BGX341 BQT340:BQT341 CAP340:CAP341 CKL340:CKL341 CUH340:CUH341 DED340:DED341 DNZ340:DNZ341 DXV340:DXV341 EHR340:EHR341 ERN340:ERN341 FBJ340:FBJ341 FLF340:FLF341 FVB340:FVB341 GEX340:GEX341 GOT340:GOT341 GYP340:GYP341 HIL340:HIL341 HSH340:HSH341 ICD340:ICD341 ILZ340:ILZ341 IVV340:IVV341 JFR340:JFR341 JPN340:JPN341 JZJ340:JZJ341 KJF340:KJF341 KTB340:KTB341 LCX340:LCX341 LMT340:LMT341 LWP340:LWP341 MGL340:MGL341 MQH340:MQH341 NAD340:NAD341 NJZ340:NJZ341 NTV340:NTV341 ODR340:ODR341 ONN340:ONN341 OXJ340:OXJ341 PHF340:PHF341 PRB340:PRB341 QAX340:QAX341 QKT340:QKT341 QUP340:QUP341 REL340:REL341 ROH340:ROH341 RYD340:RYD341 SHZ340:SHZ341 SRV340:SRV341 TBR340:TBR341 TLN340:TLN341 TVJ340:TVJ341 UFF340:UFF341 UPB340:UPB341 UYX340:UYX341 VIT340:VIT341 VSP340:VSP341 WCL340:WCL341 WMH340:WMH341 WWD340:WWD341 RYD388:RYD398 REL388:REL398 ROH388:ROH398 WWD388:WWD398 SHZ388:SHZ398 SRV388:SRV398 TBR388:TBR398 TLN388:TLN398 TVJ388:TVJ398 UFF388:UFF398 UPB388:UPB398 UYX388:UYX398 VIT388:VIT398 VSP388:VSP398 WCL388:WCL398 WMH388:WMH398 JR388:JR398 TN388:TN398 ADJ388:ADJ398 ANF388:ANF398 AXB388:AXB398 BGX388:BGX398 BQT388:BQT398 CAP388:CAP398 CKL388:CKL398 CUH388:CUH398 DED388:DED398 DNZ388:DNZ398 DXV388:DXV398 EHR388:EHR398 ERN388:ERN398 FBJ388:FBJ398 FLF388:FLF398 FVB388:FVB398 GEX388:GEX398 GOT388:GOT398 GYP388:GYP398 HIL388:HIL398 HSH388:HSH398 ICD388:ICD398 ILZ388:ILZ398 IVV388:IVV398 JFR388:JFR398 JPN388:JPN398 JZJ388:JZJ398 KJF388:KJF398 KTB388:KTB398 LCX388:LCX398 LMT388:LMT398 LWP388:LWP398 MGL388:MGL398 MQH388:MQH398 NAD388:NAD398 NJZ388:NJZ398 NTV388:NTV398 ODR388:ODR398 ONN388:ONN398 OXJ388:OXJ398 PHF388:PHF398 PRB388:PRB398 QAX388:QAX398 QKT388:QKT398 QUP388:QUP398 Q420:R420 Q307:R307 Q288:R289 Q292:R292 P335 P369 P402 P478 WVX432:WVX488 Q356:R359 Q458:Q459 Q376:R378 Q462:R465 Q418:R418 Q250:R250 P393 Q252:R252 Q321:Q323 Q395 Q341:R341 Q467:R469 Q262:Q264 Q472:R481 Q266:Q269 Q285:R285 Q412:R412 R262:R271 R457:R459 P294 WVX252:WVX296 WMB252:WMB296 WCF252:WCF296 VSJ252:VSJ296 VIN252:VIN296 UYR252:UYR296 UOV252:UOV296 UEZ252:UEZ296 TVD252:TVD296 TLH252:TLH296 TBL252:TBL296 SRP252:SRP296 SHT252:SHT296 RXX252:RXX296 ROB252:ROB296 REF252:REF296 QUJ252:QUJ296 QKN252:QKN296 QAR252:QAR296 PQV252:PQV296 PGZ252:PGZ296 OXD252:OXD296 ONH252:ONH296 ODL252:ODL296 NTP252:NTP296 NJT252:NJT296 MZX252:MZX296 MQB252:MQB296 MGF252:MGF296 LWJ252:LWJ296 LMN252:LMN296 LCR252:LCR296 KSV252:KSV296 KIZ252:KIZ296 JZD252:JZD296 JPH252:JPH296 JFL252:JFL296 IVP252:IVP296 ILT252:ILT296 IBX252:IBX296 HSB252:HSB296 HIF252:HIF296 GYJ252:GYJ296 GON252:GON296 GER252:GER296 FUV252:FUV296 FKZ252:FKZ296 FBD252:FBD296 ERH252:ERH296 EHL252:EHL296 DXP252:DXP296 DNT252:DNT296 DDX252:DDX296 CUB252:CUB296 CKF252:CKF296 CAJ252:CAJ296 BQN252:BQN296 BGR252:BGR296 AWV252:AWV296 AMZ252:AMZ296 ADD252:ADD296 TH252:TH296 JL252:JL296 K252:K296 K234:K245 JR319:JR323 TN319:TN323 ADJ319:ADJ323 ANF319:ANF323 AXB319:AXB323 BGX319:BGX323 BQT319:BQT323 CAP319:CAP323 CKL319:CKL323 CUH319:CUH323 DED319:DED323 DNZ319:DNZ323 DXV319:DXV323 EHR319:EHR323 ERN319:ERN323 FBJ319:FBJ323 FLF319:FLF323 FVB319:FVB323 GEX319:GEX323 GOT319:GOT323 GYP319:GYP323 HIL319:HIL323 HSH319:HSH323 ICD319:ICD323 ILZ319:ILZ323 IVV319:IVV323 JFR319:JFR323 JPN319:JPN323 JZJ319:JZJ323 KJF319:KJF323 KTB319:KTB323 LCX319:LCX323 LMT319:LMT323 LWP319:LWP323 MGL319:MGL323 MQH319:MQH323 NAD319:NAD323 NJZ319:NJZ323 NTV319:NTV323 ODR319:ODR323 ONN319:ONN323 OXJ319:OXJ323 PHF319:PHF323 PRB319:PRB323 QAX319:QAX323 QKT319:QKT323 QUP319:QUP323 REL319:REL323 ROH319:ROH323 RYD319:RYD323 SHZ319:SHZ323 SRV319:SRV323 TBR319:TBR323 TLN319:TLN323 TVJ319:TVJ323 UFF319:UFF323 UPB319:UPB323 UYX319:UYX323 VIT319:VIT323 VSP319:VSP323 WCL319:WCL323 WMH319:WMH323 WWD319:WWD323 R319:R323 WWD376:WWD378 WMH376:WMH378 WCL376:WCL378 VSP376:VSP378 VIT376:VIT378 UYX376:UYX378 UPB376:UPB378 UFF376:UFF378 TVJ376:TVJ378 TLN376:TLN378 TBR376:TBR378 SRV376:SRV378 SHZ376:SHZ378 RYD376:RYD378 ROH376:ROH378 REL376:REL378 QUP376:QUP378 QKT376:QKT378 QAX376:QAX378 PRB376:PRB378 PHF376:PHF378 OXJ376:OXJ378 ONN376:ONN378 ODR376:ODR378 NTV376:NTV378 NJZ376:NJZ378 NAD376:NAD378 MQH376:MQH378 MGL376:MGL378 LWP376:LWP378 LMT376:LMT378 LCX376:LCX378 KTB376:KTB378 KJF376:KJF378 JZJ376:JZJ378 JPN376:JPN378 JFR376:JFR378 IVV376:IVV378 ILZ376:ILZ378 ICD376:ICD378 HSH376:HSH378 HIL376:HIL378 GYP376:GYP378 GOT376:GOT378 GEX376:GEX378 FVB376:FVB378 FLF376:FLF378 FBJ376:FBJ378 ERN376:ERN378 EHR376:EHR378 DXV376:DXV378 DNZ376:DNZ378 DED376:DED378 CUH376:CUH378 CKL376:CKL378 CAP376:CAP378 BQT376:BQT378 BGX376:BGX378 AXB376:AXB378 ANF376:ANF378 ADJ376:ADJ378 TN376:TN378 JR376:JR378 WVX303:WVX380 WMB303:WMB380 WCF303:WCF380 VSJ303:VSJ380 VIN303:VIN380 UYR303:UYR380 UOV303:UOV380 UEZ303:UEZ380 TVD303:TVD380 TLH303:TLH380 TBL303:TBL380 SRP303:SRP380 SHT303:SHT380 RXX303:RXX380 ROB303:ROB380 REF303:REF380 QUJ303:QUJ380 QKN303:QKN380 QAR303:QAR380 PQV303:PQV380 PGZ303:PGZ380 OXD303:OXD380 ONH303:ONH380 ODL303:ODL380 NTP303:NTP380 NJT303:NJT380 MZX303:MZX380 MQB303:MQB380 MGF303:MGF380 LWJ303:LWJ380 LMN303:LMN380 LCR303:LCR380 KSV303:KSV380 KIZ303:KIZ380 JZD303:JZD380 JPH303:JPH380 JFL303:JFL380 IVP303:IVP380 ILT303:ILT380 IBX303:IBX380 HSB303:HSB380 HIF303:HIF380 GYJ303:GYJ380 GON303:GON380 GER303:GER380 FUV303:FUV380 FKZ303:FKZ380 FBD303:FBD380 ERH303:ERH380 EHL303:EHL380 DXP303:DXP380 DNT303:DNT380 DDX303:DDX380 CUB303:CUB380 CKF303:CKF380 CAJ303:CAJ380 BQN303:BQN380 BGR303:BGR380 AWV303:AWV380 AMZ303:AMZ380 ADD303:ADD380 TH303:TH380 JL303:JL380 K303:K380 WVX385:WVX392 WMB385:WMB392 WCF385:WCF392 VSJ385:VSJ392 VIN385:VIN392 UYR385:UYR392 UOV385:UOV392 UEZ385:UEZ392 TVD385:TVD392 TLH385:TLH392 TBL385:TBL392 SRP385:SRP392 SHT385:SHT392 RXX385:RXX392 ROB385:ROB392 REF385:REF392 QUJ385:QUJ392 QKN385:QKN392 QAR385:QAR392 PQV385:PQV392 PGZ385:PGZ392 OXD385:OXD392 ONH385:ONH392 ODL385:ODL392 NTP385:NTP392 NJT385:NJT392 MZX385:MZX392 MQB385:MQB392 MGF385:MGF392 LWJ385:LWJ392 LMN385:LMN392 LCR385:LCR392 KSV385:KSV392 KIZ385:KIZ392 JZD385:JZD392 JPH385:JPH392 JFL385:JFL392 IVP385:IVP392 ILT385:ILT392 IBX385:IBX392 HSB385:HSB392 HIF385:HIF392 GYJ385:GYJ392 GON385:GON392 GER385:GER392 FUV385:FUV392 FKZ385:FKZ392 FBD385:FBD392 ERH385:ERH392 EHL385:EHL392 DXP385:DXP392 DNT385:DNT392 DDX385:DDX392 CUB385:CUB392 CKF385:CKF392 CAJ385:CAJ392 BQN385:BQN392 BGR385:BGR392 AWV385:AWV392 AMZ385:AMZ392 ADD385:ADD392 TH385:TH392 JL385:JL392 K385:K392 P398:P399 UPA250:UPA430 UYW250:UYW430 VIS250:VIS430 VSO250:VSO430 WCK250:WCK430 WMG250:WMG430 WWC250:WWC430 JQ250:JQ430 TM250:TM430 ADI250:ADI430 ANE250:ANE430 AXA250:AXA430 BGW250:BGW430 BQS250:BQS430 CAO250:CAO430 CKK250:CKK430 CUG250:CUG430 DEC250:DEC430 DNY250:DNY430 DXU250:DXU430 EHQ250:EHQ430 ERM250:ERM430 FBI250:FBI430 FLE250:FLE430 FVA250:FVA430 GOS250:GOS430 GYO250:GYO430 HIK250:HIK430 HSG250:HSG430 ICC250:ICC430 ILY250:ILY430 IVU250:IVU430 JFQ250:JFQ430 JPM250:JPM430 JZI250:JZI430 KJE250:KJE430 KTA250:KTA430 LCW250:LCW430 LMS250:LMS430 LWO250:LWO430 MGK250:MGK430 MQG250:MQG430 NAC250:NAC430 NJY250:NJY430 NTU250:NTU430 ODQ250:ODQ430 ONM250:ONM430 OXI250:OXI430 PHE250:PHE430 PRA250:PRA430 QAW250:QAW430 QKS250:QKS430 QUO250:QUO430 REK250:REK430 ROG250:ROG430 RYC250:RYC430 SHY250:SHY430 SRU250:SRU430 TBQ250:TBQ430 TLM250:TLM430 GEW250:GEW430 TVI250:TVI430 UFE250:UFE430 K394:K422 JL394:JL422 TH394:TH422 ADD394:ADD422 AMZ394:AMZ422 AWV394:AWV422 BGR394:BGR422 BQN394:BQN422 CAJ394:CAJ422 CKF394:CKF422 CUB394:CUB422 DDX394:DDX422 DNT394:DNT422 DXP394:DXP422 EHL394:EHL422 ERH394:ERH422 FBD394:FBD422 FKZ394:FKZ422 FUV394:FUV422 GER394:GER422 GON394:GON422 GYJ394:GYJ422 HIF394:HIF422 HSB394:HSB422 IBX394:IBX422 ILT394:ILT422 IVP394:IVP422 JFL394:JFL422 JPH394:JPH422 JZD394:JZD422 KIZ394:KIZ422 KSV394:KSV422 LCR394:LCR422 LMN394:LMN422 LWJ394:LWJ422 MGF394:MGF422 MQB394:MQB422 MZX394:MZX422 NJT394:NJT422 NTP394:NTP422 ODL394:ODL422 ONH394:ONH422 OXD394:OXD422 PGZ394:PGZ422 PQV394:PQV422 QAR394:QAR422 QKN394:QKN422 QUJ394:QUJ422 REF394:REF422 ROB394:ROB422 RXX394:RXX422 SHT394:SHT422 SRP394:SRP422 TBL394:TBL422 TLH394:TLH422 TVD394:TVD422 UEZ394:UEZ422 UOV394:UOV422 UYR394:UYR422 VIN394:VIN422 VSJ394:VSJ422 WCF394:WCF422 WMB394:WMB422 WVX394:WVX422 Q431:R455 JQ431:JR488 TM431:TN488 ADI431:ADJ488 ANE431:ANF488 AXA431:AXB488 BGW431:BGX488 BQS431:BQT488 CAO431:CAP488 CKK431:CKL488 CUG431:CUH488 DEC431:DED488 DNY431:DNZ488 DXU431:DXV488 EHQ431:EHR488 ERM431:ERN488 FBI431:FBJ488 FLE431:FLF488 FVA431:FVB488 GEW431:GEX488 GOS431:GOT488 GYO431:GYP488 HIK431:HIL488 HSG431:HSH488 ICC431:ICD488 ILY431:ILZ488 IVU431:IVV488 JFQ431:JFR488 JPM431:JPN488 JZI431:JZJ488 KJE431:KJF488 KTA431:KTB488 LCW431:LCX488 LMS431:LMT488 LWO431:LWP488 MGK431:MGL488 MQG431:MQH488 NAC431:NAD488 NJY431:NJZ488 NTU431:NTV488 ODQ431:ODR488 ONM431:ONN488 OXI431:OXJ488 PHE431:PHF488 PRA431:PRB488 QAW431:QAX488 QKS431:QKT488 QUO431:QUP488 REK431:REL488 ROG431:ROH488 RYC431:RYD488 SHY431:SHZ488 SRU431:SRV488 TBQ431:TBR488 TLM431:TLN488 TVI431:TVJ488 UFE431:UFF488 UPA431:UPB488 UYW431:UYX488 VIS431:VIT488 VSO431:VSP488 WCK431:WCL488 WMG431:WMH488 WWC431:WWD488 JL432:JL488 TH432:TH488 ADD432:ADD488 AMZ432:AMZ488 AWV432:AWV488 BGR432:BGR488 BQN432:BQN488 CAJ432:CAJ488 CKF432:CKF488 CUB432:CUB488 DDX432:DDX488 DNT432:DNT488 DXP432:DXP488 EHL432:EHL488 ERH432:ERH488 FBD432:FBD488 FKZ432:FKZ488 FUV432:FUV488 GER432:GER488 GON432:GON488 GYJ432:GYJ488 HIF432:HIF488 HSB432:HSB488 IBX432:IBX488 ILT432:ILT488 IVP432:IVP488 JFL432:JFL488 JPH432:JPH488 JZD432:JZD488 KIZ432:KIZ488 KSV432:KSV488 LCR432:LCR488 LMN432:LMN488 LWJ432:LWJ488 MGF432:MGF488 MQB432:MQB488 MZX432:MZX488 NJT432:NJT488 NTP432:NTP488 ODL432:ODL488 ONH432:ONH488 OXD432:OXD488 PGZ432:PGZ488 PQV432:PQV488 QAR432:QAR488 QKN432:QKN488 QUJ432:QUJ488 REF432:REF488 ROB432:ROB488 RXX432:RXX488 SHT432:SHT488 SRP432:SRP488 TBL432:TBL488 TLH432:TLH488 TVD432:TVD488 UEZ432:UEZ488 UOV432:UOV488 UYR432:UYR488 VIN432:VIN488 VSJ432:VSJ488 WCF432:WCF488 WMB432:WMB488 Q485 Q388:Q390 Q392:Q393 R483:R485 Q483 R388:R396 R294" xr:uid="{00000000-0002-0000-0200-000000000000}">
      <formula1>1</formula1>
    </dataValidation>
    <dataValidation type="whole" operator="greaterThanOrEqual" allowBlank="1" showInputMessage="1" showErrorMessage="1" sqref="JR290:JR291 TN290:TN291 ADJ290:ADJ291 ANF290:ANF291 AXB290:AXB291 BGX290:BGX291 BQT290:BQT291 CAP290:CAP291 CKL290:CKL291 CUH290:CUH291 DED290:DED291 DNZ290:DNZ291 DXV290:DXV291 EHR290:EHR291 ERN290:ERN291 FBJ290:FBJ291 FLF290:FLF291 FVB290:FVB291 GEX290:GEX291 GOT290:GOT291 GYP290:GYP291 HIL290:HIL291 HSH290:HSH291 ICD290:ICD291 ILZ290:ILZ291 IVV290:IVV291 JFR290:JFR291 JPN290:JPN291 JZJ290:JZJ291 KJF290:KJF291 KTB290:KTB291 LCX290:LCX291 LMT290:LMT291 LWP290:LWP291 MGL290:MGL291 MQH290:MQH291 NAD290:NAD291 NJZ290:NJZ291 NTV290:NTV291 ODR290:ODR291 ONN290:ONN291 OXJ290:OXJ291 PHF290:PHF291 PRB290:PRB291 QAX290:QAX291 QKT290:QKT291 QUP290:QUP291 REL290:REL291 ROH290:ROH291 RYD290:RYD291 SHZ290:SHZ291 SRV290:SRV291 TBR290:TBR291 TLN290:TLN291 TVJ290:TVJ291 UFF290:UFF291 UPB290:UPB291 UYX290:UYX291 VIT290:VIT291 VSP290:VSP291 WCL290:WCL291 WMH290:WMH291 WWD290:WWD291 JR360:JR362 TN360:TN362 ADJ360:ADJ362 ANF360:ANF362 AXB360:AXB362 BGX360:BGX362 BQT360:BQT362 CAP360:CAP362 CKL360:CKL362 CUH360:CUH362 DED360:DED362 DNZ360:DNZ362 DXV360:DXV362 EHR360:EHR362 ERN360:ERN362 FBJ360:FBJ362 FLF360:FLF362 FVB360:FVB362 GEX360:GEX362 GOT360:GOT362 GYP360:GYP362 HIL360:HIL362 HSH360:HSH362 ICD360:ICD362 ILZ360:ILZ362 IVV360:IVV362 JFR360:JFR362 JPN360:JPN362 JZJ360:JZJ362 KJF360:KJF362 KTB360:KTB362 LCX360:LCX362 LMT360:LMT362 LWP360:LWP362 MGL360:MGL362 MQH360:MQH362 NAD360:NAD362 NJZ360:NJZ362 NTV360:NTV362 ODR360:ODR362 ONN360:ONN362 OXJ360:OXJ362 PHF360:PHF362 PRB360:PRB362 QAX360:QAX362 QKT360:QKT362 QUP360:QUP362 REL360:REL362 ROH360:ROH362 RYD360:RYD362 SHZ360:SHZ362 SRV360:SRV362 TBR360:TBR362 TLN360:TLN362 TVJ360:TVJ362 UFF360:UFF362 UPB360:UPB362 UYX360:UYX362 VIT360:VIT362 VSP360:VSP362 WCL360:WCL362 WMH360:WMH362 WWD360:WWD362 WWD413:WWD416 WMH413:WMH416 WCL413:WCL416 VSP413:VSP416 VIT413:VIT416 UYX413:UYX416 UPB413:UPB416 UFF413:UFF416 TVJ413:TVJ416 TLN413:TLN416 TBR413:TBR416 SRV413:SRV416 SHZ413:SHZ416 RYD413:RYD416 ROH413:ROH416 REL413:REL416 QUP413:QUP416 QKT413:QKT416 QAX413:QAX416 PRB413:PRB416 PHF413:PHF416 OXJ413:OXJ416 ONN413:ONN416 ODR413:ODR416 NTV413:NTV416 NJZ413:NJZ416 NAD413:NAD416 MQH413:MQH416 MGL413:MGL416 LWP413:LWP416 LMT413:LMT416 LCX413:LCX416 KTB413:KTB416 KJF413:KJF416 JZJ413:JZJ416 JPN413:JPN416 JFR413:JFR416 IVV413:IVV416 ILZ413:ILZ416 ICD413:ICD416 HSH413:HSH416 HIL413:HIL416 GYP413:GYP416 GOT413:GOT416 GEX413:GEX416 FVB413:FVB416 FLF413:FLF416 FBJ413:FBJ416 ERN413:ERN416 EHR413:EHR416 DXV413:DXV416 DNZ413:DNZ416 DED413:DED416 CUH413:CUH416 CKL413:CKL416 CAP413:CAP416 BQT413:BQT416 BGX413:BGX416 AXB413:AXB416 ANF413:ANF416 ADJ413:ADJ416 TN413:TN416 JR413:JR416 JR419 TN419 ADJ419 ANF419 AXB419 BGX419 BQT419 CAP419 CKL419 CUH419 DED419 DNZ419 DXV419 EHR419 ERN419 FBJ419 FLF419 FVB419 GEX419 GOT419 GYP419 HIL419 HSH419 ICD419 ILZ419 IVV419 JFR419 JPN419 JZJ419 KJF419 KTB419 LCX419 LMT419 LWP419 MGL419 MQH419 NAD419 NJZ419 NTV419 ODR419 ONN419 OXJ419 PHF419 PRB419 QAX419 QKT419 QUP419 REL419 ROH419 RYD419 SHZ419 SRV419 TBR419 TLN419 TVJ419 UFF419 UPB419 UYX419 VIT419 VSP419 WCL419 WMH419 WWD419 GYP421:GYP430 GOT421:GOT430 GEX421:GEX430 FVB421:FVB430 FLF421:FLF430 FBJ421:FBJ430 ERN421:ERN430 EHR421:EHR430 DXV421:DXV430 DNZ421:DNZ430 WWD253:WWD261 WMH253:WMH261 WCL253:WCL261 VSP253:VSP261 VIT253:VIT261 UYX253:UYX261 UPB253:UPB261 UFF253:UFF261 TVJ253:TVJ261 TLN253:TLN261 TBR253:TBR261 SRV253:SRV261 SHZ253:SHZ261 RYD253:RYD261 ROH253:ROH261 REL253:REL261 QUP253:QUP261 QKT253:QKT261 QAX253:QAX261 PRB253:PRB261 PHF253:PHF261 OXJ253:OXJ261 ONN253:ONN261 ODR253:ODR261 NTV253:NTV261 NJZ253:NJZ261 NAD253:NAD261 MQH253:MQH261 MGL253:MGL261 LWP253:LWP261 LMT253:LMT261 LCX253:LCX261 KTB253:KTB261 KJF253:KJF261 JZJ253:JZJ261 JPN253:JPN261 JFR253:JFR261 IVV253:IVV261 ILZ253:ILZ261 ICD253:ICD261 HSH253:HSH261 HIL253:HIL261 GYP253:GYP261 GOT253:GOT261 GEX253:GEX261 FVB253:FVB261 FLF253:FLF261 FBJ253:FBJ261 ERN253:ERN261 EHR253:EHR261 DXV253:DXV261 DNZ253:DNZ261 DED253:DED261 CUH253:CUH261 CKL253:CKL261 CAP253:CAP261 BQT253:BQT261 BGX253:BGX261 AXB253:AXB261 ANF253:ANF261 ADJ253:ADJ261 TN253:TN261 JR253:JR261 DED421:DED430 JR324:JR339 TN324:TN339 ADJ324:ADJ339 ANF324:ANF339 AXB324:AXB339 BGX324:BGX339 BQT324:BQT339 CAP324:CAP339 CKL324:CKL339 CUH324:CUH339 DED324:DED339 DNZ324:DNZ339 DXV324:DXV339 EHR324:EHR339 ERN324:ERN339 FBJ324:FBJ339 FLF324:FLF339 FVB324:FVB339 GEX324:GEX339 GOT324:GOT339 GYP324:GYP339 HIL324:HIL339 HSH324:HSH339 ICD324:ICD339 ILZ324:ILZ339 IVV324:IVV339 JFR324:JFR339 JPN324:JPN339 JZJ324:JZJ339 KJF324:KJF339 KTB324:KTB339 LCX324:LCX339 LMT324:LMT339 LWP324:LWP339 MGL324:MGL339 MQH324:MQH339 NAD324:NAD339 NJZ324:NJZ339 NTV324:NTV339 ODR324:ODR339 ONN324:ONN339 OXJ324:OXJ339 PHF324:PHF339 PRB324:PRB339 QAX324:QAX339 QKT324:QKT339 QUP324:QUP339 REL324:REL339 ROH324:ROH339 RYD324:RYD339 SHZ324:SHZ339 SRV324:SRV339 TBR324:TBR339 TLN324:TLN339 TVJ324:TVJ339 UFF324:UFF339 UPB324:UPB339 UYX324:UYX339 VIT324:VIT339 VSP324:VSP339 WCL324:WCL339 WMH324:WMH339 WWD324:WWD339 CUH421:CUH430 CKL421:CKL430 CAP421:CAP430 BQT421:BQT430 BGX421:BGX430 AXB421:AXB430 ANF421:ANF430 JR271:JR284 TN271:TN284 ADJ271:ADJ284 ANF271:ANF284 AXB271:AXB284 BGX271:BGX284 BQT271:BQT284 CAP271:CAP284 CKL271:CKL284 CUH271:CUH284 DED271:DED284 DNZ271:DNZ284 DXV271:DXV284 EHR271:EHR284 ERN271:ERN284 FBJ271:FBJ284 FLF271:FLF284 FVB271:FVB284 GEX271:GEX284 GOT271:GOT284 GYP271:GYP284 HIL271:HIL284 HSH271:HSH284 ICD271:ICD284 ILZ271:ILZ284 IVV271:IVV284 JFR271:JFR284 JPN271:JPN284 JZJ271:JZJ284 KJF271:KJF284 KTB271:KTB284 LCX271:LCX284 LMT271:LMT284 LWP271:LWP284 MGL271:MGL284 MQH271:MQH284 NAD271:NAD284 NJZ271:NJZ284 NTV271:NTV284 ODR271:ODR284 ONN271:ONN284 OXJ271:OXJ284 PHF271:PHF284 PRB271:PRB284 QAX271:QAX284 QKT271:QKT284 QUP271:QUP284 REL271:REL284 ROH271:ROH284 RYD271:RYD284 SHZ271:SHZ284 SRV271:SRV284 TBR271:TBR284 TLN271:TLN284 TVJ271:TVJ284 UFF271:UFF284 UPB271:UPB284 UYX271:UYX284 VIT271:VIT284 VSP271:VSP284 WCL271:WCL284 WMH271:WMH284 WWD271:WWD284 WWD421:WWD430 ADJ421:ADJ430 HSH286:HSH287 ICD286:ICD287 ILZ286:ILZ287 IVV286:IVV287 JFR286:JFR287 JPN286:JPN287 JZJ286:JZJ287 KJF286:KJF287 KTB286:KTB287 LCX286:LCX287 LMT286:LMT287 LWP286:LWP287 MGL286:MGL287 MQH286:MQH287 NAD286:NAD287 NJZ286:NJZ287 NTV286:NTV287 ODR286:ODR287 ONN286:ONN287 OXJ286:OXJ287 PHF286:PHF287 PRB286:PRB287 QAX286:QAX287 QKT286:QKT287 QUP286:QUP287 REL286:REL287 ROH286:ROH287 RYD286:RYD287 SHZ286:SHZ287 SRV286:SRV287 TBR286:TBR287 TLN286:TLN287 TVJ286:TVJ287 UFF286:UFF287 UPB286:UPB287 UYX286:UYX287 VIT286:VIT287 VSP286:VSP287 WCL286:WCL287 WMH286:WMH287 WWD286:WWD287 TN286:TN287 JR286:JR287 ADJ286:ADJ287 ANF286:ANF287 AXB286:AXB287 BGX286:BGX287 BQT286:BQT287 CAP286:CAP287 CKL286:CKL287 CUH286:CUH287 DED286:DED287 DNZ286:DNZ287 DXV286:DXV287 EHR286:EHR287 ERN286:ERN287 FBJ286:FBJ287 FLF286:FLF287 FVB286:FVB287 GEX286:GEX287 GOT286:GOT287 GYP286:GYP287 HIL286:HIL287 TN421:TN430 WWD342:WWD355 WMH342:WMH355 WCL342:WCL355 VSP342:VSP355 VIT342:VIT355 UYX342:UYX355 UPB342:UPB355 UFF342:UFF355 TVJ342:TVJ355 TLN342:TLN355 TBR342:TBR355 SRV342:SRV355 SHZ342:SHZ355 RYD342:RYD355 ROH342:ROH355 REL342:REL355 QUP342:QUP355 QKT342:QKT355 QAX342:QAX355 PRB342:PRB355 PHF342:PHF355 OXJ342:OXJ355 ONN342:ONN355 ODR342:ODR355 NTV342:NTV355 NJZ342:NJZ355 NAD342:NAD355 MQH342:MQH355 MGL342:MGL355 LWP342:LWP355 LMT342:LMT355 LCX342:LCX355 KTB342:KTB355 KJF342:KJF355 JZJ342:JZJ355 JPN342:JPN355 JFR342:JFR355 IVV342:IVV355 ILZ342:ILZ355 ICD342:ICD355 HSH342:HSH355 HIL342:HIL355 GYP342:GYP355 GOT342:GOT355 GEX342:GEX355 FVB342:FVB355 FLF342:FLF355 FBJ342:FBJ355 ERN342:ERN355 EHR342:EHR355 DXV342:DXV355 DNZ342:DNZ355 DED342:DED355 CUH342:CUH355 CKL342:CKL355 CAP342:CAP355 BQT342:BQT355 BGX342:BGX355 AXB342:AXB355 ANF342:ANF355 ADJ342:ADJ355 TN342:TN355 JR342:JR355 JR379:JR387 TN379:TN387 ADJ379:ADJ387 ANF379:ANF387 AXB379:AXB387 BGX379:BGX387 BQT379:BQT387 CAP379:CAP387 CKL379:CKL387 CUH379:CUH387 DED379:DED387 DNZ379:DNZ387 DXV379:DXV387 EHR379:EHR387 ERN379:ERN387 FBJ379:FBJ387 FLF379:FLF387 FVB379:FVB387 GEX379:GEX387 GOT379:GOT387 GYP379:GYP387 HIL379:HIL387 HSH379:HSH387 ICD379:ICD387 ILZ379:ILZ387 IVV379:IVV387 JFR379:JFR387 JPN379:JPN387 JZJ379:JZJ387 KJF379:KJF387 KTB379:KTB387 LCX379:LCX387 LMT379:LMT387 LWP379:LWP387 MGL379:MGL387 MQH379:MQH387 NAD379:NAD387 NJZ379:NJZ387 NTV379:NTV387 ODR379:ODR387 ONN379:ONN387 OXJ379:OXJ387 PHF379:PHF387 PRB379:PRB387 QAX379:QAX387 QKT379:QKT387 QUP379:QUP387 REL379:REL387 ROH379:ROH387 RYD379:RYD387 SHZ379:SHZ387 SRV379:SRV387 TBR379:TBR387 TLN379:TLN387 TVJ379:TVJ387 UFF379:UFF387 UPB379:UPB387 UYX379:UYX387 VIT379:VIT387 VSP379:VSP387 WCL379:WCL387 WMH379:WMH387 WWD379:WWD387 JR421:JR430 WMH421:WMH430 WCL421:WCL430 VSP421:VSP430 VIT421:VIT430 UYX421:UYX430 UPB421:UPB430 UFF421:UFF430 TVJ421:TVJ430 TLN421:TLN430 TBR421:TBR430 SRV421:SRV430 SHZ421:SHZ430 RYD421:RYD430 ROH421:ROH430 REL421:REL430 QUP421:QUP430 QKT421:QKT430 QAX421:QAX430 PRB421:PRB430 PHF421:PHF430 OXJ421:OXJ430 ONN421:ONN430 ODR421:ODR430 NTV421:NTV430 NJZ421:NJZ430 NAD421:NAD430 MQH421:MQH430 MGL421:MGL430 LWP421:LWP430 LMT421:LMT430 LCX421:LCX430 KTB421:KTB430 KJF421:KJF430 JZJ421:JZJ430 JPN421:JPN430 JFR421:JFR430 IVV421:IVV430 ILZ421:ILZ430 ICD421:ICD430 HSH421:HSH430 HIL421:HIL430 Q342:R353 Q375:R375 Q419:R419 Q339:R340 Q402 Q253:R261 Q305:R305 Q290:R291 Q286:R287 Q379:R387 Q426:Q430 Q413:R415 R401:R404 Q280:Q284 Q324:R337 Q406:R406 Q408:R408 Q276 Q360:R362 R274 R272 R276:R284 R424:R430 R422 TN401:TN411 Q300:R302 WWD293:WWD305 WMH293:WMH305 WCL293:WCL305 VSP293:VSP305 VIT293:VIT305 UYX293:UYX305 UPB293:UPB305 UFF293:UFF305 TVJ293:TVJ305 TLN293:TLN305 TBR293:TBR305 SRV293:SRV305 SHZ293:SHZ305 RYD293:RYD305 ROH293:ROH305 REL293:REL305 QUP293:QUP305 QKT293:QKT305 QAX293:QAX305 PRB293:PRB305 PHF293:PHF305 OXJ293:OXJ305 ONN293:ONN305 ODR293:ODR305 NTV293:NTV305 NJZ293:NJZ305 NAD293:NAD305 MQH293:MQH305 MGL293:MGL305 LWP293:LWP305 LMT293:LMT305 LCX293:LCX305 KTB293:KTB305 KJF293:KJF305 JZJ293:JZJ305 JPN293:JPN305 JFR293:JFR305 IVV293:IVV305 ILZ293:ILZ305 ICD293:ICD305 HSH293:HSH305 HIL293:HIL305 GYP293:GYP305 GOT293:GOT305 GEX293:GEX305 FVB293:FVB305 FLF293:FLF305 FBJ293:FBJ305 ERN293:ERN305 EHR293:EHR305 DXV293:DXV305 DNZ293:DNZ305 DED293:DED305 CUH293:CUH305 CKL293:CKL305 CAP293:CAP305 BQT293:BQT305 BGX293:BGX305 AXB293:AXB305 ANF293:ANF305 ADJ293:ADJ305 TN293:TN305 JR293:JR305 Q308:R317 WWD308:WWD317 WMH308:WMH317 WCL308:WCL317 VSP308:VSP317 VIT308:VIT317 UYX308:UYX317 UPB308:UPB317 UFF308:UFF317 TVJ308:TVJ317 TLN308:TLN317 TBR308:TBR317 SRV308:SRV317 SHZ308:SHZ317 RYD308:RYD317 ROH308:ROH317 REL308:REL317 QUP308:QUP317 QKT308:QKT317 QAX308:QAX317 PRB308:PRB317 PHF308:PHF317 OXJ308:OXJ317 ONN308:ONN317 ODR308:ODR317 NTV308:NTV317 NJZ308:NJZ317 NAD308:NAD317 MQH308:MQH317 MGL308:MGL317 LWP308:LWP317 LMT308:LMT317 LCX308:LCX317 KTB308:KTB317 KJF308:KJF317 JZJ308:JZJ317 JPN308:JPN317 JFR308:JFR317 IVV308:IVV317 ILZ308:ILZ317 ICD308:ICD317 HSH308:HSH317 HIL308:HIL317 GYP308:GYP317 GOT308:GOT317 GEX308:GEX317 FVB308:FVB317 FLF308:FLF317 FBJ308:FBJ317 ERN308:ERN317 EHR308:EHR317 DXV308:DXV317 DNZ308:DNZ317 DED308:DED317 CUH308:CUH317 CKL308:CKL317 CAP308:CAP317 BQT308:BQT317 BGX308:BGX317 AXB308:AXB317 ANF308:ANF317 ADJ308:ADJ317 TN308:TN317 JR308:JR317 Q365:R373 PHF364:PHF375 OXJ364:OXJ375 ONN364:ONN375 ODR364:ODR375 NTV364:NTV375 NJZ364:NJZ375 NAD364:NAD375 MQH364:MQH375 MGL364:MGL375 LWP364:LWP375 LMT364:LMT375 LCX364:LCX375 KTB364:KTB375 KJF364:KJF375 JZJ364:JZJ375 JPN364:JPN375 JFR364:JFR375 IVV364:IVV375 ILZ364:ILZ375 ICD364:ICD375 HSH364:HSH375 HIL364:HIL375 GYP364:GYP375 GOT364:GOT375 GEX364:GEX375 FVB364:FVB375 FLF364:FLF375 FBJ364:FBJ375 ERN364:ERN375 EHR364:EHR375 DXV364:DXV375 DNZ364:DNZ375 DED364:DED375 CUH364:CUH375 CKL364:CKL375 CAP364:CAP375 BQT364:BQT375 BGX364:BGX375 AXB364:AXB375 ANF364:ANF375 ADJ364:ADJ375 TN364:TN375 JR364:JR375 WMH364:WMH375 WWD364:WWD375 WCL364:WCL375 VSP364:VSP375 VIT364:VIT375 UYX364:UYX375 UPB364:UPB375 UFF364:UFF375 TVJ364:TVJ375 TLN364:TLN375 TBR364:TBR375 SRV364:SRV375 SHZ364:SHZ375 RYD364:RYD375 ROH364:ROH375 REL364:REL375 QUP364:QUP375 QKT364:QKT375 QAX364:QAX375 PRB364:PRB375 JR399 TN399 ADJ399 ANF399 AXB399 BGX399 BQT399 CAP399 CKL399 CUH399 DED399 DNZ399 DXV399 EHR399 ERN399 FBJ399 FLF399 FVB399 GEX399 GOT399 GYP399 HIL399 HSH399 ICD399 ILZ399 IVV399 JFR399 JPN399 JZJ399 KJF399 KTB399 LCX399 LMT399 LWP399 MGL399 MQH399 NAD399 NJZ399 NTV399 ODR399 ONN399 OXJ399 PHF399 PRB399 QAX399 QKT399 QUP399 REL399 ROH399 RYD399 SHZ399 SRV399 TBR399 TLN399 TVJ399 UFF399 UPB399 UYX399 VIT399 VSP399 WCL399 WMH399 WWD399 Q296 JR401:JR411 WWD401:WWD411 WMH401:WMH411 WCL401:WCL411 VSP401:VSP411 VIT401:VIT411 UYX401:UYX411 UPB401:UPB411 UFF401:UFF411 TVJ401:TVJ411 TLN401:TLN411 TBR401:TBR411 SRV401:SRV411 SHZ401:SHZ411 RYD401:RYD411 ROH401:ROH411 REL401:REL411 QUP401:QUP411 QKT401:QKT411 QAX401:QAX411 PRB401:PRB411 PHF401:PHF411 OXJ401:OXJ411 ONN401:ONN411 ODR401:ODR411 NTV401:NTV411 NJZ401:NJZ411 NAD401:NAD411 MQH401:MQH411 MGL401:MGL411 LWP401:LWP411 LMT401:LMT411 LCX401:LCX411 KTB401:KTB411 KJF401:KJF411 JZJ401:JZJ411 JPN401:JPN411 JFR401:JFR411 IVV401:IVV411 ILZ401:ILZ411 ICD401:ICD411 HSH401:HSH411 HIL401:HIL411 GYP401:GYP411 GOT401:GOT411 GEX401:GEX411 FVB401:FVB411 FLF401:FLF411 FBJ401:FBJ411 ERN401:ERN411 EHR401:EHR411 DXV401:DXV411 DNZ401:DNZ411 DED401:DED411 CUH401:CUH411 CKL401:CKL411 CAP401:CAP411 BQT401:BQT411 BGX401:BGX411 AXB401:AXB411 ANF401:ANF411 ADJ401:ADJ411 Q410 Q293:Q294 R410:R411 R293 R295:R298" xr:uid="{00000000-0002-0000-0200-000001000000}">
      <formula1>0</formula1>
    </dataValidation>
    <dataValidation operator="greaterThanOrEqual" allowBlank="1" showInputMessage="1" showErrorMessage="1" sqref="Q466:R466 Q456:R456 Q364:R364 Q251:R251 Q421:R421 P392 Q303:R304 Q299:R299 Q397:R399 Q273:R273 Q275:R275 Q354:R355 Q374:R374 Q416:R417 Q460:R461 Q338:R338 Q471:R471 Q423:R423 Q306:R306 Q401 Q265 Q457 Q482:R482 Q486:R488 Q295 Q297:Q298 Q319:Q320 Q391 Q394 Q396 Q403:Q404 Q411 Q484" xr:uid="{1FB19E92-A590-4DF2-94F2-81E89E1D8811}"/>
  </dataValidations>
  <pageMargins left="0.31496062992125984" right="0.70866141732283472" top="1.1811023622047245" bottom="0.55118110236220474" header="0.31496062992125984" footer="0"/>
  <pageSetup scale="35"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59999389629810485"/>
  </sheetPr>
  <dimension ref="A1:Q113"/>
  <sheetViews>
    <sheetView showGridLines="0" tabSelected="1" zoomScaleNormal="100" workbookViewId="0">
      <selection activeCell="B4" sqref="B4"/>
    </sheetView>
  </sheetViews>
  <sheetFormatPr baseColWidth="10" defaultColWidth="11.42578125" defaultRowHeight="12.75" x14ac:dyDescent="0.2"/>
  <cols>
    <col min="1" max="1" width="61" style="13" customWidth="1"/>
    <col min="2" max="2" width="30.5703125" style="13" customWidth="1"/>
    <col min="3" max="3" width="14.140625" style="13" customWidth="1"/>
    <col min="4" max="4" width="12" style="13" customWidth="1"/>
    <col min="5" max="5" width="13.5703125" style="13" customWidth="1"/>
    <col min="6" max="6" width="18.5703125" style="13" customWidth="1"/>
    <col min="7" max="7" width="17" style="23" customWidth="1"/>
    <col min="8" max="8" width="12.85546875" style="23" customWidth="1"/>
    <col min="9" max="9" width="8.5703125" style="23" customWidth="1"/>
    <col min="10" max="10" width="20.140625" style="23" customWidth="1"/>
    <col min="11" max="11" width="11.42578125" style="23"/>
    <col min="12" max="12" width="8.5703125" style="23" customWidth="1"/>
    <col min="13" max="13" width="28.85546875" style="23" customWidth="1"/>
    <col min="14" max="14" width="44.7109375" style="23" customWidth="1"/>
    <col min="15" max="15" width="39" style="23" customWidth="1"/>
    <col min="16" max="17" width="11.42578125" style="23"/>
    <col min="18" max="16384" width="11.42578125" style="13"/>
  </cols>
  <sheetData>
    <row r="1" spans="1:15" ht="18" customHeight="1" x14ac:dyDescent="0.2">
      <c r="B1" s="252" t="s">
        <v>1632</v>
      </c>
      <c r="C1" s="252"/>
      <c r="D1" s="252"/>
      <c r="E1" s="252"/>
      <c r="F1" s="252"/>
      <c r="G1" s="252"/>
      <c r="H1" s="252"/>
    </row>
    <row r="2" spans="1:15" ht="19.5" customHeight="1" x14ac:dyDescent="0.2">
      <c r="B2" s="253" t="s">
        <v>882</v>
      </c>
      <c r="C2" s="253"/>
      <c r="D2" s="253"/>
      <c r="E2" s="253"/>
      <c r="F2" s="253"/>
      <c r="G2" s="253"/>
      <c r="H2" s="253"/>
      <c r="J2" s="251" t="s">
        <v>891</v>
      </c>
      <c r="K2" s="251"/>
      <c r="M2" s="251" t="s">
        <v>896</v>
      </c>
      <c r="N2" s="251"/>
      <c r="O2" s="251"/>
    </row>
    <row r="3" spans="1:15" ht="17.25" hidden="1" customHeight="1" x14ac:dyDescent="0.2">
      <c r="B3" s="11" t="s">
        <v>172</v>
      </c>
      <c r="C3" s="11" t="s">
        <v>164</v>
      </c>
      <c r="D3" s="146"/>
      <c r="E3" s="146"/>
      <c r="F3" s="146"/>
      <c r="G3"/>
      <c r="H3"/>
      <c r="I3"/>
      <c r="J3" s="77"/>
      <c r="K3" s="77"/>
      <c r="M3" s="119"/>
      <c r="N3" s="119"/>
      <c r="O3" s="119"/>
    </row>
    <row r="4" spans="1:15" x14ac:dyDescent="0.2">
      <c r="A4" s="182" t="s">
        <v>1934</v>
      </c>
      <c r="B4" s="214" t="s">
        <v>168</v>
      </c>
      <c r="C4" s="217" t="s">
        <v>11</v>
      </c>
      <c r="D4" s="218" t="s">
        <v>892</v>
      </c>
      <c r="E4" s="218" t="s">
        <v>1631</v>
      </c>
      <c r="F4" s="216" t="s">
        <v>12</v>
      </c>
      <c r="G4"/>
      <c r="H4"/>
      <c r="I4"/>
      <c r="J4" s="78" t="s">
        <v>4</v>
      </c>
      <c r="K4" s="79">
        <f>'PLAN DE MEJORAMIENTO CGR-INVIAS'!AD501</f>
        <v>0.64288872815647258</v>
      </c>
      <c r="M4" s="80" t="s">
        <v>899</v>
      </c>
      <c r="N4" s="80" t="s">
        <v>897</v>
      </c>
      <c r="O4" s="80" t="s">
        <v>898</v>
      </c>
    </row>
    <row r="5" spans="1:15" x14ac:dyDescent="0.2">
      <c r="A5" s="185" t="s">
        <v>1242</v>
      </c>
      <c r="B5" s="215" t="s">
        <v>169</v>
      </c>
      <c r="C5" s="210">
        <v>1</v>
      </c>
      <c r="D5" s="210">
        <v>49</v>
      </c>
      <c r="E5" s="210">
        <v>26</v>
      </c>
      <c r="F5" s="210">
        <v>76</v>
      </c>
      <c r="G5"/>
      <c r="H5"/>
      <c r="I5"/>
      <c r="J5" s="78" t="s">
        <v>3</v>
      </c>
      <c r="K5" s="79">
        <f>'PLAN DE MEJORAMIENTO CGR-INVIAS'!AD502</f>
        <v>0.58408089651782169</v>
      </c>
      <c r="M5" s="81" t="str">
        <f>B5</f>
        <v>R2014</v>
      </c>
      <c r="N5" s="82">
        <f>'PLAN DE MEJORAMIENTO CGR-INVIAS'!AD662</f>
        <v>0.69168150864326872</v>
      </c>
      <c r="O5" s="82">
        <f>'PLAN DE MEJORAMIENTO CGR-INVIAS'!AD663</f>
        <v>0.68477635161415795</v>
      </c>
    </row>
    <row r="6" spans="1:15" x14ac:dyDescent="0.2">
      <c r="A6" s="185" t="s">
        <v>1243</v>
      </c>
      <c r="B6" s="215" t="s">
        <v>170</v>
      </c>
      <c r="C6" s="210">
        <v>6</v>
      </c>
      <c r="D6" s="210">
        <v>40</v>
      </c>
      <c r="E6" s="210">
        <v>14</v>
      </c>
      <c r="F6" s="210">
        <v>60</v>
      </c>
      <c r="G6"/>
      <c r="H6"/>
      <c r="I6"/>
      <c r="M6" s="81" t="str">
        <f>B6</f>
        <v>R2015</v>
      </c>
      <c r="N6" s="82">
        <f>'PLAN DE MEJORAMIENTO CGR-INVIAS'!AD655</f>
        <v>0.7026683494095376</v>
      </c>
      <c r="O6" s="82">
        <f>'PLAN DE MEJORAMIENTO CGR-INVIAS'!AD656</f>
        <v>0.64238503378935241</v>
      </c>
    </row>
    <row r="7" spans="1:15" x14ac:dyDescent="0.2">
      <c r="A7" s="185" t="s">
        <v>1244</v>
      </c>
      <c r="B7" s="215" t="s">
        <v>171</v>
      </c>
      <c r="C7" s="210"/>
      <c r="D7" s="210">
        <v>5</v>
      </c>
      <c r="E7" s="210">
        <v>2</v>
      </c>
      <c r="F7" s="210">
        <v>7</v>
      </c>
      <c r="G7"/>
      <c r="H7"/>
      <c r="I7"/>
      <c r="M7" s="81" t="str">
        <f t="shared" ref="M7:M15" si="0">B7</f>
        <v>D2016</v>
      </c>
      <c r="N7" s="82">
        <f>'PLAN DE MEJORAMIENTO CGR-INVIAS'!AD634</f>
        <v>0.57064220183486236</v>
      </c>
      <c r="O7" s="82">
        <f>'PLAN DE MEJORAMIENTO CGR-INVIAS'!AD635</f>
        <v>0.63265306122448972</v>
      </c>
    </row>
    <row r="8" spans="1:15" x14ac:dyDescent="0.2">
      <c r="A8" s="185" t="s">
        <v>1245</v>
      </c>
      <c r="B8" s="215" t="s">
        <v>196</v>
      </c>
      <c r="C8" s="210"/>
      <c r="D8" s="210">
        <v>8</v>
      </c>
      <c r="E8" s="210"/>
      <c r="F8" s="210">
        <v>8</v>
      </c>
      <c r="G8"/>
      <c r="H8"/>
      <c r="I8"/>
      <c r="M8" s="81" t="str">
        <f t="shared" si="0"/>
        <v>EVP2016</v>
      </c>
      <c r="N8" s="82">
        <f>'PLAN DE MEJORAMIENTO CGR-INVIAS'!AD648</f>
        <v>1</v>
      </c>
      <c r="O8" s="82">
        <f>'PLAN DE MEJORAMIENTO CGR-INVIAS'!AD649</f>
        <v>1</v>
      </c>
    </row>
    <row r="9" spans="1:15" x14ac:dyDescent="0.2">
      <c r="A9" s="185" t="s">
        <v>1246</v>
      </c>
      <c r="B9" s="215" t="s">
        <v>197</v>
      </c>
      <c r="C9" s="210"/>
      <c r="D9" s="210">
        <v>12</v>
      </c>
      <c r="E9" s="210">
        <v>13</v>
      </c>
      <c r="F9" s="210">
        <v>25</v>
      </c>
      <c r="G9"/>
      <c r="H9"/>
      <c r="I9"/>
      <c r="M9" s="81" t="str">
        <f t="shared" si="0"/>
        <v>ECP2016</v>
      </c>
      <c r="N9" s="82">
        <f>'PLAN DE MEJORAMIENTO CGR-INVIAS'!AD641</f>
        <v>0.53265613298127701</v>
      </c>
      <c r="O9" s="82">
        <f>'PLAN DE MEJORAMIENTO CGR-INVIAS'!AD642</f>
        <v>0.53265613298127701</v>
      </c>
    </row>
    <row r="10" spans="1:15" x14ac:dyDescent="0.2">
      <c r="A10" s="186" t="s">
        <v>1247</v>
      </c>
      <c r="B10" s="215" t="s">
        <v>263</v>
      </c>
      <c r="C10" s="210">
        <v>4</v>
      </c>
      <c r="D10" s="210">
        <v>47</v>
      </c>
      <c r="E10" s="210">
        <v>12</v>
      </c>
      <c r="F10" s="210">
        <v>63</v>
      </c>
      <c r="G10"/>
      <c r="H10"/>
      <c r="I10"/>
      <c r="M10" s="81" t="str">
        <f t="shared" si="0"/>
        <v>R2016</v>
      </c>
      <c r="N10" s="82">
        <f>'PLAN DE MEJORAMIENTO CGR-INVIAS'!AD627</f>
        <v>0.77993441785197182</v>
      </c>
      <c r="O10" s="82">
        <f>'PLAN DE MEJORAMIENTO CGR-INVIAS'!AD628</f>
        <v>0.73035651619078013</v>
      </c>
    </row>
    <row r="11" spans="1:15" x14ac:dyDescent="0.2">
      <c r="A11" s="185" t="s">
        <v>1248</v>
      </c>
      <c r="B11" s="215" t="s">
        <v>843</v>
      </c>
      <c r="C11" s="210"/>
      <c r="D11" s="210">
        <v>2</v>
      </c>
      <c r="E11" s="210">
        <v>2</v>
      </c>
      <c r="F11" s="210">
        <v>4</v>
      </c>
      <c r="G11"/>
      <c r="H11"/>
      <c r="I11"/>
      <c r="M11" s="81" t="str">
        <f t="shared" si="0"/>
        <v>AC2017</v>
      </c>
      <c r="N11" s="82">
        <f>'PLAN DE MEJORAMIENTO CGR-INVIAS'!AD620</f>
        <v>0.86088011088011096</v>
      </c>
      <c r="O11" s="82">
        <f>'PLAN DE MEJORAMIENTO CGR-INVIAS'!AD621</f>
        <v>0.86088011088011096</v>
      </c>
    </row>
    <row r="12" spans="1:15" x14ac:dyDescent="0.2">
      <c r="A12" s="185" t="s">
        <v>1249</v>
      </c>
      <c r="B12" s="215" t="s">
        <v>967</v>
      </c>
      <c r="C12" s="210">
        <v>1</v>
      </c>
      <c r="D12" s="210">
        <v>36</v>
      </c>
      <c r="E12" s="210">
        <v>8</v>
      </c>
      <c r="F12" s="210">
        <v>45</v>
      </c>
      <c r="G12"/>
      <c r="H12"/>
      <c r="I12"/>
      <c r="M12" s="81" t="str">
        <f t="shared" si="0"/>
        <v>AF2017</v>
      </c>
      <c r="N12" s="82">
        <f>'PLAN DE MEJORAMIENTO CGR-INVIAS'!AD613</f>
        <v>0.86459226536227418</v>
      </c>
      <c r="O12" s="82">
        <f>'PLAN DE MEJORAMIENTO CGR-INVIAS'!AD614</f>
        <v>0.85123346041938364</v>
      </c>
    </row>
    <row r="13" spans="1:15" x14ac:dyDescent="0.2">
      <c r="A13" s="185" t="s">
        <v>1250</v>
      </c>
      <c r="B13" s="215" t="s">
        <v>1032</v>
      </c>
      <c r="C13" s="210"/>
      <c r="D13" s="210">
        <v>3</v>
      </c>
      <c r="E13" s="210">
        <v>5</v>
      </c>
      <c r="F13" s="210">
        <v>8</v>
      </c>
      <c r="G13"/>
      <c r="H13"/>
      <c r="I13"/>
      <c r="J13" s="76"/>
      <c r="M13" s="81" t="str">
        <f t="shared" si="0"/>
        <v>ADP2017</v>
      </c>
      <c r="N13" s="82">
        <f>'PLAN DE MEJORAMIENTO CGR-INVIAS'!AD606</f>
        <v>0.14407894736842106</v>
      </c>
      <c r="O13" s="82">
        <f>'PLAN DE MEJORAMIENTO CGR-INVIAS'!AD607</f>
        <v>0.14407894736842106</v>
      </c>
    </row>
    <row r="14" spans="1:15" x14ac:dyDescent="0.2">
      <c r="A14" s="186" t="s">
        <v>1251</v>
      </c>
      <c r="B14" s="215" t="s">
        <v>1111</v>
      </c>
      <c r="C14" s="210"/>
      <c r="D14" s="210">
        <v>3</v>
      </c>
      <c r="E14" s="210">
        <v>25</v>
      </c>
      <c r="F14" s="210">
        <v>28</v>
      </c>
      <c r="G14"/>
      <c r="H14"/>
      <c r="I14"/>
      <c r="J14" s="75"/>
      <c r="M14" s="81" t="str">
        <f t="shared" si="0"/>
        <v>ACSRT17</v>
      </c>
      <c r="N14" s="82">
        <f>'PLAN DE MEJORAMIENTO CGR-INVIAS'!AD599</f>
        <v>0.32142857142857134</v>
      </c>
      <c r="O14" s="82">
        <f>'PLAN DE MEJORAMIENTO CGR-INVIAS'!AD600</f>
        <v>0.32142857142857134</v>
      </c>
    </row>
    <row r="15" spans="1:15" x14ac:dyDescent="0.2">
      <c r="A15" s="185" t="s">
        <v>1422</v>
      </c>
      <c r="B15" s="215" t="s">
        <v>1236</v>
      </c>
      <c r="C15" s="212"/>
      <c r="D15" s="209">
        <v>1</v>
      </c>
      <c r="E15" s="209">
        <v>4</v>
      </c>
      <c r="F15" s="213">
        <v>5</v>
      </c>
      <c r="G15"/>
      <c r="H15"/>
      <c r="I15"/>
      <c r="M15" s="81" t="str">
        <f t="shared" si="0"/>
        <v>APCSMF18</v>
      </c>
      <c r="N15" s="82">
        <f>'PLAN DE MEJORAMIENTO CGR-INVIAS'!AD592</f>
        <v>0.75555555555555554</v>
      </c>
      <c r="O15" s="82">
        <f>'PLAN DE MEJORAMIENTO CGR-INVIAS'!AD593</f>
        <v>0.75555555555555554</v>
      </c>
    </row>
    <row r="16" spans="1:15" x14ac:dyDescent="0.2">
      <c r="A16" s="185" t="s">
        <v>1381</v>
      </c>
      <c r="B16" s="215" t="s">
        <v>1260</v>
      </c>
      <c r="C16" s="212">
        <v>1</v>
      </c>
      <c r="D16" s="209">
        <v>34</v>
      </c>
      <c r="E16" s="209">
        <v>21</v>
      </c>
      <c r="F16" s="213">
        <v>56</v>
      </c>
      <c r="G16"/>
      <c r="H16"/>
      <c r="I16"/>
      <c r="M16" s="81" t="str">
        <f t="shared" ref="M16:M21" si="1">B16</f>
        <v>AF2018</v>
      </c>
      <c r="N16" s="82">
        <f>'PLAN DE MEJORAMIENTO CGR-INVIAS'!AD585</f>
        <v>0.6233042661706254</v>
      </c>
      <c r="O16" s="82">
        <f>'PLAN DE MEJORAMIENTO CGR-INVIAS'!AD586</f>
        <v>0.61348443425346166</v>
      </c>
    </row>
    <row r="17" spans="1:15" x14ac:dyDescent="0.2">
      <c r="A17" s="186" t="s">
        <v>1423</v>
      </c>
      <c r="B17" s="215" t="s">
        <v>1414</v>
      </c>
      <c r="C17" s="212"/>
      <c r="D17" s="209">
        <v>8</v>
      </c>
      <c r="E17" s="209"/>
      <c r="F17" s="213">
        <v>8</v>
      </c>
      <c r="G17"/>
      <c r="H17"/>
      <c r="I17"/>
      <c r="M17" s="81" t="str">
        <f t="shared" si="1"/>
        <v>ACTL2018</v>
      </c>
      <c r="N17" s="82">
        <f>'PLAN DE MEJORAMIENTO CGR-INVIAS'!AD578</f>
        <v>1</v>
      </c>
      <c r="O17" s="82">
        <f>'PLAN DE MEJORAMIENTO CGR-INVIAS'!AD579</f>
        <v>1</v>
      </c>
    </row>
    <row r="18" spans="1:15" x14ac:dyDescent="0.2">
      <c r="A18" s="185" t="s">
        <v>1634</v>
      </c>
      <c r="B18" s="149" t="s">
        <v>1622</v>
      </c>
      <c r="C18" s="212"/>
      <c r="D18" s="209">
        <v>1</v>
      </c>
      <c r="E18" s="209">
        <v>4</v>
      </c>
      <c r="F18" s="213">
        <v>5</v>
      </c>
      <c r="G18"/>
      <c r="H18"/>
      <c r="I18"/>
      <c r="M18" s="81" t="str">
        <f t="shared" si="1"/>
        <v>ACPP</v>
      </c>
      <c r="N18" s="82">
        <f>'PLAN DE MEJORAMIENTO CGR-INVIAS'!AD571</f>
        <v>0.33145604395604394</v>
      </c>
      <c r="O18" s="82">
        <f>'PLAN DE MEJORAMIENTO CGR-INVIAS'!AD572</f>
        <v>0.33145604395604394</v>
      </c>
    </row>
    <row r="19" spans="1:15" x14ac:dyDescent="0.2">
      <c r="A19" s="185" t="s">
        <v>1635</v>
      </c>
      <c r="B19" s="149" t="s">
        <v>1629</v>
      </c>
      <c r="C19" s="212"/>
      <c r="D19" s="209">
        <v>4</v>
      </c>
      <c r="E19" s="209">
        <v>7</v>
      </c>
      <c r="F19" s="213">
        <v>11</v>
      </c>
      <c r="G19"/>
      <c r="H19"/>
      <c r="I19"/>
      <c r="M19" s="81" t="str">
        <f t="shared" si="1"/>
        <v>AF2019</v>
      </c>
      <c r="N19" s="82">
        <f>'PLAN DE MEJORAMIENTO CGR-INVIAS'!AD564</f>
        <v>0.5134590377113134</v>
      </c>
      <c r="O19" s="82">
        <f>'PLAN DE MEJORAMIENTO CGR-INVIAS'!AD565</f>
        <v>0.5134590377113134</v>
      </c>
    </row>
    <row r="20" spans="1:15" x14ac:dyDescent="0.2">
      <c r="A20" s="183" t="s">
        <v>1773</v>
      </c>
      <c r="B20" s="161" t="s">
        <v>1733</v>
      </c>
      <c r="C20" s="209"/>
      <c r="D20" s="209"/>
      <c r="E20" s="209">
        <v>2</v>
      </c>
      <c r="F20" s="209">
        <v>2</v>
      </c>
      <c r="G20"/>
      <c r="H20"/>
      <c r="I20" s="152"/>
      <c r="M20" s="81" t="str">
        <f t="shared" si="1"/>
        <v>AEFC</v>
      </c>
      <c r="N20" s="82">
        <f>'PLAN DE MEJORAMIENTO CGR-INVIAS'!AD557</f>
        <v>0</v>
      </c>
      <c r="O20" s="82">
        <f>'PLAN DE MEJORAMIENTO CGR-INVIAS'!AD558</f>
        <v>0</v>
      </c>
    </row>
    <row r="21" spans="1:15" x14ac:dyDescent="0.2">
      <c r="A21" s="183" t="s">
        <v>1930</v>
      </c>
      <c r="B21" s="169" t="s">
        <v>1823</v>
      </c>
      <c r="C21" s="209"/>
      <c r="D21" s="209">
        <v>1</v>
      </c>
      <c r="E21" s="209">
        <v>16</v>
      </c>
      <c r="F21" s="209">
        <v>17</v>
      </c>
      <c r="G21"/>
      <c r="H21"/>
      <c r="I21" s="30"/>
      <c r="M21" s="81" t="str">
        <f t="shared" si="1"/>
        <v>AC2019</v>
      </c>
      <c r="N21" s="82">
        <f>'PLAN DE MEJORAMIENTO CGR-INVIAS'!AD543</f>
        <v>0.1824104234527687</v>
      </c>
      <c r="O21" s="82">
        <f>'PLAN DE MEJORAMIENTO CGR-INVIAS'!AD544</f>
        <v>0.1824104234527687</v>
      </c>
    </row>
    <row r="22" spans="1:15" x14ac:dyDescent="0.2">
      <c r="A22" s="183" t="s">
        <v>1931</v>
      </c>
      <c r="B22" s="169" t="s">
        <v>1889</v>
      </c>
      <c r="C22" s="209"/>
      <c r="D22" s="209"/>
      <c r="E22" s="209">
        <v>7</v>
      </c>
      <c r="F22" s="209">
        <v>7</v>
      </c>
      <c r="G22"/>
      <c r="H22"/>
      <c r="I22" s="30"/>
      <c r="M22" s="81" t="str">
        <f t="shared" ref="M22:M27" si="2">B22</f>
        <v>AT73</v>
      </c>
      <c r="N22" s="82">
        <f>'PLAN DE MEJORAMIENTO CGR-INVIAS'!AD522</f>
        <v>2.814258911819888E-2</v>
      </c>
      <c r="O22" s="82">
        <f>'PLAN DE MEJORAMIENTO CGR-INVIAS'!AD523</f>
        <v>2.814258911819888E-2</v>
      </c>
    </row>
    <row r="23" spans="1:15" x14ac:dyDescent="0.2">
      <c r="A23" s="184" t="s">
        <v>1932</v>
      </c>
      <c r="B23" s="169" t="s">
        <v>1890</v>
      </c>
      <c r="C23" s="209"/>
      <c r="D23" s="209"/>
      <c r="E23" s="209">
        <v>1</v>
      </c>
      <c r="F23" s="209">
        <v>1</v>
      </c>
      <c r="G23"/>
      <c r="H23"/>
      <c r="I23" s="30"/>
      <c r="M23" s="81" t="str">
        <f t="shared" si="2"/>
        <v>AT74</v>
      </c>
      <c r="N23" s="82">
        <f>'PLAN DE MEJORAMIENTO CGR-INVIAS'!AD529</f>
        <v>0</v>
      </c>
      <c r="O23" s="82">
        <f>'PLAN DE MEJORAMIENTO CGR-INVIAS'!AD530</f>
        <v>0</v>
      </c>
    </row>
    <row r="24" spans="1:15" x14ac:dyDescent="0.2">
      <c r="A24" s="184" t="s">
        <v>1933</v>
      </c>
      <c r="B24" s="169" t="s">
        <v>1891</v>
      </c>
      <c r="C24" s="209"/>
      <c r="D24" s="209"/>
      <c r="E24" s="209">
        <v>12</v>
      </c>
      <c r="F24" s="209">
        <v>12</v>
      </c>
      <c r="G24"/>
      <c r="H24"/>
      <c r="I24" s="30"/>
      <c r="M24" s="81" t="str">
        <f t="shared" si="2"/>
        <v>AT75</v>
      </c>
      <c r="N24" s="82">
        <f>'PLAN DE MEJORAMIENTO CGR-INVIAS'!AD536</f>
        <v>9.101941747572817E-2</v>
      </c>
      <c r="O24" s="82">
        <f>'PLAN DE MEJORAMIENTO CGR-INVIAS'!AD537</f>
        <v>9.101941747572817E-2</v>
      </c>
    </row>
    <row r="25" spans="1:15" x14ac:dyDescent="0.2">
      <c r="A25" s="184" t="s">
        <v>1777</v>
      </c>
      <c r="B25" s="190" t="s">
        <v>1892</v>
      </c>
      <c r="C25" s="209">
        <v>2</v>
      </c>
      <c r="D25" s="209"/>
      <c r="E25" s="209">
        <v>9</v>
      </c>
      <c r="F25" s="209">
        <v>11</v>
      </c>
      <c r="G25"/>
      <c r="H25"/>
      <c r="I25" s="30"/>
      <c r="M25" s="81" t="str">
        <f t="shared" si="2"/>
        <v>AT75-OCAD PAZ</v>
      </c>
      <c r="N25" s="82">
        <f>'PLAN DE MEJORAMIENTO CGR-INVIAS'!AD550</f>
        <v>6.6666666666666666E-2</v>
      </c>
      <c r="O25" s="82">
        <f>'PLAN DE MEJORAMIENTO CGR-INVIAS'!AD551</f>
        <v>3.4963579604578562E-2</v>
      </c>
    </row>
    <row r="26" spans="1:15" x14ac:dyDescent="0.2">
      <c r="A26" s="184" t="s">
        <v>1940</v>
      </c>
      <c r="B26" s="208" t="s">
        <v>1946</v>
      </c>
      <c r="C26" s="209">
        <v>1</v>
      </c>
      <c r="D26" s="209"/>
      <c r="E26" s="209"/>
      <c r="F26" s="209">
        <v>1</v>
      </c>
      <c r="G26"/>
      <c r="H26"/>
      <c r="I26" s="30"/>
      <c r="M26" s="81" t="str">
        <f t="shared" si="2"/>
        <v>DENUNCIA2020-187038-82111-D</v>
      </c>
      <c r="N26" s="82">
        <f>'PLAN DE MEJORAMIENTO CGR-INVIAS'!AD515</f>
        <v>0</v>
      </c>
      <c r="O26" s="82">
        <f>'PLAN DE MEJORAMIENTO CGR-INVIAS'!AD516</f>
        <v>0</v>
      </c>
    </row>
    <row r="27" spans="1:15" x14ac:dyDescent="0.2">
      <c r="A27" s="185" t="s">
        <v>2046</v>
      </c>
      <c r="B27" s="161" t="s">
        <v>1951</v>
      </c>
      <c r="C27" s="191">
        <v>27</v>
      </c>
      <c r="D27" s="191"/>
      <c r="E27" s="191"/>
      <c r="F27" s="191">
        <v>27</v>
      </c>
      <c r="G27"/>
      <c r="H27"/>
      <c r="I27" s="30"/>
      <c r="M27" s="81" t="str">
        <f t="shared" si="2"/>
        <v>AF2020</v>
      </c>
      <c r="N27" s="82">
        <f>'PLAN DE MEJORAMIENTO CGR-INVIAS'!AD508</f>
        <v>0</v>
      </c>
      <c r="O27" s="82">
        <f>'PLAN DE MEJORAMIENTO CGR-INVIAS'!AD509</f>
        <v>0</v>
      </c>
    </row>
    <row r="28" spans="1:15" x14ac:dyDescent="0.2">
      <c r="B28" s="216" t="s">
        <v>12</v>
      </c>
      <c r="C28" s="211">
        <v>43</v>
      </c>
      <c r="D28" s="211">
        <v>254</v>
      </c>
      <c r="E28" s="211">
        <v>190</v>
      </c>
      <c r="F28" s="211">
        <v>487</v>
      </c>
      <c r="G28"/>
      <c r="H28"/>
      <c r="I28" s="30"/>
      <c r="M28" s="80" t="s">
        <v>900</v>
      </c>
      <c r="N28" s="83">
        <f>'PLAN DE MEJORAMIENTO CGR-INVIAS'!AD501</f>
        <v>0.64288872815647258</v>
      </c>
      <c r="O28" s="83">
        <f>'PLAN DE MEJORAMIENTO CGR-INVIAS'!AD502</f>
        <v>0.58408089651782169</v>
      </c>
    </row>
    <row r="29" spans="1:15" x14ac:dyDescent="0.2">
      <c r="B29"/>
      <c r="C29"/>
      <c r="D29"/>
      <c r="E29"/>
      <c r="F29"/>
      <c r="G29"/>
      <c r="H29"/>
      <c r="I29" s="30"/>
    </row>
    <row r="30" spans="1:15" x14ac:dyDescent="0.2">
      <c r="B30" s="257" t="s">
        <v>2094</v>
      </c>
      <c r="C30" s="257"/>
      <c r="D30" s="257"/>
      <c r="E30" s="257"/>
      <c r="F30" s="257"/>
      <c r="G30" s="257"/>
      <c r="H30" s="258"/>
      <c r="I30" s="30"/>
    </row>
    <row r="31" spans="1:15" x14ac:dyDescent="0.2">
      <c r="B31" s="257"/>
      <c r="C31" s="257"/>
      <c r="D31" s="257"/>
      <c r="E31" s="257"/>
      <c r="F31" s="257"/>
      <c r="G31" s="257"/>
      <c r="H31" s="258"/>
      <c r="I31" s="30"/>
    </row>
    <row r="32" spans="1:15" x14ac:dyDescent="0.2">
      <c r="B32" s="257"/>
      <c r="C32" s="257"/>
      <c r="D32" s="257"/>
      <c r="E32" s="257"/>
      <c r="F32" s="257"/>
      <c r="G32" s="257"/>
      <c r="H32" s="258"/>
      <c r="I32" s="30"/>
    </row>
    <row r="33" spans="2:17" x14ac:dyDescent="0.2">
      <c r="B33" s="257"/>
      <c r="C33" s="257"/>
      <c r="D33" s="257"/>
      <c r="E33" s="257"/>
      <c r="F33" s="257"/>
      <c r="G33" s="257"/>
      <c r="H33" s="258"/>
      <c r="I33" s="30"/>
    </row>
    <row r="34" spans="2:17" x14ac:dyDescent="0.2">
      <c r="B34" s="257"/>
      <c r="C34" s="257"/>
      <c r="D34" s="257"/>
      <c r="E34" s="257"/>
      <c r="F34" s="257"/>
      <c r="G34" s="257"/>
      <c r="H34" s="258"/>
      <c r="I34" s="30"/>
    </row>
    <row r="35" spans="2:17" x14ac:dyDescent="0.2">
      <c r="B35" s="257"/>
      <c r="C35" s="257"/>
      <c r="D35" s="257"/>
      <c r="E35" s="257"/>
      <c r="F35" s="257"/>
      <c r="G35" s="257"/>
      <c r="H35" s="258"/>
      <c r="I35" s="30"/>
    </row>
    <row r="36" spans="2:17" x14ac:dyDescent="0.2">
      <c r="B36" s="257"/>
      <c r="C36" s="257"/>
      <c r="D36" s="257"/>
      <c r="E36" s="257"/>
      <c r="F36" s="257"/>
      <c r="G36" s="257"/>
      <c r="H36" s="258"/>
      <c r="I36" s="30"/>
    </row>
    <row r="37" spans="2:17" x14ac:dyDescent="0.2">
      <c r="B37" s="69"/>
      <c r="C37" s="70"/>
      <c r="D37" s="70"/>
      <c r="E37" s="70"/>
      <c r="F37" s="70"/>
      <c r="G37" s="70"/>
      <c r="H37" s="70"/>
      <c r="I37" s="30"/>
    </row>
    <row r="38" spans="2:17" ht="13.5" customHeight="1" x14ac:dyDescent="0.2">
      <c r="B38" s="254" t="s">
        <v>1207</v>
      </c>
      <c r="C38" s="255"/>
      <c r="D38" s="255"/>
      <c r="E38" s="255"/>
      <c r="F38" s="255"/>
      <c r="G38" s="255"/>
      <c r="H38" s="256"/>
      <c r="I38" s="152"/>
    </row>
    <row r="39" spans="2:17" ht="15" customHeight="1" x14ac:dyDescent="0.2">
      <c r="B39" s="249" t="s">
        <v>2123</v>
      </c>
      <c r="C39" s="249"/>
      <c r="D39" s="249"/>
      <c r="E39" s="249"/>
      <c r="F39" s="249"/>
      <c r="G39" s="249"/>
      <c r="H39" s="249"/>
      <c r="I39" s="152"/>
    </row>
    <row r="40" spans="2:17" ht="15" customHeight="1" x14ac:dyDescent="0.2">
      <c r="B40" s="250"/>
      <c r="C40" s="250"/>
      <c r="D40" s="250"/>
      <c r="E40" s="250"/>
      <c r="F40" s="250"/>
      <c r="G40" s="250"/>
      <c r="H40" s="250"/>
      <c r="I40" s="152"/>
    </row>
    <row r="41" spans="2:17" ht="15" customHeight="1" x14ac:dyDescent="0.2">
      <c r="B41" s="250"/>
      <c r="C41" s="250"/>
      <c r="D41" s="250"/>
      <c r="E41" s="250"/>
      <c r="F41" s="250"/>
      <c r="G41" s="250"/>
      <c r="H41" s="250"/>
      <c r="I41" s="152"/>
    </row>
    <row r="42" spans="2:17" s="29" customFormat="1" ht="15" customHeight="1" x14ac:dyDescent="0.2">
      <c r="B42" s="250"/>
      <c r="C42" s="250"/>
      <c r="D42" s="250"/>
      <c r="E42" s="250"/>
      <c r="F42" s="250"/>
      <c r="G42" s="250"/>
      <c r="H42" s="250"/>
      <c r="I42" s="152"/>
      <c r="J42" s="28"/>
      <c r="K42" s="28"/>
      <c r="L42" s="28"/>
      <c r="N42" s="28"/>
      <c r="O42" s="28"/>
      <c r="P42" s="28"/>
      <c r="Q42" s="28"/>
    </row>
    <row r="43" spans="2:17" s="29" customFormat="1" ht="15" customHeight="1" x14ac:dyDescent="0.2">
      <c r="B43" s="250"/>
      <c r="C43" s="250"/>
      <c r="D43" s="250"/>
      <c r="E43" s="250"/>
      <c r="F43" s="250"/>
      <c r="G43" s="250"/>
      <c r="H43" s="250"/>
      <c r="I43" s="152"/>
      <c r="J43" s="28"/>
      <c r="K43" s="28"/>
      <c r="L43" s="28"/>
      <c r="N43" s="28"/>
      <c r="O43" s="28"/>
      <c r="P43" s="28"/>
      <c r="Q43" s="28"/>
    </row>
    <row r="44" spans="2:17" ht="15" customHeight="1" x14ac:dyDescent="0.2">
      <c r="B44" s="250"/>
      <c r="C44" s="250"/>
      <c r="D44" s="250"/>
      <c r="E44" s="250"/>
      <c r="F44" s="250"/>
      <c r="G44" s="250"/>
      <c r="H44" s="250"/>
      <c r="I44" s="152"/>
    </row>
    <row r="45" spans="2:17" ht="15" customHeight="1" x14ac:dyDescent="0.2">
      <c r="B45" s="250"/>
      <c r="C45" s="250"/>
      <c r="D45" s="250"/>
      <c r="E45" s="250"/>
      <c r="F45" s="250"/>
      <c r="G45" s="250"/>
      <c r="H45" s="250"/>
      <c r="I45"/>
    </row>
    <row r="46" spans="2:17" ht="15" customHeight="1" x14ac:dyDescent="0.2">
      <c r="B46" s="250"/>
      <c r="C46" s="250"/>
      <c r="D46" s="250"/>
      <c r="E46" s="250"/>
      <c r="F46" s="250"/>
      <c r="G46" s="250"/>
      <c r="H46" s="250"/>
      <c r="I46"/>
    </row>
    <row r="47" spans="2:17" ht="15" customHeight="1" x14ac:dyDescent="0.2">
      <c r="B47" s="250"/>
      <c r="C47" s="250"/>
      <c r="D47" s="250"/>
      <c r="E47" s="250"/>
      <c r="F47" s="250"/>
      <c r="G47" s="250"/>
      <c r="H47" s="250"/>
      <c r="I47"/>
    </row>
    <row r="48" spans="2:17" ht="15" customHeight="1" x14ac:dyDescent="0.2">
      <c r="B48" s="250"/>
      <c r="C48" s="250"/>
      <c r="D48" s="250"/>
      <c r="E48" s="250"/>
      <c r="F48" s="250"/>
      <c r="G48" s="250"/>
      <c r="H48" s="250"/>
      <c r="I48"/>
    </row>
    <row r="49" spans="2:9" ht="15" customHeight="1" x14ac:dyDescent="0.2">
      <c r="B49" s="250"/>
      <c r="C49" s="250"/>
      <c r="D49" s="250"/>
      <c r="E49" s="250"/>
      <c r="F49" s="250"/>
      <c r="G49" s="250"/>
      <c r="H49" s="250"/>
      <c r="I49"/>
    </row>
    <row r="50" spans="2:9" x14ac:dyDescent="0.2">
      <c r="B50" s="250"/>
      <c r="C50" s="250"/>
      <c r="D50" s="250"/>
      <c r="E50" s="250"/>
      <c r="F50" s="250"/>
      <c r="G50" s="250"/>
      <c r="H50" s="250"/>
      <c r="I50"/>
    </row>
    <row r="51" spans="2:9" x14ac:dyDescent="0.2">
      <c r="B51" s="250"/>
      <c r="C51" s="250"/>
      <c r="D51" s="250"/>
      <c r="E51" s="250"/>
      <c r="F51" s="250"/>
      <c r="G51" s="250"/>
      <c r="H51" s="250"/>
      <c r="I51"/>
    </row>
    <row r="52" spans="2:9" x14ac:dyDescent="0.2">
      <c r="B52" s="250"/>
      <c r="C52" s="250"/>
      <c r="D52" s="250"/>
      <c r="E52" s="250"/>
      <c r="F52" s="250"/>
      <c r="G52" s="250"/>
      <c r="H52" s="250"/>
      <c r="I52"/>
    </row>
    <row r="53" spans="2:9" x14ac:dyDescent="0.2">
      <c r="B53" s="250"/>
      <c r="C53" s="250"/>
      <c r="D53" s="250"/>
      <c r="E53" s="250"/>
      <c r="F53" s="250"/>
      <c r="G53" s="250"/>
      <c r="H53" s="250"/>
      <c r="I53"/>
    </row>
    <row r="54" spans="2:9" x14ac:dyDescent="0.2">
      <c r="B54" s="250"/>
      <c r="C54" s="250"/>
      <c r="D54" s="250"/>
      <c r="E54" s="250"/>
      <c r="F54" s="250"/>
      <c r="G54" s="250"/>
      <c r="H54" s="250"/>
      <c r="I54"/>
    </row>
    <row r="55" spans="2:9" x14ac:dyDescent="0.2">
      <c r="B55" s="250"/>
      <c r="C55" s="250"/>
      <c r="D55" s="250"/>
      <c r="E55" s="250"/>
      <c r="F55" s="250"/>
      <c r="G55" s="250"/>
      <c r="H55" s="250"/>
      <c r="I55"/>
    </row>
    <row r="56" spans="2:9" x14ac:dyDescent="0.2">
      <c r="B56" s="250"/>
      <c r="C56" s="250"/>
      <c r="D56" s="250"/>
      <c r="E56" s="250"/>
      <c r="F56" s="250"/>
      <c r="G56" s="250"/>
      <c r="H56" s="250"/>
    </row>
    <row r="57" spans="2:9" x14ac:dyDescent="0.2">
      <c r="B57" s="250"/>
      <c r="C57" s="250"/>
      <c r="D57" s="250"/>
      <c r="E57" s="250"/>
      <c r="F57" s="250"/>
      <c r="G57" s="250"/>
      <c r="H57" s="250"/>
    </row>
    <row r="58" spans="2:9" x14ac:dyDescent="0.2">
      <c r="B58" s="250"/>
      <c r="C58" s="250"/>
      <c r="D58" s="250"/>
      <c r="E58" s="250"/>
      <c r="F58" s="250"/>
      <c r="G58" s="250"/>
      <c r="H58" s="250"/>
    </row>
    <row r="59" spans="2:9" x14ac:dyDescent="0.2">
      <c r="B59" s="250"/>
      <c r="C59" s="250"/>
      <c r="D59" s="250"/>
      <c r="E59" s="250"/>
      <c r="F59" s="250"/>
      <c r="G59" s="250"/>
      <c r="H59" s="250"/>
    </row>
    <row r="60" spans="2:9" x14ac:dyDescent="0.2">
      <c r="B60" s="250"/>
      <c r="C60" s="250"/>
      <c r="D60" s="250"/>
      <c r="E60" s="250"/>
      <c r="F60" s="250"/>
      <c r="G60" s="250"/>
      <c r="H60" s="250"/>
    </row>
    <row r="61" spans="2:9" x14ac:dyDescent="0.2">
      <c r="B61" s="250"/>
      <c r="C61" s="250"/>
      <c r="D61" s="250"/>
      <c r="E61" s="250"/>
      <c r="F61" s="250"/>
      <c r="G61" s="250"/>
      <c r="H61" s="250"/>
    </row>
    <row r="62" spans="2:9" x14ac:dyDescent="0.2">
      <c r="B62" s="250"/>
      <c r="C62" s="250"/>
      <c r="D62" s="250"/>
      <c r="E62" s="250"/>
      <c r="F62" s="250"/>
      <c r="G62" s="250"/>
      <c r="H62" s="250"/>
    </row>
    <row r="63" spans="2:9" x14ac:dyDescent="0.2">
      <c r="B63" s="250"/>
      <c r="C63" s="250"/>
      <c r="D63" s="250"/>
      <c r="E63" s="250"/>
      <c r="F63" s="250"/>
      <c r="G63" s="250"/>
      <c r="H63" s="250"/>
    </row>
    <row r="64" spans="2:9" x14ac:dyDescent="0.2">
      <c r="B64" s="250"/>
      <c r="C64" s="250"/>
      <c r="D64" s="250"/>
      <c r="E64" s="250"/>
      <c r="F64" s="250"/>
      <c r="G64" s="250"/>
      <c r="H64" s="250"/>
    </row>
    <row r="65" spans="2:8" x14ac:dyDescent="0.2">
      <c r="B65" s="250"/>
      <c r="C65" s="250"/>
      <c r="D65" s="250"/>
      <c r="E65" s="250"/>
      <c r="F65" s="250"/>
      <c r="G65" s="250"/>
      <c r="H65" s="250"/>
    </row>
    <row r="66" spans="2:8" x14ac:dyDescent="0.2">
      <c r="B66" s="250"/>
      <c r="C66" s="250"/>
      <c r="D66" s="250"/>
      <c r="E66" s="250"/>
      <c r="F66" s="250"/>
      <c r="G66" s="250"/>
      <c r="H66" s="250"/>
    </row>
    <row r="67" spans="2:8" x14ac:dyDescent="0.2">
      <c r="B67" s="250"/>
      <c r="C67" s="250"/>
      <c r="D67" s="250"/>
      <c r="E67" s="250"/>
      <c r="F67" s="250"/>
      <c r="G67" s="250"/>
      <c r="H67" s="250"/>
    </row>
    <row r="68" spans="2:8" x14ac:dyDescent="0.2">
      <c r="B68" s="250"/>
      <c r="C68" s="250"/>
      <c r="D68" s="250"/>
      <c r="E68" s="250"/>
      <c r="F68" s="250"/>
      <c r="G68" s="250"/>
      <c r="H68" s="250"/>
    </row>
    <row r="69" spans="2:8" x14ac:dyDescent="0.2">
      <c r="B69" s="250"/>
      <c r="C69" s="250"/>
      <c r="D69" s="250"/>
      <c r="E69" s="250"/>
      <c r="F69" s="250"/>
      <c r="G69" s="250"/>
      <c r="H69" s="250"/>
    </row>
    <row r="70" spans="2:8" x14ac:dyDescent="0.2">
      <c r="B70" s="250"/>
      <c r="C70" s="250"/>
      <c r="D70" s="250"/>
      <c r="E70" s="250"/>
      <c r="F70" s="250"/>
      <c r="G70" s="250"/>
      <c r="H70" s="250"/>
    </row>
    <row r="71" spans="2:8" x14ac:dyDescent="0.2">
      <c r="B71" s="250"/>
      <c r="C71" s="250"/>
      <c r="D71" s="250"/>
      <c r="E71" s="250"/>
      <c r="F71" s="250"/>
      <c r="G71" s="250"/>
      <c r="H71" s="250"/>
    </row>
    <row r="72" spans="2:8" x14ac:dyDescent="0.2">
      <c r="B72" s="250"/>
      <c r="C72" s="250"/>
      <c r="D72" s="250"/>
      <c r="E72" s="250"/>
      <c r="F72" s="250"/>
      <c r="G72" s="250"/>
      <c r="H72" s="250"/>
    </row>
    <row r="73" spans="2:8" x14ac:dyDescent="0.2">
      <c r="B73" s="250"/>
      <c r="C73" s="250"/>
      <c r="D73" s="250"/>
      <c r="E73" s="250"/>
      <c r="F73" s="250"/>
      <c r="G73" s="250"/>
      <c r="H73" s="250"/>
    </row>
    <row r="74" spans="2:8" x14ac:dyDescent="0.2">
      <c r="B74"/>
      <c r="C74"/>
      <c r="D74"/>
      <c r="E74"/>
      <c r="F74"/>
      <c r="G74" s="24"/>
    </row>
    <row r="75" spans="2:8" x14ac:dyDescent="0.2">
      <c r="B75"/>
      <c r="C75"/>
      <c r="D75"/>
      <c r="E75"/>
      <c r="F75"/>
      <c r="G75" s="24"/>
    </row>
    <row r="76" spans="2:8" x14ac:dyDescent="0.2">
      <c r="B76"/>
      <c r="C76"/>
      <c r="D76"/>
      <c r="E76"/>
      <c r="F76"/>
      <c r="G76" s="24"/>
    </row>
    <row r="77" spans="2:8" x14ac:dyDescent="0.2">
      <c r="B77"/>
      <c r="C77"/>
      <c r="D77"/>
      <c r="E77"/>
      <c r="F77"/>
      <c r="G77" s="24"/>
    </row>
    <row r="78" spans="2:8" x14ac:dyDescent="0.2">
      <c r="B78"/>
      <c r="C78"/>
      <c r="D78"/>
      <c r="E78"/>
      <c r="F78"/>
      <c r="G78" s="24"/>
    </row>
    <row r="79" spans="2:8" x14ac:dyDescent="0.2">
      <c r="B79"/>
      <c r="C79"/>
      <c r="D79"/>
      <c r="E79"/>
      <c r="F79"/>
      <c r="G79" s="24"/>
    </row>
    <row r="80" spans="2:8" x14ac:dyDescent="0.2">
      <c r="B80"/>
      <c r="C80"/>
      <c r="D80"/>
      <c r="E80"/>
      <c r="F80"/>
      <c r="G80" s="24"/>
    </row>
    <row r="81" spans="2:7" x14ac:dyDescent="0.2">
      <c r="B81"/>
      <c r="C81"/>
      <c r="D81"/>
      <c r="E81"/>
      <c r="F81"/>
      <c r="G81" s="24"/>
    </row>
    <row r="82" spans="2:7" x14ac:dyDescent="0.2">
      <c r="B82"/>
      <c r="C82"/>
      <c r="D82"/>
      <c r="E82"/>
      <c r="F82"/>
      <c r="G82" s="24"/>
    </row>
    <row r="83" spans="2:7" x14ac:dyDescent="0.2">
      <c r="B83"/>
      <c r="C83"/>
      <c r="D83"/>
      <c r="E83"/>
      <c r="F83"/>
      <c r="G83" s="24"/>
    </row>
    <row r="84" spans="2:7" x14ac:dyDescent="0.2">
      <c r="B84"/>
      <c r="C84"/>
      <c r="D84"/>
      <c r="E84"/>
      <c r="F84"/>
      <c r="G84" s="24"/>
    </row>
    <row r="85" spans="2:7" x14ac:dyDescent="0.2">
      <c r="B85"/>
      <c r="C85"/>
      <c r="D85"/>
      <c r="E85"/>
      <c r="F85"/>
      <c r="G85" s="24"/>
    </row>
    <row r="86" spans="2:7" x14ac:dyDescent="0.2">
      <c r="B86"/>
      <c r="C86"/>
      <c r="D86"/>
      <c r="E86"/>
      <c r="F86"/>
      <c r="G86" s="24"/>
    </row>
    <row r="87" spans="2:7" x14ac:dyDescent="0.2">
      <c r="B87"/>
      <c r="C87"/>
      <c r="D87"/>
      <c r="E87"/>
      <c r="F87"/>
      <c r="G87" s="24"/>
    </row>
    <row r="88" spans="2:7" x14ac:dyDescent="0.2">
      <c r="B88"/>
      <c r="C88"/>
      <c r="D88"/>
      <c r="E88"/>
      <c r="F88"/>
      <c r="G88" s="24"/>
    </row>
    <row r="89" spans="2:7" x14ac:dyDescent="0.2">
      <c r="B89"/>
      <c r="C89"/>
      <c r="D89"/>
      <c r="E89"/>
      <c r="F89"/>
      <c r="G89" s="24"/>
    </row>
    <row r="90" spans="2:7" x14ac:dyDescent="0.2">
      <c r="B90"/>
      <c r="C90"/>
      <c r="D90"/>
      <c r="E90"/>
      <c r="F90"/>
      <c r="G90" s="24"/>
    </row>
    <row r="91" spans="2:7" x14ac:dyDescent="0.2">
      <c r="B91"/>
      <c r="C91"/>
      <c r="D91"/>
      <c r="E91"/>
      <c r="F91"/>
      <c r="G91" s="24"/>
    </row>
    <row r="92" spans="2:7" x14ac:dyDescent="0.2">
      <c r="B92"/>
      <c r="C92"/>
      <c r="D92"/>
      <c r="E92"/>
      <c r="F92"/>
      <c r="G92" s="24"/>
    </row>
    <row r="93" spans="2:7" x14ac:dyDescent="0.2">
      <c r="B93"/>
      <c r="C93"/>
      <c r="D93"/>
      <c r="E93"/>
      <c r="F93"/>
      <c r="G93" s="24"/>
    </row>
    <row r="94" spans="2:7" x14ac:dyDescent="0.2">
      <c r="B94"/>
      <c r="C94"/>
      <c r="D94"/>
      <c r="E94"/>
      <c r="F94"/>
      <c r="G94" s="24"/>
    </row>
    <row r="95" spans="2:7" x14ac:dyDescent="0.2">
      <c r="B95"/>
      <c r="C95"/>
      <c r="D95"/>
      <c r="E95"/>
      <c r="F95"/>
      <c r="G95" s="24"/>
    </row>
    <row r="96" spans="2:7" x14ac:dyDescent="0.2">
      <c r="B96"/>
      <c r="C96"/>
      <c r="D96"/>
      <c r="E96"/>
      <c r="F96"/>
      <c r="G96" s="24"/>
    </row>
    <row r="97" spans="2:7" x14ac:dyDescent="0.2">
      <c r="B97"/>
      <c r="C97"/>
      <c r="D97"/>
      <c r="E97"/>
      <c r="F97"/>
      <c r="G97" s="24"/>
    </row>
    <row r="98" spans="2:7" x14ac:dyDescent="0.2">
      <c r="B98"/>
      <c r="C98"/>
      <c r="D98"/>
      <c r="E98"/>
      <c r="F98"/>
      <c r="G98" s="24"/>
    </row>
    <row r="99" spans="2:7" x14ac:dyDescent="0.2">
      <c r="B99"/>
      <c r="C99"/>
      <c r="D99"/>
      <c r="E99"/>
      <c r="F99"/>
      <c r="G99" s="24"/>
    </row>
    <row r="100" spans="2:7" x14ac:dyDescent="0.2">
      <c r="B100"/>
      <c r="C100"/>
      <c r="D100"/>
      <c r="E100"/>
      <c r="F100"/>
      <c r="G100" s="24"/>
    </row>
    <row r="101" spans="2:7" x14ac:dyDescent="0.2">
      <c r="B101"/>
      <c r="C101"/>
      <c r="D101"/>
      <c r="E101"/>
      <c r="F101"/>
      <c r="G101" s="24"/>
    </row>
    <row r="102" spans="2:7" x14ac:dyDescent="0.2">
      <c r="B102"/>
      <c r="C102"/>
      <c r="D102"/>
      <c r="E102"/>
      <c r="F102"/>
      <c r="G102" s="24"/>
    </row>
    <row r="103" spans="2:7" x14ac:dyDescent="0.2">
      <c r="B103"/>
      <c r="C103"/>
      <c r="D103"/>
      <c r="E103"/>
      <c r="F103"/>
      <c r="G103" s="24"/>
    </row>
    <row r="104" spans="2:7" x14ac:dyDescent="0.2">
      <c r="B104"/>
      <c r="C104"/>
      <c r="D104"/>
      <c r="E104"/>
      <c r="F104"/>
      <c r="G104" s="24"/>
    </row>
    <row r="105" spans="2:7" x14ac:dyDescent="0.2">
      <c r="B105"/>
      <c r="C105"/>
      <c r="D105"/>
      <c r="E105"/>
      <c r="F105"/>
      <c r="G105" s="24"/>
    </row>
    <row r="106" spans="2:7" x14ac:dyDescent="0.2">
      <c r="B106"/>
      <c r="C106"/>
      <c r="D106"/>
      <c r="E106"/>
      <c r="F106"/>
      <c r="G106" s="24"/>
    </row>
    <row r="107" spans="2:7" x14ac:dyDescent="0.2">
      <c r="B107"/>
      <c r="C107"/>
      <c r="D107"/>
      <c r="E107"/>
      <c r="F107"/>
      <c r="G107" s="24"/>
    </row>
    <row r="108" spans="2:7" x14ac:dyDescent="0.2">
      <c r="B108"/>
      <c r="C108"/>
      <c r="D108"/>
      <c r="E108"/>
      <c r="F108"/>
      <c r="G108" s="24"/>
    </row>
    <row r="109" spans="2:7" x14ac:dyDescent="0.2">
      <c r="B109"/>
      <c r="C109"/>
      <c r="D109"/>
      <c r="E109"/>
      <c r="F109"/>
      <c r="G109" s="24"/>
    </row>
    <row r="110" spans="2:7" x14ac:dyDescent="0.2">
      <c r="B110"/>
      <c r="C110"/>
      <c r="D110"/>
      <c r="E110"/>
      <c r="F110"/>
      <c r="G110" s="24"/>
    </row>
    <row r="111" spans="2:7" x14ac:dyDescent="0.2">
      <c r="B111"/>
      <c r="C111"/>
      <c r="D111"/>
      <c r="E111"/>
      <c r="F111"/>
      <c r="G111" s="24"/>
    </row>
    <row r="112" spans="2:7" x14ac:dyDescent="0.2">
      <c r="B112"/>
      <c r="C112"/>
      <c r="D112"/>
      <c r="E112"/>
      <c r="F112"/>
      <c r="G112" s="24"/>
    </row>
    <row r="113" spans="2:7" x14ac:dyDescent="0.2">
      <c r="B113"/>
      <c r="C113"/>
      <c r="D113"/>
      <c r="E113"/>
      <c r="F113"/>
      <c r="G113" s="24"/>
    </row>
  </sheetData>
  <sheetProtection algorithmName="SHA-512" hashValue="709Y/cwezaF7GSBzGWiUtnkQOPsQZu/HXnrpoRoAMHeoP6NA5jaCr0rLlndEp+m1twQ5vgBQlrVH0D0L8YDOzw==" saltValue="I6IzeAajsG6hNJO5QWnhUQ==" spinCount="100000" sheet="1" objects="1" scenarios="1" autoFilter="0"/>
  <mergeCells count="7">
    <mergeCell ref="B39:H73"/>
    <mergeCell ref="M2:O2"/>
    <mergeCell ref="B1:H1"/>
    <mergeCell ref="B2:H2"/>
    <mergeCell ref="J2:K2"/>
    <mergeCell ref="B38:H38"/>
    <mergeCell ref="B30:H36"/>
  </mergeCells>
  <conditionalFormatting sqref="D4:G4">
    <cfRule type="expression" dxfId="127" priority="8">
      <formula>D$4="CUMPLIDA"</formula>
    </cfRule>
    <cfRule type="expression" dxfId="126" priority="9">
      <formula>D$4="CON AVANCE"</formula>
    </cfRule>
    <cfRule type="expression" dxfId="125" priority="10">
      <formula>D$4="EN TERMINO"</formula>
    </cfRule>
    <cfRule type="expression" dxfId="124" priority="11">
      <formula>D$4="PRÓXIMA A VENCER"</formula>
    </cfRule>
    <cfRule type="expression" dxfId="123" priority="12">
      <formula>D$4="VENCIDA"</formula>
    </cfRule>
  </conditionalFormatting>
  <pageMargins left="0.7" right="0.7" top="0.75" bottom="0.75" header="0.3" footer="0.3"/>
  <pageSetup paperSize="14"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PLAN DE MEJORAMIENTO CGR-INVIAS</vt:lpstr>
      <vt:lpstr>HALLAZGOS CGR CONSOLIDADOS</vt:lpstr>
      <vt:lpstr>'HALLAZGOS CGR CONSOLIDADOS'!Área_de_impresión</vt:lpstr>
      <vt:lpstr>'PLAN DE MEJORAMIENTO CGR-INVIAS'!Área_de_impresión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WILLIAM ART.</cp:lastModifiedBy>
  <cp:lastPrinted>2021-07-09T00:27:37Z</cp:lastPrinted>
  <dcterms:created xsi:type="dcterms:W3CDTF">2003-11-14T08:59:56Z</dcterms:created>
  <dcterms:modified xsi:type="dcterms:W3CDTF">2021-10-06T23:08:24Z</dcterms:modified>
</cp:coreProperties>
</file>