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codeName="ThisWorkbook" hidePivotFieldList="1"/>
  <mc:AlternateContent xmlns:mc="http://schemas.openxmlformats.org/markup-compatibility/2006">
    <mc:Choice Requires="x15">
      <x15ac:absPath xmlns:x15ac="http://schemas.microsoft.com/office/spreadsheetml/2010/11/ac" url="C:\Users\WILLIAM\Desktop\"/>
    </mc:Choice>
  </mc:AlternateContent>
  <xr:revisionPtr revIDLastSave="0" documentId="13_ncr:1_{866BB154-BD58-4FB7-A0C1-783289932550}" xr6:coauthVersionLast="46" xr6:coauthVersionMax="46" xr10:uidLastSave="{00000000-0000-0000-0000-000000000000}"/>
  <bookViews>
    <workbookView xWindow="-120" yWindow="-120" windowWidth="20730" windowHeight="11160" tabRatio="813" xr2:uid="{00000000-000D-0000-FFFF-FFFF00000000}"/>
  </bookViews>
  <sheets>
    <sheet name="PLAN MEJORAMIENTO CGR - INVIAS" sheetId="37" r:id="rId1"/>
    <sheet name="HALLAZGOS CGR CONSOLIDADOS" sheetId="40" r:id="rId2"/>
  </sheets>
  <definedNames>
    <definedName name="_xlnm._FilterDatabase" localSheetId="0" hidden="1">'PLAN MEJORAMIENTO CGR - INVIAS'!$A$1:$AD$594</definedName>
    <definedName name="_xlnm.Print_Area" localSheetId="1">'HALLAZGOS CGR CONSOLIDADOS'!$B$1:$K$43</definedName>
    <definedName name="_xlnm.Print_Area" localSheetId="0">'PLAN MEJORAMIENTO CGR - INVIAS'!$F$320:$M$511</definedName>
  </definedNames>
  <calcPr calcId="191029"/>
  <pivotCaches>
    <pivotCache cacheId="0" r:id="rId3"/>
  </pivotCaches>
</workbook>
</file>

<file path=xl/calcChain.xml><?xml version="1.0" encoding="utf-8"?>
<calcChain xmlns="http://schemas.openxmlformats.org/spreadsheetml/2006/main">
  <c r="S592" i="37" l="1"/>
  <c r="S591" i="37"/>
  <c r="S590" i="37"/>
  <c r="S589" i="37"/>
  <c r="S588" i="37"/>
  <c r="S587" i="37"/>
  <c r="S586" i="37"/>
  <c r="S585" i="37"/>
  <c r="S584" i="37"/>
  <c r="S583" i="37"/>
  <c r="S582" i="37"/>
  <c r="S581" i="37"/>
  <c r="S580" i="37"/>
  <c r="S579" i="37"/>
  <c r="S578" i="37"/>
  <c r="S577" i="37"/>
  <c r="S576" i="37"/>
  <c r="S575" i="37"/>
  <c r="S574" i="37"/>
  <c r="S573" i="37"/>
  <c r="S572" i="37"/>
  <c r="S571" i="37"/>
  <c r="S570" i="37"/>
  <c r="S569" i="37"/>
  <c r="S568" i="37"/>
  <c r="S567" i="37"/>
  <c r="S566" i="37"/>
  <c r="S565" i="37"/>
  <c r="S564" i="37"/>
  <c r="S563" i="37"/>
  <c r="S562" i="37"/>
  <c r="S561" i="37"/>
  <c r="S560" i="37"/>
  <c r="S559" i="37"/>
  <c r="S558" i="37"/>
  <c r="S557" i="37"/>
  <c r="S556" i="37"/>
  <c r="S555" i="37"/>
  <c r="S554" i="37"/>
  <c r="S553" i="37"/>
  <c r="S552" i="37"/>
  <c r="S551" i="37"/>
  <c r="S550" i="37"/>
  <c r="S549" i="37"/>
  <c r="S548" i="37"/>
  <c r="S547" i="37"/>
  <c r="S546" i="37"/>
  <c r="S545" i="37"/>
  <c r="S544" i="37"/>
  <c r="S543" i="37"/>
  <c r="S542" i="37"/>
  <c r="S541" i="37"/>
  <c r="S540" i="37"/>
  <c r="S539" i="37"/>
  <c r="S538" i="37"/>
  <c r="S537" i="37"/>
  <c r="S536" i="37"/>
  <c r="S535" i="37"/>
  <c r="S534" i="37"/>
  <c r="S533" i="37"/>
  <c r="S532" i="37"/>
  <c r="S531" i="37"/>
  <c r="S530" i="37"/>
  <c r="S529" i="37"/>
  <c r="S528" i="37"/>
  <c r="S527" i="37"/>
  <c r="S526" i="37"/>
  <c r="S525" i="37"/>
  <c r="S524" i="37"/>
  <c r="S523" i="37"/>
  <c r="S522" i="37"/>
  <c r="S521" i="37"/>
  <c r="S520" i="37"/>
  <c r="S519" i="37"/>
  <c r="S518" i="37"/>
  <c r="S517" i="37"/>
  <c r="S516" i="37"/>
  <c r="S515" i="37"/>
  <c r="S514" i="37"/>
  <c r="S513" i="37"/>
  <c r="S512" i="37"/>
  <c r="S511" i="37"/>
  <c r="S510" i="37"/>
  <c r="S509" i="37"/>
  <c r="S508" i="37"/>
  <c r="S507" i="37"/>
  <c r="S506" i="37"/>
  <c r="S505" i="37"/>
  <c r="S504" i="37"/>
  <c r="S503" i="37"/>
  <c r="S502" i="37"/>
  <c r="S501" i="37"/>
  <c r="S500" i="37"/>
  <c r="S499" i="37"/>
  <c r="S498" i="37"/>
  <c r="S497" i="37"/>
  <c r="S496" i="37"/>
  <c r="S495" i="37"/>
  <c r="S494" i="37"/>
  <c r="S493" i="37"/>
  <c r="S492" i="37"/>
  <c r="S491" i="37"/>
  <c r="S490" i="37"/>
  <c r="S489" i="37"/>
  <c r="S488" i="37"/>
  <c r="S487" i="37"/>
  <c r="S486" i="37"/>
  <c r="S485" i="37"/>
  <c r="S484" i="37"/>
  <c r="S483" i="37"/>
  <c r="S482" i="37"/>
  <c r="S481" i="37"/>
  <c r="S480" i="37"/>
  <c r="S479" i="37"/>
  <c r="S478" i="37"/>
  <c r="S477" i="37"/>
  <c r="S476" i="37"/>
  <c r="S475" i="37"/>
  <c r="S474" i="37"/>
  <c r="S473" i="37"/>
  <c r="S472" i="37"/>
  <c r="S471" i="37"/>
  <c r="S470" i="37"/>
  <c r="S469" i="37"/>
  <c r="S468" i="37"/>
  <c r="S467" i="37"/>
  <c r="S466" i="37"/>
  <c r="S465" i="37"/>
  <c r="S464" i="37"/>
  <c r="S463" i="37"/>
  <c r="S462" i="37"/>
  <c r="S461" i="37"/>
  <c r="S460" i="37"/>
  <c r="S459" i="37"/>
  <c r="S458" i="37"/>
  <c r="S457" i="37"/>
  <c r="S456" i="37"/>
  <c r="S455" i="37"/>
  <c r="S454" i="37"/>
  <c r="S453" i="37"/>
  <c r="S452" i="37"/>
  <c r="S451" i="37"/>
  <c r="S450" i="37"/>
  <c r="S449" i="37"/>
  <c r="S448" i="37"/>
  <c r="S447" i="37"/>
  <c r="S446" i="37"/>
  <c r="S445" i="37"/>
  <c r="S444" i="37"/>
  <c r="S443" i="37"/>
  <c r="S442" i="37"/>
  <c r="S441" i="37"/>
  <c r="S440" i="37"/>
  <c r="S439" i="37"/>
  <c r="S438" i="37"/>
  <c r="S437" i="37"/>
  <c r="S436" i="37"/>
  <c r="S435" i="37"/>
  <c r="S434" i="37"/>
  <c r="S433" i="37"/>
  <c r="S432" i="37"/>
  <c r="S431" i="37"/>
  <c r="S430" i="37"/>
  <c r="S429" i="37"/>
  <c r="S428" i="37"/>
  <c r="S427" i="37"/>
  <c r="S426" i="37"/>
  <c r="S425" i="37"/>
  <c r="S424" i="37"/>
  <c r="S423" i="37"/>
  <c r="S422" i="37"/>
  <c r="S421" i="37"/>
  <c r="S420" i="37"/>
  <c r="S419" i="37"/>
  <c r="S418" i="37"/>
  <c r="S417" i="37"/>
  <c r="S416" i="37"/>
  <c r="S415" i="37"/>
  <c r="S414" i="37"/>
  <c r="S413" i="37"/>
  <c r="S412" i="37"/>
  <c r="S411" i="37"/>
  <c r="S410" i="37"/>
  <c r="S409" i="37"/>
  <c r="S408" i="37"/>
  <c r="S407" i="37"/>
  <c r="S406" i="37"/>
  <c r="S405" i="37"/>
  <c r="S404" i="37"/>
  <c r="S403" i="37"/>
  <c r="S402" i="37"/>
  <c r="S401" i="37"/>
  <c r="S400" i="37"/>
  <c r="S399" i="37"/>
  <c r="S398" i="37"/>
  <c r="S397" i="37"/>
  <c r="S396" i="37"/>
  <c r="S395" i="37"/>
  <c r="S394" i="37"/>
  <c r="S393" i="37"/>
  <c r="S392" i="37"/>
  <c r="S391" i="37"/>
  <c r="S390" i="37"/>
  <c r="S389" i="37"/>
  <c r="S388" i="37"/>
  <c r="S387" i="37"/>
  <c r="S386" i="37"/>
  <c r="S385" i="37"/>
  <c r="S384" i="37"/>
  <c r="S383" i="37"/>
  <c r="S382" i="37"/>
  <c r="S381" i="37"/>
  <c r="S380" i="37"/>
  <c r="S379" i="37"/>
  <c r="S378" i="37"/>
  <c r="S377" i="37"/>
  <c r="S376" i="37"/>
  <c r="S375" i="37"/>
  <c r="S374" i="37"/>
  <c r="S373" i="37"/>
  <c r="S372" i="37"/>
  <c r="S371" i="37"/>
  <c r="S370" i="37"/>
  <c r="S369" i="37"/>
  <c r="S368" i="37"/>
  <c r="S367" i="37"/>
  <c r="S366" i="37"/>
  <c r="S365" i="37"/>
  <c r="S364" i="37"/>
  <c r="S363" i="37"/>
  <c r="S362" i="37"/>
  <c r="S361" i="37"/>
  <c r="S360" i="37"/>
  <c r="S359" i="37"/>
  <c r="S358" i="37"/>
  <c r="S357" i="37"/>
  <c r="S356" i="37"/>
  <c r="S355" i="37"/>
  <c r="S354" i="37"/>
  <c r="S353" i="37"/>
  <c r="S352" i="37"/>
  <c r="S351" i="37"/>
  <c r="S350" i="37"/>
  <c r="S349" i="37"/>
  <c r="S348" i="37"/>
  <c r="S347" i="37"/>
  <c r="S346" i="37"/>
  <c r="S345" i="37"/>
  <c r="S344" i="37"/>
  <c r="S343" i="37"/>
  <c r="S342" i="37"/>
  <c r="S341" i="37"/>
  <c r="S340" i="37"/>
  <c r="S339" i="37"/>
  <c r="S338" i="37"/>
  <c r="S337" i="37"/>
  <c r="S336" i="37"/>
  <c r="S335" i="37"/>
  <c r="S334" i="37"/>
  <c r="S333" i="37"/>
  <c r="S332" i="37"/>
  <c r="S331" i="37"/>
  <c r="S330" i="37"/>
  <c r="S329" i="37"/>
  <c r="S328" i="37"/>
  <c r="S327" i="37"/>
  <c r="S326" i="37"/>
  <c r="S325" i="37"/>
  <c r="S324" i="37"/>
  <c r="S323" i="37"/>
  <c r="S322" i="37"/>
  <c r="S321" i="37"/>
  <c r="S320" i="37"/>
  <c r="S319" i="37"/>
  <c r="S318" i="37"/>
  <c r="S317" i="37"/>
  <c r="S316" i="37"/>
  <c r="S315" i="37"/>
  <c r="S314" i="37"/>
  <c r="S313" i="37"/>
  <c r="S312" i="37"/>
  <c r="S311" i="37"/>
  <c r="S310" i="37"/>
  <c r="S309" i="37"/>
  <c r="S308" i="37"/>
  <c r="S307" i="37"/>
  <c r="S306" i="37"/>
  <c r="S305" i="37"/>
  <c r="S304" i="37"/>
  <c r="S303" i="37"/>
  <c r="S302" i="37"/>
  <c r="S301" i="37"/>
  <c r="S300" i="37"/>
  <c r="S299" i="37"/>
  <c r="S298" i="37"/>
  <c r="S297" i="37"/>
  <c r="S296" i="37"/>
  <c r="S295" i="37"/>
  <c r="S294" i="37"/>
  <c r="S293" i="37"/>
  <c r="S292" i="37"/>
  <c r="S291" i="37"/>
  <c r="S290" i="37"/>
  <c r="S289" i="37"/>
  <c r="S288" i="37"/>
  <c r="S287" i="37"/>
  <c r="S286" i="37"/>
  <c r="S285" i="37"/>
  <c r="S284" i="37"/>
  <c r="S283" i="37"/>
  <c r="S282" i="37"/>
  <c r="S281" i="37"/>
  <c r="S280" i="37"/>
  <c r="S279" i="37"/>
  <c r="S278" i="37"/>
  <c r="S277" i="37"/>
  <c r="S276" i="37"/>
  <c r="S275" i="37"/>
  <c r="S274" i="37"/>
  <c r="S273" i="37"/>
  <c r="S272" i="37"/>
  <c r="S271" i="37"/>
  <c r="S270" i="37"/>
  <c r="S269" i="37"/>
  <c r="S268" i="37"/>
  <c r="S267" i="37"/>
  <c r="S266" i="37"/>
  <c r="S265" i="37"/>
  <c r="S264" i="37"/>
  <c r="S263" i="37"/>
  <c r="S262" i="37"/>
  <c r="S261" i="37"/>
  <c r="S260" i="37"/>
  <c r="S259" i="37"/>
  <c r="S258" i="37"/>
  <c r="S257" i="37"/>
  <c r="S256" i="37"/>
  <c r="S255" i="37"/>
  <c r="S254" i="37"/>
  <c r="S253" i="37"/>
  <c r="S252" i="37"/>
  <c r="S251" i="37"/>
  <c r="S250" i="37"/>
  <c r="S249" i="37"/>
  <c r="S248" i="37"/>
  <c r="S247" i="37"/>
  <c r="S246" i="37"/>
  <c r="S245" i="37"/>
  <c r="S244" i="37"/>
  <c r="S243" i="37"/>
  <c r="S242" i="37"/>
  <c r="S241" i="37"/>
  <c r="S240" i="37"/>
  <c r="S239" i="37"/>
  <c r="S238" i="37"/>
  <c r="S237" i="37"/>
  <c r="S236" i="37"/>
  <c r="S235" i="37"/>
  <c r="S234" i="37"/>
  <c r="S233" i="37"/>
  <c r="S232" i="37"/>
  <c r="S231" i="37"/>
  <c r="S230" i="37"/>
  <c r="S229" i="37"/>
  <c r="S228" i="37"/>
  <c r="S227" i="37"/>
  <c r="S226" i="37"/>
  <c r="S225" i="37"/>
  <c r="S224" i="37"/>
  <c r="S223" i="37"/>
  <c r="S222" i="37"/>
  <c r="S221" i="37"/>
  <c r="S220" i="37"/>
  <c r="S219" i="37"/>
  <c r="S218" i="37"/>
  <c r="S217" i="37"/>
  <c r="S216" i="37"/>
  <c r="S215" i="37"/>
  <c r="S214" i="37"/>
  <c r="S213" i="37"/>
  <c r="S212" i="37"/>
  <c r="S211" i="37"/>
  <c r="S210" i="37"/>
  <c r="S209" i="37"/>
  <c r="S208" i="37"/>
  <c r="S207" i="37"/>
  <c r="S206" i="37"/>
  <c r="S205" i="37"/>
  <c r="S204" i="37"/>
  <c r="S203" i="37"/>
  <c r="S202" i="37"/>
  <c r="S201" i="37"/>
  <c r="S200" i="37"/>
  <c r="S199" i="37"/>
  <c r="S198" i="37"/>
  <c r="S197" i="37"/>
  <c r="S196" i="37"/>
  <c r="S195" i="37"/>
  <c r="S194" i="37"/>
  <c r="S193" i="37"/>
  <c r="S192" i="37"/>
  <c r="S191" i="37"/>
  <c r="S190" i="37"/>
  <c r="S189" i="37"/>
  <c r="S188" i="37"/>
  <c r="S187" i="37"/>
  <c r="S186" i="37"/>
  <c r="S185" i="37"/>
  <c r="S184" i="37"/>
  <c r="S183" i="37"/>
  <c r="S182" i="37"/>
  <c r="S181" i="37"/>
  <c r="S180" i="37"/>
  <c r="S179" i="37"/>
  <c r="S178" i="37"/>
  <c r="S177" i="37"/>
  <c r="S176" i="37"/>
  <c r="S175" i="37"/>
  <c r="S174" i="37"/>
  <c r="S173" i="37"/>
  <c r="S172" i="37"/>
  <c r="S171" i="37"/>
  <c r="S170" i="37"/>
  <c r="S169" i="37"/>
  <c r="S168" i="37"/>
  <c r="S167" i="37"/>
  <c r="S166" i="37"/>
  <c r="S165" i="37"/>
  <c r="S164" i="37"/>
  <c r="S163" i="37"/>
  <c r="S162" i="37"/>
  <c r="S161" i="37"/>
  <c r="S160" i="37"/>
  <c r="S159" i="37"/>
  <c r="S158" i="37"/>
  <c r="S157" i="37"/>
  <c r="S156" i="37"/>
  <c r="S155" i="37"/>
  <c r="S154" i="37"/>
  <c r="S153" i="37"/>
  <c r="S152" i="37"/>
  <c r="S151" i="37"/>
  <c r="S150" i="37"/>
  <c r="S149" i="37"/>
  <c r="S148" i="37"/>
  <c r="S147" i="37"/>
  <c r="S146" i="37"/>
  <c r="S145" i="37"/>
  <c r="S144" i="37"/>
  <c r="S143" i="37"/>
  <c r="S142" i="37"/>
  <c r="S141" i="37"/>
  <c r="S138" i="37"/>
  <c r="S137" i="37"/>
  <c r="S136" i="37"/>
  <c r="S135" i="37"/>
  <c r="S134" i="37"/>
  <c r="S133" i="37"/>
  <c r="S132" i="37"/>
  <c r="S131" i="37"/>
  <c r="S130" i="37"/>
  <c r="S129" i="37"/>
  <c r="S128" i="37"/>
  <c r="S127" i="37"/>
  <c r="S126" i="37"/>
  <c r="S125" i="37"/>
  <c r="S124" i="37"/>
  <c r="S123" i="37"/>
  <c r="S122" i="37"/>
  <c r="S121" i="37"/>
  <c r="S120" i="37"/>
  <c r="S119" i="37"/>
  <c r="S118" i="37"/>
  <c r="S117" i="37"/>
  <c r="S116" i="37"/>
  <c r="S115" i="37"/>
  <c r="S114" i="37"/>
  <c r="S113" i="37"/>
  <c r="S112" i="37"/>
  <c r="S111" i="37"/>
  <c r="S110" i="37"/>
  <c r="S109" i="37"/>
  <c r="S108" i="37"/>
  <c r="S107" i="37"/>
  <c r="S106" i="37"/>
  <c r="S105" i="37"/>
  <c r="S104" i="37"/>
  <c r="S103" i="37"/>
  <c r="S102" i="37"/>
  <c r="S101" i="37"/>
  <c r="S100" i="37"/>
  <c r="S99" i="37"/>
  <c r="S98" i="37"/>
  <c r="S97" i="37"/>
  <c r="S96" i="37"/>
  <c r="S95" i="37"/>
  <c r="S94" i="37"/>
  <c r="S93" i="37"/>
  <c r="S92" i="37"/>
  <c r="S91" i="37"/>
  <c r="S90" i="37"/>
  <c r="S89" i="37"/>
  <c r="S88" i="37"/>
  <c r="S87" i="37"/>
  <c r="S86" i="37"/>
  <c r="S85" i="37"/>
  <c r="S84" i="37"/>
  <c r="S83" i="37"/>
  <c r="S82" i="37"/>
  <c r="S81" i="37"/>
  <c r="S80" i="37"/>
  <c r="S79" i="37"/>
  <c r="S78" i="37"/>
  <c r="S77" i="37"/>
  <c r="S76" i="37"/>
  <c r="S75" i="37"/>
  <c r="S74" i="37"/>
  <c r="S73" i="37"/>
  <c r="S72" i="37"/>
  <c r="S71" i="37"/>
  <c r="S70" i="37"/>
  <c r="S69" i="37"/>
  <c r="S68" i="37"/>
  <c r="S67" i="37"/>
  <c r="S66" i="37"/>
  <c r="S65" i="37"/>
  <c r="S64" i="37"/>
  <c r="S63" i="37"/>
  <c r="S62" i="37"/>
  <c r="S61" i="37"/>
  <c r="S60" i="37"/>
  <c r="S59" i="37"/>
  <c r="S58" i="37"/>
  <c r="S57" i="37"/>
  <c r="S56" i="37"/>
  <c r="S55" i="37"/>
  <c r="S54" i="37"/>
  <c r="S53" i="37"/>
  <c r="S52" i="37"/>
  <c r="S51" i="37"/>
  <c r="S50" i="37"/>
  <c r="S49" i="37"/>
  <c r="S48" i="37"/>
  <c r="S47" i="37"/>
  <c r="S46" i="37"/>
  <c r="S45" i="37"/>
  <c r="S44" i="37"/>
  <c r="S43" i="37"/>
  <c r="S42" i="37"/>
  <c r="S41" i="37"/>
  <c r="S40" i="37"/>
  <c r="S39" i="37"/>
  <c r="S38" i="37"/>
  <c r="S37" i="37"/>
  <c r="S36" i="37"/>
  <c r="S35" i="37"/>
  <c r="S34" i="37"/>
  <c r="S33" i="37"/>
  <c r="S32" i="37"/>
  <c r="S31" i="37"/>
  <c r="S30" i="37"/>
  <c r="S29" i="37"/>
  <c r="S28" i="37"/>
  <c r="S27" i="37"/>
  <c r="S26" i="37"/>
  <c r="S25" i="37"/>
  <c r="S24" i="37"/>
  <c r="S23" i="37"/>
  <c r="S22" i="37"/>
  <c r="S21" i="37"/>
  <c r="S20" i="37"/>
  <c r="S19" i="37"/>
  <c r="S18" i="37"/>
  <c r="S17" i="37"/>
  <c r="S16" i="37"/>
  <c r="S15" i="37"/>
  <c r="S14" i="37"/>
  <c r="S13" i="37"/>
  <c r="S12" i="37"/>
  <c r="S11" i="37"/>
  <c r="S10" i="37"/>
  <c r="S9" i="37"/>
  <c r="S8" i="37"/>
  <c r="S7" i="37"/>
  <c r="S6" i="37"/>
  <c r="S5" i="37"/>
  <c r="S4" i="37"/>
  <c r="S3" i="37"/>
  <c r="S2" i="37"/>
  <c r="M25" i="40" l="1"/>
  <c r="M24" i="40"/>
  <c r="M23" i="40"/>
  <c r="AG21" i="37"/>
  <c r="AH21" i="37" s="1"/>
  <c r="AB21" i="37" s="1"/>
  <c r="AG22" i="37"/>
  <c r="AG3" i="37"/>
  <c r="AH3" i="37" s="1"/>
  <c r="AB3" i="37" s="1"/>
  <c r="AG4" i="37"/>
  <c r="AH4" i="37" s="1"/>
  <c r="AB4" i="37" s="1"/>
  <c r="AG5" i="37"/>
  <c r="AH5" i="37" s="1"/>
  <c r="AB5" i="37" s="1"/>
  <c r="AG6" i="37"/>
  <c r="AH6" i="37" s="1"/>
  <c r="AB6" i="37" s="1"/>
  <c r="AG7" i="37"/>
  <c r="AH7" i="37" s="1"/>
  <c r="AB7" i="37" s="1"/>
  <c r="AG8" i="37"/>
  <c r="AH8" i="37" s="1"/>
  <c r="AB8" i="37" s="1"/>
  <c r="AG9" i="37"/>
  <c r="AH9" i="37" s="1"/>
  <c r="AB9" i="37" s="1"/>
  <c r="AG10" i="37"/>
  <c r="AH10" i="37" s="1"/>
  <c r="AB10" i="37" s="1"/>
  <c r="AG11" i="37"/>
  <c r="AH11" i="37" s="1"/>
  <c r="AB11" i="37" s="1"/>
  <c r="AG12" i="37"/>
  <c r="AH12" i="37" s="1"/>
  <c r="AB12" i="37" s="1"/>
  <c r="AG13" i="37"/>
  <c r="AH13" i="37" s="1"/>
  <c r="AB13" i="37" s="1"/>
  <c r="AG14" i="37"/>
  <c r="AH14" i="37" s="1"/>
  <c r="AB14" i="37" s="1"/>
  <c r="AG15" i="37"/>
  <c r="AH15" i="37" s="1"/>
  <c r="AB15" i="37" s="1"/>
  <c r="AG16" i="37"/>
  <c r="AH16" i="37" s="1"/>
  <c r="AB16" i="37" s="1"/>
  <c r="AG17" i="37"/>
  <c r="AH17" i="37" s="1"/>
  <c r="AB17" i="37" s="1"/>
  <c r="AG18" i="37"/>
  <c r="AH18" i="37" s="1"/>
  <c r="AB18" i="37" s="1"/>
  <c r="AG19" i="37"/>
  <c r="AH19" i="37" s="1"/>
  <c r="AB19" i="37" s="1"/>
  <c r="AG20" i="37"/>
  <c r="AH20" i="37" s="1"/>
  <c r="AB20" i="37" s="1"/>
  <c r="AC3" i="37"/>
  <c r="AC4" i="37"/>
  <c r="AC5" i="37"/>
  <c r="AC6" i="37"/>
  <c r="AC7" i="37"/>
  <c r="AC8" i="37"/>
  <c r="AC9" i="37"/>
  <c r="AC10" i="37"/>
  <c r="AC11" i="37"/>
  <c r="AC12" i="37"/>
  <c r="AC13" i="37"/>
  <c r="AC14" i="37"/>
  <c r="AC15" i="37"/>
  <c r="AC16" i="37"/>
  <c r="AC17" i="37"/>
  <c r="AC18" i="37"/>
  <c r="AC19" i="37"/>
  <c r="AC20" i="37"/>
  <c r="AC21" i="37"/>
  <c r="AC22" i="37"/>
  <c r="AC2" i="37"/>
  <c r="AG2" i="37"/>
  <c r="AH2" i="37" s="1"/>
  <c r="AB2" i="37" s="1"/>
  <c r="T21" i="37"/>
  <c r="T20" i="37"/>
  <c r="T19" i="37"/>
  <c r="T18" i="37"/>
  <c r="T17" i="37"/>
  <c r="T16" i="37"/>
  <c r="T15" i="37"/>
  <c r="T14" i="37"/>
  <c r="T13" i="37"/>
  <c r="T12" i="37"/>
  <c r="T11" i="37"/>
  <c r="T10" i="37"/>
  <c r="T9" i="37"/>
  <c r="T8" i="37"/>
  <c r="T7" i="37"/>
  <c r="T6" i="37"/>
  <c r="T5" i="37"/>
  <c r="T4" i="37"/>
  <c r="T3" i="37"/>
  <c r="T2" i="37"/>
  <c r="AD21" i="37" l="1"/>
  <c r="AD17" i="37"/>
  <c r="AD15" i="37"/>
  <c r="AD9" i="37"/>
  <c r="AD7" i="37"/>
  <c r="AD19" i="37"/>
  <c r="AD13" i="37"/>
  <c r="AD11" i="37"/>
  <c r="AD5" i="37"/>
  <c r="AD2" i="37"/>
  <c r="AD4" i="37"/>
  <c r="AD20" i="37"/>
  <c r="AD3" i="37"/>
  <c r="AD6" i="37"/>
  <c r="AD8" i="37"/>
  <c r="AD10" i="37"/>
  <c r="AD12" i="37"/>
  <c r="AD14" i="37"/>
  <c r="AD16" i="37"/>
  <c r="AD18" i="37"/>
  <c r="N21" i="37"/>
  <c r="U21" i="37" s="1"/>
  <c r="N20" i="37"/>
  <c r="U20" i="37" s="1"/>
  <c r="N19" i="37"/>
  <c r="U19" i="37" s="1"/>
  <c r="N18" i="37"/>
  <c r="U18" i="37" s="1"/>
  <c r="N17" i="37"/>
  <c r="U17" i="37" s="1"/>
  <c r="N16" i="37"/>
  <c r="U16" i="37" s="1"/>
  <c r="N15" i="37"/>
  <c r="U15" i="37" s="1"/>
  <c r="N14" i="37"/>
  <c r="U14" i="37" s="1"/>
  <c r="N13" i="37"/>
  <c r="U13" i="37" s="1"/>
  <c r="N12" i="37"/>
  <c r="U12" i="37" s="1"/>
  <c r="N11" i="37"/>
  <c r="U11" i="37" s="1"/>
  <c r="N10" i="37"/>
  <c r="N9" i="37"/>
  <c r="N8" i="37"/>
  <c r="U8" i="37" s="1"/>
  <c r="N7" i="37"/>
  <c r="U7" i="37" s="1"/>
  <c r="N6" i="37"/>
  <c r="U6" i="37" s="1"/>
  <c r="N5" i="37"/>
  <c r="U5" i="37" s="1"/>
  <c r="N4" i="37"/>
  <c r="U4" i="37" s="1"/>
  <c r="N3" i="37"/>
  <c r="U3" i="37" s="1"/>
  <c r="N2" i="37"/>
  <c r="N24" i="37"/>
  <c r="M22" i="40"/>
  <c r="U9" i="37" l="1"/>
  <c r="AD620" i="37" s="1"/>
  <c r="O23" i="40" s="1"/>
  <c r="AD618" i="37"/>
  <c r="U2" i="37"/>
  <c r="AD611" i="37"/>
  <c r="U10" i="37"/>
  <c r="AD625" i="37"/>
  <c r="T23" i="37"/>
  <c r="AC23" i="37"/>
  <c r="AG23" i="37"/>
  <c r="AH23" i="37" s="1"/>
  <c r="AB23" i="37" s="1"/>
  <c r="T24" i="37"/>
  <c r="U24" i="37" s="1"/>
  <c r="AC24" i="37"/>
  <c r="AG24" i="37"/>
  <c r="AH24" i="37" s="1"/>
  <c r="AB24" i="37" s="1"/>
  <c r="T25" i="37"/>
  <c r="AC25" i="37"/>
  <c r="AG25" i="37"/>
  <c r="AH25" i="37" s="1"/>
  <c r="AB25" i="37" s="1"/>
  <c r="T26" i="37"/>
  <c r="AC26" i="37"/>
  <c r="AG26" i="37"/>
  <c r="AH26" i="37" s="1"/>
  <c r="AB26" i="37" s="1"/>
  <c r="T27" i="37"/>
  <c r="AC27" i="37"/>
  <c r="AG27" i="37"/>
  <c r="AH27" i="37" s="1"/>
  <c r="AB27" i="37" s="1"/>
  <c r="T28" i="37"/>
  <c r="AC28" i="37"/>
  <c r="AG28" i="37"/>
  <c r="AH28" i="37" s="1"/>
  <c r="AB28" i="37" s="1"/>
  <c r="T29" i="37"/>
  <c r="AC29" i="37"/>
  <c r="AG29" i="37"/>
  <c r="AH29" i="37" s="1"/>
  <c r="AB29" i="37" s="1"/>
  <c r="T30" i="37"/>
  <c r="AC30" i="37"/>
  <c r="AG30" i="37"/>
  <c r="AH30" i="37" s="1"/>
  <c r="AB30" i="37" s="1"/>
  <c r="T31" i="37"/>
  <c r="AC31" i="37"/>
  <c r="AG31" i="37"/>
  <c r="AH31" i="37" s="1"/>
  <c r="AB31" i="37" s="1"/>
  <c r="T32" i="37"/>
  <c r="AC32" i="37"/>
  <c r="AG32" i="37"/>
  <c r="AH32" i="37" s="1"/>
  <c r="AB32" i="37" s="1"/>
  <c r="T33" i="37"/>
  <c r="AC33" i="37"/>
  <c r="AG33" i="37"/>
  <c r="AH33" i="37" s="1"/>
  <c r="AB33" i="37" s="1"/>
  <c r="T34" i="37"/>
  <c r="AC34" i="37"/>
  <c r="AG34" i="37"/>
  <c r="AH34" i="37" s="1"/>
  <c r="AB34" i="37" s="1"/>
  <c r="T35" i="37"/>
  <c r="AC35" i="37"/>
  <c r="AG35" i="37"/>
  <c r="AH35" i="37" s="1"/>
  <c r="AB35" i="37" s="1"/>
  <c r="T36" i="37"/>
  <c r="AC36" i="37"/>
  <c r="AG36" i="37"/>
  <c r="AH36" i="37" s="1"/>
  <c r="AB36" i="37" s="1"/>
  <c r="T37" i="37"/>
  <c r="AC37" i="37"/>
  <c r="AG37" i="37"/>
  <c r="AH37" i="37" s="1"/>
  <c r="AB37" i="37" s="1"/>
  <c r="T38" i="37"/>
  <c r="AC38" i="37"/>
  <c r="AG38" i="37"/>
  <c r="AH38" i="37" s="1"/>
  <c r="AB38" i="37" s="1"/>
  <c r="AH22" i="37"/>
  <c r="AB22" i="37" s="1"/>
  <c r="T22" i="37"/>
  <c r="AD627" i="37" l="1"/>
  <c r="O24" i="40" s="1"/>
  <c r="AD613" i="37"/>
  <c r="O22" i="40" s="1"/>
  <c r="AD30" i="37"/>
  <c r="AD24" i="37"/>
  <c r="AD38" i="37"/>
  <c r="AD36" i="37"/>
  <c r="AD34" i="37"/>
  <c r="AD32" i="37"/>
  <c r="AD29" i="37"/>
  <c r="AD37" i="37"/>
  <c r="AD28" i="37"/>
  <c r="AD26" i="37"/>
  <c r="AD23" i="37"/>
  <c r="AD27" i="37"/>
  <c r="AD25" i="37"/>
  <c r="AD35" i="37"/>
  <c r="AD33" i="37"/>
  <c r="AD31" i="37"/>
  <c r="AD22" i="37"/>
  <c r="N38" i="37" l="1"/>
  <c r="U38" i="37" s="1"/>
  <c r="N37" i="37"/>
  <c r="U37" i="37" s="1"/>
  <c r="N36" i="37"/>
  <c r="U36" i="37" s="1"/>
  <c r="N35" i="37"/>
  <c r="U35" i="37" s="1"/>
  <c r="N34" i="37"/>
  <c r="U34" i="37" s="1"/>
  <c r="N33" i="37"/>
  <c r="U33" i="37" s="1"/>
  <c r="N32" i="37"/>
  <c r="U32" i="37" s="1"/>
  <c r="N31" i="37"/>
  <c r="U31" i="37" s="1"/>
  <c r="N30" i="37"/>
  <c r="N29" i="37"/>
  <c r="U29" i="37" s="1"/>
  <c r="N28" i="37"/>
  <c r="U28" i="37" s="1"/>
  <c r="N27" i="37"/>
  <c r="U27" i="37" s="1"/>
  <c r="N26" i="37"/>
  <c r="U26" i="37" s="1"/>
  <c r="N25" i="37"/>
  <c r="U25" i="37" s="1"/>
  <c r="N23" i="37"/>
  <c r="U23" i="37" s="1"/>
  <c r="N22" i="37"/>
  <c r="AD632" i="37" l="1"/>
  <c r="U22" i="37"/>
  <c r="U30" i="37"/>
  <c r="AD634" i="37" l="1"/>
  <c r="O21" i="40" s="1"/>
  <c r="M21" i="40" l="1"/>
  <c r="AC44" i="37"/>
  <c r="AG44" i="37"/>
  <c r="AH44" i="37" s="1"/>
  <c r="AC45" i="37"/>
  <c r="AC46" i="37" s="1"/>
  <c r="AC47" i="37"/>
  <c r="AG47" i="37"/>
  <c r="AH47" i="37" s="1"/>
  <c r="AC48" i="37"/>
  <c r="AG48" i="37"/>
  <c r="AH48" i="37" s="1"/>
  <c r="AC49" i="37"/>
  <c r="AG49" i="37"/>
  <c r="AH49" i="37" s="1"/>
  <c r="T40" i="37"/>
  <c r="Z40" i="37"/>
  <c r="T41" i="37"/>
  <c r="Z41" i="37"/>
  <c r="T42" i="37"/>
  <c r="Z42" i="37"/>
  <c r="T43" i="37"/>
  <c r="Z43" i="37"/>
  <c r="T44" i="37"/>
  <c r="T45" i="37"/>
  <c r="Z45" i="37"/>
  <c r="T46" i="37"/>
  <c r="Z46" i="37"/>
  <c r="T47" i="37"/>
  <c r="T48" i="37"/>
  <c r="T49" i="37"/>
  <c r="T50" i="37"/>
  <c r="T51" i="37"/>
  <c r="Z51" i="37"/>
  <c r="AG45" i="37" l="1"/>
  <c r="AC50" i="37"/>
  <c r="AG50" i="37"/>
  <c r="AH50" i="37" s="1"/>
  <c r="AB50" i="37" s="1"/>
  <c r="AB49" i="37"/>
  <c r="AD49" i="37" s="1"/>
  <c r="AB44" i="37"/>
  <c r="AD44" i="37" s="1"/>
  <c r="AB47" i="37"/>
  <c r="AD47" i="37" s="1"/>
  <c r="AB48" i="37"/>
  <c r="AD48" i="37" s="1"/>
  <c r="AG39" i="37"/>
  <c r="AG40" i="37" s="1"/>
  <c r="AC39" i="37"/>
  <c r="AC40" i="37" s="1"/>
  <c r="AC41" i="37" s="1"/>
  <c r="AC42" i="37" s="1"/>
  <c r="AC43" i="37" s="1"/>
  <c r="AH40" i="37" l="1"/>
  <c r="AB40" i="37" s="1"/>
  <c r="AD40" i="37" s="1"/>
  <c r="AG41" i="37"/>
  <c r="AD50" i="37"/>
  <c r="AH45" i="37"/>
  <c r="AB45" i="37" s="1"/>
  <c r="AD45" i="37" s="1"/>
  <c r="AG46" i="37"/>
  <c r="AH46" i="37" s="1"/>
  <c r="AB46" i="37" s="1"/>
  <c r="AD46" i="37" s="1"/>
  <c r="AH41" i="37" l="1"/>
  <c r="AB41" i="37" s="1"/>
  <c r="AD41" i="37" s="1"/>
  <c r="AG42" i="37"/>
  <c r="AH42" i="37" l="1"/>
  <c r="AB42" i="37" s="1"/>
  <c r="AD42" i="37" s="1"/>
  <c r="AG43" i="37"/>
  <c r="AH43" i="37" s="1"/>
  <c r="AB43" i="37" s="1"/>
  <c r="AD43" i="37" s="1"/>
  <c r="N46" i="37"/>
  <c r="U46" i="37" s="1"/>
  <c r="N45" i="37"/>
  <c r="U45" i="37" s="1"/>
  <c r="N43" i="37"/>
  <c r="U43" i="37" s="1"/>
  <c r="N42" i="37"/>
  <c r="N41" i="37"/>
  <c r="U41" i="37" s="1"/>
  <c r="N40" i="37"/>
  <c r="U40" i="37" s="1"/>
  <c r="N39" i="37"/>
  <c r="N44" i="37"/>
  <c r="U44" i="37" s="1"/>
  <c r="N47" i="37"/>
  <c r="U47" i="37" s="1"/>
  <c r="AH39" i="37"/>
  <c r="AB39" i="37" s="1"/>
  <c r="AD39" i="37" s="1"/>
  <c r="T39" i="37"/>
  <c r="N48" i="37"/>
  <c r="U48" i="37" s="1"/>
  <c r="N49" i="37"/>
  <c r="U49" i="37" s="1"/>
  <c r="AD639" i="37" l="1"/>
  <c r="U42" i="37"/>
  <c r="U39" i="37"/>
  <c r="AD641" i="37" l="1"/>
  <c r="O25" i="40" s="1"/>
  <c r="AG52" i="37" l="1"/>
  <c r="AH52" i="37" s="1"/>
  <c r="AG53" i="37"/>
  <c r="AH53" i="37" s="1"/>
  <c r="AG54" i="37"/>
  <c r="AH54" i="37" s="1"/>
  <c r="AC52" i="37"/>
  <c r="AC53" i="37"/>
  <c r="AC54" i="37"/>
  <c r="AC51" i="37"/>
  <c r="AC169" i="37" l="1"/>
  <c r="AC170" i="37"/>
  <c r="AC171" i="37" s="1"/>
  <c r="AG167" i="37"/>
  <c r="AH167" i="37" s="1"/>
  <c r="AG169" i="37"/>
  <c r="AH169" i="37" s="1"/>
  <c r="AG168" i="37" l="1"/>
  <c r="AH168" i="37" s="1"/>
  <c r="AG55" i="37"/>
  <c r="AH55" i="37" s="1"/>
  <c r="AG56" i="37"/>
  <c r="AH56" i="37" s="1"/>
  <c r="AG57" i="37"/>
  <c r="AH57" i="37" s="1"/>
  <c r="AG58" i="37"/>
  <c r="AH58" i="37" s="1"/>
  <c r="AG59" i="37"/>
  <c r="AH59" i="37" s="1"/>
  <c r="AG60" i="37"/>
  <c r="AH60" i="37" s="1"/>
  <c r="AG61" i="37"/>
  <c r="AH61" i="37" s="1"/>
  <c r="AG62" i="37"/>
  <c r="AH62" i="37" s="1"/>
  <c r="AG63" i="37"/>
  <c r="AH63" i="37" s="1"/>
  <c r="AG64" i="37"/>
  <c r="AH64" i="37" s="1"/>
  <c r="AG65" i="37"/>
  <c r="AH65" i="37" s="1"/>
  <c r="AG66" i="37"/>
  <c r="AH66" i="37" s="1"/>
  <c r="AG67" i="37"/>
  <c r="AH67" i="37" s="1"/>
  <c r="AG68" i="37"/>
  <c r="AH68" i="37" s="1"/>
  <c r="AG69" i="37"/>
  <c r="AH69" i="37" s="1"/>
  <c r="AG70" i="37"/>
  <c r="AH70" i="37" s="1"/>
  <c r="AG71" i="37"/>
  <c r="AH71" i="37" s="1"/>
  <c r="AG72" i="37"/>
  <c r="AH72" i="37" s="1"/>
  <c r="AG75" i="37"/>
  <c r="AH75" i="37" s="1"/>
  <c r="AG76" i="37"/>
  <c r="AH76" i="37" s="1"/>
  <c r="AG77" i="37"/>
  <c r="AH77" i="37" s="1"/>
  <c r="AG78" i="37"/>
  <c r="AH78" i="37" s="1"/>
  <c r="AG79" i="37"/>
  <c r="AH79" i="37" s="1"/>
  <c r="AG80" i="37"/>
  <c r="AH80" i="37" s="1"/>
  <c r="AG81" i="37"/>
  <c r="AH81" i="37" s="1"/>
  <c r="AG82" i="37"/>
  <c r="AH82" i="37" s="1"/>
  <c r="AG83" i="37"/>
  <c r="AH83" i="37" s="1"/>
  <c r="AG84" i="37"/>
  <c r="AH84" i="37" s="1"/>
  <c r="AG86" i="37"/>
  <c r="AH86" i="37" s="1"/>
  <c r="AG88" i="37"/>
  <c r="AH88" i="37" s="1"/>
  <c r="AG90" i="37"/>
  <c r="AH90" i="37" s="1"/>
  <c r="AG91" i="37"/>
  <c r="AH91" i="37" s="1"/>
  <c r="AG93" i="37"/>
  <c r="AH93" i="37" s="1"/>
  <c r="AG94" i="37"/>
  <c r="AH94" i="37" s="1"/>
  <c r="AG95" i="37"/>
  <c r="AH95" i="37" s="1"/>
  <c r="AG96" i="37"/>
  <c r="AH96" i="37" s="1"/>
  <c r="AG98" i="37"/>
  <c r="AH98" i="37" s="1"/>
  <c r="AG99" i="37"/>
  <c r="AH99" i="37" s="1"/>
  <c r="AG102" i="37"/>
  <c r="AH102" i="37" s="1"/>
  <c r="AG105" i="37"/>
  <c r="AH105" i="37" s="1"/>
  <c r="AG108" i="37"/>
  <c r="AH108" i="37" s="1"/>
  <c r="AG111" i="37"/>
  <c r="AH111" i="37" s="1"/>
  <c r="AG114" i="37"/>
  <c r="AH114" i="37" s="1"/>
  <c r="AG115" i="37"/>
  <c r="AH115" i="37" s="1"/>
  <c r="AG116" i="37"/>
  <c r="AH116" i="37" s="1"/>
  <c r="AG119" i="37"/>
  <c r="AH119" i="37" s="1"/>
  <c r="AG121" i="37"/>
  <c r="AH121" i="37" s="1"/>
  <c r="AG123" i="37"/>
  <c r="AH123" i="37" s="1"/>
  <c r="AG125" i="37"/>
  <c r="AH125" i="37" s="1"/>
  <c r="AG127" i="37"/>
  <c r="AH127" i="37" s="1"/>
  <c r="AG128" i="37"/>
  <c r="AH128" i="37" s="1"/>
  <c r="AG130" i="37"/>
  <c r="AH130" i="37" s="1"/>
  <c r="AG132" i="37"/>
  <c r="AH132" i="37" s="1"/>
  <c r="AG133" i="37"/>
  <c r="AH133" i="37" s="1"/>
  <c r="AG137" i="37"/>
  <c r="AH137" i="37" s="1"/>
  <c r="AG138" i="37"/>
  <c r="AG142" i="37"/>
  <c r="AH142" i="37" s="1"/>
  <c r="AG147" i="37"/>
  <c r="AH147" i="37" s="1"/>
  <c r="AG152" i="37"/>
  <c r="AH152" i="37" s="1"/>
  <c r="AG154" i="37"/>
  <c r="AH154" i="37" s="1"/>
  <c r="AG156" i="37"/>
  <c r="AH156" i="37" s="1"/>
  <c r="AG158" i="37"/>
  <c r="AH158" i="37" s="1"/>
  <c r="AG159" i="37"/>
  <c r="AH159" i="37" s="1"/>
  <c r="AG160" i="37"/>
  <c r="AH160" i="37" s="1"/>
  <c r="AG163" i="37"/>
  <c r="AH163" i="37" s="1"/>
  <c r="AG164" i="37"/>
  <c r="AH164" i="37" s="1"/>
  <c r="AG165" i="37"/>
  <c r="AH165" i="37" s="1"/>
  <c r="AG170" i="37"/>
  <c r="AG173" i="37"/>
  <c r="AH173" i="37" s="1"/>
  <c r="AG174" i="37"/>
  <c r="AH174" i="37" s="1"/>
  <c r="AG175" i="37"/>
  <c r="AH175" i="37" s="1"/>
  <c r="AG177" i="37"/>
  <c r="AH177" i="37" s="1"/>
  <c r="AG178" i="37"/>
  <c r="AH178" i="37" s="1"/>
  <c r="AG180" i="37"/>
  <c r="AH180" i="37" s="1"/>
  <c r="AG182" i="37"/>
  <c r="AH182" i="37" s="1"/>
  <c r="AG183" i="37"/>
  <c r="AH183" i="37" s="1"/>
  <c r="AG184" i="37"/>
  <c r="AH184" i="37" s="1"/>
  <c r="AG185" i="37"/>
  <c r="AH185" i="37" s="1"/>
  <c r="AG186" i="37"/>
  <c r="AH186" i="37" s="1"/>
  <c r="AG187" i="37"/>
  <c r="AH187" i="37" s="1"/>
  <c r="AG188" i="37"/>
  <c r="AH188" i="37" s="1"/>
  <c r="AG190" i="37"/>
  <c r="AH190" i="37" s="1"/>
  <c r="AG191" i="37"/>
  <c r="AH191" i="37" s="1"/>
  <c r="AG192" i="37"/>
  <c r="AH192" i="37" s="1"/>
  <c r="AG193" i="37"/>
  <c r="AH193" i="37" s="1"/>
  <c r="AG194" i="37"/>
  <c r="AH194" i="37" s="1"/>
  <c r="AG195" i="37"/>
  <c r="AH195" i="37" s="1"/>
  <c r="AG196" i="37"/>
  <c r="AH196" i="37" s="1"/>
  <c r="AG197" i="37"/>
  <c r="AH197" i="37" s="1"/>
  <c r="AG198" i="37"/>
  <c r="AH198" i="37" s="1"/>
  <c r="AG199" i="37"/>
  <c r="AH199" i="37" s="1"/>
  <c r="AG200" i="37"/>
  <c r="AH200" i="37" s="1"/>
  <c r="AG201" i="37"/>
  <c r="AH201" i="37" s="1"/>
  <c r="AG202" i="37"/>
  <c r="AH202" i="37" s="1"/>
  <c r="AG203" i="37"/>
  <c r="AH203" i="37" s="1"/>
  <c r="AG204" i="37"/>
  <c r="AH204" i="37" s="1"/>
  <c r="AG205" i="37"/>
  <c r="AH205" i="37" s="1"/>
  <c r="AG206" i="37"/>
  <c r="AH206" i="37" s="1"/>
  <c r="AG207" i="37"/>
  <c r="AH207" i="37" s="1"/>
  <c r="AG208" i="37"/>
  <c r="AH208" i="37" s="1"/>
  <c r="AG209" i="37"/>
  <c r="AH209" i="37" s="1"/>
  <c r="AG210" i="37"/>
  <c r="AH210" i="37" s="1"/>
  <c r="AG211" i="37"/>
  <c r="AH211" i="37" s="1"/>
  <c r="AG212" i="37"/>
  <c r="AH212" i="37" s="1"/>
  <c r="AG213" i="37"/>
  <c r="AH213" i="37" s="1"/>
  <c r="AG214" i="37"/>
  <c r="AH214" i="37" s="1"/>
  <c r="AG215" i="37"/>
  <c r="AH215" i="37" s="1"/>
  <c r="AG216" i="37"/>
  <c r="AH216" i="37" s="1"/>
  <c r="AG217" i="37"/>
  <c r="AH217" i="37" s="1"/>
  <c r="AG218" i="37"/>
  <c r="AH218" i="37" s="1"/>
  <c r="AG219" i="37"/>
  <c r="AH219" i="37" s="1"/>
  <c r="AG220" i="37"/>
  <c r="AH220" i="37" s="1"/>
  <c r="AG221" i="37"/>
  <c r="AH221" i="37" s="1"/>
  <c r="AG222" i="37"/>
  <c r="AH222" i="37" s="1"/>
  <c r="AG223" i="37"/>
  <c r="AH223" i="37" s="1"/>
  <c r="AG224" i="37"/>
  <c r="AH224" i="37" s="1"/>
  <c r="AG225" i="37"/>
  <c r="AH225" i="37" s="1"/>
  <c r="AG226" i="37"/>
  <c r="AH226" i="37" s="1"/>
  <c r="AG227" i="37"/>
  <c r="AH227" i="37" s="1"/>
  <c r="AG228" i="37"/>
  <c r="AG230" i="37"/>
  <c r="AH230" i="37" s="1"/>
  <c r="AG231" i="37"/>
  <c r="AH231" i="37" s="1"/>
  <c r="AG232" i="37"/>
  <c r="AH232" i="37" s="1"/>
  <c r="AG233" i="37"/>
  <c r="AH233" i="37" s="1"/>
  <c r="AG234" i="37"/>
  <c r="AH234" i="37" s="1"/>
  <c r="AG235" i="37"/>
  <c r="AH235" i="37" s="1"/>
  <c r="AG236" i="37"/>
  <c r="AH236" i="37" s="1"/>
  <c r="AG237" i="37"/>
  <c r="AH237" i="37" s="1"/>
  <c r="AG238" i="37"/>
  <c r="AH238" i="37" s="1"/>
  <c r="AG239" i="37"/>
  <c r="AH239" i="37" s="1"/>
  <c r="AG240" i="37"/>
  <c r="AH240" i="37" s="1"/>
  <c r="AG241" i="37"/>
  <c r="AH241" i="37" s="1"/>
  <c r="AG242" i="37"/>
  <c r="AH242" i="37" s="1"/>
  <c r="AG243" i="37"/>
  <c r="AH243" i="37" s="1"/>
  <c r="AG244" i="37"/>
  <c r="AH244" i="37" s="1"/>
  <c r="AG245" i="37"/>
  <c r="AH245" i="37" s="1"/>
  <c r="AG246" i="37"/>
  <c r="AH246" i="37" s="1"/>
  <c r="AG247" i="37"/>
  <c r="AH247" i="37" s="1"/>
  <c r="AG248" i="37"/>
  <c r="AH248" i="37" s="1"/>
  <c r="AG249" i="37"/>
  <c r="AH249" i="37" s="1"/>
  <c r="AG250" i="37"/>
  <c r="AH250" i="37" s="1"/>
  <c r="AG251" i="37"/>
  <c r="AH251" i="37" s="1"/>
  <c r="AG252" i="37"/>
  <c r="AG254" i="37"/>
  <c r="AG256" i="37"/>
  <c r="AG258" i="37"/>
  <c r="AG260" i="37"/>
  <c r="AG262" i="37"/>
  <c r="AG264" i="37"/>
  <c r="AG266" i="37"/>
  <c r="AG268" i="37"/>
  <c r="AH268" i="37" s="1"/>
  <c r="AG270" i="37"/>
  <c r="AH270" i="37" s="1"/>
  <c r="AG272" i="37"/>
  <c r="AH272" i="37" s="1"/>
  <c r="AG274" i="37"/>
  <c r="AH274" i="37" s="1"/>
  <c r="AG276" i="37"/>
  <c r="AH276" i="37" s="1"/>
  <c r="AG278" i="37"/>
  <c r="AH278" i="37" s="1"/>
  <c r="AG280" i="37"/>
  <c r="AH280" i="37" s="1"/>
  <c r="AG282" i="37"/>
  <c r="AH282" i="37" s="1"/>
  <c r="AG283" i="37"/>
  <c r="AH283" i="37" s="1"/>
  <c r="AG284" i="37"/>
  <c r="AH284" i="37" s="1"/>
  <c r="AG285" i="37"/>
  <c r="AH285" i="37" s="1"/>
  <c r="AG286" i="37"/>
  <c r="AH286" i="37" s="1"/>
  <c r="AG287" i="37"/>
  <c r="AH287" i="37" s="1"/>
  <c r="AG288" i="37"/>
  <c r="AH288" i="37" s="1"/>
  <c r="AG289" i="37"/>
  <c r="AH289" i="37" s="1"/>
  <c r="AG290" i="37"/>
  <c r="AH290" i="37" s="1"/>
  <c r="AG291" i="37"/>
  <c r="AH291" i="37" s="1"/>
  <c r="AG292" i="37"/>
  <c r="AH292" i="37" s="1"/>
  <c r="AG293" i="37"/>
  <c r="AH293" i="37" s="1"/>
  <c r="AG294" i="37"/>
  <c r="AH294" i="37" s="1"/>
  <c r="AG295" i="37"/>
  <c r="AH295" i="37" s="1"/>
  <c r="AG296" i="37"/>
  <c r="AH296" i="37" s="1"/>
  <c r="AG297" i="37"/>
  <c r="AH297" i="37" s="1"/>
  <c r="AG298" i="37"/>
  <c r="AH298" i="37" s="1"/>
  <c r="AG299" i="37"/>
  <c r="AH299" i="37" s="1"/>
  <c r="AG301" i="37"/>
  <c r="AH301" i="37" s="1"/>
  <c r="AG302" i="37"/>
  <c r="AH302" i="37" s="1"/>
  <c r="AG303" i="37"/>
  <c r="AH303" i="37" s="1"/>
  <c r="AG304" i="37"/>
  <c r="AH304" i="37" s="1"/>
  <c r="AG306" i="37"/>
  <c r="AH306" i="37" s="1"/>
  <c r="AG307" i="37"/>
  <c r="AH307" i="37" s="1"/>
  <c r="AG308" i="37"/>
  <c r="AH308" i="37" s="1"/>
  <c r="AG310" i="37"/>
  <c r="AH310" i="37" s="1"/>
  <c r="AG311" i="37"/>
  <c r="AH311" i="37" s="1"/>
  <c r="AG312" i="37"/>
  <c r="AH312" i="37" s="1"/>
  <c r="AG313" i="37"/>
  <c r="AH313" i="37" s="1"/>
  <c r="AG314" i="37"/>
  <c r="AH314" i="37" s="1"/>
  <c r="AG315" i="37"/>
  <c r="AG317" i="37"/>
  <c r="AH317" i="37" s="1"/>
  <c r="AG318" i="37"/>
  <c r="AH318" i="37" s="1"/>
  <c r="AG319" i="37"/>
  <c r="AH319" i="37" s="1"/>
  <c r="AG320" i="37"/>
  <c r="AH320" i="37" s="1"/>
  <c r="AG321" i="37"/>
  <c r="AH321" i="37" s="1"/>
  <c r="AG322" i="37"/>
  <c r="AH322" i="37" s="1"/>
  <c r="AG323" i="37"/>
  <c r="AH323" i="37" s="1"/>
  <c r="AG324" i="37"/>
  <c r="AH324" i="37" s="1"/>
  <c r="AG325" i="37"/>
  <c r="AH325" i="37" s="1"/>
  <c r="AG326" i="37"/>
  <c r="AH326" i="37" s="1"/>
  <c r="AG327" i="37"/>
  <c r="AH327" i="37" s="1"/>
  <c r="AG328" i="37"/>
  <c r="AH328" i="37" s="1"/>
  <c r="AG329" i="37"/>
  <c r="AH329" i="37" s="1"/>
  <c r="AG330" i="37"/>
  <c r="AH330" i="37" s="1"/>
  <c r="AG331" i="37"/>
  <c r="AH331" i="37" s="1"/>
  <c r="AG332" i="37"/>
  <c r="AH332" i="37" s="1"/>
  <c r="AG334" i="37"/>
  <c r="AH334" i="37" s="1"/>
  <c r="AG335" i="37"/>
  <c r="AH335" i="37" s="1"/>
  <c r="AG336" i="37"/>
  <c r="AH336" i="37" s="1"/>
  <c r="AG337" i="37"/>
  <c r="AH337" i="37" s="1"/>
  <c r="AG338" i="37"/>
  <c r="AH338" i="37" s="1"/>
  <c r="AG339" i="37"/>
  <c r="AH339" i="37" s="1"/>
  <c r="AG340" i="37"/>
  <c r="AH340" i="37" s="1"/>
  <c r="AG341" i="37"/>
  <c r="AH341" i="37" s="1"/>
  <c r="AG342" i="37"/>
  <c r="AH342" i="37" s="1"/>
  <c r="AG343" i="37"/>
  <c r="AH343" i="37" s="1"/>
  <c r="AG344" i="37"/>
  <c r="AH344" i="37" s="1"/>
  <c r="AG345" i="37"/>
  <c r="AH345" i="37" s="1"/>
  <c r="AG346" i="37"/>
  <c r="AH346" i="37" s="1"/>
  <c r="AG347" i="37"/>
  <c r="AH347" i="37" s="1"/>
  <c r="AG348" i="37"/>
  <c r="AH348" i="37" s="1"/>
  <c r="AG349" i="37"/>
  <c r="AH349" i="37" s="1"/>
  <c r="AG350" i="37"/>
  <c r="AH350" i="37" s="1"/>
  <c r="AG353" i="37"/>
  <c r="AH353" i="37" s="1"/>
  <c r="AG354" i="37"/>
  <c r="AH354" i="37" s="1"/>
  <c r="AG356" i="37"/>
  <c r="AH356" i="37" s="1"/>
  <c r="AG359" i="37"/>
  <c r="AH359" i="37" s="1"/>
  <c r="AG360" i="37"/>
  <c r="AH360" i="37" s="1"/>
  <c r="AG362" i="37"/>
  <c r="AH362" i="37" s="1"/>
  <c r="AG363" i="37"/>
  <c r="AH363" i="37" s="1"/>
  <c r="AG364" i="37"/>
  <c r="AH364" i="37" s="1"/>
  <c r="AG365" i="37"/>
  <c r="AH365" i="37" s="1"/>
  <c r="AG368" i="37"/>
  <c r="AH368" i="37" s="1"/>
  <c r="AG370" i="37"/>
  <c r="AH370" i="37" s="1"/>
  <c r="AG371" i="37"/>
  <c r="AH371" i="37" s="1"/>
  <c r="AG372" i="37"/>
  <c r="AH372" i="37" s="1"/>
  <c r="AG373" i="37"/>
  <c r="AH373" i="37" s="1"/>
  <c r="AG374" i="37"/>
  <c r="AH374" i="37" s="1"/>
  <c r="AG375" i="37"/>
  <c r="AH375" i="37" s="1"/>
  <c r="AG376" i="37"/>
  <c r="AH376" i="37" s="1"/>
  <c r="AG377" i="37"/>
  <c r="AH377" i="37" s="1"/>
  <c r="AG378" i="37"/>
  <c r="AH378" i="37" s="1"/>
  <c r="AG379" i="37"/>
  <c r="AG381" i="37"/>
  <c r="AH381" i="37" s="1"/>
  <c r="AG382" i="37"/>
  <c r="AH382" i="37" s="1"/>
  <c r="AG383" i="37"/>
  <c r="AH383" i="37" s="1"/>
  <c r="AG384" i="37"/>
  <c r="AH384" i="37" s="1"/>
  <c r="AG385" i="37"/>
  <c r="AH385" i="37" s="1"/>
  <c r="AG386" i="37"/>
  <c r="AH386" i="37" s="1"/>
  <c r="AG387" i="37"/>
  <c r="AH387" i="37" s="1"/>
  <c r="AG388" i="37"/>
  <c r="AH388" i="37" s="1"/>
  <c r="AG389" i="37"/>
  <c r="AH389" i="37" s="1"/>
  <c r="AG392" i="37"/>
  <c r="AH392" i="37" s="1"/>
  <c r="AG393" i="37"/>
  <c r="AH393" i="37" s="1"/>
  <c r="AG394" i="37"/>
  <c r="AH394" i="37" s="1"/>
  <c r="AG396" i="37"/>
  <c r="AH396" i="37" s="1"/>
  <c r="AG397" i="37"/>
  <c r="AH397" i="37" s="1"/>
  <c r="AG398" i="37"/>
  <c r="AG402" i="37"/>
  <c r="AH402" i="37" s="1"/>
  <c r="AG405" i="37"/>
  <c r="AG407" i="37"/>
  <c r="AH407" i="37" s="1"/>
  <c r="AG408" i="37"/>
  <c r="AH408" i="37" s="1"/>
  <c r="AG409" i="37"/>
  <c r="AH409" i="37" s="1"/>
  <c r="AG410" i="37"/>
  <c r="AH410" i="37" s="1"/>
  <c r="AG411" i="37"/>
  <c r="AH411" i="37" s="1"/>
  <c r="AG412" i="37"/>
  <c r="AH412" i="37" s="1"/>
  <c r="AG414" i="37"/>
  <c r="AH414" i="37" s="1"/>
  <c r="AG416" i="37"/>
  <c r="AH416" i="37" s="1"/>
  <c r="AG418" i="37"/>
  <c r="AH418" i="37" s="1"/>
  <c r="AG420" i="37"/>
  <c r="AH420" i="37" s="1"/>
  <c r="AG421" i="37"/>
  <c r="AH421" i="37" s="1"/>
  <c r="AG423" i="37"/>
  <c r="AH423" i="37" s="1"/>
  <c r="AG424" i="37"/>
  <c r="AH424" i="37" s="1"/>
  <c r="AG425" i="37"/>
  <c r="AH425" i="37" s="1"/>
  <c r="AG426" i="37"/>
  <c r="AH426" i="37" s="1"/>
  <c r="AG427" i="37"/>
  <c r="AH427" i="37" s="1"/>
  <c r="AG428" i="37"/>
  <c r="AH428" i="37" s="1"/>
  <c r="AG429" i="37"/>
  <c r="AH429" i="37" s="1"/>
  <c r="AG430" i="37"/>
  <c r="AH430" i="37" s="1"/>
  <c r="AG431" i="37"/>
  <c r="AH431" i="37" s="1"/>
  <c r="AG432" i="37"/>
  <c r="AH432" i="37" s="1"/>
  <c r="AG433" i="37"/>
  <c r="AH433" i="37" s="1"/>
  <c r="AG434" i="37"/>
  <c r="AH434" i="37" s="1"/>
  <c r="AG435" i="37"/>
  <c r="AH435" i="37" s="1"/>
  <c r="AG436" i="37"/>
  <c r="AH436" i="37" s="1"/>
  <c r="AG437" i="37"/>
  <c r="AH437" i="37" s="1"/>
  <c r="AG438" i="37"/>
  <c r="AH438" i="37" s="1"/>
  <c r="AG439" i="37"/>
  <c r="AH439" i="37" s="1"/>
  <c r="AG440" i="37"/>
  <c r="AH440" i="37" s="1"/>
  <c r="AG441" i="37"/>
  <c r="AH441" i="37" s="1"/>
  <c r="AG442" i="37"/>
  <c r="AH442" i="37" s="1"/>
  <c r="AG443" i="37"/>
  <c r="AH443" i="37" s="1"/>
  <c r="AG444" i="37"/>
  <c r="AH444" i="37" s="1"/>
  <c r="AG445" i="37"/>
  <c r="AH445" i="37" s="1"/>
  <c r="AG446" i="37"/>
  <c r="AH446" i="37" s="1"/>
  <c r="AG447" i="37"/>
  <c r="AH447" i="37" s="1"/>
  <c r="AG449" i="37"/>
  <c r="AH449" i="37" s="1"/>
  <c r="AG450" i="37"/>
  <c r="AH450" i="37" s="1"/>
  <c r="AG451" i="37"/>
  <c r="AH451" i="37" s="1"/>
  <c r="AG452" i="37"/>
  <c r="AH452" i="37" s="1"/>
  <c r="AG453" i="37"/>
  <c r="AH453" i="37" s="1"/>
  <c r="AG454" i="37"/>
  <c r="AH454" i="37" s="1"/>
  <c r="AG455" i="37"/>
  <c r="AH455" i="37" s="1"/>
  <c r="AG456" i="37"/>
  <c r="AH456" i="37" s="1"/>
  <c r="AG457" i="37"/>
  <c r="AH457" i="37" s="1"/>
  <c r="AG458" i="37"/>
  <c r="AH458" i="37" s="1"/>
  <c r="AG459" i="37"/>
  <c r="AH459" i="37" s="1"/>
  <c r="AG460" i="37"/>
  <c r="AH460" i="37" s="1"/>
  <c r="AG461" i="37"/>
  <c r="AH461" i="37" s="1"/>
  <c r="AG462" i="37"/>
  <c r="AH462" i="37" s="1"/>
  <c r="AG463" i="37"/>
  <c r="AH463" i="37" s="1"/>
  <c r="AG464" i="37"/>
  <c r="AH464" i="37" s="1"/>
  <c r="AG465" i="37"/>
  <c r="AH465" i="37" s="1"/>
  <c r="AG466" i="37"/>
  <c r="AH466" i="37" s="1"/>
  <c r="AG467" i="37"/>
  <c r="AH467" i="37" s="1"/>
  <c r="AG468" i="37"/>
  <c r="AH468" i="37" s="1"/>
  <c r="AG469" i="37"/>
  <c r="AH469" i="37" s="1"/>
  <c r="AG471" i="37"/>
  <c r="AH471" i="37" s="1"/>
  <c r="AG472" i="37"/>
  <c r="AH472" i="37" s="1"/>
  <c r="AG473" i="37"/>
  <c r="AH473" i="37" s="1"/>
  <c r="AG474" i="37"/>
  <c r="AH474" i="37" s="1"/>
  <c r="AG475" i="37"/>
  <c r="AH475" i="37" s="1"/>
  <c r="AG476" i="37"/>
  <c r="AH476" i="37" s="1"/>
  <c r="AG479" i="37"/>
  <c r="AH479" i="37" s="1"/>
  <c r="AG480" i="37"/>
  <c r="AH480" i="37" s="1"/>
  <c r="AG481" i="37"/>
  <c r="AH481" i="37" s="1"/>
  <c r="AG482" i="37"/>
  <c r="AH482" i="37" s="1"/>
  <c r="AG483" i="37"/>
  <c r="AH483" i="37" s="1"/>
  <c r="AG484" i="37"/>
  <c r="AH484" i="37" s="1"/>
  <c r="AG485" i="37"/>
  <c r="AH485" i="37" s="1"/>
  <c r="AG486" i="37"/>
  <c r="AH486" i="37" s="1"/>
  <c r="AG487" i="37"/>
  <c r="AH487" i="37" s="1"/>
  <c r="AG488" i="37"/>
  <c r="AH488" i="37" s="1"/>
  <c r="AG490" i="37"/>
  <c r="AH490" i="37" s="1"/>
  <c r="AG491" i="37"/>
  <c r="AH491" i="37" s="1"/>
  <c r="AG492" i="37"/>
  <c r="AH492" i="37" s="1"/>
  <c r="AG494" i="37"/>
  <c r="AH494" i="37" s="1"/>
  <c r="AG496" i="37"/>
  <c r="AH496" i="37" s="1"/>
  <c r="AG498" i="37"/>
  <c r="AH498" i="37" s="1"/>
  <c r="AG500" i="37"/>
  <c r="AH500" i="37" s="1"/>
  <c r="AG501" i="37"/>
  <c r="AH501" i="37" s="1"/>
  <c r="AG502" i="37"/>
  <c r="AH502" i="37" s="1"/>
  <c r="AG503" i="37"/>
  <c r="AH503" i="37" s="1"/>
  <c r="AG504" i="37"/>
  <c r="AH504" i="37" s="1"/>
  <c r="AG505" i="37"/>
  <c r="AH505" i="37" s="1"/>
  <c r="AG506" i="37"/>
  <c r="AH506" i="37" s="1"/>
  <c r="AG508" i="37"/>
  <c r="AH508" i="37" s="1"/>
  <c r="AG509" i="37"/>
  <c r="AH509" i="37" s="1"/>
  <c r="AG510" i="37"/>
  <c r="AH510" i="37" s="1"/>
  <c r="AG511" i="37"/>
  <c r="AH511" i="37" s="1"/>
  <c r="AG512" i="37"/>
  <c r="AH512" i="37" s="1"/>
  <c r="AG513" i="37"/>
  <c r="AH513" i="37" s="1"/>
  <c r="AG514" i="37"/>
  <c r="AH514" i="37" s="1"/>
  <c r="AG516" i="37"/>
  <c r="AH516" i="37" s="1"/>
  <c r="AG517" i="37"/>
  <c r="AH517" i="37" s="1"/>
  <c r="AG518" i="37"/>
  <c r="AH518" i="37" s="1"/>
  <c r="AG519" i="37"/>
  <c r="AH519" i="37" s="1"/>
  <c r="AG520" i="37"/>
  <c r="AH520" i="37" s="1"/>
  <c r="AG521" i="37"/>
  <c r="AH521" i="37" s="1"/>
  <c r="AG522" i="37"/>
  <c r="AH522" i="37" s="1"/>
  <c r="AG523" i="37"/>
  <c r="AH523" i="37" s="1"/>
  <c r="AG524" i="37"/>
  <c r="AH524" i="37" s="1"/>
  <c r="AG525" i="37"/>
  <c r="AH525" i="37" s="1"/>
  <c r="AG526" i="37"/>
  <c r="AH526" i="37" s="1"/>
  <c r="AG527" i="37"/>
  <c r="AH527" i="37" s="1"/>
  <c r="AG528" i="37"/>
  <c r="AH528" i="37" s="1"/>
  <c r="AG529" i="37"/>
  <c r="AH529" i="37" s="1"/>
  <c r="AG530" i="37"/>
  <c r="AH530" i="37" s="1"/>
  <c r="AG531" i="37"/>
  <c r="AH531" i="37" s="1"/>
  <c r="AG532" i="37"/>
  <c r="AH532" i="37" s="1"/>
  <c r="AG533" i="37"/>
  <c r="AH533" i="37" s="1"/>
  <c r="AG534" i="37"/>
  <c r="AH534" i="37" s="1"/>
  <c r="AG535" i="37"/>
  <c r="AH535" i="37" s="1"/>
  <c r="AG536" i="37"/>
  <c r="AH536" i="37" s="1"/>
  <c r="AG537" i="37"/>
  <c r="AH537" i="37" s="1"/>
  <c r="AG538" i="37"/>
  <c r="AH538" i="37" s="1"/>
  <c r="AG539" i="37"/>
  <c r="AH539" i="37" s="1"/>
  <c r="AG540" i="37"/>
  <c r="AH540" i="37" s="1"/>
  <c r="AG541" i="37"/>
  <c r="AH541" i="37" s="1"/>
  <c r="AG542" i="37"/>
  <c r="AH542" i="37" s="1"/>
  <c r="AG543" i="37"/>
  <c r="AH543" i="37" s="1"/>
  <c r="AG544" i="37"/>
  <c r="AH544" i="37" s="1"/>
  <c r="AG545" i="37"/>
  <c r="AH545" i="37" s="1"/>
  <c r="AG546" i="37"/>
  <c r="AH546" i="37" s="1"/>
  <c r="AG547" i="37"/>
  <c r="AH547" i="37" s="1"/>
  <c r="AG548" i="37"/>
  <c r="AH548" i="37" s="1"/>
  <c r="AG549" i="37"/>
  <c r="AH549" i="37" s="1"/>
  <c r="AG551" i="37"/>
  <c r="AH551" i="37" s="1"/>
  <c r="AG552" i="37"/>
  <c r="AH552" i="37" s="1"/>
  <c r="AG553" i="37"/>
  <c r="AH553" i="37" s="1"/>
  <c r="AG554" i="37"/>
  <c r="AH554" i="37" s="1"/>
  <c r="AG555" i="37"/>
  <c r="AH555" i="37" s="1"/>
  <c r="AG556" i="37"/>
  <c r="AH556" i="37" s="1"/>
  <c r="AG557" i="37"/>
  <c r="AH557" i="37" s="1"/>
  <c r="AG560" i="37"/>
  <c r="AH560" i="37" s="1"/>
  <c r="AG561" i="37"/>
  <c r="AH561" i="37" s="1"/>
  <c r="AG563" i="37"/>
  <c r="AH563" i="37" s="1"/>
  <c r="AG565" i="37"/>
  <c r="AH565" i="37" s="1"/>
  <c r="AG566" i="37"/>
  <c r="AH566" i="37" s="1"/>
  <c r="AG568" i="37"/>
  <c r="AH568" i="37" s="1"/>
  <c r="AG569" i="37"/>
  <c r="AH569" i="37" s="1"/>
  <c r="AG570" i="37"/>
  <c r="AH570" i="37" s="1"/>
  <c r="AG571" i="37"/>
  <c r="AH571" i="37" s="1"/>
  <c r="AG572" i="37"/>
  <c r="AH572" i="37" s="1"/>
  <c r="AG573" i="37"/>
  <c r="AH573" i="37" s="1"/>
  <c r="AG574" i="37"/>
  <c r="AH574" i="37" s="1"/>
  <c r="AG575" i="37"/>
  <c r="AH575" i="37" s="1"/>
  <c r="AG576" i="37"/>
  <c r="AH576" i="37" s="1"/>
  <c r="AG577" i="37"/>
  <c r="AH577" i="37" s="1"/>
  <c r="AG578" i="37"/>
  <c r="AH578" i="37" s="1"/>
  <c r="AG579" i="37"/>
  <c r="AH579" i="37" s="1"/>
  <c r="AG580" i="37"/>
  <c r="AH580" i="37" s="1"/>
  <c r="AG581" i="37"/>
  <c r="AH581" i="37" s="1"/>
  <c r="AG582" i="37"/>
  <c r="AH582" i="37" s="1"/>
  <c r="AG583" i="37"/>
  <c r="AH583" i="37" s="1"/>
  <c r="AG584" i="37"/>
  <c r="AH584" i="37" s="1"/>
  <c r="AG585" i="37"/>
  <c r="AH585" i="37" s="1"/>
  <c r="AG586" i="37"/>
  <c r="AH586" i="37" s="1"/>
  <c r="AG587" i="37"/>
  <c r="AH587" i="37" s="1"/>
  <c r="AG588" i="37"/>
  <c r="AH588" i="37" s="1"/>
  <c r="AG589" i="37"/>
  <c r="AH589" i="37" s="1"/>
  <c r="AG590" i="37"/>
  <c r="AH590" i="37" s="1"/>
  <c r="AG591" i="37"/>
  <c r="AH591" i="37" s="1"/>
  <c r="AG592" i="37"/>
  <c r="AH592" i="37" s="1"/>
  <c r="AG166" i="37" l="1"/>
  <c r="AH166" i="37" s="1"/>
  <c r="AG51" i="37"/>
  <c r="AH51" i="37" s="1"/>
  <c r="AB51" i="37" s="1"/>
  <c r="AD51" i="37" s="1"/>
  <c r="AG161" i="37"/>
  <c r="AG157" i="37"/>
  <c r="AH157" i="37" s="1"/>
  <c r="AG155" i="37"/>
  <c r="AH155" i="37" s="1"/>
  <c r="AG153" i="37"/>
  <c r="AH153" i="37" s="1"/>
  <c r="AG148" i="37"/>
  <c r="AH148" i="37" s="1"/>
  <c r="AG143" i="37"/>
  <c r="AH143" i="37" s="1"/>
  <c r="AG134" i="37"/>
  <c r="AH134" i="37" s="1"/>
  <c r="AG117" i="37"/>
  <c r="AH117" i="37" s="1"/>
  <c r="AG92" i="37"/>
  <c r="AH92" i="37" s="1"/>
  <c r="AG109" i="37"/>
  <c r="AH109" i="37" s="1"/>
  <c r="AG97" i="37"/>
  <c r="AH97" i="37" s="1"/>
  <c r="AG129" i="37"/>
  <c r="AH129" i="37" s="1"/>
  <c r="AG357" i="37"/>
  <c r="AH357" i="37" s="1"/>
  <c r="AG413" i="37"/>
  <c r="AH413" i="37" s="1"/>
  <c r="AG395" i="37"/>
  <c r="AH395" i="37" s="1"/>
  <c r="AG390" i="37"/>
  <c r="AH390" i="37" s="1"/>
  <c r="AG369" i="37"/>
  <c r="AH369" i="37" s="1"/>
  <c r="AG366" i="37"/>
  <c r="AH366" i="37" s="1"/>
  <c r="AG333" i="37"/>
  <c r="AH333" i="37" s="1"/>
  <c r="AG300" i="37"/>
  <c r="AH300" i="37" s="1"/>
  <c r="AG181" i="37"/>
  <c r="AH181" i="37" s="1"/>
  <c r="AG179" i="37"/>
  <c r="AH179" i="37" s="1"/>
  <c r="AG126" i="37"/>
  <c r="AH126" i="37" s="1"/>
  <c r="AG124" i="37"/>
  <c r="AH124" i="37" s="1"/>
  <c r="AG122" i="37"/>
  <c r="AH122" i="37" s="1"/>
  <c r="AG120" i="37"/>
  <c r="AH120" i="37" s="1"/>
  <c r="AG103" i="37"/>
  <c r="AG85" i="37"/>
  <c r="AH85" i="37" s="1"/>
  <c r="AG73" i="37"/>
  <c r="AG558" i="37"/>
  <c r="AH558" i="37" s="1"/>
  <c r="AG515" i="37"/>
  <c r="AH515" i="37" s="1"/>
  <c r="AG507" i="37"/>
  <c r="AH507" i="37" s="1"/>
  <c r="AG499" i="37"/>
  <c r="AH499" i="37" s="1"/>
  <c r="AG497" i="37"/>
  <c r="AH497" i="37" s="1"/>
  <c r="AG495" i="37"/>
  <c r="AH495" i="37" s="1"/>
  <c r="AG493" i="37"/>
  <c r="AH493" i="37" s="1"/>
  <c r="AG477" i="37"/>
  <c r="AH477" i="37" s="1"/>
  <c r="AG417" i="37"/>
  <c r="AH417" i="37" s="1"/>
  <c r="AG351" i="37"/>
  <c r="AG419" i="37"/>
  <c r="AH419" i="37" s="1"/>
  <c r="AG415" i="37"/>
  <c r="AH415" i="37" s="1"/>
  <c r="AG403" i="37"/>
  <c r="AH403" i="37" s="1"/>
  <c r="AG361" i="37"/>
  <c r="AH361" i="37" s="1"/>
  <c r="AG355" i="37"/>
  <c r="AH355" i="37" s="1"/>
  <c r="AH379" i="37"/>
  <c r="AG380" i="37"/>
  <c r="AH380" i="37" s="1"/>
  <c r="AG564" i="37"/>
  <c r="AH564" i="37" s="1"/>
  <c r="AG470" i="37"/>
  <c r="AH470" i="37" s="1"/>
  <c r="AG448" i="37"/>
  <c r="AH448" i="37" s="1"/>
  <c r="AG422" i="37"/>
  <c r="AH422" i="37" s="1"/>
  <c r="AH405" i="37"/>
  <c r="AG406" i="37"/>
  <c r="AH406" i="37" s="1"/>
  <c r="AH398" i="37"/>
  <c r="AG399" i="37"/>
  <c r="AG309" i="37"/>
  <c r="AH309" i="37" s="1"/>
  <c r="AG305" i="37"/>
  <c r="AH305" i="37" s="1"/>
  <c r="AG176" i="37"/>
  <c r="AH176" i="37" s="1"/>
  <c r="AG131" i="37"/>
  <c r="AH131" i="37" s="1"/>
  <c r="AG89" i="37"/>
  <c r="AH89" i="37" s="1"/>
  <c r="AG87" i="37"/>
  <c r="AH87" i="37" s="1"/>
  <c r="AG562" i="37"/>
  <c r="AH562" i="37" s="1"/>
  <c r="AG550" i="37"/>
  <c r="AH550" i="37" s="1"/>
  <c r="AH315" i="37"/>
  <c r="AG316" i="37"/>
  <c r="AH316" i="37" s="1"/>
  <c r="AH266" i="37"/>
  <c r="AG267" i="37"/>
  <c r="AH267" i="37" s="1"/>
  <c r="AH262" i="37"/>
  <c r="AG263" i="37"/>
  <c r="AH263" i="37" s="1"/>
  <c r="AH258" i="37"/>
  <c r="AG259" i="37"/>
  <c r="AH259" i="37" s="1"/>
  <c r="AH254" i="37"/>
  <c r="AG255" i="37"/>
  <c r="AH255" i="37" s="1"/>
  <c r="AG489" i="37"/>
  <c r="AH489" i="37" s="1"/>
  <c r="AH264" i="37"/>
  <c r="AG265" i="37"/>
  <c r="AH265" i="37" s="1"/>
  <c r="AH260" i="37"/>
  <c r="AG261" i="37"/>
  <c r="AH261" i="37" s="1"/>
  <c r="AH256" i="37"/>
  <c r="AG257" i="37"/>
  <c r="AH257" i="37" s="1"/>
  <c r="AH252" i="37"/>
  <c r="AG253" i="37"/>
  <c r="AH253" i="37" s="1"/>
  <c r="AH228" i="37"/>
  <c r="AG229" i="37"/>
  <c r="AH229" i="37" s="1"/>
  <c r="AG189" i="37"/>
  <c r="AH189" i="37" s="1"/>
  <c r="AH170" i="37"/>
  <c r="AG171" i="37"/>
  <c r="AH138" i="37"/>
  <c r="AG139" i="37"/>
  <c r="AG112" i="37"/>
  <c r="AG106" i="37"/>
  <c r="AG100" i="37"/>
  <c r="AG567" i="37"/>
  <c r="AH567" i="37" s="1"/>
  <c r="AG281" i="37"/>
  <c r="AH281" i="37" s="1"/>
  <c r="AG279" i="37"/>
  <c r="AH279" i="37" s="1"/>
  <c r="AG277" i="37"/>
  <c r="AH277" i="37" s="1"/>
  <c r="AG275" i="37"/>
  <c r="AH275" i="37" s="1"/>
  <c r="AG273" i="37"/>
  <c r="AH273" i="37" s="1"/>
  <c r="AG271" i="37"/>
  <c r="AH271" i="37" s="1"/>
  <c r="AG269" i="37"/>
  <c r="AH269" i="37" s="1"/>
  <c r="M20" i="40"/>
  <c r="AG367" i="37" l="1"/>
  <c r="AH367" i="37" s="1"/>
  <c r="AG149" i="37"/>
  <c r="AG150" i="37" s="1"/>
  <c r="AG135" i="37"/>
  <c r="AG136" i="37" s="1"/>
  <c r="AH136" i="37" s="1"/>
  <c r="AG478" i="37"/>
  <c r="AH478" i="37" s="1"/>
  <c r="AG144" i="37"/>
  <c r="AG145" i="37" s="1"/>
  <c r="AG118" i="37"/>
  <c r="AH118" i="37" s="1"/>
  <c r="AH161" i="37"/>
  <c r="AG162" i="37"/>
  <c r="AH162" i="37" s="1"/>
  <c r="AG358" i="37"/>
  <c r="AH358" i="37" s="1"/>
  <c r="AG110" i="37"/>
  <c r="AH110" i="37" s="1"/>
  <c r="AG391" i="37"/>
  <c r="AH391" i="37" s="1"/>
  <c r="AG404" i="37"/>
  <c r="AH404" i="37" s="1"/>
  <c r="AG559" i="37"/>
  <c r="AH559" i="37" s="1"/>
  <c r="AH73" i="37"/>
  <c r="AG74" i="37"/>
  <c r="AH74" i="37" s="1"/>
  <c r="AH103" i="37"/>
  <c r="AG104" i="37"/>
  <c r="AH104" i="37" s="1"/>
  <c r="AH351" i="37"/>
  <c r="AG352" i="37"/>
  <c r="AH352" i="37" s="1"/>
  <c r="AH399" i="37"/>
  <c r="AG400" i="37"/>
  <c r="AH106" i="37"/>
  <c r="AG107" i="37"/>
  <c r="AH107" i="37" s="1"/>
  <c r="AH149" i="37"/>
  <c r="AG140" i="37"/>
  <c r="AH139" i="37"/>
  <c r="AH100" i="37"/>
  <c r="AG101" i="37"/>
  <c r="AH101" i="37" s="1"/>
  <c r="AH112" i="37"/>
  <c r="AG113" i="37"/>
  <c r="AH113" i="37" s="1"/>
  <c r="AH171" i="37"/>
  <c r="AG172" i="37"/>
  <c r="AH172" i="37" s="1"/>
  <c r="N50" i="37"/>
  <c r="N51" i="37"/>
  <c r="U51" i="37" s="1"/>
  <c r="U50" i="37" l="1"/>
  <c r="AH135" i="37"/>
  <c r="AH144" i="37"/>
  <c r="AH400" i="37"/>
  <c r="AG401" i="37"/>
  <c r="AH401" i="37" s="1"/>
  <c r="AH150" i="37"/>
  <c r="AG151" i="37"/>
  <c r="AH151" i="37" s="1"/>
  <c r="AD646" i="37"/>
  <c r="AH145" i="37"/>
  <c r="AG146" i="37"/>
  <c r="AH146" i="37" s="1"/>
  <c r="AH140" i="37"/>
  <c r="AG141" i="37"/>
  <c r="AH141" i="37" s="1"/>
  <c r="AD648" i="37" l="1"/>
  <c r="O20" i="40" s="1"/>
  <c r="AC91" i="37"/>
  <c r="AC92" i="37" s="1"/>
  <c r="AC93" i="37"/>
  <c r="AC94" i="37"/>
  <c r="Z422" i="37" l="1"/>
  <c r="T422" i="37"/>
  <c r="N422" i="37"/>
  <c r="AB422" i="37" l="1"/>
  <c r="U422" i="37"/>
  <c r="T592" i="37"/>
  <c r="AB53" i="37" l="1"/>
  <c r="AB54" i="37"/>
  <c r="AB55" i="37"/>
  <c r="AB56" i="37"/>
  <c r="AB57" i="37"/>
  <c r="AB58" i="37"/>
  <c r="AB59" i="37"/>
  <c r="AB60" i="37"/>
  <c r="AB61" i="37"/>
  <c r="AB62" i="37"/>
  <c r="AB63" i="37"/>
  <c r="AB64" i="37"/>
  <c r="AB65" i="37"/>
  <c r="AB66" i="37"/>
  <c r="AB67" i="37"/>
  <c r="AB68" i="37"/>
  <c r="AB69" i="37"/>
  <c r="AB70" i="37"/>
  <c r="AB71" i="37"/>
  <c r="AB74" i="37"/>
  <c r="AB75" i="37"/>
  <c r="AB76" i="37"/>
  <c r="AB77" i="37"/>
  <c r="AB78" i="37"/>
  <c r="AB79" i="37"/>
  <c r="AB80" i="37"/>
  <c r="AB81" i="37"/>
  <c r="AB82" i="37"/>
  <c r="AB83" i="37"/>
  <c r="AB84" i="37"/>
  <c r="AB89" i="37"/>
  <c r="AB91" i="37"/>
  <c r="AB93" i="37"/>
  <c r="AB94" i="37"/>
  <c r="AB95" i="37"/>
  <c r="AB98" i="37"/>
  <c r="AB102" i="37"/>
  <c r="AB114" i="37"/>
  <c r="AB115" i="37"/>
  <c r="AB118" i="37"/>
  <c r="AB119" i="37"/>
  <c r="AB121" i="37"/>
  <c r="AB123" i="37"/>
  <c r="AB126" i="37"/>
  <c r="AB127" i="37"/>
  <c r="AB129" i="37"/>
  <c r="AB131" i="37"/>
  <c r="AB132" i="37"/>
  <c r="AB133" i="37"/>
  <c r="AB138" i="37"/>
  <c r="AB142" i="37"/>
  <c r="AB147" i="37"/>
  <c r="AB158" i="37"/>
  <c r="AB159" i="37"/>
  <c r="AB163" i="37"/>
  <c r="AB164" i="37"/>
  <c r="AB165" i="37"/>
  <c r="AB167" i="37"/>
  <c r="AB169" i="37"/>
  <c r="AD169" i="37" s="1"/>
  <c r="AB170" i="37"/>
  <c r="AD170" i="37" s="1"/>
  <c r="AB174" i="37"/>
  <c r="AB177" i="37"/>
  <c r="AB178" i="37"/>
  <c r="AB180" i="37"/>
  <c r="AB182" i="37"/>
  <c r="AB183" i="37"/>
  <c r="AB184" i="37"/>
  <c r="AB185" i="37"/>
  <c r="AB186" i="37"/>
  <c r="AB187" i="37"/>
  <c r="AB188" i="37"/>
  <c r="AB190" i="37"/>
  <c r="AB191" i="37"/>
  <c r="AB192" i="37"/>
  <c r="AB193" i="37"/>
  <c r="AB194" i="37"/>
  <c r="AB195" i="37"/>
  <c r="AB196" i="37"/>
  <c r="AB197" i="37"/>
  <c r="AB198" i="37"/>
  <c r="AB199" i="37"/>
  <c r="AB200" i="37"/>
  <c r="AB201" i="37"/>
  <c r="AB202" i="37"/>
  <c r="AB203" i="37"/>
  <c r="AB204" i="37"/>
  <c r="AB205" i="37"/>
  <c r="AB206" i="37"/>
  <c r="AB207" i="37"/>
  <c r="AB208" i="37"/>
  <c r="AB209" i="37"/>
  <c r="AB210" i="37"/>
  <c r="AB211" i="37"/>
  <c r="AB212" i="37"/>
  <c r="AB213" i="37"/>
  <c r="AB214" i="37"/>
  <c r="AB215" i="37"/>
  <c r="AB216" i="37"/>
  <c r="AB217" i="37"/>
  <c r="AB218" i="37"/>
  <c r="AB219" i="37"/>
  <c r="AB220" i="37"/>
  <c r="AB221" i="37"/>
  <c r="AB222" i="37"/>
  <c r="AB223" i="37"/>
  <c r="AB224" i="37"/>
  <c r="AB225" i="37"/>
  <c r="AB226" i="37"/>
  <c r="AB227" i="37"/>
  <c r="AB228" i="37"/>
  <c r="AB230" i="37"/>
  <c r="AB231" i="37"/>
  <c r="AB232" i="37"/>
  <c r="AB233" i="37"/>
  <c r="AB234" i="37"/>
  <c r="AB235" i="37"/>
  <c r="AB236" i="37"/>
  <c r="AB237" i="37"/>
  <c r="AB238" i="37"/>
  <c r="AB239" i="37"/>
  <c r="AB240" i="37"/>
  <c r="AB241" i="37"/>
  <c r="AB242" i="37"/>
  <c r="AB243" i="37"/>
  <c r="AB244" i="37"/>
  <c r="AB245" i="37"/>
  <c r="AB246" i="37"/>
  <c r="AB247" i="37"/>
  <c r="AB248" i="37"/>
  <c r="AB249" i="37"/>
  <c r="AB250" i="37"/>
  <c r="AB251" i="37"/>
  <c r="AB252" i="37"/>
  <c r="AB254" i="37"/>
  <c r="AB256" i="37"/>
  <c r="AB258" i="37"/>
  <c r="AB260" i="37"/>
  <c r="AB262" i="37"/>
  <c r="AB264" i="37"/>
  <c r="AB266" i="37"/>
  <c r="AB268" i="37"/>
  <c r="AB270" i="37"/>
  <c r="AB272" i="37"/>
  <c r="AB274" i="37"/>
  <c r="AB276" i="37"/>
  <c r="AB278" i="37"/>
  <c r="AB280" i="37"/>
  <c r="AB282" i="37"/>
  <c r="AB283" i="37"/>
  <c r="AB284" i="37"/>
  <c r="AB285" i="37"/>
  <c r="AB286" i="37"/>
  <c r="AB287" i="37"/>
  <c r="AB288" i="37"/>
  <c r="AB289" i="37"/>
  <c r="AB290" i="37"/>
  <c r="AB291" i="37"/>
  <c r="AB292" i="37"/>
  <c r="AB293" i="37"/>
  <c r="AB294" i="37"/>
  <c r="AB295" i="37"/>
  <c r="AB296" i="37"/>
  <c r="AB297" i="37"/>
  <c r="AB298" i="37"/>
  <c r="AB299" i="37"/>
  <c r="AB301" i="37"/>
  <c r="AB302" i="37"/>
  <c r="AB303" i="37"/>
  <c r="AB306" i="37"/>
  <c r="AB307" i="37"/>
  <c r="AB308" i="37"/>
  <c r="AB310" i="37"/>
  <c r="AB311" i="37"/>
  <c r="AB312" i="37"/>
  <c r="AB313" i="37"/>
  <c r="AB314" i="37"/>
  <c r="AB315" i="37"/>
  <c r="AB317" i="37"/>
  <c r="AB318" i="37"/>
  <c r="AB319" i="37"/>
  <c r="AB320" i="37"/>
  <c r="AB321" i="37"/>
  <c r="AB322" i="37"/>
  <c r="AB323" i="37"/>
  <c r="AB324" i="37"/>
  <c r="AB325" i="37"/>
  <c r="AB326" i="37"/>
  <c r="AB327" i="37"/>
  <c r="AB328" i="37"/>
  <c r="AB329" i="37"/>
  <c r="AB330" i="37"/>
  <c r="AB331" i="37"/>
  <c r="AB332" i="37"/>
  <c r="AB334" i="37"/>
  <c r="AB335" i="37"/>
  <c r="AB336" i="37"/>
  <c r="AB337" i="37"/>
  <c r="AB338" i="37"/>
  <c r="AB339" i="37"/>
  <c r="AB340" i="37"/>
  <c r="AB341" i="37"/>
  <c r="AB342" i="37"/>
  <c r="AB343" i="37"/>
  <c r="AB344" i="37"/>
  <c r="AB345" i="37"/>
  <c r="AB346" i="37"/>
  <c r="AB347" i="37"/>
  <c r="AB348" i="37"/>
  <c r="AB349" i="37"/>
  <c r="AB350" i="37"/>
  <c r="AB353" i="37"/>
  <c r="AB354" i="37"/>
  <c r="AB356" i="37"/>
  <c r="AB359" i="37"/>
  <c r="AB360" i="37"/>
  <c r="AB362" i="37"/>
  <c r="AB363" i="37"/>
  <c r="AB364" i="37"/>
  <c r="AB365" i="37"/>
  <c r="AB368" i="37"/>
  <c r="AB370" i="37"/>
  <c r="AB371" i="37"/>
  <c r="AB372" i="37"/>
  <c r="AB373" i="37"/>
  <c r="AB374" i="37"/>
  <c r="AB375" i="37"/>
  <c r="AB376" i="37"/>
  <c r="AB377" i="37"/>
  <c r="AB378" i="37"/>
  <c r="AB380" i="37"/>
  <c r="AB381" i="37"/>
  <c r="AB382" i="37"/>
  <c r="AB383" i="37"/>
  <c r="AB384" i="37"/>
  <c r="AB385" i="37"/>
  <c r="AB386" i="37"/>
  <c r="AB387" i="37"/>
  <c r="AB388" i="37"/>
  <c r="AB390" i="37"/>
  <c r="AB392" i="37"/>
  <c r="AB393" i="37"/>
  <c r="AB394" i="37"/>
  <c r="AB396" i="37"/>
  <c r="AB397" i="37"/>
  <c r="AB399" i="37"/>
  <c r="AB403" i="37"/>
  <c r="AB405" i="37"/>
  <c r="AB407" i="37"/>
  <c r="AB408" i="37"/>
  <c r="AB409" i="37"/>
  <c r="AB410" i="37"/>
  <c r="AB411" i="37"/>
  <c r="AB412" i="37"/>
  <c r="AB414" i="37"/>
  <c r="AB416" i="37"/>
  <c r="AB419" i="37"/>
  <c r="AB420" i="37"/>
  <c r="AB421" i="37"/>
  <c r="AB423" i="37"/>
  <c r="AB424" i="37"/>
  <c r="AB425" i="37"/>
  <c r="AB426" i="37"/>
  <c r="AB427" i="37"/>
  <c r="AB428" i="37"/>
  <c r="AB429" i="37"/>
  <c r="AB430" i="37"/>
  <c r="AB431" i="37"/>
  <c r="AB432" i="37"/>
  <c r="AB433" i="37"/>
  <c r="AB434" i="37"/>
  <c r="AB435" i="37"/>
  <c r="AB436" i="37"/>
  <c r="AB437" i="37"/>
  <c r="AB438" i="37"/>
  <c r="AB439" i="37"/>
  <c r="AB440" i="37"/>
  <c r="AB441" i="37"/>
  <c r="AB442" i="37"/>
  <c r="AB443" i="37"/>
  <c r="AB444" i="37"/>
  <c r="AB445" i="37"/>
  <c r="AB446" i="37"/>
  <c r="AB447" i="37"/>
  <c r="AB449" i="37"/>
  <c r="AB450" i="37"/>
  <c r="AB451" i="37"/>
  <c r="AB452" i="37"/>
  <c r="AB453" i="37"/>
  <c r="AB454" i="37"/>
  <c r="AB455" i="37"/>
  <c r="AB456" i="37"/>
  <c r="AB457" i="37"/>
  <c r="AB458" i="37"/>
  <c r="AB459" i="37"/>
  <c r="AB460" i="37"/>
  <c r="AB461" i="37"/>
  <c r="AB462" i="37"/>
  <c r="AB463" i="37"/>
  <c r="AB464" i="37"/>
  <c r="AB465" i="37"/>
  <c r="AB466" i="37"/>
  <c r="AB467" i="37"/>
  <c r="AB468" i="37"/>
  <c r="AB469" i="37"/>
  <c r="AB471" i="37"/>
  <c r="AB472" i="37"/>
  <c r="AB473" i="37"/>
  <c r="AB474" i="37"/>
  <c r="AB475" i="37"/>
  <c r="AB476" i="37"/>
  <c r="AB479" i="37"/>
  <c r="AB480" i="37"/>
  <c r="AB481" i="37"/>
  <c r="AB482" i="37"/>
  <c r="AB483" i="37"/>
  <c r="AB484" i="37"/>
  <c r="AB485" i="37"/>
  <c r="AB486" i="37"/>
  <c r="AB487" i="37"/>
  <c r="AB488" i="37"/>
  <c r="AB490" i="37"/>
  <c r="AB491" i="37"/>
  <c r="AB492" i="37"/>
  <c r="AB495" i="37"/>
  <c r="AB496" i="37"/>
  <c r="AB498" i="37"/>
  <c r="AB500" i="37"/>
  <c r="AB501" i="37"/>
  <c r="AB502" i="37"/>
  <c r="AB503" i="37"/>
  <c r="AB504" i="37"/>
  <c r="AB505" i="37"/>
  <c r="AB506" i="37"/>
  <c r="AB508" i="37"/>
  <c r="AB509" i="37"/>
  <c r="AB510" i="37"/>
  <c r="AB511" i="37"/>
  <c r="AB512" i="37"/>
  <c r="AB513" i="37"/>
  <c r="AB514" i="37"/>
  <c r="AB516" i="37"/>
  <c r="AB517" i="37"/>
  <c r="AB518" i="37"/>
  <c r="AB519" i="37"/>
  <c r="AB520" i="37"/>
  <c r="AB521" i="37"/>
  <c r="AB522" i="37"/>
  <c r="AB523" i="37"/>
  <c r="AB524" i="37"/>
  <c r="AB525" i="37"/>
  <c r="AB526" i="37"/>
  <c r="AB527" i="37"/>
  <c r="AB528" i="37"/>
  <c r="AB529" i="37"/>
  <c r="AB530" i="37"/>
  <c r="AB531" i="37"/>
  <c r="AB532" i="37"/>
  <c r="AB533" i="37"/>
  <c r="AB534" i="37"/>
  <c r="AB535" i="37"/>
  <c r="AB536" i="37"/>
  <c r="AB537" i="37"/>
  <c r="AB538" i="37"/>
  <c r="AB539" i="37"/>
  <c r="AB540" i="37"/>
  <c r="AB541" i="37"/>
  <c r="AB542" i="37"/>
  <c r="AB543" i="37"/>
  <c r="AB544" i="37"/>
  <c r="AB545" i="37"/>
  <c r="AB546" i="37"/>
  <c r="AB547" i="37"/>
  <c r="AB548" i="37"/>
  <c r="AB550" i="37"/>
  <c r="AB551" i="37"/>
  <c r="AB552" i="37"/>
  <c r="AB553" i="37"/>
  <c r="AB554" i="37"/>
  <c r="AB555" i="37"/>
  <c r="AB556" i="37"/>
  <c r="AB560" i="37"/>
  <c r="AB561" i="37"/>
  <c r="AB564" i="37"/>
  <c r="AB565" i="37"/>
  <c r="AB566" i="37"/>
  <c r="AB568" i="37"/>
  <c r="AB569" i="37"/>
  <c r="AB570" i="37"/>
  <c r="AB571" i="37"/>
  <c r="AB572" i="37"/>
  <c r="AB573" i="37"/>
  <c r="AB574" i="37"/>
  <c r="AB575" i="37"/>
  <c r="AB576" i="37"/>
  <c r="AB577" i="37"/>
  <c r="AB578" i="37"/>
  <c r="AB579" i="37"/>
  <c r="AB580" i="37"/>
  <c r="AB581" i="37"/>
  <c r="AB582" i="37"/>
  <c r="AB583" i="37"/>
  <c r="AB584" i="37"/>
  <c r="AB585" i="37"/>
  <c r="AB586" i="37"/>
  <c r="AB587" i="37"/>
  <c r="AB588" i="37"/>
  <c r="AB589" i="37"/>
  <c r="AB590" i="37"/>
  <c r="AB591" i="37"/>
  <c r="AB592" i="37"/>
  <c r="AB549" i="37" l="1"/>
  <c r="AB494" i="37"/>
  <c r="AB179" i="37"/>
  <c r="AB166" i="37"/>
  <c r="AB417" i="37"/>
  <c r="AB395" i="37"/>
  <c r="AB281" i="37"/>
  <c r="AB72" i="37"/>
  <c r="AB406" i="37"/>
  <c r="AB361" i="37"/>
  <c r="AB352" i="37"/>
  <c r="AB316" i="37"/>
  <c r="AB261" i="37"/>
  <c r="AB116" i="37"/>
  <c r="AB90" i="37"/>
  <c r="AB493" i="37"/>
  <c r="AB369" i="37"/>
  <c r="AB355" i="37"/>
  <c r="AB265" i="37"/>
  <c r="AB189" i="37"/>
  <c r="AB181" i="37"/>
  <c r="AB171" i="37"/>
  <c r="AB124" i="37"/>
  <c r="AB122" i="37"/>
  <c r="AB120" i="37"/>
  <c r="AB85" i="37"/>
  <c r="AB379" i="37"/>
  <c r="AB333" i="37"/>
  <c r="AB277" i="37"/>
  <c r="AB125" i="37"/>
  <c r="AB88" i="37"/>
  <c r="AB497" i="37"/>
  <c r="AB489" i="37"/>
  <c r="AB391" i="37"/>
  <c r="AB499" i="37"/>
  <c r="AB418" i="37"/>
  <c r="AB389" i="37"/>
  <c r="AB309" i="37"/>
  <c r="AB269" i="37"/>
  <c r="AB253" i="37"/>
  <c r="AB128" i="37"/>
  <c r="AB415" i="37"/>
  <c r="AB404" i="37"/>
  <c r="AB357" i="37"/>
  <c r="AB300" i="37"/>
  <c r="AB273" i="37"/>
  <c r="AB257" i="37"/>
  <c r="AB229" i="37"/>
  <c r="AB148" i="37"/>
  <c r="AB160" i="37"/>
  <c r="AB154" i="37"/>
  <c r="AB155" i="37"/>
  <c r="AB567" i="37"/>
  <c r="AB562" i="37"/>
  <c r="AB515" i="37"/>
  <c r="AB507" i="37"/>
  <c r="AB448" i="37"/>
  <c r="AB168" i="37"/>
  <c r="AB563" i="37"/>
  <c r="AB557" i="37"/>
  <c r="AB470" i="37"/>
  <c r="AB413" i="37"/>
  <c r="AB402" i="37"/>
  <c r="AB398" i="37"/>
  <c r="AB304" i="37"/>
  <c r="AB305" i="37"/>
  <c r="AB152" i="37"/>
  <c r="AB153" i="37"/>
  <c r="AB73" i="37"/>
  <c r="AB279" i="37"/>
  <c r="AB275" i="37"/>
  <c r="AB271" i="37"/>
  <c r="AB267" i="37"/>
  <c r="AB263" i="37"/>
  <c r="AB259" i="37"/>
  <c r="AB255" i="37"/>
  <c r="AB110" i="37"/>
  <c r="AB108" i="37"/>
  <c r="AB173" i="37"/>
  <c r="AB156" i="37"/>
  <c r="AB157" i="37"/>
  <c r="AB143" i="37"/>
  <c r="AB105" i="37"/>
  <c r="AB106" i="37"/>
  <c r="AB559" i="37"/>
  <c r="AB558" i="37"/>
  <c r="AB99" i="37"/>
  <c r="AB86" i="37"/>
  <c r="AB87" i="37"/>
  <c r="AB175" i="37"/>
  <c r="AB176" i="37"/>
  <c r="AB117" i="37"/>
  <c r="AB96" i="37"/>
  <c r="AB97" i="37"/>
  <c r="AB111" i="37"/>
  <c r="AB130" i="37"/>
  <c r="M19" i="40"/>
  <c r="M18" i="40"/>
  <c r="AB92" i="37" l="1"/>
  <c r="AB351" i="37"/>
  <c r="AB109" i="37"/>
  <c r="AB358" i="37"/>
  <c r="AB139" i="37"/>
  <c r="AB172" i="37"/>
  <c r="AB107" i="37"/>
  <c r="AB134" i="37"/>
  <c r="AB135" i="37"/>
  <c r="AB149" i="37"/>
  <c r="AB477" i="37"/>
  <c r="AB478" i="37"/>
  <c r="AB140" i="37"/>
  <c r="AB141" i="37"/>
  <c r="AB144" i="37"/>
  <c r="AB103" i="37"/>
  <c r="AB104" i="37"/>
  <c r="AB401" i="37"/>
  <c r="AB400" i="37"/>
  <c r="AB161" i="37"/>
  <c r="AB162" i="37"/>
  <c r="AB100" i="37"/>
  <c r="AB101" i="37"/>
  <c r="AB367" i="37"/>
  <c r="AB366" i="37"/>
  <c r="AB112" i="37"/>
  <c r="AB113" i="37"/>
  <c r="AB137" i="37"/>
  <c r="AB136" i="37"/>
  <c r="AC55" i="37"/>
  <c r="AC56" i="37"/>
  <c r="AC57" i="37"/>
  <c r="AC58" i="37"/>
  <c r="AC59" i="37"/>
  <c r="AC60" i="37"/>
  <c r="AC61" i="37"/>
  <c r="AC62" i="37"/>
  <c r="AC63" i="37"/>
  <c r="AC64" i="37"/>
  <c r="AC65" i="37"/>
  <c r="AC66" i="37"/>
  <c r="AC67" i="37"/>
  <c r="AC68" i="37"/>
  <c r="AC69" i="37"/>
  <c r="AC70" i="37"/>
  <c r="AC71" i="37"/>
  <c r="AC72" i="37"/>
  <c r="AC73" i="37" s="1"/>
  <c r="AC74" i="37" s="1"/>
  <c r="AC75" i="37"/>
  <c r="AC76" i="37"/>
  <c r="AC77" i="37"/>
  <c r="AC78" i="37"/>
  <c r="AC79" i="37"/>
  <c r="AC80" i="37"/>
  <c r="AC81" i="37"/>
  <c r="AC82" i="37"/>
  <c r="AC83" i="37"/>
  <c r="AC84" i="37"/>
  <c r="AC86" i="37"/>
  <c r="AC87" i="37" s="1"/>
  <c r="AC88" i="37"/>
  <c r="AC90" i="37"/>
  <c r="AC95" i="37"/>
  <c r="AC96" i="37"/>
  <c r="AC98" i="37"/>
  <c r="AC99" i="37"/>
  <c r="AC102" i="37"/>
  <c r="AC103" i="37" s="1"/>
  <c r="AC104" i="37" s="1"/>
  <c r="AC105" i="37"/>
  <c r="AC106" i="37" s="1"/>
  <c r="AC107" i="37" s="1"/>
  <c r="AC108" i="37"/>
  <c r="AC109" i="37" s="1"/>
  <c r="AC111" i="37"/>
  <c r="AC112" i="37" s="1"/>
  <c r="AC113" i="37" s="1"/>
  <c r="AC114" i="37"/>
  <c r="AC115" i="37"/>
  <c r="AC116" i="37"/>
  <c r="AC119" i="37"/>
  <c r="AC120" i="37" s="1"/>
  <c r="AC121" i="37"/>
  <c r="AC122" i="37" s="1"/>
  <c r="AC123" i="37"/>
  <c r="AC124" i="37" s="1"/>
  <c r="AC125" i="37"/>
  <c r="AC126" i="37" s="1"/>
  <c r="AC127" i="37"/>
  <c r="AC128" i="37"/>
  <c r="AC129" i="37" s="1"/>
  <c r="AC130" i="37"/>
  <c r="AC131" i="37" s="1"/>
  <c r="AC132" i="37"/>
  <c r="AC133" i="37"/>
  <c r="AC134" i="37" s="1"/>
  <c r="AC135" i="37" s="1"/>
  <c r="AC138" i="37"/>
  <c r="AC142" i="37"/>
  <c r="AC143" i="37" s="1"/>
  <c r="AC147" i="37"/>
  <c r="AC152" i="37"/>
  <c r="AC154" i="37"/>
  <c r="AC155" i="37" s="1"/>
  <c r="AC156" i="37"/>
  <c r="AC157" i="37" s="1"/>
  <c r="AC158" i="37"/>
  <c r="AC159" i="37"/>
  <c r="AC160" i="37"/>
  <c r="AC161" i="37" s="1"/>
  <c r="AC162" i="37" s="1"/>
  <c r="AC163" i="37"/>
  <c r="AC164" i="37"/>
  <c r="AC165" i="37"/>
  <c r="AC167" i="37"/>
  <c r="AC168" i="37" s="1"/>
  <c r="AC173" i="37"/>
  <c r="AC174" i="37"/>
  <c r="AC175" i="37"/>
  <c r="AC176" i="37" s="1"/>
  <c r="AC177" i="37"/>
  <c r="AC178" i="37"/>
  <c r="AC180" i="37"/>
  <c r="AC181" i="37" s="1"/>
  <c r="AC182" i="37"/>
  <c r="AC183" i="37"/>
  <c r="AC184" i="37"/>
  <c r="AC185" i="37"/>
  <c r="AC186" i="37"/>
  <c r="AC187" i="37"/>
  <c r="AC188" i="37"/>
  <c r="AC189" i="37" s="1"/>
  <c r="AC190" i="37"/>
  <c r="AC191" i="37"/>
  <c r="AC192" i="37"/>
  <c r="AC193" i="37"/>
  <c r="AC194" i="37"/>
  <c r="AC195" i="37"/>
  <c r="AC196" i="37"/>
  <c r="AC197" i="37"/>
  <c r="AC198" i="37"/>
  <c r="AC199" i="37"/>
  <c r="AC200" i="37"/>
  <c r="AC201" i="37"/>
  <c r="AC202" i="37"/>
  <c r="AC203" i="37"/>
  <c r="AC204" i="37"/>
  <c r="AC205" i="37"/>
  <c r="AC206" i="37"/>
  <c r="AC207" i="37"/>
  <c r="AC208" i="37"/>
  <c r="AC209" i="37"/>
  <c r="AC210" i="37"/>
  <c r="AC211" i="37"/>
  <c r="AC212" i="37"/>
  <c r="AC213" i="37"/>
  <c r="AC214" i="37"/>
  <c r="AC215" i="37"/>
  <c r="AC216" i="37"/>
  <c r="AC217" i="37"/>
  <c r="AC218" i="37"/>
  <c r="AC219" i="37"/>
  <c r="AC220" i="37"/>
  <c r="AC221" i="37"/>
  <c r="AC222" i="37"/>
  <c r="AC223" i="37"/>
  <c r="AC224" i="37"/>
  <c r="AC225" i="37"/>
  <c r="AC226" i="37"/>
  <c r="AC227" i="37"/>
  <c r="AC228" i="37"/>
  <c r="AC229" i="37" s="1"/>
  <c r="AC230" i="37"/>
  <c r="AC231" i="37"/>
  <c r="AC232" i="37"/>
  <c r="AC233" i="37"/>
  <c r="AC234" i="37"/>
  <c r="AC235" i="37"/>
  <c r="AC236" i="37"/>
  <c r="AC237" i="37"/>
  <c r="AC238" i="37"/>
  <c r="AC239" i="37"/>
  <c r="AC240" i="37"/>
  <c r="AC241" i="37"/>
  <c r="AC242" i="37"/>
  <c r="AC243" i="37"/>
  <c r="AC244" i="37"/>
  <c r="AC245" i="37"/>
  <c r="AC246" i="37"/>
  <c r="AC247" i="37"/>
  <c r="AC248" i="37"/>
  <c r="AC249" i="37"/>
  <c r="AC250" i="37"/>
  <c r="AC251" i="37"/>
  <c r="AC252" i="37"/>
  <c r="AC254" i="37"/>
  <c r="AC255" i="37" s="1"/>
  <c r="AC256" i="37"/>
  <c r="AC257" i="37" s="1"/>
  <c r="AC258" i="37"/>
  <c r="AC259" i="37" s="1"/>
  <c r="AC260" i="37"/>
  <c r="AC261" i="37" s="1"/>
  <c r="AC262" i="37"/>
  <c r="AC264" i="37"/>
  <c r="AC265" i="37" s="1"/>
  <c r="AC266" i="37"/>
  <c r="AC267" i="37" s="1"/>
  <c r="AC268" i="37"/>
  <c r="AC269" i="37" s="1"/>
  <c r="AC270" i="37"/>
  <c r="AC272" i="37"/>
  <c r="AC273" i="37" s="1"/>
  <c r="AC274" i="37"/>
  <c r="AC275" i="37" s="1"/>
  <c r="AC276" i="37"/>
  <c r="AC277" i="37" s="1"/>
  <c r="AC278" i="37"/>
  <c r="AC279" i="37" s="1"/>
  <c r="AC280" i="37"/>
  <c r="AC281" i="37" s="1"/>
  <c r="AC282" i="37"/>
  <c r="AC283" i="37"/>
  <c r="AC284" i="37"/>
  <c r="AC285" i="37"/>
  <c r="AC286" i="37"/>
  <c r="AC287" i="37"/>
  <c r="AC288" i="37"/>
  <c r="AC289" i="37"/>
  <c r="AC290" i="37"/>
  <c r="AC291" i="37"/>
  <c r="AC292" i="37"/>
  <c r="AC293" i="37"/>
  <c r="AC294" i="37"/>
  <c r="AC295" i="37"/>
  <c r="AC296" i="37"/>
  <c r="AC297" i="37"/>
  <c r="AC298" i="37"/>
  <c r="AC299" i="37"/>
  <c r="AC301" i="37"/>
  <c r="AC302" i="37"/>
  <c r="AC303" i="37"/>
  <c r="AC304" i="37"/>
  <c r="AC306" i="37"/>
  <c r="AC307" i="37"/>
  <c r="AC308" i="37"/>
  <c r="AC309" i="37" s="1"/>
  <c r="AC310" i="37"/>
  <c r="AC311" i="37"/>
  <c r="AC312" i="37"/>
  <c r="AC313" i="37"/>
  <c r="AC314" i="37"/>
  <c r="AC315" i="37"/>
  <c r="AC316" i="37" s="1"/>
  <c r="AC317" i="37"/>
  <c r="AC318" i="37"/>
  <c r="AC319" i="37"/>
  <c r="AC320" i="37"/>
  <c r="AC321" i="37"/>
  <c r="AC322" i="37"/>
  <c r="AC323" i="37"/>
  <c r="AC324" i="37"/>
  <c r="AC325" i="37"/>
  <c r="AC326" i="37"/>
  <c r="AC327" i="37"/>
  <c r="AC328" i="37"/>
  <c r="AC329" i="37"/>
  <c r="AC330" i="37"/>
  <c r="AC331" i="37"/>
  <c r="AC332" i="37"/>
  <c r="AC334" i="37"/>
  <c r="AC335" i="37"/>
  <c r="AC336" i="37"/>
  <c r="AC337" i="37"/>
  <c r="AC338" i="37"/>
  <c r="AC339" i="37"/>
  <c r="AC340" i="37"/>
  <c r="AC341" i="37"/>
  <c r="AC342" i="37"/>
  <c r="AC343" i="37"/>
  <c r="AC344" i="37"/>
  <c r="AC345" i="37"/>
  <c r="AC346" i="37"/>
  <c r="AC347" i="37"/>
  <c r="AC348" i="37"/>
  <c r="AC349" i="37"/>
  <c r="AC350" i="37"/>
  <c r="AC351" i="37" s="1"/>
  <c r="AC353" i="37"/>
  <c r="AC354" i="37"/>
  <c r="AC355" i="37" s="1"/>
  <c r="AC356" i="37"/>
  <c r="AC359" i="37"/>
  <c r="AC360" i="37"/>
  <c r="AC362" i="37"/>
  <c r="AC363" i="37"/>
  <c r="AC364" i="37"/>
  <c r="AC365" i="37"/>
  <c r="AC368" i="37"/>
  <c r="AC370" i="37"/>
  <c r="AC371" i="37"/>
  <c r="AC372" i="37"/>
  <c r="AC373" i="37"/>
  <c r="AC374" i="37"/>
  <c r="AC375" i="37"/>
  <c r="AC376" i="37"/>
  <c r="AC377" i="37"/>
  <c r="AC378" i="37"/>
  <c r="AC379" i="37"/>
  <c r="AC380" i="37" s="1"/>
  <c r="AC381" i="37"/>
  <c r="AC382" i="37"/>
  <c r="AC383" i="37"/>
  <c r="AC384" i="37"/>
  <c r="AC385" i="37"/>
  <c r="AC386" i="37"/>
  <c r="AC387" i="37"/>
  <c r="AC388" i="37"/>
  <c r="AC389" i="37"/>
  <c r="AC390" i="37" s="1"/>
  <c r="AC392" i="37"/>
  <c r="AC393" i="37"/>
  <c r="AC394" i="37"/>
  <c r="AC395" i="37" s="1"/>
  <c r="AC396" i="37"/>
  <c r="AC397" i="37"/>
  <c r="AC398" i="37"/>
  <c r="AC402" i="37"/>
  <c r="AC403" i="37" s="1"/>
  <c r="AC404" i="37" s="1"/>
  <c r="AC405" i="37"/>
  <c r="AC407" i="37"/>
  <c r="AC408" i="37"/>
  <c r="AC409" i="37"/>
  <c r="AC410" i="37"/>
  <c r="AC411" i="37"/>
  <c r="AC412" i="37"/>
  <c r="AC413" i="37" s="1"/>
  <c r="AC414" i="37"/>
  <c r="AC416" i="37"/>
  <c r="AC418" i="37"/>
  <c r="AC420" i="37"/>
  <c r="AC421" i="37"/>
  <c r="AC423" i="37"/>
  <c r="AC424" i="37"/>
  <c r="AC425" i="37"/>
  <c r="AC426" i="37"/>
  <c r="AC427" i="37"/>
  <c r="AC428" i="37"/>
  <c r="AC429" i="37"/>
  <c r="AC430" i="37"/>
  <c r="AC431" i="37"/>
  <c r="AC432" i="37"/>
  <c r="AC433" i="37"/>
  <c r="AC434" i="37"/>
  <c r="AC435" i="37"/>
  <c r="AC436" i="37"/>
  <c r="AC437" i="37"/>
  <c r="AC438" i="37"/>
  <c r="AC439" i="37"/>
  <c r="AC440" i="37"/>
  <c r="AC441" i="37"/>
  <c r="AC442" i="37"/>
  <c r="AC443" i="37"/>
  <c r="AC444" i="37"/>
  <c r="AC445" i="37"/>
  <c r="AC446" i="37"/>
  <c r="AC447" i="37"/>
  <c r="AC448" i="37" s="1"/>
  <c r="AC449" i="37"/>
  <c r="AC450" i="37"/>
  <c r="AC451" i="37"/>
  <c r="AC452" i="37"/>
  <c r="AC453" i="37"/>
  <c r="AC454" i="37"/>
  <c r="AC455" i="37"/>
  <c r="AC456" i="37"/>
  <c r="AC457" i="37"/>
  <c r="AC458" i="37"/>
  <c r="AC459" i="37"/>
  <c r="AC460" i="37"/>
  <c r="AC461" i="37"/>
  <c r="AC462" i="37"/>
  <c r="AC463" i="37"/>
  <c r="AC464" i="37"/>
  <c r="AC465" i="37"/>
  <c r="AC466" i="37"/>
  <c r="AC467" i="37"/>
  <c r="AC468" i="37"/>
  <c r="AC469" i="37"/>
  <c r="AC470" i="37" s="1"/>
  <c r="AC471" i="37"/>
  <c r="AC472" i="37"/>
  <c r="AC473" i="37"/>
  <c r="AC474" i="37"/>
  <c r="AC475" i="37"/>
  <c r="AC476" i="37"/>
  <c r="AC477" i="37" s="1"/>
  <c r="AC479" i="37"/>
  <c r="AC480" i="37"/>
  <c r="AC481" i="37"/>
  <c r="AD481" i="37" s="1"/>
  <c r="AC482" i="37"/>
  <c r="AC483" i="37"/>
  <c r="AC484" i="37"/>
  <c r="AC485" i="37"/>
  <c r="AC486" i="37"/>
  <c r="AC487" i="37"/>
  <c r="AC488" i="37"/>
  <c r="AC489" i="37" s="1"/>
  <c r="AC490" i="37"/>
  <c r="AC491" i="37"/>
  <c r="AC492" i="37"/>
  <c r="AC493" i="37" s="1"/>
  <c r="AC494" i="37"/>
  <c r="AC495" i="37" s="1"/>
  <c r="AC496" i="37"/>
  <c r="AC497" i="37" s="1"/>
  <c r="AC498" i="37"/>
  <c r="AC499" i="37" s="1"/>
  <c r="AC500" i="37"/>
  <c r="AC501" i="37"/>
  <c r="AC502" i="37"/>
  <c r="AC503" i="37"/>
  <c r="AC504" i="37"/>
  <c r="AC505" i="37"/>
  <c r="AC506" i="37"/>
  <c r="AC508" i="37"/>
  <c r="AC509" i="37"/>
  <c r="AC510" i="37"/>
  <c r="AC511" i="37"/>
  <c r="AC512" i="37"/>
  <c r="AC513" i="37"/>
  <c r="AC514" i="37"/>
  <c r="AC515" i="37" s="1"/>
  <c r="AC516" i="37"/>
  <c r="AC517" i="37"/>
  <c r="AC518" i="37"/>
  <c r="AC519" i="37"/>
  <c r="AC520" i="37"/>
  <c r="AC521" i="37"/>
  <c r="AC522" i="37"/>
  <c r="AC523" i="37"/>
  <c r="AC524" i="37"/>
  <c r="AC525" i="37"/>
  <c r="AC526" i="37"/>
  <c r="AC527" i="37"/>
  <c r="AC528" i="37"/>
  <c r="AC529" i="37"/>
  <c r="AC530" i="37"/>
  <c r="AC531" i="37"/>
  <c r="AC532" i="37"/>
  <c r="AC533" i="37"/>
  <c r="AC534" i="37"/>
  <c r="AC535" i="37"/>
  <c r="AC536" i="37"/>
  <c r="AC537" i="37"/>
  <c r="AC538" i="37"/>
  <c r="AC539" i="37"/>
  <c r="AC540" i="37"/>
  <c r="AC541" i="37"/>
  <c r="AC542" i="37"/>
  <c r="AC543" i="37"/>
  <c r="AC544" i="37"/>
  <c r="AC545" i="37"/>
  <c r="AC546" i="37"/>
  <c r="AC547" i="37"/>
  <c r="AC548" i="37"/>
  <c r="AC549" i="37"/>
  <c r="AC550" i="37" s="1"/>
  <c r="AC551" i="37"/>
  <c r="AC552" i="37"/>
  <c r="AC553" i="37"/>
  <c r="AC554" i="37"/>
  <c r="AC555" i="37"/>
  <c r="AC556" i="37"/>
  <c r="AC557" i="37"/>
  <c r="AC558" i="37" s="1"/>
  <c r="AC559" i="37" s="1"/>
  <c r="AC560" i="37"/>
  <c r="AC561" i="37"/>
  <c r="AC562" i="37" s="1"/>
  <c r="AC563" i="37"/>
  <c r="AC564" i="37" s="1"/>
  <c r="AC565" i="37"/>
  <c r="AC566" i="37"/>
  <c r="AC567" i="37" s="1"/>
  <c r="AC568" i="37"/>
  <c r="AC569" i="37"/>
  <c r="AC570" i="37"/>
  <c r="AC571" i="37"/>
  <c r="AC572" i="37"/>
  <c r="AC573" i="37"/>
  <c r="AC574" i="37"/>
  <c r="AC575" i="37"/>
  <c r="AC576" i="37"/>
  <c r="AD576" i="37" s="1"/>
  <c r="AC577" i="37"/>
  <c r="AC578" i="37"/>
  <c r="AC579" i="37"/>
  <c r="AC580" i="37"/>
  <c r="AC581" i="37"/>
  <c r="AC582" i="37"/>
  <c r="AC583" i="37"/>
  <c r="AC584" i="37"/>
  <c r="AC585" i="37"/>
  <c r="AD585" i="37" s="1"/>
  <c r="AC586" i="37"/>
  <c r="AC587" i="37"/>
  <c r="AC588" i="37"/>
  <c r="AC589" i="37"/>
  <c r="AC590" i="37"/>
  <c r="AC591" i="37"/>
  <c r="AC592" i="37"/>
  <c r="T53" i="37"/>
  <c r="T54" i="37"/>
  <c r="T55" i="37"/>
  <c r="T56" i="37"/>
  <c r="T57" i="37"/>
  <c r="T58" i="37"/>
  <c r="T59" i="37"/>
  <c r="T60" i="37"/>
  <c r="T61" i="37"/>
  <c r="T62" i="37"/>
  <c r="T63" i="37"/>
  <c r="T64" i="37"/>
  <c r="T65" i="37"/>
  <c r="T66" i="37"/>
  <c r="T67" i="37"/>
  <c r="T68" i="37"/>
  <c r="T69" i="37"/>
  <c r="T70" i="37"/>
  <c r="T71" i="37"/>
  <c r="T72" i="37"/>
  <c r="T73" i="37"/>
  <c r="Z73" i="37"/>
  <c r="T74" i="37"/>
  <c r="Z74" i="37"/>
  <c r="T75" i="37"/>
  <c r="T76" i="37"/>
  <c r="T77" i="37"/>
  <c r="T78" i="37"/>
  <c r="T79" i="37"/>
  <c r="T80" i="37"/>
  <c r="T81" i="37"/>
  <c r="T82" i="37"/>
  <c r="Y82" i="37" s="1"/>
  <c r="AE82" i="37" s="1"/>
  <c r="T83" i="37"/>
  <c r="Y83" i="37" s="1"/>
  <c r="AE83" i="37" s="1"/>
  <c r="T84" i="37"/>
  <c r="T85" i="37"/>
  <c r="Z85" i="37"/>
  <c r="T86" i="37"/>
  <c r="Y86" i="37" s="1"/>
  <c r="AE86" i="37" s="1"/>
  <c r="T87" i="37"/>
  <c r="Y87" i="37" s="1"/>
  <c r="AE87" i="37" s="1"/>
  <c r="Z87" i="37"/>
  <c r="T88" i="37"/>
  <c r="T89" i="37"/>
  <c r="Z89" i="37"/>
  <c r="T90" i="37"/>
  <c r="T91" i="37"/>
  <c r="T92" i="37"/>
  <c r="Z92" i="37"/>
  <c r="T93" i="37"/>
  <c r="Y93" i="37" s="1"/>
  <c r="AE93" i="37" s="1"/>
  <c r="AF93" i="37" s="1"/>
  <c r="T94" i="37"/>
  <c r="Y94" i="37" s="1"/>
  <c r="AE94" i="37" s="1"/>
  <c r="T95" i="37"/>
  <c r="T96" i="37"/>
  <c r="T97" i="37"/>
  <c r="Z97" i="37"/>
  <c r="T98" i="37"/>
  <c r="Y98" i="37" s="1"/>
  <c r="AE98" i="37" s="1"/>
  <c r="T99" i="37"/>
  <c r="Y99" i="37" s="1"/>
  <c r="AE99" i="37" s="1"/>
  <c r="T100" i="37"/>
  <c r="Z100" i="37"/>
  <c r="T101" i="37"/>
  <c r="Z101" i="37"/>
  <c r="T102" i="37"/>
  <c r="Y102" i="37" s="1"/>
  <c r="AE102" i="37" s="1"/>
  <c r="T103" i="37"/>
  <c r="Z103" i="37"/>
  <c r="T104" i="37"/>
  <c r="Z104" i="37"/>
  <c r="T105" i="37"/>
  <c r="Y105" i="37" s="1"/>
  <c r="AE105" i="37" s="1"/>
  <c r="T106" i="37"/>
  <c r="Z106" i="37"/>
  <c r="T107" i="37"/>
  <c r="Z107" i="37"/>
  <c r="T108" i="37"/>
  <c r="Y108" i="37" s="1"/>
  <c r="AE108" i="37" s="1"/>
  <c r="T109" i="37"/>
  <c r="Z109" i="37"/>
  <c r="T110" i="37"/>
  <c r="Z110" i="37"/>
  <c r="T111" i="37"/>
  <c r="Y111" i="37" s="1"/>
  <c r="AE111" i="37" s="1"/>
  <c r="T112" i="37"/>
  <c r="Z112" i="37"/>
  <c r="T113" i="37"/>
  <c r="Z113" i="37"/>
  <c r="T114" i="37"/>
  <c r="Y114" i="37" s="1"/>
  <c r="AE114" i="37" s="1"/>
  <c r="T115" i="37"/>
  <c r="Y115" i="37" s="1"/>
  <c r="AE115" i="37" s="1"/>
  <c r="T116" i="37"/>
  <c r="Y116" i="37" s="1"/>
  <c r="AE116" i="37" s="1"/>
  <c r="T117" i="37"/>
  <c r="Z117" i="37"/>
  <c r="T118" i="37"/>
  <c r="Z118" i="37"/>
  <c r="T119" i="37"/>
  <c r="T120" i="37"/>
  <c r="Z120" i="37"/>
  <c r="T121" i="37"/>
  <c r="T122" i="37"/>
  <c r="Z122" i="37"/>
  <c r="T123" i="37"/>
  <c r="T124" i="37"/>
  <c r="Z124" i="37"/>
  <c r="T125" i="37"/>
  <c r="T126" i="37"/>
  <c r="Z126" i="37"/>
  <c r="T127" i="37"/>
  <c r="T128" i="37"/>
  <c r="T129" i="37"/>
  <c r="Z129" i="37"/>
  <c r="T130" i="37"/>
  <c r="Y130" i="37" s="1"/>
  <c r="AE130" i="37" s="1"/>
  <c r="T131" i="37"/>
  <c r="Y131" i="37" s="1"/>
  <c r="AE131" i="37" s="1"/>
  <c r="Z131" i="37"/>
  <c r="T132" i="37"/>
  <c r="T133" i="37"/>
  <c r="Y133" i="37" s="1"/>
  <c r="AE133" i="37" s="1"/>
  <c r="T134" i="37"/>
  <c r="Y134" i="37" s="1"/>
  <c r="AE134" i="37" s="1"/>
  <c r="Z134" i="37"/>
  <c r="T135" i="37"/>
  <c r="Y135" i="37" s="1"/>
  <c r="AE135" i="37" s="1"/>
  <c r="Z135" i="37"/>
  <c r="T136" i="37"/>
  <c r="Y136" i="37" s="1"/>
  <c r="AE136" i="37" s="1"/>
  <c r="Z136" i="37"/>
  <c r="T137" i="37"/>
  <c r="Y137" i="37" s="1"/>
  <c r="AE137" i="37" s="1"/>
  <c r="T138" i="37"/>
  <c r="Y138" i="37" s="1"/>
  <c r="AE138" i="37" s="1"/>
  <c r="T139" i="37"/>
  <c r="Y139" i="37" s="1"/>
  <c r="AE139" i="37" s="1"/>
  <c r="Z139" i="37"/>
  <c r="T140" i="37"/>
  <c r="Y140" i="37" s="1"/>
  <c r="AE140" i="37" s="1"/>
  <c r="Z140" i="37"/>
  <c r="T141" i="37"/>
  <c r="Z141" i="37"/>
  <c r="T142" i="37"/>
  <c r="Y142" i="37" s="1"/>
  <c r="AE142" i="37" s="1"/>
  <c r="T143" i="37"/>
  <c r="Y143" i="37" s="1"/>
  <c r="AE143" i="37" s="1"/>
  <c r="Z143" i="37"/>
  <c r="T144" i="37"/>
  <c r="Y144" i="37" s="1"/>
  <c r="AE144" i="37" s="1"/>
  <c r="Z144" i="37"/>
  <c r="T145" i="37"/>
  <c r="Y145" i="37" s="1"/>
  <c r="AE145" i="37" s="1"/>
  <c r="Z145" i="37"/>
  <c r="T146" i="37"/>
  <c r="Y146" i="37" s="1"/>
  <c r="AE146" i="37" s="1"/>
  <c r="Z146" i="37"/>
  <c r="T147" i="37"/>
  <c r="Y147" i="37" s="1"/>
  <c r="AE147" i="37" s="1"/>
  <c r="T148" i="37"/>
  <c r="Y148" i="37" s="1"/>
  <c r="AE148" i="37" s="1"/>
  <c r="Z148" i="37"/>
  <c r="T149" i="37"/>
  <c r="Y149" i="37" s="1"/>
  <c r="AE149" i="37" s="1"/>
  <c r="Z149" i="37"/>
  <c r="T150" i="37"/>
  <c r="Y150" i="37" s="1"/>
  <c r="AE150" i="37" s="1"/>
  <c r="Z150" i="37"/>
  <c r="T151" i="37"/>
  <c r="Y151" i="37" s="1"/>
  <c r="AE151" i="37" s="1"/>
  <c r="Z151" i="37"/>
  <c r="T152" i="37"/>
  <c r="Y152" i="37" s="1"/>
  <c r="AE152" i="37" s="1"/>
  <c r="T153" i="37"/>
  <c r="Z153" i="37"/>
  <c r="T154" i="37"/>
  <c r="T155" i="37"/>
  <c r="Z155" i="37"/>
  <c r="T156" i="37"/>
  <c r="T157" i="37"/>
  <c r="Z157" i="37"/>
  <c r="T158" i="37"/>
  <c r="T159" i="37"/>
  <c r="T160" i="37"/>
  <c r="T161" i="37"/>
  <c r="Z161" i="37"/>
  <c r="T162" i="37"/>
  <c r="Z162" i="37"/>
  <c r="T163" i="37"/>
  <c r="T164" i="37"/>
  <c r="T165" i="37"/>
  <c r="T166" i="37"/>
  <c r="Z166" i="37"/>
  <c r="T167" i="37"/>
  <c r="T168" i="37"/>
  <c r="Y168" i="37" s="1"/>
  <c r="AE168" i="37" s="1"/>
  <c r="Z168" i="37"/>
  <c r="T169" i="37"/>
  <c r="T170" i="37"/>
  <c r="T171" i="37"/>
  <c r="Z171" i="37"/>
  <c r="T172" i="37"/>
  <c r="Z172" i="37"/>
  <c r="T173" i="37"/>
  <c r="T174" i="37"/>
  <c r="T175" i="37"/>
  <c r="T176" i="37"/>
  <c r="Z176" i="37"/>
  <c r="T177" i="37"/>
  <c r="Y177" i="37" s="1"/>
  <c r="AE177" i="37" s="1"/>
  <c r="T178" i="37"/>
  <c r="T179" i="37"/>
  <c r="Z179" i="37"/>
  <c r="T180" i="37"/>
  <c r="T181" i="37"/>
  <c r="Z181" i="37"/>
  <c r="T182" i="37"/>
  <c r="T183" i="37"/>
  <c r="T184" i="37"/>
  <c r="T185" i="37"/>
  <c r="T186" i="37"/>
  <c r="T187" i="37"/>
  <c r="T188" i="37"/>
  <c r="T189" i="37"/>
  <c r="Z189" i="37"/>
  <c r="T190" i="37"/>
  <c r="T191" i="37"/>
  <c r="T192" i="37"/>
  <c r="T193" i="37"/>
  <c r="T194" i="37"/>
  <c r="T195" i="37"/>
  <c r="T196" i="37"/>
  <c r="T197" i="37"/>
  <c r="T198" i="37"/>
  <c r="T199" i="37"/>
  <c r="T200" i="37"/>
  <c r="T201" i="37"/>
  <c r="T202" i="37"/>
  <c r="T203" i="37"/>
  <c r="T204" i="37"/>
  <c r="T205" i="37"/>
  <c r="T206" i="37"/>
  <c r="T207" i="37"/>
  <c r="T208" i="37"/>
  <c r="T209" i="37"/>
  <c r="T210" i="37"/>
  <c r="T211" i="37"/>
  <c r="T212" i="37"/>
  <c r="T213" i="37"/>
  <c r="T214" i="37"/>
  <c r="T215" i="37"/>
  <c r="T216" i="37"/>
  <c r="T217" i="37"/>
  <c r="T218" i="37"/>
  <c r="T219" i="37"/>
  <c r="T220" i="37"/>
  <c r="T221" i="37"/>
  <c r="T222" i="37"/>
  <c r="T223" i="37"/>
  <c r="T224" i="37"/>
  <c r="Y224" i="37" s="1"/>
  <c r="AE224" i="37" s="1"/>
  <c r="T225" i="37"/>
  <c r="T226" i="37"/>
  <c r="Y226" i="37" s="1"/>
  <c r="AE226" i="37" s="1"/>
  <c r="T227" i="37"/>
  <c r="T228" i="37"/>
  <c r="Y228" i="37" s="1"/>
  <c r="AE228" i="37" s="1"/>
  <c r="T229" i="37"/>
  <c r="Z229" i="37"/>
  <c r="T230" i="37"/>
  <c r="T231" i="37"/>
  <c r="T232" i="37"/>
  <c r="T233" i="37"/>
  <c r="T234" i="37"/>
  <c r="Y234" i="37" s="1"/>
  <c r="AE234" i="37" s="1"/>
  <c r="T235" i="37"/>
  <c r="T236" i="37"/>
  <c r="T237" i="37"/>
  <c r="Y237" i="37" s="1"/>
  <c r="AE237" i="37" s="1"/>
  <c r="T238" i="37"/>
  <c r="Y238" i="37" s="1"/>
  <c r="AE238" i="37" s="1"/>
  <c r="T239" i="37"/>
  <c r="T240" i="37"/>
  <c r="Y240" i="37" s="1"/>
  <c r="AE240" i="37" s="1"/>
  <c r="T241" i="37"/>
  <c r="Y241" i="37" s="1"/>
  <c r="AE241" i="37" s="1"/>
  <c r="T242" i="37"/>
  <c r="T243" i="37"/>
  <c r="T244" i="37"/>
  <c r="T245" i="37"/>
  <c r="Y245" i="37" s="1"/>
  <c r="AE245" i="37" s="1"/>
  <c r="T246" i="37"/>
  <c r="T247" i="37"/>
  <c r="Y247" i="37" s="1"/>
  <c r="AE247" i="37" s="1"/>
  <c r="T248" i="37"/>
  <c r="T249" i="37"/>
  <c r="Y249" i="37" s="1"/>
  <c r="AE249" i="37" s="1"/>
  <c r="T250" i="37"/>
  <c r="Y250" i="37" s="1"/>
  <c r="AE250" i="37" s="1"/>
  <c r="T251" i="37"/>
  <c r="Y251" i="37" s="1"/>
  <c r="AE251" i="37" s="1"/>
  <c r="T252" i="37"/>
  <c r="T253" i="37"/>
  <c r="Z253" i="37"/>
  <c r="T254" i="37"/>
  <c r="T255" i="37"/>
  <c r="Z255" i="37"/>
  <c r="T256" i="37"/>
  <c r="T257" i="37"/>
  <c r="Z257" i="37"/>
  <c r="T258" i="37"/>
  <c r="T259" i="37"/>
  <c r="Z259" i="37"/>
  <c r="T260" i="37"/>
  <c r="T261" i="37"/>
  <c r="Z261" i="37"/>
  <c r="T262" i="37"/>
  <c r="T263" i="37"/>
  <c r="Z263" i="37"/>
  <c r="T264" i="37"/>
  <c r="T265" i="37"/>
  <c r="Z265" i="37"/>
  <c r="T266" i="37"/>
  <c r="T267" i="37"/>
  <c r="Z267" i="37"/>
  <c r="T268" i="37"/>
  <c r="T269" i="37"/>
  <c r="Z269" i="37"/>
  <c r="T270" i="37"/>
  <c r="T271" i="37"/>
  <c r="Z271" i="37"/>
  <c r="T272" i="37"/>
  <c r="T273" i="37"/>
  <c r="Z273" i="37"/>
  <c r="T274" i="37"/>
  <c r="T275" i="37"/>
  <c r="Z275" i="37"/>
  <c r="T276" i="37"/>
  <c r="T277" i="37"/>
  <c r="Z277" i="37"/>
  <c r="T278" i="37"/>
  <c r="T279" i="37"/>
  <c r="Z279" i="37"/>
  <c r="T280" i="37"/>
  <c r="T281" i="37"/>
  <c r="Z281" i="37"/>
  <c r="T282" i="37"/>
  <c r="T283" i="37"/>
  <c r="Y283" i="37" s="1"/>
  <c r="AE283" i="37" s="1"/>
  <c r="T284" i="37"/>
  <c r="T285" i="37"/>
  <c r="Y285" i="37" s="1"/>
  <c r="AE285" i="37" s="1"/>
  <c r="T286" i="37"/>
  <c r="T287" i="37"/>
  <c r="Y287" i="37" s="1"/>
  <c r="AE287" i="37" s="1"/>
  <c r="T288" i="37"/>
  <c r="T289" i="37"/>
  <c r="T290" i="37"/>
  <c r="T291" i="37"/>
  <c r="T292" i="37"/>
  <c r="T293" i="37"/>
  <c r="T294" i="37"/>
  <c r="T295" i="37"/>
  <c r="T296" i="37"/>
  <c r="Y296" i="37" s="1"/>
  <c r="AE296" i="37" s="1"/>
  <c r="T297" i="37"/>
  <c r="T298" i="37"/>
  <c r="Y298" i="37" s="1"/>
  <c r="AE298" i="37" s="1"/>
  <c r="T299" i="37"/>
  <c r="T300" i="37"/>
  <c r="Y300" i="37" s="1"/>
  <c r="AE300" i="37" s="1"/>
  <c r="Z300" i="37"/>
  <c r="T301" i="37"/>
  <c r="Y301" i="37" s="1"/>
  <c r="AE301" i="37" s="1"/>
  <c r="T302" i="37"/>
  <c r="Y302" i="37" s="1"/>
  <c r="AE302" i="37" s="1"/>
  <c r="T303" i="37"/>
  <c r="Y303" i="37" s="1"/>
  <c r="AE303" i="37" s="1"/>
  <c r="T304" i="37"/>
  <c r="Y304" i="37" s="1"/>
  <c r="AE304" i="37" s="1"/>
  <c r="T305" i="37"/>
  <c r="Y305" i="37" s="1"/>
  <c r="AE305" i="37" s="1"/>
  <c r="Z305" i="37"/>
  <c r="T306" i="37"/>
  <c r="Y306" i="37" s="1"/>
  <c r="AE306" i="37" s="1"/>
  <c r="T307" i="37"/>
  <c r="T308" i="37"/>
  <c r="T309" i="37"/>
  <c r="Y309" i="37" s="1"/>
  <c r="AE309" i="37" s="1"/>
  <c r="Z309" i="37"/>
  <c r="T310" i="37"/>
  <c r="Y310" i="37" s="1"/>
  <c r="AE310" i="37" s="1"/>
  <c r="T311" i="37"/>
  <c r="Y311" i="37" s="1"/>
  <c r="AE311" i="37" s="1"/>
  <c r="T312" i="37"/>
  <c r="T313" i="37"/>
  <c r="T314" i="37"/>
  <c r="T315" i="37"/>
  <c r="Y315" i="37" s="1"/>
  <c r="AE315" i="37" s="1"/>
  <c r="T316" i="37"/>
  <c r="Z316" i="37"/>
  <c r="T317" i="37"/>
  <c r="Y317" i="37" s="1"/>
  <c r="AE317" i="37" s="1"/>
  <c r="T318" i="37"/>
  <c r="Y318" i="37" s="1"/>
  <c r="AE318" i="37" s="1"/>
  <c r="T319" i="37"/>
  <c r="Y319" i="37" s="1"/>
  <c r="AE319" i="37" s="1"/>
  <c r="T320" i="37"/>
  <c r="Y320" i="37" s="1"/>
  <c r="AE320" i="37" s="1"/>
  <c r="T321" i="37"/>
  <c r="Y321" i="37" s="1"/>
  <c r="AE321" i="37" s="1"/>
  <c r="T322" i="37"/>
  <c r="T323" i="37"/>
  <c r="Y323" i="37" s="1"/>
  <c r="AE323" i="37" s="1"/>
  <c r="T324" i="37"/>
  <c r="T325" i="37"/>
  <c r="T326" i="37"/>
  <c r="T327" i="37"/>
  <c r="Y327" i="37" s="1"/>
  <c r="AE327" i="37" s="1"/>
  <c r="T328" i="37"/>
  <c r="Y328" i="37" s="1"/>
  <c r="AE328" i="37" s="1"/>
  <c r="T329" i="37"/>
  <c r="T330" i="37"/>
  <c r="Y330" i="37" s="1"/>
  <c r="AE330" i="37" s="1"/>
  <c r="T331" i="37"/>
  <c r="Y331" i="37" s="1"/>
  <c r="AE331" i="37" s="1"/>
  <c r="T332" i="37"/>
  <c r="Y332" i="37" s="1"/>
  <c r="AE332" i="37" s="1"/>
  <c r="T333" i="37"/>
  <c r="Y333" i="37" s="1"/>
  <c r="AE333" i="37" s="1"/>
  <c r="Z333" i="37"/>
  <c r="T334" i="37"/>
  <c r="Y334" i="37" s="1"/>
  <c r="AE334" i="37" s="1"/>
  <c r="T335" i="37"/>
  <c r="Y335" i="37" s="1"/>
  <c r="AE335" i="37" s="1"/>
  <c r="T336" i="37"/>
  <c r="Y336" i="37" s="1"/>
  <c r="AE336" i="37" s="1"/>
  <c r="T337" i="37"/>
  <c r="Y337" i="37" s="1"/>
  <c r="AE337" i="37" s="1"/>
  <c r="T338" i="37"/>
  <c r="Y338" i="37" s="1"/>
  <c r="AE338" i="37" s="1"/>
  <c r="T339" i="37"/>
  <c r="Y339" i="37" s="1"/>
  <c r="AE339" i="37" s="1"/>
  <c r="T340" i="37"/>
  <c r="Y340" i="37" s="1"/>
  <c r="AE340" i="37" s="1"/>
  <c r="T341" i="37"/>
  <c r="Y341" i="37" s="1"/>
  <c r="AE341" i="37" s="1"/>
  <c r="T342" i="37"/>
  <c r="Y342" i="37" s="1"/>
  <c r="AE342" i="37" s="1"/>
  <c r="T343" i="37"/>
  <c r="T344" i="37"/>
  <c r="T345" i="37"/>
  <c r="T346" i="37"/>
  <c r="T347" i="37"/>
  <c r="T348" i="37"/>
  <c r="T349" i="37"/>
  <c r="T350" i="37"/>
  <c r="Y350" i="37" s="1"/>
  <c r="AE350" i="37" s="1"/>
  <c r="T351" i="37"/>
  <c r="Z351" i="37"/>
  <c r="T352" i="37"/>
  <c r="Z352" i="37"/>
  <c r="T353" i="37"/>
  <c r="T354" i="37"/>
  <c r="Y354" i="37" s="1"/>
  <c r="AE354" i="37" s="1"/>
  <c r="T355" i="37"/>
  <c r="Y355" i="37" s="1"/>
  <c r="AE355" i="37" s="1"/>
  <c r="Z355" i="37"/>
  <c r="T356" i="37"/>
  <c r="Y356" i="37" s="1"/>
  <c r="AE356" i="37" s="1"/>
  <c r="T357" i="37"/>
  <c r="Z357" i="37"/>
  <c r="T358" i="37"/>
  <c r="Z358" i="37"/>
  <c r="T359" i="37"/>
  <c r="Y359" i="37" s="1"/>
  <c r="AE359" i="37" s="1"/>
  <c r="T360" i="37"/>
  <c r="Y360" i="37" s="1"/>
  <c r="AE360" i="37" s="1"/>
  <c r="T361" i="37"/>
  <c r="Z361" i="37"/>
  <c r="T362" i="37"/>
  <c r="Y362" i="37" s="1"/>
  <c r="AE362" i="37" s="1"/>
  <c r="T363" i="37"/>
  <c r="Y363" i="37" s="1"/>
  <c r="AE363" i="37" s="1"/>
  <c r="T364" i="37"/>
  <c r="Y364" i="37" s="1"/>
  <c r="AE364" i="37" s="1"/>
  <c r="T365" i="37"/>
  <c r="Y365" i="37" s="1"/>
  <c r="AE365" i="37" s="1"/>
  <c r="T366" i="37"/>
  <c r="Y366" i="37" s="1"/>
  <c r="AE366" i="37" s="1"/>
  <c r="Z366" i="37"/>
  <c r="T367" i="37"/>
  <c r="Y367" i="37" s="1"/>
  <c r="AE367" i="37" s="1"/>
  <c r="Z367" i="37"/>
  <c r="T368" i="37"/>
  <c r="Y368" i="37" s="1"/>
  <c r="AE368" i="37" s="1"/>
  <c r="T369" i="37"/>
  <c r="Y369" i="37" s="1"/>
  <c r="AE369" i="37" s="1"/>
  <c r="Z369" i="37"/>
  <c r="T370" i="37"/>
  <c r="T371" i="37"/>
  <c r="Y371" i="37" s="1"/>
  <c r="AE371" i="37" s="1"/>
  <c r="T372" i="37"/>
  <c r="Y372" i="37" s="1"/>
  <c r="AE372" i="37" s="1"/>
  <c r="T373" i="37"/>
  <c r="Y373" i="37" s="1"/>
  <c r="AE373" i="37" s="1"/>
  <c r="T374" i="37"/>
  <c r="Y374" i="37" s="1"/>
  <c r="AE374" i="37" s="1"/>
  <c r="T375" i="37"/>
  <c r="Y375" i="37" s="1"/>
  <c r="AE375" i="37" s="1"/>
  <c r="T376" i="37"/>
  <c r="Y376" i="37" s="1"/>
  <c r="AE376" i="37" s="1"/>
  <c r="T377" i="37"/>
  <c r="Y377" i="37" s="1"/>
  <c r="AE377" i="37" s="1"/>
  <c r="T378" i="37"/>
  <c r="T379" i="37"/>
  <c r="Y379" i="37" s="1"/>
  <c r="AE379" i="37" s="1"/>
  <c r="T380" i="37"/>
  <c r="Y380" i="37" s="1"/>
  <c r="AE380" i="37" s="1"/>
  <c r="Z380" i="37"/>
  <c r="T381" i="37"/>
  <c r="T382" i="37"/>
  <c r="Y382" i="37" s="1"/>
  <c r="AE382" i="37" s="1"/>
  <c r="T383" i="37"/>
  <c r="Y383" i="37" s="1"/>
  <c r="AE383" i="37" s="1"/>
  <c r="T384" i="37"/>
  <c r="T385" i="37"/>
  <c r="T386" i="37"/>
  <c r="Y386" i="37" s="1"/>
  <c r="AE386" i="37" s="1"/>
  <c r="T387" i="37"/>
  <c r="T388" i="37"/>
  <c r="T389" i="37"/>
  <c r="Y389" i="37" s="1"/>
  <c r="AE389" i="37" s="1"/>
  <c r="T390" i="37"/>
  <c r="Y390" i="37" s="1"/>
  <c r="AE390" i="37" s="1"/>
  <c r="Z390" i="37"/>
  <c r="T391" i="37"/>
  <c r="Z391" i="37"/>
  <c r="T392" i="37"/>
  <c r="T393" i="37"/>
  <c r="T394" i="37"/>
  <c r="Y394" i="37" s="1"/>
  <c r="AE394" i="37" s="1"/>
  <c r="T395" i="37"/>
  <c r="Y395" i="37" s="1"/>
  <c r="AE395" i="37" s="1"/>
  <c r="Z395" i="37"/>
  <c r="T396" i="37"/>
  <c r="T397" i="37"/>
  <c r="Y397" i="37" s="1"/>
  <c r="AE397" i="37" s="1"/>
  <c r="T398" i="37"/>
  <c r="Y398" i="37" s="1"/>
  <c r="AE398" i="37" s="1"/>
  <c r="T399" i="37"/>
  <c r="Z399" i="37"/>
  <c r="T400" i="37"/>
  <c r="Z400" i="37"/>
  <c r="T401" i="37"/>
  <c r="Z401" i="37"/>
  <c r="T402" i="37"/>
  <c r="Y402" i="37" s="1"/>
  <c r="AE402" i="37" s="1"/>
  <c r="T403" i="37"/>
  <c r="Y403" i="37" s="1"/>
  <c r="AE403" i="37" s="1"/>
  <c r="Z403" i="37"/>
  <c r="T404" i="37"/>
  <c r="Y404" i="37" s="1"/>
  <c r="AE404" i="37" s="1"/>
  <c r="Z404" i="37"/>
  <c r="T405" i="37"/>
  <c r="T406" i="37"/>
  <c r="Z406" i="37"/>
  <c r="T407" i="37"/>
  <c r="T408" i="37"/>
  <c r="Y408" i="37" s="1"/>
  <c r="AE408" i="37" s="1"/>
  <c r="T409" i="37"/>
  <c r="T410" i="37"/>
  <c r="Y410" i="37" s="1"/>
  <c r="AE410" i="37" s="1"/>
  <c r="T411" i="37"/>
  <c r="T412" i="37"/>
  <c r="Y412" i="37" s="1"/>
  <c r="AE412" i="37" s="1"/>
  <c r="T413" i="37"/>
  <c r="Y413" i="37" s="1"/>
  <c r="AE413" i="37" s="1"/>
  <c r="Z413" i="37"/>
  <c r="T414" i="37"/>
  <c r="Y414" i="37" s="1"/>
  <c r="AE414" i="37" s="1"/>
  <c r="T415" i="37"/>
  <c r="Y415" i="37" s="1"/>
  <c r="AE415" i="37" s="1"/>
  <c r="Z415" i="37"/>
  <c r="T416" i="37"/>
  <c r="Y416" i="37" s="1"/>
  <c r="AE416" i="37" s="1"/>
  <c r="T417" i="37"/>
  <c r="Y417" i="37" s="1"/>
  <c r="AE417" i="37" s="1"/>
  <c r="Z417" i="37"/>
  <c r="T418" i="37"/>
  <c r="Y418" i="37" s="1"/>
  <c r="AE418" i="37" s="1"/>
  <c r="T419" i="37"/>
  <c r="Y419" i="37" s="1"/>
  <c r="AE419" i="37" s="1"/>
  <c r="Z419" i="37"/>
  <c r="T420" i="37"/>
  <c r="Y420" i="37" s="1"/>
  <c r="AE420" i="37" s="1"/>
  <c r="T421" i="37"/>
  <c r="T423" i="37"/>
  <c r="Y423" i="37" s="1"/>
  <c r="AE423" i="37" s="1"/>
  <c r="T424" i="37"/>
  <c r="Y424" i="37" s="1"/>
  <c r="AE424" i="37" s="1"/>
  <c r="T425" i="37"/>
  <c r="Y425" i="37" s="1"/>
  <c r="AE425" i="37" s="1"/>
  <c r="T426" i="37"/>
  <c r="Y426" i="37" s="1"/>
  <c r="AE426" i="37" s="1"/>
  <c r="T427" i="37"/>
  <c r="Y427" i="37" s="1"/>
  <c r="AE427" i="37" s="1"/>
  <c r="T428" i="37"/>
  <c r="T429" i="37"/>
  <c r="Y429" i="37" s="1"/>
  <c r="AE429" i="37" s="1"/>
  <c r="T430" i="37"/>
  <c r="Y430" i="37" s="1"/>
  <c r="AE430" i="37" s="1"/>
  <c r="T431" i="37"/>
  <c r="Y431" i="37" s="1"/>
  <c r="AE431" i="37" s="1"/>
  <c r="T432" i="37"/>
  <c r="Y432" i="37" s="1"/>
  <c r="AE432" i="37" s="1"/>
  <c r="T433" i="37"/>
  <c r="Y433" i="37" s="1"/>
  <c r="AE433" i="37" s="1"/>
  <c r="T434" i="37"/>
  <c r="T435" i="37"/>
  <c r="Y435" i="37" s="1"/>
  <c r="AE435" i="37" s="1"/>
  <c r="T436" i="37"/>
  <c r="Y436" i="37" s="1"/>
  <c r="AE436" i="37" s="1"/>
  <c r="T437" i="37"/>
  <c r="Y437" i="37" s="1"/>
  <c r="AE437" i="37" s="1"/>
  <c r="T438" i="37"/>
  <c r="T439" i="37"/>
  <c r="Y439" i="37" s="1"/>
  <c r="AE439" i="37" s="1"/>
  <c r="T440" i="37"/>
  <c r="Y440" i="37" s="1"/>
  <c r="AE440" i="37" s="1"/>
  <c r="T441" i="37"/>
  <c r="T442" i="37"/>
  <c r="T443" i="37"/>
  <c r="T444" i="37"/>
  <c r="T445" i="37"/>
  <c r="T446" i="37"/>
  <c r="T447" i="37"/>
  <c r="Y447" i="37" s="1"/>
  <c r="AE447" i="37" s="1"/>
  <c r="T448" i="37"/>
  <c r="Y448" i="37" s="1"/>
  <c r="AE448" i="37" s="1"/>
  <c r="Z448" i="37"/>
  <c r="T449" i="37"/>
  <c r="Y449" i="37" s="1"/>
  <c r="AE449" i="37" s="1"/>
  <c r="T450" i="37"/>
  <c r="T451" i="37"/>
  <c r="Y451" i="37" s="1"/>
  <c r="AE451" i="37" s="1"/>
  <c r="T452" i="37"/>
  <c r="Y452" i="37" s="1"/>
  <c r="AE452" i="37" s="1"/>
  <c r="T453" i="37"/>
  <c r="Y453" i="37" s="1"/>
  <c r="AE453" i="37" s="1"/>
  <c r="T454" i="37"/>
  <c r="Y454" i="37" s="1"/>
  <c r="AE454" i="37" s="1"/>
  <c r="T455" i="37"/>
  <c r="Y455" i="37" s="1"/>
  <c r="AE455" i="37" s="1"/>
  <c r="T456" i="37"/>
  <c r="Y456" i="37" s="1"/>
  <c r="AE456" i="37" s="1"/>
  <c r="T457" i="37"/>
  <c r="Y457" i="37" s="1"/>
  <c r="AE457" i="37" s="1"/>
  <c r="T458" i="37"/>
  <c r="T459" i="37"/>
  <c r="T460" i="37"/>
  <c r="Y460" i="37" s="1"/>
  <c r="AE460" i="37" s="1"/>
  <c r="T461" i="37"/>
  <c r="Y461" i="37" s="1"/>
  <c r="AE461" i="37" s="1"/>
  <c r="T462" i="37"/>
  <c r="Y462" i="37" s="1"/>
  <c r="AE462" i="37" s="1"/>
  <c r="T463" i="37"/>
  <c r="Y463" i="37" s="1"/>
  <c r="AE463" i="37" s="1"/>
  <c r="T464" i="37"/>
  <c r="Y464" i="37" s="1"/>
  <c r="AE464" i="37" s="1"/>
  <c r="T465" i="37"/>
  <c r="Y465" i="37" s="1"/>
  <c r="AE465" i="37" s="1"/>
  <c r="T466" i="37"/>
  <c r="T467" i="37"/>
  <c r="T468" i="37"/>
  <c r="T469" i="37"/>
  <c r="T470" i="37"/>
  <c r="Z470" i="37"/>
  <c r="T471" i="37"/>
  <c r="T472" i="37"/>
  <c r="T473" i="37"/>
  <c r="Y473" i="37" s="1"/>
  <c r="AE473" i="37" s="1"/>
  <c r="T474" i="37"/>
  <c r="Y474" i="37" s="1"/>
  <c r="AE474" i="37" s="1"/>
  <c r="T475" i="37"/>
  <c r="T476" i="37"/>
  <c r="Y476" i="37" s="1"/>
  <c r="AE476" i="37" s="1"/>
  <c r="T477" i="37"/>
  <c r="Z477" i="37"/>
  <c r="T478" i="37"/>
  <c r="Z478" i="37"/>
  <c r="T479" i="37"/>
  <c r="T480" i="37"/>
  <c r="Y480" i="37" s="1"/>
  <c r="AE480" i="37" s="1"/>
  <c r="T481" i="37"/>
  <c r="Y481" i="37" s="1"/>
  <c r="AE481" i="37" s="1"/>
  <c r="T482" i="37"/>
  <c r="T483" i="37"/>
  <c r="Y483" i="37" s="1"/>
  <c r="AE483" i="37" s="1"/>
  <c r="T484" i="37"/>
  <c r="T485" i="37"/>
  <c r="T486" i="37"/>
  <c r="T487" i="37"/>
  <c r="T488" i="37"/>
  <c r="Y488" i="37" s="1"/>
  <c r="AE488" i="37" s="1"/>
  <c r="T489" i="37"/>
  <c r="Z489" i="37"/>
  <c r="T490" i="37"/>
  <c r="T491" i="37"/>
  <c r="Y491" i="37" s="1"/>
  <c r="AE491" i="37" s="1"/>
  <c r="T492" i="37"/>
  <c r="T493" i="37"/>
  <c r="Z493" i="37"/>
  <c r="T494" i="37"/>
  <c r="T495" i="37"/>
  <c r="Z495" i="37"/>
  <c r="T496" i="37"/>
  <c r="T497" i="37"/>
  <c r="Z497" i="37"/>
  <c r="T498" i="37"/>
  <c r="T499" i="37"/>
  <c r="Z499" i="37"/>
  <c r="T500" i="37"/>
  <c r="T501" i="37"/>
  <c r="T502" i="37"/>
  <c r="Y502" i="37" s="1"/>
  <c r="AE502" i="37" s="1"/>
  <c r="T503" i="37"/>
  <c r="T504" i="37"/>
  <c r="T505" i="37"/>
  <c r="Y505" i="37" s="1"/>
  <c r="AE505" i="37" s="1"/>
  <c r="T506" i="37"/>
  <c r="T507" i="37"/>
  <c r="Z507" i="37"/>
  <c r="T508" i="37"/>
  <c r="Y508" i="37" s="1"/>
  <c r="AE508" i="37" s="1"/>
  <c r="T509" i="37"/>
  <c r="Y509" i="37" s="1"/>
  <c r="AE509" i="37" s="1"/>
  <c r="T510" i="37"/>
  <c r="Y510" i="37" s="1"/>
  <c r="AE510" i="37" s="1"/>
  <c r="T511" i="37"/>
  <c r="T512" i="37"/>
  <c r="Y512" i="37" s="1"/>
  <c r="AE512" i="37" s="1"/>
  <c r="T513" i="37"/>
  <c r="T514" i="37"/>
  <c r="Y514" i="37" s="1"/>
  <c r="AE514" i="37" s="1"/>
  <c r="T515" i="37"/>
  <c r="Y515" i="37" s="1"/>
  <c r="AE515" i="37" s="1"/>
  <c r="Z515" i="37"/>
  <c r="T516" i="37"/>
  <c r="Y516" i="37" s="1"/>
  <c r="AE516" i="37" s="1"/>
  <c r="T517" i="37"/>
  <c r="T518" i="37"/>
  <c r="T519" i="37"/>
  <c r="T520" i="37"/>
  <c r="Y520" i="37" s="1"/>
  <c r="AE520" i="37" s="1"/>
  <c r="T521" i="37"/>
  <c r="Y521" i="37" s="1"/>
  <c r="AE521" i="37" s="1"/>
  <c r="T522" i="37"/>
  <c r="T523" i="37"/>
  <c r="T524" i="37"/>
  <c r="T525" i="37"/>
  <c r="Y525" i="37" s="1"/>
  <c r="AE525" i="37" s="1"/>
  <c r="T526" i="37"/>
  <c r="T527" i="37"/>
  <c r="T528" i="37"/>
  <c r="Y528" i="37" s="1"/>
  <c r="AE528" i="37" s="1"/>
  <c r="T529" i="37"/>
  <c r="T530" i="37"/>
  <c r="T531" i="37"/>
  <c r="Y531" i="37" s="1"/>
  <c r="AE531" i="37" s="1"/>
  <c r="T532" i="37"/>
  <c r="Y532" i="37" s="1"/>
  <c r="AE532" i="37" s="1"/>
  <c r="T533" i="37"/>
  <c r="Y533" i="37" s="1"/>
  <c r="AE533" i="37" s="1"/>
  <c r="T534" i="37"/>
  <c r="Y534" i="37" s="1"/>
  <c r="AE534" i="37" s="1"/>
  <c r="T535" i="37"/>
  <c r="T536" i="37"/>
  <c r="Y536" i="37" s="1"/>
  <c r="AE536" i="37" s="1"/>
  <c r="T537" i="37"/>
  <c r="Y537" i="37" s="1"/>
  <c r="AE537" i="37" s="1"/>
  <c r="T538" i="37"/>
  <c r="Y538" i="37" s="1"/>
  <c r="AE538" i="37" s="1"/>
  <c r="T539" i="37"/>
  <c r="Y539" i="37" s="1"/>
  <c r="AE539" i="37" s="1"/>
  <c r="T540" i="37"/>
  <c r="Y540" i="37" s="1"/>
  <c r="AE540" i="37" s="1"/>
  <c r="T541" i="37"/>
  <c r="Y541" i="37" s="1"/>
  <c r="AE541" i="37" s="1"/>
  <c r="T542" i="37"/>
  <c r="Y542" i="37" s="1"/>
  <c r="AE542" i="37" s="1"/>
  <c r="T543" i="37"/>
  <c r="Y543" i="37" s="1"/>
  <c r="AE543" i="37" s="1"/>
  <c r="T544" i="37"/>
  <c r="Y544" i="37" s="1"/>
  <c r="AE544" i="37" s="1"/>
  <c r="T545" i="37"/>
  <c r="Y545" i="37" s="1"/>
  <c r="AE545" i="37" s="1"/>
  <c r="T546" i="37"/>
  <c r="Y546" i="37" s="1"/>
  <c r="AE546" i="37" s="1"/>
  <c r="T547" i="37"/>
  <c r="T548" i="37"/>
  <c r="T549" i="37"/>
  <c r="Y549" i="37" s="1"/>
  <c r="AE549" i="37" s="1"/>
  <c r="T550" i="37"/>
  <c r="Z550" i="37"/>
  <c r="T551" i="37"/>
  <c r="T552" i="37"/>
  <c r="T553" i="37"/>
  <c r="T554" i="37"/>
  <c r="T555" i="37"/>
  <c r="T556" i="37"/>
  <c r="T557" i="37"/>
  <c r="Y557" i="37" s="1"/>
  <c r="AE557" i="37" s="1"/>
  <c r="T558" i="37"/>
  <c r="Y558" i="37" s="1"/>
  <c r="AE558" i="37" s="1"/>
  <c r="Z558" i="37"/>
  <c r="T559" i="37"/>
  <c r="Z559" i="37"/>
  <c r="T560" i="37"/>
  <c r="T561" i="37"/>
  <c r="T562" i="37"/>
  <c r="Z562" i="37"/>
  <c r="T563" i="37"/>
  <c r="Y563" i="37" s="1"/>
  <c r="AE563" i="37" s="1"/>
  <c r="T564" i="37"/>
  <c r="Z564" i="37"/>
  <c r="T565" i="37"/>
  <c r="T566" i="37"/>
  <c r="Y566" i="37" s="1"/>
  <c r="AE566" i="37" s="1"/>
  <c r="T567" i="37"/>
  <c r="Z567" i="37"/>
  <c r="T568" i="37"/>
  <c r="T569" i="37"/>
  <c r="Y569" i="37" s="1"/>
  <c r="AE569" i="37" s="1"/>
  <c r="T570" i="37"/>
  <c r="T571" i="37"/>
  <c r="T572" i="37"/>
  <c r="T573" i="37"/>
  <c r="Y573" i="37" s="1"/>
  <c r="AE573" i="37" s="1"/>
  <c r="T574" i="37"/>
  <c r="T575" i="37"/>
  <c r="T576" i="37"/>
  <c r="Y576" i="37" s="1"/>
  <c r="AE576" i="37" s="1"/>
  <c r="T577" i="37"/>
  <c r="Y577" i="37" s="1"/>
  <c r="AE577" i="37" s="1"/>
  <c r="T578" i="37"/>
  <c r="Y578" i="37" s="1"/>
  <c r="AE578" i="37" s="1"/>
  <c r="T579" i="37"/>
  <c r="Y579" i="37" s="1"/>
  <c r="AE579" i="37" s="1"/>
  <c r="T580" i="37"/>
  <c r="Y580" i="37" s="1"/>
  <c r="AE580" i="37" s="1"/>
  <c r="T581" i="37"/>
  <c r="Y581" i="37" s="1"/>
  <c r="AE581" i="37" s="1"/>
  <c r="T582" i="37"/>
  <c r="Y582" i="37" s="1"/>
  <c r="AE582" i="37" s="1"/>
  <c r="T583" i="37"/>
  <c r="Y583" i="37" s="1"/>
  <c r="AE583" i="37" s="1"/>
  <c r="T584" i="37"/>
  <c r="U584" i="37" s="1"/>
  <c r="T585" i="37"/>
  <c r="Y585" i="37" s="1"/>
  <c r="AE585" i="37" s="1"/>
  <c r="T586" i="37"/>
  <c r="T587" i="37"/>
  <c r="Y587" i="37" s="1"/>
  <c r="AE587" i="37" s="1"/>
  <c r="T588" i="37"/>
  <c r="Y588" i="37" s="1"/>
  <c r="AE588" i="37" s="1"/>
  <c r="T589" i="37"/>
  <c r="T590" i="37"/>
  <c r="Y590" i="37" s="1"/>
  <c r="AE590" i="37" s="1"/>
  <c r="T591" i="37"/>
  <c r="Y591" i="37" s="1"/>
  <c r="AE591" i="37" s="1"/>
  <c r="Y592" i="37"/>
  <c r="AE592" i="37" s="1"/>
  <c r="N585" i="37"/>
  <c r="U585" i="37" s="1"/>
  <c r="N581" i="37"/>
  <c r="N579" i="37"/>
  <c r="N576" i="37"/>
  <c r="AF546" i="37" l="1"/>
  <c r="AF544" i="37"/>
  <c r="AF542" i="37"/>
  <c r="AF540" i="37"/>
  <c r="AF538" i="37"/>
  <c r="AF536" i="37"/>
  <c r="AF534" i="37"/>
  <c r="AF532" i="37"/>
  <c r="AF528" i="37"/>
  <c r="AF520" i="37"/>
  <c r="AF516" i="37"/>
  <c r="AF515" i="37"/>
  <c r="AF514" i="37" s="1"/>
  <c r="AF509" i="37"/>
  <c r="AF502" i="37"/>
  <c r="AF483" i="37"/>
  <c r="AF481" i="37"/>
  <c r="Z481" i="37" s="1"/>
  <c r="AF473" i="37"/>
  <c r="AF464" i="37"/>
  <c r="AF462" i="37"/>
  <c r="AF460" i="37"/>
  <c r="AF456" i="37"/>
  <c r="AF452" i="37"/>
  <c r="AF439" i="37"/>
  <c r="AF437" i="37"/>
  <c r="AF435" i="37"/>
  <c r="AF433" i="37"/>
  <c r="AF431" i="37"/>
  <c r="AF429" i="37"/>
  <c r="AF341" i="37"/>
  <c r="AF339" i="37"/>
  <c r="AF337" i="37"/>
  <c r="AF335" i="37"/>
  <c r="AF330" i="37"/>
  <c r="AF328" i="37"/>
  <c r="AF320" i="37"/>
  <c r="AF318" i="37"/>
  <c r="AF311" i="37"/>
  <c r="AF306" i="37"/>
  <c r="AF303" i="37"/>
  <c r="AF301" i="37"/>
  <c r="AF298" i="37"/>
  <c r="AF296" i="37"/>
  <c r="AF251" i="37"/>
  <c r="AF249" i="37"/>
  <c r="AF247" i="37"/>
  <c r="AF245" i="37"/>
  <c r="AF241" i="37"/>
  <c r="AF237" i="37"/>
  <c r="AF226" i="37"/>
  <c r="AF224" i="37"/>
  <c r="AF587" i="37"/>
  <c r="AF585" i="37"/>
  <c r="Z585" i="37" s="1"/>
  <c r="AF583" i="37"/>
  <c r="AF581" i="37"/>
  <c r="Z581" i="37" s="1"/>
  <c r="AF579" i="37"/>
  <c r="AF577" i="37"/>
  <c r="AF426" i="37"/>
  <c r="AF424" i="37"/>
  <c r="AF397" i="37"/>
  <c r="AF386" i="37"/>
  <c r="AF382" i="37"/>
  <c r="AF377" i="37"/>
  <c r="AF375" i="37"/>
  <c r="AF373" i="37"/>
  <c r="AF371" i="37"/>
  <c r="AF364" i="37"/>
  <c r="Z364" i="37" s="1"/>
  <c r="AF362" i="37"/>
  <c r="AF359" i="37"/>
  <c r="AF168" i="37"/>
  <c r="AF114" i="37"/>
  <c r="AF98" i="37"/>
  <c r="AD168" i="37"/>
  <c r="AF454" i="37"/>
  <c r="AF82" i="37"/>
  <c r="AF591" i="37"/>
  <c r="AF592" i="37"/>
  <c r="AF404" i="37"/>
  <c r="AF403" i="37" s="1"/>
  <c r="AF402" i="37" s="1"/>
  <c r="AF395" i="37"/>
  <c r="AF394" i="37" s="1"/>
  <c r="AF380" i="37"/>
  <c r="AF379" i="37" s="1"/>
  <c r="AF355" i="37"/>
  <c r="AF354" i="37" s="1"/>
  <c r="AF573" i="37"/>
  <c r="AF569" i="37"/>
  <c r="AF545" i="37"/>
  <c r="AF543" i="37"/>
  <c r="AF541" i="37"/>
  <c r="AF539" i="37"/>
  <c r="AF537" i="37"/>
  <c r="AF533" i="37"/>
  <c r="AF531" i="37"/>
  <c r="AF525" i="37"/>
  <c r="AF521" i="37"/>
  <c r="AF512" i="37"/>
  <c r="AF510" i="37"/>
  <c r="AF508" i="37"/>
  <c r="AF505" i="37"/>
  <c r="AF491" i="37"/>
  <c r="AF480" i="37"/>
  <c r="AF474" i="37"/>
  <c r="AF465" i="37"/>
  <c r="AF463" i="37"/>
  <c r="AF461" i="37"/>
  <c r="AF457" i="37"/>
  <c r="AF455" i="37"/>
  <c r="AF453" i="37"/>
  <c r="AF451" i="37"/>
  <c r="AF449" i="37"/>
  <c r="AF448" i="37"/>
  <c r="AF447" i="37" s="1"/>
  <c r="AF440" i="37"/>
  <c r="AF436" i="37"/>
  <c r="AF432" i="37"/>
  <c r="AF430" i="37"/>
  <c r="AF342" i="37"/>
  <c r="AF340" i="37"/>
  <c r="AF338" i="37"/>
  <c r="AF336" i="37"/>
  <c r="AF334" i="37"/>
  <c r="AF331" i="37"/>
  <c r="AF327" i="37"/>
  <c r="AF323" i="37"/>
  <c r="AF321" i="37"/>
  <c r="AF319" i="37"/>
  <c r="AF317" i="37"/>
  <c r="AF310" i="37"/>
  <c r="AF309" i="37"/>
  <c r="AF302" i="37"/>
  <c r="AF287" i="37"/>
  <c r="AF285" i="37"/>
  <c r="AF283" i="37"/>
  <c r="AF250" i="37"/>
  <c r="AF240" i="37"/>
  <c r="AF238" i="37"/>
  <c r="AF234" i="37"/>
  <c r="AF590" i="37"/>
  <c r="AF588" i="37"/>
  <c r="AF582" i="37"/>
  <c r="AF580" i="37"/>
  <c r="AF578" i="37"/>
  <c r="AF576" i="37"/>
  <c r="Z576" i="37" s="1"/>
  <c r="AF427" i="37"/>
  <c r="AF425" i="37"/>
  <c r="AF423" i="37"/>
  <c r="AC422" i="37"/>
  <c r="AD422" i="37" s="1"/>
  <c r="AF420" i="37"/>
  <c r="AF413" i="37"/>
  <c r="AF412" i="37" s="1"/>
  <c r="AF410" i="37"/>
  <c r="AF408" i="37"/>
  <c r="AF383" i="37"/>
  <c r="AF376" i="37"/>
  <c r="AF374" i="37"/>
  <c r="AF372" i="37"/>
  <c r="AF363" i="37"/>
  <c r="AF177" i="37"/>
  <c r="AF131" i="37"/>
  <c r="AF130" i="37" s="1"/>
  <c r="AF115" i="37"/>
  <c r="AF94" i="37"/>
  <c r="AF87" i="37"/>
  <c r="AF86" i="37" s="1"/>
  <c r="AF83" i="37"/>
  <c r="AD579" i="37"/>
  <c r="AD364" i="37"/>
  <c r="AC179" i="37"/>
  <c r="AC117" i="37"/>
  <c r="AC118" i="37" s="1"/>
  <c r="Z579" i="37"/>
  <c r="AD581" i="37"/>
  <c r="AC406" i="37"/>
  <c r="AC139" i="37"/>
  <c r="AC140" i="37" s="1"/>
  <c r="AC85" i="37"/>
  <c r="AB145" i="37"/>
  <c r="AB146" i="37"/>
  <c r="U361" i="37"/>
  <c r="Y361" i="37"/>
  <c r="AE361" i="37" s="1"/>
  <c r="AC419" i="37"/>
  <c r="AF419" i="37" s="1"/>
  <c r="AF418" i="37" s="1"/>
  <c r="AC100" i="37"/>
  <c r="AC101" i="37" s="1"/>
  <c r="AC417" i="37"/>
  <c r="AF417" i="37" s="1"/>
  <c r="AF416" i="37" s="1"/>
  <c r="AC172" i="37"/>
  <c r="AC148" i="37"/>
  <c r="AC89" i="37"/>
  <c r="AB150" i="37"/>
  <c r="AB151" i="37"/>
  <c r="AC415" i="37"/>
  <c r="AF415" i="37" s="1"/>
  <c r="AF414" i="37" s="1"/>
  <c r="AC305" i="37"/>
  <c r="AC300" i="37"/>
  <c r="AF300" i="37" s="1"/>
  <c r="AC507" i="37"/>
  <c r="AC366" i="37"/>
  <c r="AC361" i="37"/>
  <c r="U581" i="37"/>
  <c r="U579" i="37"/>
  <c r="U576" i="37"/>
  <c r="AC399" i="37"/>
  <c r="AC400" i="37" s="1"/>
  <c r="AC401" i="37" s="1"/>
  <c r="AC478" i="37"/>
  <c r="AC391" i="37"/>
  <c r="AC333" i="37"/>
  <c r="AC357" i="37"/>
  <c r="AC352" i="37"/>
  <c r="AC369" i="37"/>
  <c r="AF369" i="37" s="1"/>
  <c r="AF368" i="37" s="1"/>
  <c r="AC271" i="37"/>
  <c r="AC263" i="37"/>
  <c r="AC253" i="37"/>
  <c r="AC166" i="37"/>
  <c r="AC153" i="37"/>
  <c r="AC110" i="37"/>
  <c r="AC136" i="37"/>
  <c r="AC144" i="37"/>
  <c r="AC97" i="37"/>
  <c r="AF361" i="37" l="1"/>
  <c r="AF360" i="37" s="1"/>
  <c r="AF333" i="37"/>
  <c r="AF332" i="37" s="1"/>
  <c r="AF305" i="37"/>
  <c r="AF304" i="37" s="1"/>
  <c r="AC149" i="37"/>
  <c r="AC150" i="37" s="1"/>
  <c r="AC151" i="37" s="1"/>
  <c r="AF151" i="37" s="1"/>
  <c r="AF150" i="37" s="1"/>
  <c r="AF149" i="37" s="1"/>
  <c r="AF148" i="37" s="1"/>
  <c r="AF147" i="37" s="1"/>
  <c r="AC367" i="37"/>
  <c r="AF367" i="37" s="1"/>
  <c r="AF366" i="37" s="1"/>
  <c r="AF365" i="37" s="1"/>
  <c r="AC141" i="37"/>
  <c r="AC145" i="37"/>
  <c r="AC137" i="37"/>
  <c r="AC358" i="37"/>
  <c r="AF136" i="37" l="1"/>
  <c r="AF135" i="37" s="1"/>
  <c r="AF134" i="37" s="1"/>
  <c r="AF133" i="37" s="1"/>
  <c r="AF137" i="37"/>
  <c r="Z137" i="37" s="1"/>
  <c r="AC146" i="37"/>
  <c r="AF146" i="37" s="1"/>
  <c r="AF145" i="37" s="1"/>
  <c r="AF144" i="37" s="1"/>
  <c r="AF143" i="37" s="1"/>
  <c r="AF142" i="37" s="1"/>
  <c r="N481" i="37" l="1"/>
  <c r="U481" i="37" s="1"/>
  <c r="N364" i="37" l="1"/>
  <c r="U364" i="37" s="1"/>
  <c r="AD53" i="37" l="1"/>
  <c r="AD54" i="37"/>
  <c r="AD55" i="37"/>
  <c r="AD56" i="37"/>
  <c r="T52" i="37"/>
  <c r="AB52" i="37"/>
  <c r="AD52" i="37" l="1"/>
  <c r="N74" i="37"/>
  <c r="U74" i="37" s="1"/>
  <c r="N73" i="37"/>
  <c r="U73" i="37" s="1"/>
  <c r="N72" i="37"/>
  <c r="N71" i="37"/>
  <c r="U71" i="37" s="1"/>
  <c r="N70" i="37"/>
  <c r="U70" i="37" s="1"/>
  <c r="N69" i="37"/>
  <c r="U69" i="37" s="1"/>
  <c r="N68" i="37"/>
  <c r="U68" i="37" s="1"/>
  <c r="N67" i="37"/>
  <c r="U67" i="37" s="1"/>
  <c r="N66" i="37"/>
  <c r="U66" i="37" s="1"/>
  <c r="N65" i="37"/>
  <c r="N64" i="37"/>
  <c r="U64" i="37" s="1"/>
  <c r="N63" i="37"/>
  <c r="U63" i="37" s="1"/>
  <c r="N62" i="37"/>
  <c r="U62" i="37" s="1"/>
  <c r="N61" i="37"/>
  <c r="U61" i="37" s="1"/>
  <c r="N60" i="37"/>
  <c r="U60" i="37" s="1"/>
  <c r="N59" i="37"/>
  <c r="U59" i="37" s="1"/>
  <c r="N58" i="37"/>
  <c r="U58" i="37" s="1"/>
  <c r="N57" i="37"/>
  <c r="U57" i="37" s="1"/>
  <c r="N56" i="37"/>
  <c r="U56" i="37" s="1"/>
  <c r="N55" i="37"/>
  <c r="U55" i="37" s="1"/>
  <c r="N54" i="37"/>
  <c r="U54" i="37" s="1"/>
  <c r="N53" i="37"/>
  <c r="U53" i="37" s="1"/>
  <c r="N52" i="37"/>
  <c r="U52" i="37" l="1"/>
  <c r="AD653" i="37"/>
  <c r="U72" i="37"/>
  <c r="U65" i="37"/>
  <c r="AD57" i="37"/>
  <c r="N81" i="37"/>
  <c r="U81" i="37" s="1"/>
  <c r="N80" i="37"/>
  <c r="U80" i="37" s="1"/>
  <c r="N79" i="37"/>
  <c r="U79" i="37" s="1"/>
  <c r="N78" i="37"/>
  <c r="U78" i="37" s="1"/>
  <c r="N77" i="37"/>
  <c r="U77" i="37" s="1"/>
  <c r="N76" i="37"/>
  <c r="U76" i="37" s="1"/>
  <c r="N75" i="37"/>
  <c r="AD655" i="37" l="1"/>
  <c r="O19" i="40" s="1"/>
  <c r="U75" i="37"/>
  <c r="AD660" i="37"/>
  <c r="AD58" i="37"/>
  <c r="M17" i="40"/>
  <c r="AD662" i="37" l="1"/>
  <c r="O18" i="40" s="1"/>
  <c r="AD59" i="37"/>
  <c r="AD60" i="37" l="1"/>
  <c r="AD83" i="37"/>
  <c r="AD84" i="37"/>
  <c r="AD86" i="37"/>
  <c r="AD89" i="37"/>
  <c r="AD93" i="37"/>
  <c r="AD94" i="37"/>
  <c r="AD95" i="37"/>
  <c r="AD98" i="37"/>
  <c r="AD99" i="37"/>
  <c r="AD105" i="37"/>
  <c r="AD111" i="37"/>
  <c r="AD114" i="37"/>
  <c r="AD115" i="37"/>
  <c r="AD120" i="37"/>
  <c r="AD122" i="37"/>
  <c r="AD124" i="37"/>
  <c r="AD126" i="37"/>
  <c r="AD127" i="37"/>
  <c r="AD128" i="37"/>
  <c r="AD132" i="37"/>
  <c r="AD138" i="37"/>
  <c r="AD152" i="37"/>
  <c r="AD157" i="37"/>
  <c r="AD158" i="37"/>
  <c r="AD159" i="37"/>
  <c r="AD163" i="37"/>
  <c r="AD164" i="37"/>
  <c r="AD167" i="37"/>
  <c r="AD174" i="37"/>
  <c r="AD175" i="37"/>
  <c r="AD177" i="37"/>
  <c r="AD182" i="37"/>
  <c r="AD183" i="37"/>
  <c r="AD184" i="37"/>
  <c r="AD185" i="37"/>
  <c r="AD186" i="37"/>
  <c r="AD187" i="37"/>
  <c r="AD190" i="37"/>
  <c r="AD191" i="37"/>
  <c r="AD192" i="37"/>
  <c r="AD193" i="37"/>
  <c r="AD194" i="37"/>
  <c r="AD195" i="37"/>
  <c r="AD196" i="37"/>
  <c r="AD197" i="37"/>
  <c r="AD198" i="37"/>
  <c r="AD199" i="37"/>
  <c r="AD200" i="37"/>
  <c r="AD201" i="37"/>
  <c r="AD202" i="37"/>
  <c r="AD203" i="37"/>
  <c r="AD204" i="37"/>
  <c r="AD205" i="37"/>
  <c r="AD206" i="37"/>
  <c r="AD207" i="37"/>
  <c r="AD208" i="37"/>
  <c r="AD209" i="37"/>
  <c r="AD210" i="37"/>
  <c r="AD211" i="37"/>
  <c r="AD212" i="37"/>
  <c r="AD213" i="37"/>
  <c r="AD214" i="37"/>
  <c r="AD215" i="37"/>
  <c r="AD216" i="37"/>
  <c r="AD217" i="37"/>
  <c r="AD218" i="37"/>
  <c r="AD219" i="37"/>
  <c r="AD220" i="37"/>
  <c r="AD221" i="37"/>
  <c r="AD222" i="37"/>
  <c r="AD223" i="37"/>
  <c r="AD224" i="37"/>
  <c r="AD225" i="37"/>
  <c r="AD226" i="37"/>
  <c r="AD227" i="37"/>
  <c r="AD228" i="37"/>
  <c r="AD230" i="37"/>
  <c r="AD231" i="37"/>
  <c r="AD232" i="37"/>
  <c r="AD233" i="37"/>
  <c r="AD234" i="37"/>
  <c r="AD235" i="37"/>
  <c r="AD236" i="37"/>
  <c r="AD237" i="37"/>
  <c r="AD238" i="37"/>
  <c r="AD239" i="37"/>
  <c r="AD240" i="37"/>
  <c r="AD241" i="37"/>
  <c r="AD242" i="37"/>
  <c r="AD243" i="37"/>
  <c r="AD244" i="37"/>
  <c r="AD245" i="37"/>
  <c r="AD246" i="37"/>
  <c r="AD247" i="37"/>
  <c r="AD248" i="37"/>
  <c r="AD249" i="37"/>
  <c r="AD250" i="37"/>
  <c r="AD251" i="37"/>
  <c r="AD252" i="37"/>
  <c r="AD254" i="37"/>
  <c r="AD256" i="37"/>
  <c r="AD258" i="37"/>
  <c r="AD260" i="37"/>
  <c r="AD262" i="37"/>
  <c r="AD266" i="37"/>
  <c r="AD268" i="37"/>
  <c r="AD274" i="37"/>
  <c r="AD278" i="37"/>
  <c r="AD282" i="37"/>
  <c r="AD283" i="37"/>
  <c r="AD284" i="37"/>
  <c r="AD285" i="37"/>
  <c r="AD286" i="37"/>
  <c r="AD287" i="37"/>
  <c r="AD288" i="37"/>
  <c r="AD289" i="37"/>
  <c r="AD290" i="37"/>
  <c r="AD291" i="37"/>
  <c r="AD292" i="37"/>
  <c r="AD293" i="37"/>
  <c r="AD294" i="37"/>
  <c r="AD295" i="37"/>
  <c r="AD296" i="37"/>
  <c r="AD297" i="37"/>
  <c r="AD298" i="37"/>
  <c r="AD299" i="37"/>
  <c r="AD301" i="37"/>
  <c r="AD302" i="37"/>
  <c r="AD303" i="37"/>
  <c r="AD306" i="37"/>
  <c r="AD307" i="37"/>
  <c r="AD310" i="37"/>
  <c r="AD311" i="37"/>
  <c r="AD312" i="37"/>
  <c r="AD313" i="37"/>
  <c r="AD314" i="37"/>
  <c r="AD317" i="37"/>
  <c r="AD318" i="37"/>
  <c r="AD319" i="37"/>
  <c r="AD320" i="37"/>
  <c r="AD321" i="37"/>
  <c r="AD322" i="37"/>
  <c r="AD323" i="37"/>
  <c r="AD324" i="37"/>
  <c r="AD325" i="37"/>
  <c r="AD326" i="37"/>
  <c r="AD327" i="37"/>
  <c r="AD328" i="37"/>
  <c r="AD329" i="37"/>
  <c r="AD330" i="37"/>
  <c r="AD331" i="37"/>
  <c r="AD332" i="37"/>
  <c r="AD334" i="37"/>
  <c r="AD335" i="37"/>
  <c r="AD336" i="37"/>
  <c r="AD337" i="37"/>
  <c r="AD338" i="37"/>
  <c r="AD339" i="37"/>
  <c r="AD340" i="37"/>
  <c r="AD341" i="37"/>
  <c r="AD342" i="37"/>
  <c r="AD343" i="37"/>
  <c r="AD344" i="37"/>
  <c r="AD345" i="37"/>
  <c r="AD346" i="37"/>
  <c r="AD347" i="37"/>
  <c r="AD348" i="37"/>
  <c r="AD349" i="37"/>
  <c r="AD353" i="37"/>
  <c r="AD356" i="37"/>
  <c r="AD359" i="37"/>
  <c r="AD360" i="37"/>
  <c r="AD362" i="37"/>
  <c r="AD363" i="37"/>
  <c r="AD368" i="37"/>
  <c r="AD370" i="37"/>
  <c r="AD371" i="37"/>
  <c r="AD372" i="37"/>
  <c r="AD373" i="37"/>
  <c r="AD374" i="37"/>
  <c r="AD375" i="37"/>
  <c r="AD376" i="37"/>
  <c r="AD377" i="37"/>
  <c r="AD378" i="37"/>
  <c r="AD381" i="37"/>
  <c r="AD382" i="37"/>
  <c r="AD383" i="37"/>
  <c r="AD384" i="37"/>
  <c r="AD385" i="37"/>
  <c r="AD386" i="37"/>
  <c r="AD387" i="37"/>
  <c r="AD388" i="37"/>
  <c r="AD392" i="37"/>
  <c r="AD393" i="37"/>
  <c r="AD394" i="37"/>
  <c r="AD396" i="37"/>
  <c r="AD397" i="37"/>
  <c r="AD402" i="37"/>
  <c r="AD407" i="37"/>
  <c r="AD408" i="37"/>
  <c r="AD409" i="37"/>
  <c r="AD410" i="37"/>
  <c r="AD411" i="37"/>
  <c r="AD412" i="37"/>
  <c r="AD414" i="37"/>
  <c r="AD416" i="37"/>
  <c r="AD418" i="37"/>
  <c r="AD420" i="37"/>
  <c r="AD421" i="37"/>
  <c r="AD423" i="37"/>
  <c r="AD424" i="37"/>
  <c r="AD425" i="37"/>
  <c r="AD426" i="37"/>
  <c r="AD427" i="37"/>
  <c r="AD428" i="37"/>
  <c r="AD429" i="37"/>
  <c r="AD430" i="37"/>
  <c r="AD431" i="37"/>
  <c r="AD432" i="37"/>
  <c r="AD433" i="37"/>
  <c r="AD434" i="37"/>
  <c r="AD435" i="37"/>
  <c r="AD436" i="37"/>
  <c r="AD437" i="37"/>
  <c r="AD438" i="37"/>
  <c r="AD439" i="37"/>
  <c r="AD440" i="37"/>
  <c r="AD441" i="37"/>
  <c r="AD442" i="37"/>
  <c r="AD443" i="37"/>
  <c r="AD444" i="37"/>
  <c r="AD445" i="37"/>
  <c r="AD446" i="37"/>
  <c r="AD447" i="37"/>
  <c r="AD449" i="37"/>
  <c r="AD450" i="37"/>
  <c r="AD451" i="37"/>
  <c r="AD452" i="37"/>
  <c r="AD453" i="37"/>
  <c r="AD454" i="37"/>
  <c r="AD455" i="37"/>
  <c r="AD456" i="37"/>
  <c r="AD457" i="37"/>
  <c r="AD458" i="37"/>
  <c r="AD459" i="37"/>
  <c r="AD460" i="37"/>
  <c r="AD461" i="37"/>
  <c r="AD462" i="37"/>
  <c r="AD463" i="37"/>
  <c r="AD464" i="37"/>
  <c r="AD465" i="37"/>
  <c r="AD466" i="37"/>
  <c r="AD467" i="37"/>
  <c r="AD468" i="37"/>
  <c r="AD469" i="37"/>
  <c r="AD471" i="37"/>
  <c r="AD472" i="37"/>
  <c r="AD473" i="37"/>
  <c r="AD474" i="37"/>
  <c r="AD475" i="37"/>
  <c r="AD476" i="37"/>
  <c r="AD479" i="37"/>
  <c r="AD480" i="37"/>
  <c r="AD482" i="37"/>
  <c r="AD483" i="37"/>
  <c r="AD484" i="37"/>
  <c r="AD485" i="37"/>
  <c r="AD486" i="37"/>
  <c r="AD487" i="37"/>
  <c r="AD488" i="37"/>
  <c r="AD490" i="37"/>
  <c r="AD491" i="37"/>
  <c r="AD492" i="37"/>
  <c r="AD494" i="37"/>
  <c r="AD497" i="37"/>
  <c r="AD500" i="37"/>
  <c r="AD501" i="37"/>
  <c r="AD502" i="37"/>
  <c r="AD503" i="37"/>
  <c r="AD504" i="37"/>
  <c r="AD505" i="37"/>
  <c r="AD507" i="37"/>
  <c r="AD508" i="37"/>
  <c r="AD509" i="37"/>
  <c r="AD510" i="37"/>
  <c r="AD511" i="37"/>
  <c r="AD512" i="37"/>
  <c r="AD513" i="37"/>
  <c r="AD514" i="37"/>
  <c r="AD516" i="37"/>
  <c r="AD517" i="37"/>
  <c r="AD518" i="37"/>
  <c r="AD519" i="37"/>
  <c r="AD520" i="37"/>
  <c r="AD521" i="37"/>
  <c r="AD522" i="37"/>
  <c r="AD523" i="37"/>
  <c r="AD524" i="37"/>
  <c r="AD525" i="37"/>
  <c r="AD526" i="37"/>
  <c r="AD527" i="37"/>
  <c r="AD528" i="37"/>
  <c r="AD529" i="37"/>
  <c r="AD530" i="37"/>
  <c r="AD531" i="37"/>
  <c r="AD532" i="37"/>
  <c r="AD533" i="37"/>
  <c r="AD534" i="37"/>
  <c r="AD535" i="37"/>
  <c r="AD536" i="37"/>
  <c r="AD537" i="37"/>
  <c r="AD538" i="37"/>
  <c r="AD539" i="37"/>
  <c r="AD540" i="37"/>
  <c r="AD541" i="37"/>
  <c r="AD542" i="37"/>
  <c r="AD543" i="37"/>
  <c r="AD544" i="37"/>
  <c r="AD545" i="37"/>
  <c r="AD546" i="37"/>
  <c r="AD547" i="37"/>
  <c r="AD548" i="37"/>
  <c r="AD550" i="37"/>
  <c r="AD551" i="37"/>
  <c r="AD552" i="37"/>
  <c r="AD553" i="37"/>
  <c r="AD554" i="37"/>
  <c r="AD555" i="37"/>
  <c r="AD556" i="37"/>
  <c r="AD559" i="37"/>
  <c r="AD560" i="37"/>
  <c r="AD561" i="37"/>
  <c r="AD564" i="37"/>
  <c r="AD565" i="37"/>
  <c r="AD566" i="37"/>
  <c r="AD568" i="37"/>
  <c r="AD569" i="37"/>
  <c r="AD570" i="37"/>
  <c r="AD571" i="37"/>
  <c r="AD572" i="37"/>
  <c r="AD573" i="37"/>
  <c r="AD574" i="37"/>
  <c r="AD575" i="37"/>
  <c r="AD577" i="37"/>
  <c r="AD578" i="37"/>
  <c r="AD580" i="37"/>
  <c r="AD582" i="37"/>
  <c r="AD583" i="37"/>
  <c r="AD584" i="37"/>
  <c r="AD586" i="37"/>
  <c r="AD587" i="37"/>
  <c r="AD588" i="37"/>
  <c r="AD589" i="37"/>
  <c r="AD590" i="37"/>
  <c r="AD591" i="37"/>
  <c r="AD592" i="37"/>
  <c r="AD61" i="37" l="1"/>
  <c r="AD275" i="37"/>
  <c r="AD264" i="37"/>
  <c r="AD265" i="37"/>
  <c r="AD279" i="37"/>
  <c r="AD153" i="37"/>
  <c r="AD85" i="37"/>
  <c r="AD253" i="37"/>
  <c r="AD91" i="37"/>
  <c r="AD357" i="37"/>
  <c r="AD119" i="37"/>
  <c r="AD567" i="37"/>
  <c r="AD563" i="37"/>
  <c r="AD506" i="37"/>
  <c r="AD496" i="37"/>
  <c r="AD259" i="37"/>
  <c r="AD255" i="37"/>
  <c r="AD156" i="37"/>
  <c r="AD87" i="37"/>
  <c r="AD515" i="37"/>
  <c r="AD100" i="37"/>
  <c r="AD261" i="37"/>
  <c r="AD106" i="37"/>
  <c r="AD88" i="37"/>
  <c r="AD267" i="37"/>
  <c r="AD123" i="37"/>
  <c r="AD493" i="37"/>
  <c r="AD448" i="37"/>
  <c r="AD413" i="37"/>
  <c r="AD361" i="37"/>
  <c r="AD257" i="37"/>
  <c r="AD147" i="37"/>
  <c r="AD112" i="37"/>
  <c r="AD90" i="37"/>
  <c r="AD562" i="37"/>
  <c r="AD495" i="37"/>
  <c r="AD417" i="37"/>
  <c r="AD369" i="37"/>
  <c r="AD300" i="37"/>
  <c r="AD263" i="37"/>
  <c r="AD176" i="37"/>
  <c r="AD171" i="37"/>
  <c r="AD129" i="37"/>
  <c r="AD125" i="37"/>
  <c r="AD121" i="37"/>
  <c r="AD498" i="37"/>
  <c r="AD499" i="37"/>
  <c r="AD549" i="37"/>
  <c r="AD489" i="37"/>
  <c r="AD315" i="37"/>
  <c r="AD316" i="37"/>
  <c r="AD557" i="37"/>
  <c r="AD470" i="37"/>
  <c r="AD398" i="37"/>
  <c r="AD379" i="37"/>
  <c r="AD380" i="37"/>
  <c r="AD165" i="37"/>
  <c r="AD166" i="37"/>
  <c r="AD130" i="37"/>
  <c r="AD131" i="37"/>
  <c r="AD108" i="37"/>
  <c r="AD102" i="37"/>
  <c r="AD96" i="37"/>
  <c r="AD97" i="37"/>
  <c r="AD419" i="37"/>
  <c r="AD415" i="37"/>
  <c r="AD270" i="37"/>
  <c r="AD271" i="37"/>
  <c r="AD160" i="37"/>
  <c r="AD116" i="37"/>
  <c r="AD92" i="37"/>
  <c r="AD395" i="37"/>
  <c r="AD269" i="37"/>
  <c r="AD173" i="37"/>
  <c r="AD365" i="37"/>
  <c r="AD558" i="37"/>
  <c r="AD389" i="37"/>
  <c r="AD350" i="37"/>
  <c r="AD354" i="37"/>
  <c r="AD355" i="37"/>
  <c r="AD405" i="37"/>
  <c r="AD406" i="37"/>
  <c r="AD304" i="37"/>
  <c r="AD305" i="37"/>
  <c r="AD272" i="37"/>
  <c r="AD273" i="37"/>
  <c r="AD276" i="37"/>
  <c r="AD277" i="37"/>
  <c r="AD308" i="37"/>
  <c r="AD309" i="37"/>
  <c r="AD280" i="37"/>
  <c r="AD281" i="37"/>
  <c r="AD188" i="37"/>
  <c r="AD189" i="37"/>
  <c r="AD178" i="37"/>
  <c r="AD179" i="37"/>
  <c r="AD229" i="37"/>
  <c r="AD333" i="37"/>
  <c r="AD180" i="37"/>
  <c r="AD181" i="37"/>
  <c r="AD154" i="37"/>
  <c r="AD155" i="37"/>
  <c r="AD148" i="37"/>
  <c r="AD142" i="37"/>
  <c r="AD133" i="37"/>
  <c r="AD62" i="37" l="1"/>
  <c r="AD139" i="37"/>
  <c r="AD358" i="37"/>
  <c r="AD113" i="37"/>
  <c r="AD107" i="37"/>
  <c r="AD172" i="37"/>
  <c r="AD101" i="37"/>
  <c r="AD161" i="37"/>
  <c r="AD162" i="37"/>
  <c r="AD403" i="37"/>
  <c r="AD404" i="37"/>
  <c r="AD109" i="37"/>
  <c r="AD110" i="37"/>
  <c r="AD118" i="37"/>
  <c r="AD117" i="37"/>
  <c r="AD399" i="37"/>
  <c r="AD103" i="37"/>
  <c r="AD104" i="37"/>
  <c r="AD477" i="37"/>
  <c r="AD478" i="37"/>
  <c r="AD134" i="37"/>
  <c r="AD140" i="37"/>
  <c r="AD141" i="37"/>
  <c r="AD351" i="37"/>
  <c r="AD352" i="37"/>
  <c r="AD366" i="37"/>
  <c r="AD367" i="37"/>
  <c r="AD149" i="37"/>
  <c r="AD143" i="37"/>
  <c r="AD390" i="37"/>
  <c r="AD391" i="37"/>
  <c r="N279" i="37"/>
  <c r="U279" i="37" s="1"/>
  <c r="N277" i="37"/>
  <c r="U277" i="37" s="1"/>
  <c r="N275" i="37"/>
  <c r="U275" i="37" s="1"/>
  <c r="N273" i="37"/>
  <c r="U273" i="37" s="1"/>
  <c r="N271" i="37"/>
  <c r="U271" i="37" s="1"/>
  <c r="N269" i="37"/>
  <c r="U269" i="37" s="1"/>
  <c r="N267" i="37"/>
  <c r="U267" i="37" s="1"/>
  <c r="N265" i="37"/>
  <c r="U265" i="37" s="1"/>
  <c r="N259" i="37"/>
  <c r="U259" i="37" s="1"/>
  <c r="N255" i="37"/>
  <c r="U255" i="37" s="1"/>
  <c r="N253" i="37"/>
  <c r="U253" i="37" s="1"/>
  <c r="AD63" i="37" l="1"/>
  <c r="AD400" i="37"/>
  <c r="AD401" i="37"/>
  <c r="AD150" i="37"/>
  <c r="AD151" i="37"/>
  <c r="AD144" i="37"/>
  <c r="AD135" i="37"/>
  <c r="N562" i="37"/>
  <c r="U562" i="37" s="1"/>
  <c r="N499" i="37"/>
  <c r="U499" i="37" s="1"/>
  <c r="N497" i="37"/>
  <c r="U497" i="37" s="1"/>
  <c r="N495" i="37"/>
  <c r="U495" i="37" s="1"/>
  <c r="N493" i="37"/>
  <c r="U493" i="37" s="1"/>
  <c r="N406" i="37"/>
  <c r="U406" i="37" s="1"/>
  <c r="AD64" i="37" l="1"/>
  <c r="AD145" i="37"/>
  <c r="AD146" i="37"/>
  <c r="AD136" i="37"/>
  <c r="AD137" i="37"/>
  <c r="N478" i="37"/>
  <c r="U478" i="37" s="1"/>
  <c r="N477" i="37"/>
  <c r="U477" i="37" s="1"/>
  <c r="N352" i="37"/>
  <c r="U352" i="37" s="1"/>
  <c r="N351" i="37"/>
  <c r="U351" i="37" s="1"/>
  <c r="V21" i="37" l="1"/>
  <c r="W20" i="37"/>
  <c r="V19" i="37"/>
  <c r="W21" i="37"/>
  <c r="V20" i="37"/>
  <c r="W19" i="37"/>
  <c r="V18" i="37"/>
  <c r="W17" i="37"/>
  <c r="V16" i="37"/>
  <c r="W15" i="37"/>
  <c r="V14" i="37"/>
  <c r="W13" i="37"/>
  <c r="V12" i="37"/>
  <c r="W11" i="37"/>
  <c r="V10" i="37"/>
  <c r="W9" i="37"/>
  <c r="AD617" i="37" s="1"/>
  <c r="V8" i="37"/>
  <c r="W7" i="37"/>
  <c r="V6" i="37"/>
  <c r="W5" i="37"/>
  <c r="W18" i="37"/>
  <c r="V17" i="37"/>
  <c r="W16" i="37"/>
  <c r="V15" i="37"/>
  <c r="W14" i="37"/>
  <c r="V13" i="37"/>
  <c r="W12" i="37"/>
  <c r="V11" i="37"/>
  <c r="W10" i="37"/>
  <c r="V9" i="37"/>
  <c r="AD619" i="37" s="1"/>
  <c r="N23" i="40" s="1"/>
  <c r="W8" i="37"/>
  <c r="V7" i="37"/>
  <c r="W6" i="37"/>
  <c r="V5" i="37"/>
  <c r="W4" i="37"/>
  <c r="V3" i="37"/>
  <c r="W2" i="37"/>
  <c r="V4" i="37"/>
  <c r="W3" i="37"/>
  <c r="V2" i="37"/>
  <c r="Y2" i="37"/>
  <c r="AE2" i="37" s="1"/>
  <c r="AF2" i="37" s="1"/>
  <c r="Z2" i="37" s="1"/>
  <c r="Y3" i="37"/>
  <c r="AE3" i="37" s="1"/>
  <c r="AF3" i="37" s="1"/>
  <c r="Z3" i="37" s="1"/>
  <c r="Y7" i="37"/>
  <c r="AE7" i="37" s="1"/>
  <c r="AF7" i="37" s="1"/>
  <c r="Z7" i="37" s="1"/>
  <c r="Y11" i="37"/>
  <c r="AE11" i="37" s="1"/>
  <c r="AF11" i="37" s="1"/>
  <c r="Z11" i="37" s="1"/>
  <c r="Y15" i="37"/>
  <c r="AE15" i="37" s="1"/>
  <c r="AF15" i="37" s="1"/>
  <c r="Z15" i="37" s="1"/>
  <c r="Y19" i="37"/>
  <c r="AE19" i="37" s="1"/>
  <c r="AF19" i="37" s="1"/>
  <c r="Z19" i="37" s="1"/>
  <c r="Y8" i="37"/>
  <c r="AE8" i="37" s="1"/>
  <c r="AF8" i="37" s="1"/>
  <c r="Z8" i="37" s="1"/>
  <c r="Y12" i="37"/>
  <c r="AE12" i="37" s="1"/>
  <c r="AF12" i="37" s="1"/>
  <c r="Z12" i="37" s="1"/>
  <c r="Y16" i="37"/>
  <c r="AE16" i="37" s="1"/>
  <c r="AF16" i="37" s="1"/>
  <c r="Z16" i="37" s="1"/>
  <c r="Y20" i="37"/>
  <c r="AE20" i="37" s="1"/>
  <c r="AF20" i="37" s="1"/>
  <c r="Z20" i="37" s="1"/>
  <c r="Y21" i="37"/>
  <c r="AE21" i="37" s="1"/>
  <c r="AF21" i="37" s="1"/>
  <c r="Z21" i="37" s="1"/>
  <c r="Y4" i="37"/>
  <c r="AE4" i="37" s="1"/>
  <c r="AF4" i="37" s="1"/>
  <c r="Z4" i="37" s="1"/>
  <c r="Y5" i="37"/>
  <c r="AE5" i="37" s="1"/>
  <c r="AF5" i="37" s="1"/>
  <c r="Z5" i="37" s="1"/>
  <c r="Y9" i="37"/>
  <c r="AE9" i="37" s="1"/>
  <c r="AF9" i="37" s="1"/>
  <c r="Z9" i="37" s="1"/>
  <c r="Y13" i="37"/>
  <c r="AE13" i="37" s="1"/>
  <c r="AF13" i="37" s="1"/>
  <c r="Z13" i="37" s="1"/>
  <c r="Y17" i="37"/>
  <c r="AE17" i="37" s="1"/>
  <c r="AF17" i="37" s="1"/>
  <c r="Z17" i="37" s="1"/>
  <c r="Y6" i="37"/>
  <c r="AE6" i="37" s="1"/>
  <c r="AF6" i="37" s="1"/>
  <c r="Z6" i="37" s="1"/>
  <c r="Y10" i="37"/>
  <c r="AE10" i="37" s="1"/>
  <c r="AF10" i="37" s="1"/>
  <c r="Z10" i="37" s="1"/>
  <c r="Y14" i="37"/>
  <c r="AE14" i="37" s="1"/>
  <c r="AF14" i="37" s="1"/>
  <c r="Z14" i="37" s="1"/>
  <c r="Y18" i="37"/>
  <c r="AE18" i="37" s="1"/>
  <c r="AF18" i="37" s="1"/>
  <c r="Z18" i="37" s="1"/>
  <c r="Y23" i="37"/>
  <c r="AE23" i="37" s="1"/>
  <c r="AF23" i="37" s="1"/>
  <c r="Z23" i="37" s="1"/>
  <c r="Y27" i="37"/>
  <c r="AE27" i="37" s="1"/>
  <c r="AF27" i="37" s="1"/>
  <c r="Z27" i="37" s="1"/>
  <c r="Y30" i="37"/>
  <c r="AE30" i="37" s="1"/>
  <c r="AF30" i="37" s="1"/>
  <c r="Z30" i="37" s="1"/>
  <c r="Y31" i="37"/>
  <c r="AE31" i="37" s="1"/>
  <c r="AF31" i="37" s="1"/>
  <c r="Z31" i="37" s="1"/>
  <c r="Y34" i="37"/>
  <c r="AE34" i="37" s="1"/>
  <c r="AF34" i="37" s="1"/>
  <c r="Z34" i="37" s="1"/>
  <c r="Y36" i="37"/>
  <c r="AE36" i="37" s="1"/>
  <c r="AF36" i="37" s="1"/>
  <c r="Z36" i="37" s="1"/>
  <c r="Y38" i="37"/>
  <c r="AE38" i="37" s="1"/>
  <c r="AF38" i="37" s="1"/>
  <c r="Z38" i="37" s="1"/>
  <c r="Y25" i="37"/>
  <c r="AE25" i="37" s="1"/>
  <c r="AF25" i="37" s="1"/>
  <c r="Z25" i="37" s="1"/>
  <c r="Y28" i="37"/>
  <c r="AE28" i="37" s="1"/>
  <c r="AF28" i="37" s="1"/>
  <c r="Z28" i="37" s="1"/>
  <c r="Y29" i="37"/>
  <c r="AE29" i="37" s="1"/>
  <c r="AF29" i="37" s="1"/>
  <c r="Z29" i="37" s="1"/>
  <c r="Y33" i="37"/>
  <c r="AE33" i="37" s="1"/>
  <c r="AF33" i="37" s="1"/>
  <c r="Z33" i="37" s="1"/>
  <c r="Y35" i="37"/>
  <c r="AE35" i="37" s="1"/>
  <c r="Y37" i="37"/>
  <c r="AE37" i="37" s="1"/>
  <c r="AF37" i="37" s="1"/>
  <c r="Z37" i="37" s="1"/>
  <c r="Y32" i="37"/>
  <c r="AE32" i="37" s="1"/>
  <c r="AF32" i="37" s="1"/>
  <c r="Z32" i="37" s="1"/>
  <c r="Y24" i="37"/>
  <c r="AE24" i="37" s="1"/>
  <c r="AF24" i="37" s="1"/>
  <c r="Z24" i="37" s="1"/>
  <c r="Y26" i="37"/>
  <c r="AE26" i="37" s="1"/>
  <c r="AF26" i="37" s="1"/>
  <c r="Z26" i="37" s="1"/>
  <c r="V23" i="37"/>
  <c r="W24" i="37"/>
  <c r="V25" i="37"/>
  <c r="W26" i="37"/>
  <c r="V27" i="37"/>
  <c r="W28" i="37"/>
  <c r="V29" i="37"/>
  <c r="W30" i="37"/>
  <c r="V31" i="37"/>
  <c r="W32" i="37"/>
  <c r="V33" i="37"/>
  <c r="W34" i="37"/>
  <c r="V35" i="37"/>
  <c r="W36" i="37"/>
  <c r="V37" i="37"/>
  <c r="W38" i="37"/>
  <c r="W23" i="37"/>
  <c r="V24" i="37"/>
  <c r="W25" i="37"/>
  <c r="V26" i="37"/>
  <c r="W27" i="37"/>
  <c r="V28" i="37"/>
  <c r="W29" i="37"/>
  <c r="V32" i="37"/>
  <c r="W33" i="37"/>
  <c r="V36" i="37"/>
  <c r="W37" i="37"/>
  <c r="V30" i="37"/>
  <c r="W31" i="37"/>
  <c r="V34" i="37"/>
  <c r="W35" i="37"/>
  <c r="V38" i="37"/>
  <c r="V22" i="37"/>
  <c r="W22" i="37"/>
  <c r="Y22" i="37"/>
  <c r="AE22" i="37" s="1"/>
  <c r="AF22" i="37" s="1"/>
  <c r="Z22" i="37" s="1"/>
  <c r="V40" i="37"/>
  <c r="Y40" i="37"/>
  <c r="AE40" i="37" s="1"/>
  <c r="AF40" i="37" s="1"/>
  <c r="V41" i="37"/>
  <c r="Y41" i="37"/>
  <c r="AE41" i="37" s="1"/>
  <c r="AF41" i="37" s="1"/>
  <c r="V42" i="37"/>
  <c r="Y42" i="37"/>
  <c r="AE42" i="37" s="1"/>
  <c r="AF42" i="37" s="1"/>
  <c r="V43" i="37"/>
  <c r="Y43" i="37"/>
  <c r="AE43" i="37" s="1"/>
  <c r="AF43" i="37" s="1"/>
  <c r="V44" i="37"/>
  <c r="Y44" i="37"/>
  <c r="AE44" i="37" s="1"/>
  <c r="AF44" i="37" s="1"/>
  <c r="V45" i="37"/>
  <c r="Y45" i="37"/>
  <c r="AE45" i="37" s="1"/>
  <c r="AF45" i="37" s="1"/>
  <c r="V46" i="37"/>
  <c r="Y46" i="37"/>
  <c r="AE46" i="37" s="1"/>
  <c r="AF46" i="37" s="1"/>
  <c r="V47" i="37"/>
  <c r="Y47" i="37"/>
  <c r="AE47" i="37" s="1"/>
  <c r="AF47" i="37" s="1"/>
  <c r="V48" i="37"/>
  <c r="Y48" i="37"/>
  <c r="AE48" i="37" s="1"/>
  <c r="AF48" i="37" s="1"/>
  <c r="V49" i="37"/>
  <c r="Y49" i="37"/>
  <c r="V50" i="37"/>
  <c r="Y50" i="37"/>
  <c r="AE50" i="37" s="1"/>
  <c r="AF50" i="37" s="1"/>
  <c r="Z50" i="37" s="1"/>
  <c r="V51" i="37"/>
  <c r="Y51" i="37"/>
  <c r="AE51" i="37" s="1"/>
  <c r="AF51" i="37" s="1"/>
  <c r="W40" i="37"/>
  <c r="W41" i="37"/>
  <c r="W42" i="37"/>
  <c r="W43" i="37"/>
  <c r="W44" i="37"/>
  <c r="W45" i="37"/>
  <c r="W46" i="37"/>
  <c r="W47" i="37"/>
  <c r="W48" i="37"/>
  <c r="W49" i="37"/>
  <c r="W50" i="37"/>
  <c r="W51" i="37"/>
  <c r="Y39" i="37"/>
  <c r="AE39" i="37" s="1"/>
  <c r="AF39" i="37" s="1"/>
  <c r="Z39" i="37" s="1"/>
  <c r="W39" i="37"/>
  <c r="V39" i="37"/>
  <c r="Y91" i="37"/>
  <c r="AE91" i="37" s="1"/>
  <c r="V422" i="37"/>
  <c r="W422" i="37"/>
  <c r="Y422" i="37"/>
  <c r="AE422" i="37" s="1"/>
  <c r="AF422" i="37" s="1"/>
  <c r="Y88" i="37"/>
  <c r="AE88" i="37" s="1"/>
  <c r="Y92" i="37"/>
  <c r="AE92" i="37" s="1"/>
  <c r="AF92" i="37" s="1"/>
  <c r="Y96" i="37"/>
  <c r="AE96" i="37" s="1"/>
  <c r="Y100" i="37"/>
  <c r="AE100" i="37" s="1"/>
  <c r="Y104" i="37"/>
  <c r="AE104" i="37" s="1"/>
  <c r="AF104" i="37" s="1"/>
  <c r="Y112" i="37"/>
  <c r="AE112" i="37" s="1"/>
  <c r="Y120" i="37"/>
  <c r="AE120" i="37" s="1"/>
  <c r="AF120" i="37" s="1"/>
  <c r="Y124" i="37"/>
  <c r="AE124" i="37" s="1"/>
  <c r="AF124" i="37" s="1"/>
  <c r="Y128" i="37"/>
  <c r="AE128" i="37" s="1"/>
  <c r="Y132" i="37"/>
  <c r="AE132" i="37" s="1"/>
  <c r="AF132" i="37" s="1"/>
  <c r="Y156" i="37"/>
  <c r="AE156" i="37" s="1"/>
  <c r="Y160" i="37"/>
  <c r="AE160" i="37" s="1"/>
  <c r="Y163" i="37"/>
  <c r="AE163" i="37" s="1"/>
  <c r="AF163" i="37" s="1"/>
  <c r="Y167" i="37"/>
  <c r="AE167" i="37" s="1"/>
  <c r="AF167" i="37" s="1"/>
  <c r="Y171" i="37"/>
  <c r="AE171" i="37" s="1"/>
  <c r="Y174" i="37"/>
  <c r="AE174" i="37" s="1"/>
  <c r="AF174" i="37" s="1"/>
  <c r="Y178" i="37"/>
  <c r="AE178" i="37" s="1"/>
  <c r="Y182" i="37"/>
  <c r="AE182" i="37" s="1"/>
  <c r="AF182" i="37" s="1"/>
  <c r="Y186" i="37"/>
  <c r="AE186" i="37" s="1"/>
  <c r="AF186" i="37" s="1"/>
  <c r="Y190" i="37"/>
  <c r="AE190" i="37" s="1"/>
  <c r="AF190" i="37" s="1"/>
  <c r="Y193" i="37"/>
  <c r="AE193" i="37" s="1"/>
  <c r="AF193" i="37" s="1"/>
  <c r="Y197" i="37"/>
  <c r="AE197" i="37" s="1"/>
  <c r="AF197" i="37" s="1"/>
  <c r="Y201" i="37"/>
  <c r="AE201" i="37" s="1"/>
  <c r="AF201" i="37" s="1"/>
  <c r="Y205" i="37"/>
  <c r="AE205" i="37" s="1"/>
  <c r="AF205" i="37" s="1"/>
  <c r="Y209" i="37"/>
  <c r="AE209" i="37" s="1"/>
  <c r="AF209" i="37" s="1"/>
  <c r="Y213" i="37"/>
  <c r="AE213" i="37" s="1"/>
  <c r="AF213" i="37" s="1"/>
  <c r="Y217" i="37"/>
  <c r="AE217" i="37" s="1"/>
  <c r="AF217" i="37" s="1"/>
  <c r="Y221" i="37"/>
  <c r="AE221" i="37" s="1"/>
  <c r="AF221" i="37" s="1"/>
  <c r="Y225" i="37"/>
  <c r="AE225" i="37" s="1"/>
  <c r="AF225" i="37" s="1"/>
  <c r="Y229" i="37"/>
  <c r="AE229" i="37" s="1"/>
  <c r="AF229" i="37" s="1"/>
  <c r="AF228" i="37" s="1"/>
  <c r="Y233" i="37"/>
  <c r="AE233" i="37" s="1"/>
  <c r="AF233" i="37" s="1"/>
  <c r="Y244" i="37"/>
  <c r="AE244" i="37" s="1"/>
  <c r="AF244" i="37" s="1"/>
  <c r="Y248" i="37"/>
  <c r="AE248" i="37" s="1"/>
  <c r="AF248" i="37" s="1"/>
  <c r="Y252" i="37"/>
  <c r="AE252" i="37" s="1"/>
  <c r="Y256" i="37"/>
  <c r="AE256" i="37" s="1"/>
  <c r="Y260" i="37"/>
  <c r="AE260" i="37" s="1"/>
  <c r="Y264" i="37"/>
  <c r="AE264" i="37" s="1"/>
  <c r="Y268" i="37"/>
  <c r="AE268" i="37" s="1"/>
  <c r="Y272" i="37"/>
  <c r="AE272" i="37" s="1"/>
  <c r="Y276" i="37"/>
  <c r="AE276" i="37" s="1"/>
  <c r="Y280" i="37"/>
  <c r="AE280" i="37" s="1"/>
  <c r="Y284" i="37"/>
  <c r="AE284" i="37" s="1"/>
  <c r="AF284" i="37" s="1"/>
  <c r="Y288" i="37"/>
  <c r="AE288" i="37" s="1"/>
  <c r="AF288" i="37" s="1"/>
  <c r="Y292" i="37"/>
  <c r="AE292" i="37" s="1"/>
  <c r="AF292" i="37" s="1"/>
  <c r="Y308" i="37"/>
  <c r="AE308" i="37" s="1"/>
  <c r="AF308" i="37" s="1"/>
  <c r="Y312" i="37"/>
  <c r="AE312" i="37" s="1"/>
  <c r="AF312" i="37" s="1"/>
  <c r="Y316" i="37"/>
  <c r="AE316" i="37" s="1"/>
  <c r="AF316" i="37" s="1"/>
  <c r="AF315" i="37" s="1"/>
  <c r="Y346" i="37"/>
  <c r="AE346" i="37" s="1"/>
  <c r="AF346" i="37" s="1"/>
  <c r="Y358" i="37"/>
  <c r="AE358" i="37" s="1"/>
  <c r="AF358" i="37" s="1"/>
  <c r="Y370" i="37"/>
  <c r="AE370" i="37" s="1"/>
  <c r="AF370" i="37" s="1"/>
  <c r="Y378" i="37"/>
  <c r="AE378" i="37" s="1"/>
  <c r="AF378" i="37" s="1"/>
  <c r="Y406" i="37"/>
  <c r="AE406" i="37" s="1"/>
  <c r="AF406" i="37" s="1"/>
  <c r="Y441" i="37"/>
  <c r="AE441" i="37" s="1"/>
  <c r="AF441" i="37" s="1"/>
  <c r="Y445" i="37"/>
  <c r="AE445" i="37" s="1"/>
  <c r="AF445" i="37" s="1"/>
  <c r="Y467" i="37"/>
  <c r="AE467" i="37" s="1"/>
  <c r="AF467" i="37" s="1"/>
  <c r="Y471" i="37"/>
  <c r="AE471" i="37" s="1"/>
  <c r="AF471" i="37" s="1"/>
  <c r="Y475" i="37"/>
  <c r="AE475" i="37" s="1"/>
  <c r="AF475" i="37" s="1"/>
  <c r="Y479" i="37"/>
  <c r="AE479" i="37" s="1"/>
  <c r="AF479" i="37" s="1"/>
  <c r="Y487" i="37"/>
  <c r="AE487" i="37" s="1"/>
  <c r="AF487" i="37" s="1"/>
  <c r="Y495" i="37"/>
  <c r="AE495" i="37" s="1"/>
  <c r="AF495" i="37" s="1"/>
  <c r="Y499" i="37"/>
  <c r="AE499" i="37" s="1"/>
  <c r="AF499" i="37" s="1"/>
  <c r="Y503" i="37"/>
  <c r="AE503" i="37" s="1"/>
  <c r="AF503" i="37" s="1"/>
  <c r="Y507" i="37"/>
  <c r="AE507" i="37" s="1"/>
  <c r="AF507" i="37" s="1"/>
  <c r="Y511" i="37"/>
  <c r="AE511" i="37" s="1"/>
  <c r="AF511" i="37" s="1"/>
  <c r="Y518" i="37"/>
  <c r="AE518" i="37" s="1"/>
  <c r="AF518" i="37" s="1"/>
  <c r="Y522" i="37"/>
  <c r="AE522" i="37" s="1"/>
  <c r="AF522" i="37" s="1"/>
  <c r="Y526" i="37"/>
  <c r="AE526" i="37" s="1"/>
  <c r="AF526" i="37" s="1"/>
  <c r="Y530" i="37"/>
  <c r="AE530" i="37" s="1"/>
  <c r="AF530" i="37" s="1"/>
  <c r="Y550" i="37"/>
  <c r="AE550" i="37" s="1"/>
  <c r="AF550" i="37" s="1"/>
  <c r="AF549" i="37" s="1"/>
  <c r="Y554" i="37"/>
  <c r="AE554" i="37" s="1"/>
  <c r="AF554" i="37" s="1"/>
  <c r="Y562" i="37"/>
  <c r="AE562" i="37" s="1"/>
  <c r="AF562" i="37" s="1"/>
  <c r="Y570" i="37"/>
  <c r="AE570" i="37" s="1"/>
  <c r="AF570" i="37" s="1"/>
  <c r="Y574" i="37"/>
  <c r="AE574" i="37" s="1"/>
  <c r="AF574" i="37" s="1"/>
  <c r="Y586" i="37"/>
  <c r="AE586" i="37" s="1"/>
  <c r="AF586" i="37" s="1"/>
  <c r="Y89" i="37"/>
  <c r="AE89" i="37" s="1"/>
  <c r="AF89" i="37" s="1"/>
  <c r="Y97" i="37"/>
  <c r="AE97" i="37" s="1"/>
  <c r="AF97" i="37" s="1"/>
  <c r="Y101" i="37"/>
  <c r="AE101" i="37" s="1"/>
  <c r="AF101" i="37" s="1"/>
  <c r="Y109" i="37"/>
  <c r="AE109" i="37" s="1"/>
  <c r="Y113" i="37"/>
  <c r="AE113" i="37" s="1"/>
  <c r="AF113" i="37" s="1"/>
  <c r="Y117" i="37"/>
  <c r="AE117" i="37" s="1"/>
  <c r="Y121" i="37"/>
  <c r="AE121" i="37" s="1"/>
  <c r="Y125" i="37"/>
  <c r="AE125" i="37" s="1"/>
  <c r="Y129" i="37"/>
  <c r="AE129" i="37" s="1"/>
  <c r="AF129" i="37" s="1"/>
  <c r="Y141" i="37"/>
  <c r="AE141" i="37" s="1"/>
  <c r="AF141" i="37" s="1"/>
  <c r="AF140" i="37" s="1"/>
  <c r="AF139" i="37" s="1"/>
  <c r="AF138" i="37" s="1"/>
  <c r="Y153" i="37"/>
  <c r="AE153" i="37" s="1"/>
  <c r="AF153" i="37" s="1"/>
  <c r="AF152" i="37" s="1"/>
  <c r="Y157" i="37"/>
  <c r="AE157" i="37" s="1"/>
  <c r="AF157" i="37" s="1"/>
  <c r="Y161" i="37"/>
  <c r="AE161" i="37" s="1"/>
  <c r="Y164" i="37"/>
  <c r="AE164" i="37" s="1"/>
  <c r="AF164" i="37" s="1"/>
  <c r="Y169" i="37"/>
  <c r="AE169" i="37" s="1"/>
  <c r="AF169" i="37" s="1"/>
  <c r="Y172" i="37"/>
  <c r="AE172" i="37" s="1"/>
  <c r="AF172" i="37" s="1"/>
  <c r="Y175" i="37"/>
  <c r="AE175" i="37" s="1"/>
  <c r="Y179" i="37"/>
  <c r="AE179" i="37" s="1"/>
  <c r="AF179" i="37" s="1"/>
  <c r="Y183" i="37"/>
  <c r="AE183" i="37" s="1"/>
  <c r="AF183" i="37" s="1"/>
  <c r="Y187" i="37"/>
  <c r="AE187" i="37" s="1"/>
  <c r="AF187" i="37" s="1"/>
  <c r="Y191" i="37"/>
  <c r="AE191" i="37" s="1"/>
  <c r="AF191" i="37" s="1"/>
  <c r="Y194" i="37"/>
  <c r="AE194" i="37" s="1"/>
  <c r="AF194" i="37" s="1"/>
  <c r="Y198" i="37"/>
  <c r="AE198" i="37" s="1"/>
  <c r="AF198" i="37" s="1"/>
  <c r="Y202" i="37"/>
  <c r="AE202" i="37" s="1"/>
  <c r="AF202" i="37" s="1"/>
  <c r="Y206" i="37"/>
  <c r="AE206" i="37" s="1"/>
  <c r="AF206" i="37" s="1"/>
  <c r="Y210" i="37"/>
  <c r="AE210" i="37" s="1"/>
  <c r="AF210" i="37" s="1"/>
  <c r="Y214" i="37"/>
  <c r="AE214" i="37" s="1"/>
  <c r="AF214" i="37" s="1"/>
  <c r="Y218" i="37"/>
  <c r="AE218" i="37" s="1"/>
  <c r="AF218" i="37" s="1"/>
  <c r="Y222" i="37"/>
  <c r="AE222" i="37" s="1"/>
  <c r="AF222" i="37" s="1"/>
  <c r="Y230" i="37"/>
  <c r="AE230" i="37" s="1"/>
  <c r="AF230" i="37" s="1"/>
  <c r="Y253" i="37"/>
  <c r="AE253" i="37" s="1"/>
  <c r="AF253" i="37" s="1"/>
  <c r="Y257" i="37"/>
  <c r="AE257" i="37" s="1"/>
  <c r="AF257" i="37" s="1"/>
  <c r="Y261" i="37"/>
  <c r="AE261" i="37" s="1"/>
  <c r="AF261" i="37" s="1"/>
  <c r="Y265" i="37"/>
  <c r="AE265" i="37" s="1"/>
  <c r="AF265" i="37" s="1"/>
  <c r="Y269" i="37"/>
  <c r="AE269" i="37" s="1"/>
  <c r="AF269" i="37" s="1"/>
  <c r="Y273" i="37"/>
  <c r="AE273" i="37" s="1"/>
  <c r="AF273" i="37" s="1"/>
  <c r="Y277" i="37"/>
  <c r="AE277" i="37" s="1"/>
  <c r="AF277" i="37" s="1"/>
  <c r="Y281" i="37"/>
  <c r="AE281" i="37" s="1"/>
  <c r="AF281" i="37" s="1"/>
  <c r="Y289" i="37"/>
  <c r="AE289" i="37" s="1"/>
  <c r="AF289" i="37" s="1"/>
  <c r="Y293" i="37"/>
  <c r="AE293" i="37" s="1"/>
  <c r="AF293" i="37" s="1"/>
  <c r="Y297" i="37"/>
  <c r="AE297" i="37" s="1"/>
  <c r="AF297" i="37" s="1"/>
  <c r="Y313" i="37"/>
  <c r="AE313" i="37" s="1"/>
  <c r="AF313" i="37" s="1"/>
  <c r="Y324" i="37"/>
  <c r="AE324" i="37" s="1"/>
  <c r="AF324" i="37" s="1"/>
  <c r="Y343" i="37"/>
  <c r="AE343" i="37" s="1"/>
  <c r="AF343" i="37" s="1"/>
  <c r="Y347" i="37"/>
  <c r="AE347" i="37" s="1"/>
  <c r="AF347" i="37" s="1"/>
  <c r="Y351" i="37"/>
  <c r="AE351" i="37" s="1"/>
  <c r="Y387" i="37"/>
  <c r="AE387" i="37" s="1"/>
  <c r="AF387" i="37" s="1"/>
  <c r="Y391" i="37"/>
  <c r="AE391" i="37" s="1"/>
  <c r="AF391" i="37" s="1"/>
  <c r="AF390" i="37" s="1"/>
  <c r="AF389" i="37" s="1"/>
  <c r="Y399" i="37"/>
  <c r="AE399" i="37" s="1"/>
  <c r="Y407" i="37"/>
  <c r="AE407" i="37" s="1"/>
  <c r="AF407" i="37" s="1"/>
  <c r="Y409" i="37"/>
  <c r="AE409" i="37" s="1"/>
  <c r="AF409" i="37" s="1"/>
  <c r="Y421" i="37"/>
  <c r="AE421" i="37" s="1"/>
  <c r="Y434" i="37"/>
  <c r="AE434" i="37" s="1"/>
  <c r="AF434" i="37" s="1"/>
  <c r="Y438" i="37"/>
  <c r="AE438" i="37" s="1"/>
  <c r="AF438" i="37" s="1"/>
  <c r="Y442" i="37"/>
  <c r="AE442" i="37" s="1"/>
  <c r="AF442" i="37" s="1"/>
  <c r="Y446" i="37"/>
  <c r="AE446" i="37" s="1"/>
  <c r="AF446" i="37" s="1"/>
  <c r="Y450" i="37"/>
  <c r="AE450" i="37" s="1"/>
  <c r="AF450" i="37" s="1"/>
  <c r="Y468" i="37"/>
  <c r="AE468" i="37" s="1"/>
  <c r="AF468" i="37" s="1"/>
  <c r="Y472" i="37"/>
  <c r="AE472" i="37" s="1"/>
  <c r="AF472" i="37" s="1"/>
  <c r="Y484" i="37"/>
  <c r="AE484" i="37" s="1"/>
  <c r="AF484" i="37" s="1"/>
  <c r="Y492" i="37"/>
  <c r="AE492" i="37" s="1"/>
  <c r="Y496" i="37"/>
  <c r="AE496" i="37" s="1"/>
  <c r="Y500" i="37"/>
  <c r="AE500" i="37" s="1"/>
  <c r="AF500" i="37" s="1"/>
  <c r="Y504" i="37"/>
  <c r="AE504" i="37" s="1"/>
  <c r="AF504" i="37" s="1"/>
  <c r="Y519" i="37"/>
  <c r="AE519" i="37" s="1"/>
  <c r="AF519" i="37" s="1"/>
  <c r="Y523" i="37"/>
  <c r="AE523" i="37" s="1"/>
  <c r="AF523" i="37" s="1"/>
  <c r="Y527" i="37"/>
  <c r="AE527" i="37" s="1"/>
  <c r="AF527" i="37" s="1"/>
  <c r="Y535" i="37"/>
  <c r="AE535" i="37" s="1"/>
  <c r="AF535" i="37" s="1"/>
  <c r="Y547" i="37"/>
  <c r="AE547" i="37" s="1"/>
  <c r="AF547" i="37" s="1"/>
  <c r="Y551" i="37"/>
  <c r="AE551" i="37" s="1"/>
  <c r="AF551" i="37" s="1"/>
  <c r="Y555" i="37"/>
  <c r="AE555" i="37" s="1"/>
  <c r="AF555" i="37" s="1"/>
  <c r="Y559" i="37"/>
  <c r="AE559" i="37" s="1"/>
  <c r="AF559" i="37" s="1"/>
  <c r="AF558" i="37" s="1"/>
  <c r="AF557" i="37" s="1"/>
  <c r="Y567" i="37"/>
  <c r="AE567" i="37" s="1"/>
  <c r="AF567" i="37" s="1"/>
  <c r="AF566" i="37" s="1"/>
  <c r="Y571" i="37"/>
  <c r="AE571" i="37" s="1"/>
  <c r="AF571" i="37" s="1"/>
  <c r="Y575" i="37"/>
  <c r="AE575" i="37" s="1"/>
  <c r="AF575" i="37" s="1"/>
  <c r="Y90" i="37"/>
  <c r="AE90" i="37" s="1"/>
  <c r="AF90" i="37" s="1"/>
  <c r="Y106" i="37"/>
  <c r="AE106" i="37" s="1"/>
  <c r="Y110" i="37"/>
  <c r="AE110" i="37" s="1"/>
  <c r="AF110" i="37" s="1"/>
  <c r="Y118" i="37"/>
  <c r="AE118" i="37" s="1"/>
  <c r="AF118" i="37" s="1"/>
  <c r="Y122" i="37"/>
  <c r="AE122" i="37" s="1"/>
  <c r="AF122" i="37" s="1"/>
  <c r="Y126" i="37"/>
  <c r="AE126" i="37" s="1"/>
  <c r="AF126" i="37" s="1"/>
  <c r="Y154" i="37"/>
  <c r="AE154" i="37" s="1"/>
  <c r="Y158" i="37"/>
  <c r="AE158" i="37" s="1"/>
  <c r="AF158" i="37" s="1"/>
  <c r="Y162" i="37"/>
  <c r="AE162" i="37" s="1"/>
  <c r="AF162" i="37" s="1"/>
  <c r="Y165" i="37"/>
  <c r="AE165" i="37" s="1"/>
  <c r="Y176" i="37"/>
  <c r="AE176" i="37" s="1"/>
  <c r="AF176" i="37" s="1"/>
  <c r="Y180" i="37"/>
  <c r="AE180" i="37" s="1"/>
  <c r="Y184" i="37"/>
  <c r="AE184" i="37" s="1"/>
  <c r="AF184" i="37" s="1"/>
  <c r="Y188" i="37"/>
  <c r="AE188" i="37" s="1"/>
  <c r="Y195" i="37"/>
  <c r="AE195" i="37" s="1"/>
  <c r="AF195" i="37" s="1"/>
  <c r="Y199" i="37"/>
  <c r="AE199" i="37" s="1"/>
  <c r="AF199" i="37" s="1"/>
  <c r="Y203" i="37"/>
  <c r="AE203" i="37" s="1"/>
  <c r="AF203" i="37" s="1"/>
  <c r="Y207" i="37"/>
  <c r="AE207" i="37" s="1"/>
  <c r="AF207" i="37" s="1"/>
  <c r="Y211" i="37"/>
  <c r="AE211" i="37" s="1"/>
  <c r="AF211" i="37" s="1"/>
  <c r="Y215" i="37"/>
  <c r="AE215" i="37" s="1"/>
  <c r="AF215" i="37" s="1"/>
  <c r="Y219" i="37"/>
  <c r="AE219" i="37" s="1"/>
  <c r="AF219" i="37" s="1"/>
  <c r="Y223" i="37"/>
  <c r="AE223" i="37" s="1"/>
  <c r="AF223" i="37" s="1"/>
  <c r="Y227" i="37"/>
  <c r="AE227" i="37" s="1"/>
  <c r="AF227" i="37" s="1"/>
  <c r="Y231" i="37"/>
  <c r="AE231" i="37" s="1"/>
  <c r="AF231" i="37" s="1"/>
  <c r="Y235" i="37"/>
  <c r="AE235" i="37" s="1"/>
  <c r="AF235" i="37" s="1"/>
  <c r="Y242" i="37"/>
  <c r="AE242" i="37" s="1"/>
  <c r="AF242" i="37" s="1"/>
  <c r="Y246" i="37"/>
  <c r="AE246" i="37" s="1"/>
  <c r="AF246" i="37" s="1"/>
  <c r="Y254" i="37"/>
  <c r="AE254" i="37" s="1"/>
  <c r="Y258" i="37"/>
  <c r="AE258" i="37" s="1"/>
  <c r="Y262" i="37"/>
  <c r="AE262" i="37" s="1"/>
  <c r="Y266" i="37"/>
  <c r="AE266" i="37" s="1"/>
  <c r="Y270" i="37"/>
  <c r="AE270" i="37" s="1"/>
  <c r="Y274" i="37"/>
  <c r="AE274" i="37" s="1"/>
  <c r="Y278" i="37"/>
  <c r="AE278" i="37" s="1"/>
  <c r="Y282" i="37"/>
  <c r="AE282" i="37" s="1"/>
  <c r="AF282" i="37" s="1"/>
  <c r="Y286" i="37"/>
  <c r="AE286" i="37" s="1"/>
  <c r="AF286" i="37" s="1"/>
  <c r="Y290" i="37"/>
  <c r="AE290" i="37" s="1"/>
  <c r="AF290" i="37" s="1"/>
  <c r="Y294" i="37"/>
  <c r="AE294" i="37" s="1"/>
  <c r="AF294" i="37" s="1"/>
  <c r="Y314" i="37"/>
  <c r="AE314" i="37" s="1"/>
  <c r="AF314" i="37" s="1"/>
  <c r="Y325" i="37"/>
  <c r="AE325" i="37" s="1"/>
  <c r="AF325" i="37" s="1"/>
  <c r="Y329" i="37"/>
  <c r="AE329" i="37" s="1"/>
  <c r="AF329" i="37" s="1"/>
  <c r="Y344" i="37"/>
  <c r="AE344" i="37" s="1"/>
  <c r="AF344" i="37" s="1"/>
  <c r="Y348" i="37"/>
  <c r="AE348" i="37" s="1"/>
  <c r="AF348" i="37" s="1"/>
  <c r="Y352" i="37"/>
  <c r="AE352" i="37" s="1"/>
  <c r="AF352" i="37" s="1"/>
  <c r="Y384" i="37"/>
  <c r="AE384" i="37" s="1"/>
  <c r="AF384" i="37" s="1"/>
  <c r="Y388" i="37"/>
  <c r="AE388" i="37" s="1"/>
  <c r="AF388" i="37" s="1"/>
  <c r="Y392" i="37"/>
  <c r="AE392" i="37" s="1"/>
  <c r="AF392" i="37" s="1"/>
  <c r="Y396" i="37"/>
  <c r="AE396" i="37" s="1"/>
  <c r="AF396" i="37" s="1"/>
  <c r="Y400" i="37"/>
  <c r="AE400" i="37" s="1"/>
  <c r="Y443" i="37"/>
  <c r="AE443" i="37" s="1"/>
  <c r="AF443" i="37" s="1"/>
  <c r="Y458" i="37"/>
  <c r="AE458" i="37" s="1"/>
  <c r="AF458" i="37" s="1"/>
  <c r="Y469" i="37"/>
  <c r="AE469" i="37" s="1"/>
  <c r="Y477" i="37"/>
  <c r="AE477" i="37" s="1"/>
  <c r="Y485" i="37"/>
  <c r="AE485" i="37" s="1"/>
  <c r="AF485" i="37" s="1"/>
  <c r="Y489" i="37"/>
  <c r="AE489" i="37" s="1"/>
  <c r="AF489" i="37" s="1"/>
  <c r="AF488" i="37" s="1"/>
  <c r="Y493" i="37"/>
  <c r="AE493" i="37" s="1"/>
  <c r="AF493" i="37" s="1"/>
  <c r="Y497" i="37"/>
  <c r="AE497" i="37" s="1"/>
  <c r="AF497" i="37" s="1"/>
  <c r="Y501" i="37"/>
  <c r="AE501" i="37" s="1"/>
  <c r="AF501" i="37" s="1"/>
  <c r="Y524" i="37"/>
  <c r="AE524" i="37" s="1"/>
  <c r="AF524" i="37" s="1"/>
  <c r="Y548" i="37"/>
  <c r="AE548" i="37" s="1"/>
  <c r="AF548" i="37" s="1"/>
  <c r="Y552" i="37"/>
  <c r="AE552" i="37" s="1"/>
  <c r="AF552" i="37" s="1"/>
  <c r="Y556" i="37"/>
  <c r="AE556" i="37" s="1"/>
  <c r="AF556" i="37" s="1"/>
  <c r="Y560" i="37"/>
  <c r="AE560" i="37" s="1"/>
  <c r="AF560" i="37" s="1"/>
  <c r="Y564" i="37"/>
  <c r="AE564" i="37" s="1"/>
  <c r="AF564" i="37" s="1"/>
  <c r="AF563" i="37" s="1"/>
  <c r="Y568" i="37"/>
  <c r="AE568" i="37" s="1"/>
  <c r="AF568" i="37" s="1"/>
  <c r="Y572" i="37"/>
  <c r="AE572" i="37" s="1"/>
  <c r="AF572" i="37" s="1"/>
  <c r="Y584" i="37"/>
  <c r="AE584" i="37" s="1"/>
  <c r="AF584" i="37" s="1"/>
  <c r="Y123" i="37"/>
  <c r="AE123" i="37" s="1"/>
  <c r="Y159" i="37"/>
  <c r="AE159" i="37" s="1"/>
  <c r="AF159" i="37" s="1"/>
  <c r="Y170" i="37"/>
  <c r="AE170" i="37" s="1"/>
  <c r="Y181" i="37"/>
  <c r="AE181" i="37" s="1"/>
  <c r="AF181" i="37" s="1"/>
  <c r="Y192" i="37"/>
  <c r="AE192" i="37" s="1"/>
  <c r="AF192" i="37" s="1"/>
  <c r="Y208" i="37"/>
  <c r="AE208" i="37" s="1"/>
  <c r="AF208" i="37" s="1"/>
  <c r="Y243" i="37"/>
  <c r="AE243" i="37" s="1"/>
  <c r="AF243" i="37" s="1"/>
  <c r="Y263" i="37"/>
  <c r="AE263" i="37" s="1"/>
  <c r="AF263" i="37" s="1"/>
  <c r="Y279" i="37"/>
  <c r="AE279" i="37" s="1"/>
  <c r="AF279" i="37" s="1"/>
  <c r="Y291" i="37"/>
  <c r="AE291" i="37" s="1"/>
  <c r="AF291" i="37" s="1"/>
  <c r="Y299" i="37"/>
  <c r="AE299" i="37" s="1"/>
  <c r="AF299" i="37" s="1"/>
  <c r="Y307" i="37"/>
  <c r="AE307" i="37" s="1"/>
  <c r="AF307" i="37" s="1"/>
  <c r="Y326" i="37"/>
  <c r="AE326" i="37" s="1"/>
  <c r="AF326" i="37" s="1"/>
  <c r="Y353" i="37"/>
  <c r="AE353" i="37" s="1"/>
  <c r="AF353" i="37" s="1"/>
  <c r="Y357" i="37"/>
  <c r="AE357" i="37" s="1"/>
  <c r="Y385" i="37"/>
  <c r="AE385" i="37" s="1"/>
  <c r="AF385" i="37" s="1"/>
  <c r="Y393" i="37"/>
  <c r="AE393" i="37" s="1"/>
  <c r="AF393" i="37" s="1"/>
  <c r="Y444" i="37"/>
  <c r="AE444" i="37" s="1"/>
  <c r="AF444" i="37" s="1"/>
  <c r="Y459" i="37"/>
  <c r="AE459" i="37" s="1"/>
  <c r="AF459" i="37" s="1"/>
  <c r="Y466" i="37"/>
  <c r="AE466" i="37" s="1"/>
  <c r="AF466" i="37" s="1"/>
  <c r="Y482" i="37"/>
  <c r="AE482" i="37" s="1"/>
  <c r="AF482" i="37" s="1"/>
  <c r="Y490" i="37"/>
  <c r="AE490" i="37" s="1"/>
  <c r="AF490" i="37" s="1"/>
  <c r="Y513" i="37"/>
  <c r="AE513" i="37" s="1"/>
  <c r="AF513" i="37" s="1"/>
  <c r="Y517" i="37"/>
  <c r="AE517" i="37" s="1"/>
  <c r="AF517" i="37" s="1"/>
  <c r="Y107" i="37"/>
  <c r="AE107" i="37" s="1"/>
  <c r="AF107" i="37" s="1"/>
  <c r="Y127" i="37"/>
  <c r="AE127" i="37" s="1"/>
  <c r="AF127" i="37" s="1"/>
  <c r="Y185" i="37"/>
  <c r="AE185" i="37" s="1"/>
  <c r="AF185" i="37" s="1"/>
  <c r="Y196" i="37"/>
  <c r="AE196" i="37" s="1"/>
  <c r="AF196" i="37" s="1"/>
  <c r="Y212" i="37"/>
  <c r="AE212" i="37" s="1"/>
  <c r="AF212" i="37" s="1"/>
  <c r="Y236" i="37"/>
  <c r="AE236" i="37" s="1"/>
  <c r="AF236" i="37" s="1"/>
  <c r="Y239" i="37"/>
  <c r="AE239" i="37" s="1"/>
  <c r="AF239" i="37" s="1"/>
  <c r="Y267" i="37"/>
  <c r="AE267" i="37" s="1"/>
  <c r="AF267" i="37" s="1"/>
  <c r="Y295" i="37"/>
  <c r="AE295" i="37" s="1"/>
  <c r="AF295" i="37" s="1"/>
  <c r="Y345" i="37"/>
  <c r="AE345" i="37" s="1"/>
  <c r="AF345" i="37" s="1"/>
  <c r="Y381" i="37"/>
  <c r="AE381" i="37" s="1"/>
  <c r="AF381" i="37" s="1"/>
  <c r="Y401" i="37"/>
  <c r="AE401" i="37" s="1"/>
  <c r="AF401" i="37" s="1"/>
  <c r="Y405" i="37"/>
  <c r="AE405" i="37" s="1"/>
  <c r="Y428" i="37"/>
  <c r="AE428" i="37" s="1"/>
  <c r="AF428" i="37" s="1"/>
  <c r="Y470" i="37"/>
  <c r="AE470" i="37" s="1"/>
  <c r="AF470" i="37" s="1"/>
  <c r="Y478" i="37"/>
  <c r="AE478" i="37" s="1"/>
  <c r="AF478" i="37" s="1"/>
  <c r="Y529" i="37"/>
  <c r="AE529" i="37" s="1"/>
  <c r="AF529" i="37" s="1"/>
  <c r="Y561" i="37"/>
  <c r="AE561" i="37" s="1"/>
  <c r="Y166" i="37"/>
  <c r="AE166" i="37" s="1"/>
  <c r="AF166" i="37" s="1"/>
  <c r="Y173" i="37"/>
  <c r="Y189" i="37"/>
  <c r="AE189" i="37" s="1"/>
  <c r="AF189" i="37" s="1"/>
  <c r="Y200" i="37"/>
  <c r="AE200" i="37" s="1"/>
  <c r="AF200" i="37" s="1"/>
  <c r="Y216" i="37"/>
  <c r="AE216" i="37" s="1"/>
  <c r="AF216" i="37" s="1"/>
  <c r="Y255" i="37"/>
  <c r="AE255" i="37" s="1"/>
  <c r="AF255" i="37" s="1"/>
  <c r="Y271" i="37"/>
  <c r="AE271" i="37" s="1"/>
  <c r="AF271" i="37" s="1"/>
  <c r="Y322" i="37"/>
  <c r="AE322" i="37" s="1"/>
  <c r="AF322" i="37" s="1"/>
  <c r="Y349" i="37"/>
  <c r="AE349" i="37" s="1"/>
  <c r="AF349" i="37" s="1"/>
  <c r="Y411" i="37"/>
  <c r="AE411" i="37" s="1"/>
  <c r="AF411" i="37" s="1"/>
  <c r="Y486" i="37"/>
  <c r="AE486" i="37" s="1"/>
  <c r="AF486" i="37" s="1"/>
  <c r="Y494" i="37"/>
  <c r="AE494" i="37" s="1"/>
  <c r="Y506" i="37"/>
  <c r="AE506" i="37" s="1"/>
  <c r="Y553" i="37"/>
  <c r="AE553" i="37" s="1"/>
  <c r="AF553" i="37" s="1"/>
  <c r="Y589" i="37"/>
  <c r="AE589" i="37" s="1"/>
  <c r="AF589" i="37" s="1"/>
  <c r="Y95" i="37"/>
  <c r="AE95" i="37" s="1"/>
  <c r="AF95" i="37" s="1"/>
  <c r="Y103" i="37"/>
  <c r="AE103" i="37" s="1"/>
  <c r="Y119" i="37"/>
  <c r="AE119" i="37" s="1"/>
  <c r="Y155" i="37"/>
  <c r="AE155" i="37" s="1"/>
  <c r="AF155" i="37" s="1"/>
  <c r="Y204" i="37"/>
  <c r="AE204" i="37" s="1"/>
  <c r="AF204" i="37" s="1"/>
  <c r="Y220" i="37"/>
  <c r="AE220" i="37" s="1"/>
  <c r="AF220" i="37" s="1"/>
  <c r="Y232" i="37"/>
  <c r="AE232" i="37" s="1"/>
  <c r="AF232" i="37" s="1"/>
  <c r="Y259" i="37"/>
  <c r="AE259" i="37" s="1"/>
  <c r="AF259" i="37" s="1"/>
  <c r="Y275" i="37"/>
  <c r="AE275" i="37" s="1"/>
  <c r="AF275" i="37" s="1"/>
  <c r="Y498" i="37"/>
  <c r="AE498" i="37" s="1"/>
  <c r="AF498" i="37" s="1"/>
  <c r="Y565" i="37"/>
  <c r="AE565" i="37" s="1"/>
  <c r="AF565" i="37" s="1"/>
  <c r="Y52" i="37"/>
  <c r="Y53" i="37"/>
  <c r="AE53" i="37" s="1"/>
  <c r="AF53" i="37" s="1"/>
  <c r="Y57" i="37"/>
  <c r="AE57" i="37" s="1"/>
  <c r="AF57" i="37" s="1"/>
  <c r="Y61" i="37"/>
  <c r="AE61" i="37" s="1"/>
  <c r="AF61" i="37" s="1"/>
  <c r="Y65" i="37"/>
  <c r="AE65" i="37" s="1"/>
  <c r="AF65" i="37" s="1"/>
  <c r="Y69" i="37"/>
  <c r="AE69" i="37" s="1"/>
  <c r="AF69" i="37" s="1"/>
  <c r="Y73" i="37"/>
  <c r="AE73" i="37" s="1"/>
  <c r="Y77" i="37"/>
  <c r="AE77" i="37" s="1"/>
  <c r="AF77" i="37" s="1"/>
  <c r="Y81" i="37"/>
  <c r="AE81" i="37" s="1"/>
  <c r="AF81" i="37" s="1"/>
  <c r="Y85" i="37"/>
  <c r="AE85" i="37" s="1"/>
  <c r="AF85" i="37" s="1"/>
  <c r="Y54" i="37"/>
  <c r="AE54" i="37" s="1"/>
  <c r="AF54" i="37" s="1"/>
  <c r="Y58" i="37"/>
  <c r="AE58" i="37" s="1"/>
  <c r="AF58" i="37" s="1"/>
  <c r="Y62" i="37"/>
  <c r="AE62" i="37" s="1"/>
  <c r="AF62" i="37" s="1"/>
  <c r="Y66" i="37"/>
  <c r="AE66" i="37" s="1"/>
  <c r="AF66" i="37" s="1"/>
  <c r="Y70" i="37"/>
  <c r="AE70" i="37" s="1"/>
  <c r="AF70" i="37" s="1"/>
  <c r="Y74" i="37"/>
  <c r="AE74" i="37" s="1"/>
  <c r="AF74" i="37" s="1"/>
  <c r="Y78" i="37"/>
  <c r="AE78" i="37" s="1"/>
  <c r="AF78" i="37" s="1"/>
  <c r="Y55" i="37"/>
  <c r="AE55" i="37" s="1"/>
  <c r="AF55" i="37" s="1"/>
  <c r="Y59" i="37"/>
  <c r="AE59" i="37" s="1"/>
  <c r="AF59" i="37" s="1"/>
  <c r="Y63" i="37"/>
  <c r="AE63" i="37" s="1"/>
  <c r="AF63" i="37" s="1"/>
  <c r="Y67" i="37"/>
  <c r="AE67" i="37" s="1"/>
  <c r="AF67" i="37" s="1"/>
  <c r="Y71" i="37"/>
  <c r="AE71" i="37" s="1"/>
  <c r="AF71" i="37" s="1"/>
  <c r="Y75" i="37"/>
  <c r="AE75" i="37" s="1"/>
  <c r="AF75" i="37" s="1"/>
  <c r="Y79" i="37"/>
  <c r="AE79" i="37" s="1"/>
  <c r="AF79" i="37" s="1"/>
  <c r="Y56" i="37"/>
  <c r="AE56" i="37" s="1"/>
  <c r="AF56" i="37" s="1"/>
  <c r="Y60" i="37"/>
  <c r="AE60" i="37" s="1"/>
  <c r="AF60" i="37" s="1"/>
  <c r="Y64" i="37"/>
  <c r="AE64" i="37" s="1"/>
  <c r="AF64" i="37" s="1"/>
  <c r="Y68" i="37"/>
  <c r="AE68" i="37" s="1"/>
  <c r="AF68" i="37" s="1"/>
  <c r="Y72" i="37"/>
  <c r="AE72" i="37" s="1"/>
  <c r="Y76" i="37"/>
  <c r="AE76" i="37" s="1"/>
  <c r="AF76" i="37" s="1"/>
  <c r="Y80" i="37"/>
  <c r="AE80" i="37" s="1"/>
  <c r="AF80" i="37" s="1"/>
  <c r="Y84" i="37"/>
  <c r="AE84" i="37" s="1"/>
  <c r="V54" i="37"/>
  <c r="V56" i="37"/>
  <c r="V58" i="37"/>
  <c r="V60" i="37"/>
  <c r="V62" i="37"/>
  <c r="V64" i="37"/>
  <c r="W54" i="37"/>
  <c r="W56" i="37"/>
  <c r="W58" i="37"/>
  <c r="W60" i="37"/>
  <c r="W62" i="37"/>
  <c r="W64" i="37"/>
  <c r="W65" i="37"/>
  <c r="W67" i="37"/>
  <c r="W69" i="37"/>
  <c r="W71" i="37"/>
  <c r="W73" i="37"/>
  <c r="W75" i="37"/>
  <c r="W77" i="37"/>
  <c r="W79" i="37"/>
  <c r="W81" i="37"/>
  <c r="V55" i="37"/>
  <c r="W57" i="37"/>
  <c r="V63" i="37"/>
  <c r="W70" i="37"/>
  <c r="V71" i="37"/>
  <c r="V72" i="37"/>
  <c r="W76" i="37"/>
  <c r="V77" i="37"/>
  <c r="V78" i="37"/>
  <c r="V53" i="37"/>
  <c r="W55" i="37"/>
  <c r="V61" i="37"/>
  <c r="W63" i="37"/>
  <c r="V65" i="37"/>
  <c r="V66" i="37"/>
  <c r="W72" i="37"/>
  <c r="V73" i="37"/>
  <c r="V74" i="37"/>
  <c r="W78" i="37"/>
  <c r="V79" i="37"/>
  <c r="V80" i="37"/>
  <c r="W53" i="37"/>
  <c r="V59" i="37"/>
  <c r="W61" i="37"/>
  <c r="W66" i="37"/>
  <c r="V67" i="37"/>
  <c r="V68" i="37"/>
  <c r="W74" i="37"/>
  <c r="W80" i="37"/>
  <c r="V81" i="37"/>
  <c r="W68" i="37"/>
  <c r="V75" i="37"/>
  <c r="V70" i="37"/>
  <c r="V57" i="37"/>
  <c r="V76" i="37"/>
  <c r="V69" i="37"/>
  <c r="V253" i="37"/>
  <c r="V255" i="37"/>
  <c r="V259" i="37"/>
  <c r="V265" i="37"/>
  <c r="V267" i="37"/>
  <c r="V269" i="37"/>
  <c r="V271" i="37"/>
  <c r="V273" i="37"/>
  <c r="V275" i="37"/>
  <c r="V277" i="37"/>
  <c r="V279" i="37"/>
  <c r="V351" i="37"/>
  <c r="V361" i="37"/>
  <c r="W59" i="37"/>
  <c r="W253" i="37"/>
  <c r="W255" i="37"/>
  <c r="W259" i="37"/>
  <c r="W265" i="37"/>
  <c r="W267" i="37"/>
  <c r="W269" i="37"/>
  <c r="W271" i="37"/>
  <c r="W273" i="37"/>
  <c r="W275" i="37"/>
  <c r="W277" i="37"/>
  <c r="W279" i="37"/>
  <c r="V352" i="37"/>
  <c r="V364" i="37"/>
  <c r="W361" i="37"/>
  <c r="V478" i="37"/>
  <c r="W478" i="37"/>
  <c r="V406" i="37"/>
  <c r="V477" i="37"/>
  <c r="V481" i="37"/>
  <c r="V493" i="37"/>
  <c r="V495" i="37"/>
  <c r="V497" i="37"/>
  <c r="V499" i="37"/>
  <c r="W481" i="37"/>
  <c r="W497" i="37"/>
  <c r="V579" i="37"/>
  <c r="V581" i="37"/>
  <c r="V585" i="37"/>
  <c r="W562" i="37"/>
  <c r="W495" i="37"/>
  <c r="W579" i="37"/>
  <c r="W581" i="37"/>
  <c r="W585" i="37"/>
  <c r="W351" i="37"/>
  <c r="W499" i="37"/>
  <c r="W576" i="37"/>
  <c r="W584" i="37"/>
  <c r="W364" i="37"/>
  <c r="W406" i="37"/>
  <c r="W477" i="37"/>
  <c r="W493" i="37"/>
  <c r="V562" i="37"/>
  <c r="V576" i="37"/>
  <c r="V584" i="37"/>
  <c r="W352" i="37"/>
  <c r="AD65" i="37"/>
  <c r="V52" i="37"/>
  <c r="W52" i="37"/>
  <c r="AD624" i="37" l="1"/>
  <c r="AD626" i="37" s="1"/>
  <c r="N24" i="40" s="1"/>
  <c r="AD610" i="37"/>
  <c r="AD612" i="37" s="1"/>
  <c r="N22" i="40" s="1"/>
  <c r="AD631" i="37"/>
  <c r="AD633" i="37" s="1"/>
  <c r="N21" i="40" s="1"/>
  <c r="AF35" i="37"/>
  <c r="Z35" i="37" s="1"/>
  <c r="AF494" i="37"/>
  <c r="AF421" i="37"/>
  <c r="AD638" i="37"/>
  <c r="AD640" i="37" s="1"/>
  <c r="AE49" i="37"/>
  <c r="AF49" i="37" s="1"/>
  <c r="Z49" i="37" s="1"/>
  <c r="Z47" i="37"/>
  <c r="Z44" i="37"/>
  <c r="Z48" i="37"/>
  <c r="AF91" i="37"/>
  <c r="AF103" i="37"/>
  <c r="AF102" i="37" s="1"/>
  <c r="AF357" i="37"/>
  <c r="AF356" i="37" s="1"/>
  <c r="AF84" i="37"/>
  <c r="AF506" i="37"/>
  <c r="AF119" i="37"/>
  <c r="AF561" i="37"/>
  <c r="AD647" i="37"/>
  <c r="N20" i="40" s="1"/>
  <c r="AD645" i="37"/>
  <c r="AF405" i="37"/>
  <c r="AF123" i="37"/>
  <c r="AE173" i="37"/>
  <c r="AF173" i="37" s="1"/>
  <c r="Z173" i="37" s="1"/>
  <c r="AF477" i="37"/>
  <c r="AF476" i="37" s="1"/>
  <c r="AF400" i="37"/>
  <c r="AF274" i="37"/>
  <c r="AF266" i="37"/>
  <c r="AF258" i="37"/>
  <c r="AF154" i="37"/>
  <c r="AF496" i="37"/>
  <c r="AF351" i="37"/>
  <c r="AF350" i="37" s="1"/>
  <c r="AF125" i="37"/>
  <c r="AF117" i="37"/>
  <c r="AF116" i="37" s="1"/>
  <c r="AF109" i="37"/>
  <c r="AF108" i="37" s="1"/>
  <c r="AF276" i="37"/>
  <c r="AF268" i="37"/>
  <c r="AF260" i="37"/>
  <c r="AF252" i="37"/>
  <c r="AF112" i="37"/>
  <c r="AF111" i="37" s="1"/>
  <c r="AF100" i="37"/>
  <c r="AF99" i="37" s="1"/>
  <c r="AF73" i="37"/>
  <c r="AF72" i="37" s="1"/>
  <c r="AE52" i="37"/>
  <c r="AF52" i="37" s="1"/>
  <c r="Z52" i="37" s="1"/>
  <c r="AF469" i="37"/>
  <c r="AF278" i="37"/>
  <c r="AF270" i="37"/>
  <c r="AF262" i="37"/>
  <c r="AF254" i="37"/>
  <c r="AF188" i="37"/>
  <c r="AF180" i="37"/>
  <c r="AF165" i="37"/>
  <c r="AF106" i="37"/>
  <c r="AF105" i="37" s="1"/>
  <c r="AF492" i="37"/>
  <c r="AF399" i="37"/>
  <c r="AF398" i="37" s="1"/>
  <c r="AF175" i="37"/>
  <c r="AF161" i="37"/>
  <c r="AF160" i="37" s="1"/>
  <c r="AF121" i="37"/>
  <c r="AF280" i="37"/>
  <c r="AF272" i="37"/>
  <c r="AF264" i="37"/>
  <c r="AF256" i="37"/>
  <c r="AF178" i="37"/>
  <c r="AF171" i="37"/>
  <c r="AF170" i="37" s="1"/>
  <c r="AF156" i="37"/>
  <c r="AF128" i="37"/>
  <c r="AF96" i="37"/>
  <c r="AF88" i="37"/>
  <c r="Z53" i="37"/>
  <c r="AD652" i="37"/>
  <c r="AD654" i="37" s="1"/>
  <c r="N19" i="40" s="1"/>
  <c r="AD659" i="37"/>
  <c r="AD661" i="37" s="1"/>
  <c r="N18" i="40" s="1"/>
  <c r="Z575" i="37"/>
  <c r="Z584" i="37"/>
  <c r="AD66" i="37"/>
  <c r="Z64" i="37"/>
  <c r="N25" i="40" l="1"/>
  <c r="Z63" i="37"/>
  <c r="Z62" i="37"/>
  <c r="Z61" i="37"/>
  <c r="Z60" i="37"/>
  <c r="Z59" i="37"/>
  <c r="Z58" i="37"/>
  <c r="Z57" i="37"/>
  <c r="Z56" i="37"/>
  <c r="Z55" i="37"/>
  <c r="AD67" i="37"/>
  <c r="Z54" i="37"/>
  <c r="AD82" i="37"/>
  <c r="N83" i="37"/>
  <c r="N84" i="37"/>
  <c r="N85" i="37"/>
  <c r="N86" i="37"/>
  <c r="N87" i="37"/>
  <c r="N88" i="37"/>
  <c r="N89" i="37"/>
  <c r="N82" i="37"/>
  <c r="U89" i="37" l="1"/>
  <c r="V89" i="37" s="1"/>
  <c r="W89" i="37"/>
  <c r="U87" i="37"/>
  <c r="V87" i="37" s="1"/>
  <c r="W87" i="37"/>
  <c r="U82" i="37"/>
  <c r="W82" i="37"/>
  <c r="U85" i="37"/>
  <c r="V85" i="37" s="1"/>
  <c r="W85" i="37"/>
  <c r="U88" i="37"/>
  <c r="V88" i="37" s="1"/>
  <c r="W88" i="37"/>
  <c r="U84" i="37"/>
  <c r="V84" i="37" s="1"/>
  <c r="W84" i="37"/>
  <c r="U86" i="37"/>
  <c r="V86" i="37" s="1"/>
  <c r="W86" i="37"/>
  <c r="U83" i="37"/>
  <c r="V83" i="37" s="1"/>
  <c r="W83" i="37"/>
  <c r="AD68" i="37"/>
  <c r="AD667" i="37"/>
  <c r="V82" i="37" l="1"/>
  <c r="AD69" i="37"/>
  <c r="AD669" i="37"/>
  <c r="O17" i="40" s="1"/>
  <c r="AD70" i="37" l="1"/>
  <c r="M16" i="40"/>
  <c r="AD71" i="37" l="1"/>
  <c r="AD72" i="37" l="1"/>
  <c r="Z546" i="37"/>
  <c r="Z591" i="37"/>
  <c r="Z587" i="37"/>
  <c r="Z583" i="37"/>
  <c r="Z539" i="37"/>
  <c r="Z531" i="37"/>
  <c r="Z512" i="37"/>
  <c r="Z508" i="37"/>
  <c r="Z464" i="37"/>
  <c r="Z460" i="37"/>
  <c r="Z456" i="37"/>
  <c r="Z452" i="37"/>
  <c r="Z449" i="37"/>
  <c r="Z429" i="37"/>
  <c r="Z397" i="37"/>
  <c r="Z377" i="37"/>
  <c r="Z373" i="37"/>
  <c r="Z362" i="37"/>
  <c r="Z340" i="37"/>
  <c r="Z321" i="37"/>
  <c r="Z318" i="37"/>
  <c r="Z310" i="37"/>
  <c r="Z306" i="37"/>
  <c r="Z247" i="37"/>
  <c r="Z542" i="37"/>
  <c r="Z538" i="37"/>
  <c r="Z534" i="37"/>
  <c r="Z491" i="37"/>
  <c r="Z474" i="37"/>
  <c r="Z463" i="37"/>
  <c r="Z455" i="37"/>
  <c r="Z451" i="37"/>
  <c r="Z440" i="37"/>
  <c r="Z436" i="37"/>
  <c r="Z432" i="37"/>
  <c r="Z408" i="37"/>
  <c r="Z376" i="37"/>
  <c r="Z339" i="37"/>
  <c r="Z332" i="37"/>
  <c r="Z328" i="37"/>
  <c r="Z578" i="37"/>
  <c r="Z545" i="37"/>
  <c r="Z541" i="37"/>
  <c r="Z537" i="37"/>
  <c r="Z533" i="37"/>
  <c r="Z525" i="37"/>
  <c r="Z521" i="37"/>
  <c r="Z510" i="37"/>
  <c r="Z502" i="37"/>
  <c r="Z473" i="37"/>
  <c r="Z462" i="37"/>
  <c r="Z454" i="37"/>
  <c r="Z435" i="37"/>
  <c r="Z427" i="37"/>
  <c r="Z423" i="37"/>
  <c r="Z410" i="37"/>
  <c r="Z383" i="37"/>
  <c r="Z371" i="37"/>
  <c r="Z338" i="37"/>
  <c r="Z331" i="37"/>
  <c r="Z327" i="37"/>
  <c r="Z323" i="37"/>
  <c r="Z320" i="37"/>
  <c r="Z296" i="37"/>
  <c r="Z249" i="37"/>
  <c r="Z245" i="37"/>
  <c r="Z234" i="37"/>
  <c r="Z226" i="37"/>
  <c r="Z590" i="37"/>
  <c r="Z588" i="37"/>
  <c r="Z577" i="37"/>
  <c r="Z569" i="37"/>
  <c r="Z544" i="37"/>
  <c r="Z536" i="37"/>
  <c r="Z532" i="37"/>
  <c r="Z528" i="37"/>
  <c r="Z516" i="37"/>
  <c r="Z509" i="37"/>
  <c r="Z505" i="37"/>
  <c r="Z465" i="37"/>
  <c r="Z461" i="37"/>
  <c r="Z457" i="37"/>
  <c r="Z453" i="37"/>
  <c r="Z430" i="37"/>
  <c r="Z386" i="37"/>
  <c r="Z374" i="37"/>
  <c r="Z363" i="37"/>
  <c r="Z359" i="37"/>
  <c r="Z341" i="37"/>
  <c r="Z337" i="37"/>
  <c r="Z334" i="37"/>
  <c r="Z319" i="37"/>
  <c r="Z303" i="37"/>
  <c r="Z580" i="37"/>
  <c r="Z431" i="37"/>
  <c r="Z540" i="37"/>
  <c r="Z520" i="37"/>
  <c r="Z342" i="37"/>
  <c r="Z480" i="37"/>
  <c r="Z420" i="37"/>
  <c r="Z241" i="37"/>
  <c r="Z336" i="37"/>
  <c r="Z302" i="37"/>
  <c r="Z375" i="37"/>
  <c r="Z372" i="37"/>
  <c r="Z335" i="37"/>
  <c r="Z301" i="37"/>
  <c r="Z285" i="37"/>
  <c r="Z592" i="37"/>
  <c r="Z582" i="37"/>
  <c r="Z573" i="37"/>
  <c r="Z543" i="37"/>
  <c r="Z424" i="37"/>
  <c r="Z382" i="37"/>
  <c r="Z317" i="37"/>
  <c r="Z311" i="37"/>
  <c r="Z240" i="37"/>
  <c r="Z437" i="37"/>
  <c r="Z433" i="37"/>
  <c r="Z514" i="37" l="1"/>
  <c r="AD73" i="37"/>
  <c r="Z447" i="37"/>
  <c r="Z304" i="37"/>
  <c r="Z360" i="37"/>
  <c r="Z418" i="37"/>
  <c r="Z354" i="37"/>
  <c r="Z412" i="37"/>
  <c r="Z368" i="37"/>
  <c r="Z416" i="37"/>
  <c r="Z365" i="37"/>
  <c r="Z414" i="37"/>
  <c r="Z394" i="37"/>
  <c r="Z379" i="37"/>
  <c r="AD74" i="37" l="1"/>
  <c r="N91" i="37"/>
  <c r="N92" i="37"/>
  <c r="N93" i="37"/>
  <c r="N94" i="37"/>
  <c r="N95" i="37"/>
  <c r="N96" i="37"/>
  <c r="N97" i="37"/>
  <c r="N98" i="37"/>
  <c r="N99" i="37"/>
  <c r="N100" i="37"/>
  <c r="N101" i="37"/>
  <c r="N102" i="37"/>
  <c r="N103" i="37"/>
  <c r="N104" i="37"/>
  <c r="N105" i="37"/>
  <c r="N106" i="37"/>
  <c r="N107" i="37"/>
  <c r="N108" i="37"/>
  <c r="N109" i="37"/>
  <c r="N110" i="37"/>
  <c r="N111" i="37"/>
  <c r="N112" i="37"/>
  <c r="N113" i="37"/>
  <c r="N114" i="37"/>
  <c r="N115" i="37"/>
  <c r="N116" i="37"/>
  <c r="N117" i="37"/>
  <c r="N118" i="37"/>
  <c r="N119" i="37"/>
  <c r="N120" i="37"/>
  <c r="N121" i="37"/>
  <c r="N122" i="37"/>
  <c r="N123" i="37"/>
  <c r="N124" i="37"/>
  <c r="N125" i="37"/>
  <c r="N126" i="37"/>
  <c r="N127" i="37"/>
  <c r="N128" i="37"/>
  <c r="N129" i="37"/>
  <c r="N130" i="37"/>
  <c r="N131" i="37"/>
  <c r="N132" i="37"/>
  <c r="N133" i="37"/>
  <c r="N134" i="37"/>
  <c r="N135" i="37"/>
  <c r="N136" i="37"/>
  <c r="N137" i="37"/>
  <c r="N138" i="37"/>
  <c r="N142" i="37"/>
  <c r="N143" i="37"/>
  <c r="N144" i="37"/>
  <c r="N145" i="37"/>
  <c r="N146" i="37"/>
  <c r="N147" i="37"/>
  <c r="N148" i="37"/>
  <c r="N149" i="37"/>
  <c r="N150" i="37"/>
  <c r="N151" i="37"/>
  <c r="N152" i="37"/>
  <c r="N153" i="37"/>
  <c r="N154" i="37"/>
  <c r="N155" i="37"/>
  <c r="N156" i="37"/>
  <c r="N157" i="37"/>
  <c r="N158" i="37"/>
  <c r="N159" i="37"/>
  <c r="N160" i="37"/>
  <c r="N161" i="37"/>
  <c r="N162" i="37"/>
  <c r="N163" i="37"/>
  <c r="N164" i="37"/>
  <c r="N165" i="37"/>
  <c r="N166" i="37"/>
  <c r="N167" i="37"/>
  <c r="N168" i="37"/>
  <c r="N169" i="37"/>
  <c r="N170" i="37"/>
  <c r="N171" i="37"/>
  <c r="N172" i="37"/>
  <c r="N173" i="37"/>
  <c r="N174" i="37"/>
  <c r="N175" i="37"/>
  <c r="N176" i="37"/>
  <c r="N177" i="37"/>
  <c r="N178" i="37"/>
  <c r="N179" i="37"/>
  <c r="N180" i="37"/>
  <c r="N181" i="37"/>
  <c r="N182" i="37"/>
  <c r="N183" i="37"/>
  <c r="N184" i="37"/>
  <c r="N185" i="37"/>
  <c r="N186" i="37"/>
  <c r="N187" i="37"/>
  <c r="N188" i="37"/>
  <c r="N189" i="37"/>
  <c r="N190" i="37"/>
  <c r="N191" i="37"/>
  <c r="N192" i="37"/>
  <c r="N193" i="37"/>
  <c r="N194" i="37"/>
  <c r="N195" i="37"/>
  <c r="N196" i="37"/>
  <c r="N197" i="37"/>
  <c r="N198" i="37"/>
  <c r="N90" i="37"/>
  <c r="L140" i="37"/>
  <c r="M140" i="37" s="1"/>
  <c r="S140" i="37" s="1"/>
  <c r="M139" i="37"/>
  <c r="S139" i="37" s="1"/>
  <c r="U186" i="37" l="1"/>
  <c r="V186" i="37" s="1"/>
  <c r="W186" i="37"/>
  <c r="U180" i="37"/>
  <c r="V180" i="37" s="1"/>
  <c r="W180" i="37"/>
  <c r="U178" i="37"/>
  <c r="V178" i="37" s="1"/>
  <c r="W178" i="37"/>
  <c r="U156" i="37"/>
  <c r="V156" i="37" s="1"/>
  <c r="W156" i="37"/>
  <c r="U127" i="37"/>
  <c r="V127" i="37" s="1"/>
  <c r="W127" i="37"/>
  <c r="U157" i="37"/>
  <c r="V157" i="37" s="1"/>
  <c r="W157" i="37"/>
  <c r="U197" i="37"/>
  <c r="V197" i="37" s="1"/>
  <c r="W197" i="37"/>
  <c r="U182" i="37"/>
  <c r="V182" i="37" s="1"/>
  <c r="W182" i="37"/>
  <c r="U171" i="37"/>
  <c r="V171" i="37" s="1"/>
  <c r="W171" i="37"/>
  <c r="U167" i="37"/>
  <c r="V167" i="37" s="1"/>
  <c r="W167" i="37"/>
  <c r="U148" i="37"/>
  <c r="V148" i="37" s="1"/>
  <c r="W148" i="37"/>
  <c r="U137" i="37"/>
  <c r="V137" i="37" s="1"/>
  <c r="W137" i="37"/>
  <c r="U129" i="37"/>
  <c r="V129" i="37" s="1"/>
  <c r="W129" i="37"/>
  <c r="U121" i="37"/>
  <c r="V121" i="37" s="1"/>
  <c r="W121" i="37"/>
  <c r="U113" i="37"/>
  <c r="V113" i="37" s="1"/>
  <c r="W113" i="37"/>
  <c r="U105" i="37"/>
  <c r="V105" i="37" s="1"/>
  <c r="W105" i="37"/>
  <c r="U97" i="37"/>
  <c r="V97" i="37" s="1"/>
  <c r="W97" i="37"/>
  <c r="U196" i="37"/>
  <c r="V196" i="37" s="1"/>
  <c r="W196" i="37"/>
  <c r="U189" i="37"/>
  <c r="V189" i="37" s="1"/>
  <c r="W189" i="37"/>
  <c r="U181" i="37"/>
  <c r="V181" i="37" s="1"/>
  <c r="W181" i="37"/>
  <c r="U159" i="37"/>
  <c r="V159" i="37" s="1"/>
  <c r="W159" i="37"/>
  <c r="U151" i="37"/>
  <c r="V151" i="37" s="1"/>
  <c r="W151" i="37"/>
  <c r="U143" i="37"/>
  <c r="V143" i="37" s="1"/>
  <c r="W143" i="37"/>
  <c r="U128" i="37"/>
  <c r="V128" i="37" s="1"/>
  <c r="W128" i="37"/>
  <c r="U176" i="37"/>
  <c r="V176" i="37" s="1"/>
  <c r="W176" i="37"/>
  <c r="U193" i="37"/>
  <c r="V193" i="37" s="1"/>
  <c r="W193" i="37"/>
  <c r="U190" i="37"/>
  <c r="V190" i="37" s="1"/>
  <c r="W190" i="37"/>
  <c r="U174" i="37"/>
  <c r="V174" i="37" s="1"/>
  <c r="W174" i="37"/>
  <c r="U163" i="37"/>
  <c r="V163" i="37" s="1"/>
  <c r="W163" i="37"/>
  <c r="U160" i="37"/>
  <c r="V160" i="37" s="1"/>
  <c r="W160" i="37"/>
  <c r="U152" i="37"/>
  <c r="V152" i="37" s="1"/>
  <c r="W152" i="37"/>
  <c r="U144" i="37"/>
  <c r="V144" i="37" s="1"/>
  <c r="W144" i="37"/>
  <c r="U133" i="37"/>
  <c r="V133" i="37" s="1"/>
  <c r="W133" i="37"/>
  <c r="U125" i="37"/>
  <c r="V125" i="37" s="1"/>
  <c r="W125" i="37"/>
  <c r="U117" i="37"/>
  <c r="V117" i="37" s="1"/>
  <c r="W117" i="37"/>
  <c r="U109" i="37"/>
  <c r="V109" i="37" s="1"/>
  <c r="W109" i="37"/>
  <c r="U101" i="37"/>
  <c r="V101" i="37" s="1"/>
  <c r="W101" i="37"/>
  <c r="U93" i="37"/>
  <c r="V93" i="37" s="1"/>
  <c r="W93" i="37"/>
  <c r="U192" i="37"/>
  <c r="V192" i="37" s="1"/>
  <c r="W192" i="37"/>
  <c r="U185" i="37"/>
  <c r="V185" i="37" s="1"/>
  <c r="W185" i="37"/>
  <c r="U177" i="37"/>
  <c r="V177" i="37" s="1"/>
  <c r="W177" i="37"/>
  <c r="U173" i="37"/>
  <c r="V173" i="37" s="1"/>
  <c r="W173" i="37"/>
  <c r="U170" i="37"/>
  <c r="V170" i="37" s="1"/>
  <c r="W170" i="37"/>
  <c r="U166" i="37"/>
  <c r="V166" i="37" s="1"/>
  <c r="W166" i="37"/>
  <c r="U155" i="37"/>
  <c r="V155" i="37" s="1"/>
  <c r="W155" i="37"/>
  <c r="U147" i="37"/>
  <c r="V147" i="37" s="1"/>
  <c r="W147" i="37"/>
  <c r="U136" i="37"/>
  <c r="V136" i="37" s="1"/>
  <c r="W136" i="37"/>
  <c r="U132" i="37"/>
  <c r="V132" i="37" s="1"/>
  <c r="W132" i="37"/>
  <c r="U124" i="37"/>
  <c r="V124" i="37" s="1"/>
  <c r="W124" i="37"/>
  <c r="U120" i="37"/>
  <c r="V120" i="37" s="1"/>
  <c r="W120" i="37"/>
  <c r="U116" i="37"/>
  <c r="V116" i="37" s="1"/>
  <c r="W116" i="37"/>
  <c r="U112" i="37"/>
  <c r="V112" i="37" s="1"/>
  <c r="W112" i="37"/>
  <c r="U108" i="37"/>
  <c r="V108" i="37" s="1"/>
  <c r="W108" i="37"/>
  <c r="U104" i="37"/>
  <c r="V104" i="37" s="1"/>
  <c r="W104" i="37"/>
  <c r="U100" i="37"/>
  <c r="V100" i="37" s="1"/>
  <c r="W100" i="37"/>
  <c r="U96" i="37"/>
  <c r="V96" i="37" s="1"/>
  <c r="W96" i="37"/>
  <c r="U92" i="37"/>
  <c r="V92" i="37" s="1"/>
  <c r="W92" i="37"/>
  <c r="U90" i="37"/>
  <c r="W90" i="37"/>
  <c r="U195" i="37"/>
  <c r="V195" i="37" s="1"/>
  <c r="W195" i="37"/>
  <c r="U188" i="37"/>
  <c r="V188" i="37" s="1"/>
  <c r="W188" i="37"/>
  <c r="U184" i="37"/>
  <c r="V184" i="37" s="1"/>
  <c r="W184" i="37"/>
  <c r="U168" i="37"/>
  <c r="V168" i="37" s="1"/>
  <c r="W168" i="37"/>
  <c r="U165" i="37"/>
  <c r="V165" i="37" s="1"/>
  <c r="W165" i="37"/>
  <c r="U162" i="37"/>
  <c r="V162" i="37" s="1"/>
  <c r="W162" i="37"/>
  <c r="U158" i="37"/>
  <c r="V158" i="37" s="1"/>
  <c r="W158" i="37"/>
  <c r="U154" i="37"/>
  <c r="V154" i="37" s="1"/>
  <c r="W154" i="37"/>
  <c r="U150" i="37"/>
  <c r="V150" i="37" s="1"/>
  <c r="W150" i="37"/>
  <c r="U146" i="37"/>
  <c r="V146" i="37" s="1"/>
  <c r="W146" i="37"/>
  <c r="U142" i="37"/>
  <c r="V142" i="37" s="1"/>
  <c r="W142" i="37"/>
  <c r="U135" i="37"/>
  <c r="V135" i="37" s="1"/>
  <c r="W135" i="37"/>
  <c r="U131" i="37"/>
  <c r="V131" i="37" s="1"/>
  <c r="W131" i="37"/>
  <c r="U123" i="37"/>
  <c r="V123" i="37" s="1"/>
  <c r="W123" i="37"/>
  <c r="U119" i="37"/>
  <c r="V119" i="37" s="1"/>
  <c r="W119" i="37"/>
  <c r="U115" i="37"/>
  <c r="V115" i="37" s="1"/>
  <c r="W115" i="37"/>
  <c r="U111" i="37"/>
  <c r="V111" i="37" s="1"/>
  <c r="W111" i="37"/>
  <c r="U107" i="37"/>
  <c r="V107" i="37" s="1"/>
  <c r="W107" i="37"/>
  <c r="U103" i="37"/>
  <c r="V103" i="37" s="1"/>
  <c r="W103" i="37"/>
  <c r="U99" i="37"/>
  <c r="V99" i="37" s="1"/>
  <c r="W99" i="37"/>
  <c r="U95" i="37"/>
  <c r="V95" i="37" s="1"/>
  <c r="W95" i="37"/>
  <c r="U198" i="37"/>
  <c r="V198" i="37" s="1"/>
  <c r="W198" i="37"/>
  <c r="U194" i="37"/>
  <c r="V194" i="37" s="1"/>
  <c r="W194" i="37"/>
  <c r="U191" i="37"/>
  <c r="V191" i="37" s="1"/>
  <c r="W191" i="37"/>
  <c r="U187" i="37"/>
  <c r="V187" i="37" s="1"/>
  <c r="W187" i="37"/>
  <c r="U183" i="37"/>
  <c r="V183" i="37" s="1"/>
  <c r="W183" i="37"/>
  <c r="U179" i="37"/>
  <c r="V179" i="37" s="1"/>
  <c r="W179" i="37"/>
  <c r="U175" i="37"/>
  <c r="V175" i="37" s="1"/>
  <c r="W175" i="37"/>
  <c r="U172" i="37"/>
  <c r="V172" i="37" s="1"/>
  <c r="W172" i="37"/>
  <c r="U169" i="37"/>
  <c r="V169" i="37" s="1"/>
  <c r="W169" i="37"/>
  <c r="U164" i="37"/>
  <c r="V164" i="37" s="1"/>
  <c r="W164" i="37"/>
  <c r="U161" i="37"/>
  <c r="V161" i="37" s="1"/>
  <c r="W161" i="37"/>
  <c r="U153" i="37"/>
  <c r="V153" i="37" s="1"/>
  <c r="W153" i="37"/>
  <c r="U149" i="37"/>
  <c r="V149" i="37" s="1"/>
  <c r="W149" i="37"/>
  <c r="U145" i="37"/>
  <c r="V145" i="37" s="1"/>
  <c r="W145" i="37"/>
  <c r="U138" i="37"/>
  <c r="V138" i="37" s="1"/>
  <c r="W138" i="37"/>
  <c r="U134" i="37"/>
  <c r="V134" i="37" s="1"/>
  <c r="W134" i="37"/>
  <c r="U130" i="37"/>
  <c r="V130" i="37" s="1"/>
  <c r="W130" i="37"/>
  <c r="U126" i="37"/>
  <c r="V126" i="37" s="1"/>
  <c r="W126" i="37"/>
  <c r="U122" i="37"/>
  <c r="V122" i="37" s="1"/>
  <c r="W122" i="37"/>
  <c r="U118" i="37"/>
  <c r="V118" i="37" s="1"/>
  <c r="W118" i="37"/>
  <c r="U114" i="37"/>
  <c r="V114" i="37" s="1"/>
  <c r="W114" i="37"/>
  <c r="U110" i="37"/>
  <c r="V110" i="37" s="1"/>
  <c r="W110" i="37"/>
  <c r="U106" i="37"/>
  <c r="V106" i="37" s="1"/>
  <c r="W106" i="37"/>
  <c r="U102" i="37"/>
  <c r="V102" i="37" s="1"/>
  <c r="W102" i="37"/>
  <c r="U98" i="37"/>
  <c r="V98" i="37" s="1"/>
  <c r="W98" i="37"/>
  <c r="U94" i="37"/>
  <c r="V94" i="37" s="1"/>
  <c r="W94" i="37"/>
  <c r="U91" i="37"/>
  <c r="V91" i="37" s="1"/>
  <c r="W91" i="37"/>
  <c r="AD75" i="37"/>
  <c r="N139" i="37"/>
  <c r="U139" i="37" s="1"/>
  <c r="V139" i="37" s="1"/>
  <c r="L141" i="37"/>
  <c r="N141" i="37" s="1"/>
  <c r="N140" i="37"/>
  <c r="U140" i="37" s="1"/>
  <c r="V140" i="37" s="1"/>
  <c r="U141" i="37" l="1"/>
  <c r="V141" i="37" s="1"/>
  <c r="W141" i="37"/>
  <c r="V90" i="37"/>
  <c r="W140" i="37"/>
  <c r="W139" i="37"/>
  <c r="AD76" i="37"/>
  <c r="AD674" i="37"/>
  <c r="AD77" i="37" l="1"/>
  <c r="AD676" i="37"/>
  <c r="O16" i="40" s="1"/>
  <c r="AD78" i="37" l="1"/>
  <c r="AD79" i="37" l="1"/>
  <c r="AD81" i="37" l="1"/>
  <c r="AD80" i="37"/>
  <c r="N199" i="37"/>
  <c r="N200" i="37"/>
  <c r="N201" i="37"/>
  <c r="N202" i="37"/>
  <c r="N203" i="37"/>
  <c r="N204" i="37"/>
  <c r="N205" i="37"/>
  <c r="N206" i="37"/>
  <c r="N207" i="37"/>
  <c r="N208" i="37"/>
  <c r="N209" i="37"/>
  <c r="N210" i="37"/>
  <c r="N211" i="37"/>
  <c r="N212" i="37"/>
  <c r="N213" i="37"/>
  <c r="N214" i="37"/>
  <c r="N215" i="37"/>
  <c r="N216" i="37"/>
  <c r="N217" i="37"/>
  <c r="N218" i="37"/>
  <c r="N219" i="37"/>
  <c r="N220" i="37"/>
  <c r="N221" i="37"/>
  <c r="N222" i="37"/>
  <c r="N223" i="37"/>
  <c r="N224" i="37"/>
  <c r="N225" i="37"/>
  <c r="N226" i="37"/>
  <c r="N227" i="37"/>
  <c r="N228" i="37"/>
  <c r="N229" i="37"/>
  <c r="N230" i="37"/>
  <c r="N231" i="37"/>
  <c r="N232" i="37"/>
  <c r="N233" i="37"/>
  <c r="N385" i="37"/>
  <c r="N386" i="37"/>
  <c r="N387" i="37"/>
  <c r="N388" i="37"/>
  <c r="N389" i="37"/>
  <c r="N390" i="37"/>
  <c r="N391" i="37"/>
  <c r="N392" i="37"/>
  <c r="N393" i="37"/>
  <c r="N394" i="37"/>
  <c r="N395" i="37"/>
  <c r="N396" i="37"/>
  <c r="N397" i="37"/>
  <c r="N398" i="37"/>
  <c r="N399" i="37"/>
  <c r="N400" i="37"/>
  <c r="N401" i="37"/>
  <c r="N402" i="37"/>
  <c r="N403" i="37"/>
  <c r="N404" i="37"/>
  <c r="N405" i="37"/>
  <c r="N407" i="37"/>
  <c r="N408" i="37"/>
  <c r="N409" i="37"/>
  <c r="N410" i="37"/>
  <c r="N411" i="37"/>
  <c r="N412" i="37"/>
  <c r="N413" i="37"/>
  <c r="N414" i="37"/>
  <c r="N415" i="37"/>
  <c r="N416" i="37"/>
  <c r="N417" i="37"/>
  <c r="N418" i="37"/>
  <c r="N419" i="37"/>
  <c r="N378" i="37"/>
  <c r="N379" i="37"/>
  <c r="N380" i="37"/>
  <c r="N381" i="37"/>
  <c r="N382" i="37"/>
  <c r="N383" i="37"/>
  <c r="N384" i="37"/>
  <c r="N503" i="37"/>
  <c r="N504" i="37"/>
  <c r="N505" i="37"/>
  <c r="N506" i="37"/>
  <c r="N507" i="37"/>
  <c r="N508" i="37"/>
  <c r="N509" i="37"/>
  <c r="N510" i="37"/>
  <c r="N511" i="37"/>
  <c r="N512" i="37"/>
  <c r="N513" i="37"/>
  <c r="N514" i="37"/>
  <c r="N515" i="37"/>
  <c r="N516" i="37"/>
  <c r="N517" i="37"/>
  <c r="N518" i="37"/>
  <c r="N519" i="37"/>
  <c r="N520" i="37"/>
  <c r="N521" i="37"/>
  <c r="N522" i="37"/>
  <c r="N523" i="37"/>
  <c r="N524" i="37"/>
  <c r="N525" i="37"/>
  <c r="N526" i="37"/>
  <c r="N527" i="37"/>
  <c r="N528" i="37"/>
  <c r="N529" i="37"/>
  <c r="N530" i="37"/>
  <c r="N531" i="37"/>
  <c r="N532" i="37"/>
  <c r="N533" i="37"/>
  <c r="N534" i="37"/>
  <c r="N535" i="37"/>
  <c r="N536" i="37"/>
  <c r="N537" i="37"/>
  <c r="N538" i="37"/>
  <c r="N539" i="37"/>
  <c r="N540" i="37"/>
  <c r="N541" i="37"/>
  <c r="N542" i="37"/>
  <c r="N543" i="37"/>
  <c r="N544" i="37"/>
  <c r="N545" i="37"/>
  <c r="N546" i="37"/>
  <c r="N547" i="37"/>
  <c r="N548" i="37"/>
  <c r="N549" i="37"/>
  <c r="N550" i="37"/>
  <c r="N551" i="37"/>
  <c r="N552" i="37"/>
  <c r="N553" i="37"/>
  <c r="N554" i="37"/>
  <c r="N555" i="37"/>
  <c r="N556" i="37"/>
  <c r="N557" i="37"/>
  <c r="N558" i="37"/>
  <c r="N559" i="37"/>
  <c r="N560" i="37"/>
  <c r="N561" i="37"/>
  <c r="N563" i="37"/>
  <c r="N564" i="37"/>
  <c r="N565" i="37"/>
  <c r="N566" i="37"/>
  <c r="N567" i="37"/>
  <c r="N568" i="37"/>
  <c r="N569" i="37"/>
  <c r="N570" i="37"/>
  <c r="N571" i="37"/>
  <c r="N572" i="37"/>
  <c r="N573" i="37"/>
  <c r="N574" i="37"/>
  <c r="N575" i="37"/>
  <c r="N577" i="37"/>
  <c r="N578" i="37"/>
  <c r="N580" i="37"/>
  <c r="N582" i="37"/>
  <c r="N583" i="37"/>
  <c r="N586" i="37"/>
  <c r="N587" i="37"/>
  <c r="N588" i="37"/>
  <c r="N589" i="37"/>
  <c r="N590" i="37"/>
  <c r="N591" i="37"/>
  <c r="N592" i="37"/>
  <c r="M7" i="40"/>
  <c r="M8" i="40"/>
  <c r="M9" i="40"/>
  <c r="M10" i="40"/>
  <c r="M11" i="40"/>
  <c r="M12" i="40"/>
  <c r="M13" i="40"/>
  <c r="M14" i="40"/>
  <c r="M15" i="40"/>
  <c r="M6" i="40"/>
  <c r="N294" i="37"/>
  <c r="N293" i="37"/>
  <c r="N292" i="37"/>
  <c r="N291" i="37"/>
  <c r="N290" i="37"/>
  <c r="N289" i="37"/>
  <c r="N288" i="37"/>
  <c r="N287" i="37"/>
  <c r="N286" i="37"/>
  <c r="N285" i="37"/>
  <c r="N284" i="37"/>
  <c r="N283" i="37"/>
  <c r="N282" i="37"/>
  <c r="N281" i="37"/>
  <c r="N280" i="37"/>
  <c r="N278" i="37"/>
  <c r="N276" i="37"/>
  <c r="N274" i="37"/>
  <c r="N272" i="37"/>
  <c r="N270" i="37"/>
  <c r="N268" i="37"/>
  <c r="N266" i="37"/>
  <c r="N264" i="37"/>
  <c r="N263" i="37"/>
  <c r="N262" i="37"/>
  <c r="N261" i="37"/>
  <c r="N260" i="37"/>
  <c r="N258" i="37"/>
  <c r="N257" i="37"/>
  <c r="N256" i="37"/>
  <c r="N254" i="37"/>
  <c r="N252" i="37"/>
  <c r="N251" i="37"/>
  <c r="N250" i="37"/>
  <c r="N249" i="37"/>
  <c r="N248" i="37"/>
  <c r="N247" i="37"/>
  <c r="N246" i="37"/>
  <c r="N245" i="37"/>
  <c r="N244" i="37"/>
  <c r="N243" i="37"/>
  <c r="N242" i="37"/>
  <c r="N241" i="37"/>
  <c r="N240" i="37"/>
  <c r="N239" i="37"/>
  <c r="N238" i="37"/>
  <c r="N237" i="37"/>
  <c r="N236" i="37"/>
  <c r="N235" i="37"/>
  <c r="N234" i="37"/>
  <c r="M5" i="40"/>
  <c r="N502" i="37"/>
  <c r="N501" i="37"/>
  <c r="N500" i="37"/>
  <c r="N498" i="37"/>
  <c r="N496" i="37"/>
  <c r="N494" i="37"/>
  <c r="N492" i="37"/>
  <c r="N491" i="37"/>
  <c r="N490" i="37"/>
  <c r="N489" i="37"/>
  <c r="N488" i="37"/>
  <c r="N487" i="37"/>
  <c r="N486" i="37"/>
  <c r="N485" i="37"/>
  <c r="N484" i="37"/>
  <c r="N483" i="37"/>
  <c r="N482" i="37"/>
  <c r="N480" i="37"/>
  <c r="N479" i="37"/>
  <c r="N476" i="37"/>
  <c r="N475" i="37"/>
  <c r="N474" i="37"/>
  <c r="N473" i="37"/>
  <c r="N472" i="37"/>
  <c r="N471" i="37"/>
  <c r="N470" i="37"/>
  <c r="N469" i="37"/>
  <c r="N468" i="37"/>
  <c r="N467" i="37"/>
  <c r="N466" i="37"/>
  <c r="N465" i="37"/>
  <c r="N464" i="37"/>
  <c r="N463" i="37"/>
  <c r="N462" i="37"/>
  <c r="N461" i="37"/>
  <c r="N460" i="37"/>
  <c r="N459" i="37"/>
  <c r="N458" i="37"/>
  <c r="N457" i="37"/>
  <c r="N456" i="37"/>
  <c r="N455" i="37"/>
  <c r="N454" i="37"/>
  <c r="N453" i="37"/>
  <c r="N452" i="37"/>
  <c r="N451" i="37"/>
  <c r="N450" i="37"/>
  <c r="N449" i="37"/>
  <c r="N448" i="37"/>
  <c r="N447" i="37"/>
  <c r="N446" i="37"/>
  <c r="N445" i="37"/>
  <c r="N444" i="37"/>
  <c r="N443" i="37"/>
  <c r="N442" i="37"/>
  <c r="N441" i="37"/>
  <c r="N440" i="37"/>
  <c r="N439" i="37"/>
  <c r="N438" i="37"/>
  <c r="N437" i="37"/>
  <c r="N436" i="37"/>
  <c r="N435" i="37"/>
  <c r="N434" i="37"/>
  <c r="N433" i="37"/>
  <c r="N432" i="37"/>
  <c r="N431" i="37"/>
  <c r="N430" i="37"/>
  <c r="N429" i="37"/>
  <c r="N428" i="37"/>
  <c r="N427" i="37"/>
  <c r="N426" i="37"/>
  <c r="N425" i="37"/>
  <c r="N424" i="37"/>
  <c r="N423" i="37"/>
  <c r="N421" i="37"/>
  <c r="N420" i="37"/>
  <c r="N377" i="37"/>
  <c r="N376" i="37"/>
  <c r="N375" i="37"/>
  <c r="N374" i="37"/>
  <c r="N373" i="37"/>
  <c r="N372" i="37"/>
  <c r="N371" i="37"/>
  <c r="N370" i="37"/>
  <c r="N369" i="37"/>
  <c r="N368" i="37"/>
  <c r="N367" i="37"/>
  <c r="N366" i="37"/>
  <c r="N365" i="37"/>
  <c r="N363" i="37"/>
  <c r="N362" i="37"/>
  <c r="N360" i="37"/>
  <c r="N359" i="37"/>
  <c r="N358" i="37"/>
  <c r="N357" i="37"/>
  <c r="N356" i="37"/>
  <c r="N355" i="37"/>
  <c r="N354" i="37"/>
  <c r="N353" i="37"/>
  <c r="N350" i="37"/>
  <c r="N349" i="37"/>
  <c r="N348" i="37"/>
  <c r="N347" i="37"/>
  <c r="N346" i="37"/>
  <c r="N345" i="37"/>
  <c r="N344" i="37"/>
  <c r="N343" i="37"/>
  <c r="N342" i="37"/>
  <c r="N341" i="37"/>
  <c r="N340" i="37"/>
  <c r="N339" i="37"/>
  <c r="N338" i="37"/>
  <c r="N337" i="37"/>
  <c r="N336" i="37"/>
  <c r="N335" i="37"/>
  <c r="N334" i="37"/>
  <c r="N333" i="37"/>
  <c r="N332" i="37"/>
  <c r="N331" i="37"/>
  <c r="N330" i="37"/>
  <c r="N329" i="37"/>
  <c r="N328" i="37"/>
  <c r="N327" i="37"/>
  <c r="N326" i="37"/>
  <c r="N325" i="37"/>
  <c r="N324" i="37"/>
  <c r="N323" i="37"/>
  <c r="N322" i="37"/>
  <c r="N321" i="37"/>
  <c r="N320" i="37"/>
  <c r="N319" i="37"/>
  <c r="N318" i="37"/>
  <c r="N317" i="37"/>
  <c r="N316" i="37"/>
  <c r="N315" i="37"/>
  <c r="N314" i="37"/>
  <c r="N313" i="37"/>
  <c r="N312" i="37"/>
  <c r="N311" i="37"/>
  <c r="N310" i="37"/>
  <c r="N309" i="37"/>
  <c r="N308" i="37"/>
  <c r="N307" i="37"/>
  <c r="N306" i="37"/>
  <c r="N305" i="37"/>
  <c r="N304" i="37"/>
  <c r="N303" i="37"/>
  <c r="N302" i="37"/>
  <c r="N301" i="37"/>
  <c r="N300" i="37"/>
  <c r="N299" i="37"/>
  <c r="N298" i="37"/>
  <c r="N297" i="37"/>
  <c r="N296" i="37"/>
  <c r="N295" i="37"/>
  <c r="U242" i="37" l="1"/>
  <c r="V242" i="37" s="1"/>
  <c r="W242" i="37"/>
  <c r="U235" i="37"/>
  <c r="V235" i="37" s="1"/>
  <c r="W235" i="37"/>
  <c r="U295" i="37"/>
  <c r="V295" i="37" s="1"/>
  <c r="W295" i="37"/>
  <c r="U353" i="37"/>
  <c r="V353" i="37" s="1"/>
  <c r="W353" i="37"/>
  <c r="U236" i="37"/>
  <c r="V236" i="37" s="1"/>
  <c r="W236" i="37"/>
  <c r="AD604" i="37"/>
  <c r="U484" i="37"/>
  <c r="V484" i="37" s="1"/>
  <c r="W484" i="37"/>
  <c r="U492" i="37"/>
  <c r="V492" i="37" s="1"/>
  <c r="W492" i="37"/>
  <c r="U496" i="37"/>
  <c r="V496" i="37" s="1"/>
  <c r="W496" i="37"/>
  <c r="U257" i="37"/>
  <c r="V257" i="37" s="1"/>
  <c r="W257" i="37"/>
  <c r="U286" i="37"/>
  <c r="V286" i="37" s="1"/>
  <c r="W286" i="37"/>
  <c r="U586" i="37"/>
  <c r="V586" i="37" s="1"/>
  <c r="W586" i="37"/>
  <c r="U571" i="37"/>
  <c r="V571" i="37" s="1"/>
  <c r="W571" i="37"/>
  <c r="U530" i="37"/>
  <c r="V530" i="37" s="1"/>
  <c r="W530" i="37"/>
  <c r="U405" i="37"/>
  <c r="V405" i="37" s="1"/>
  <c r="W405" i="37"/>
  <c r="U232" i="37"/>
  <c r="V232" i="37" s="1"/>
  <c r="W232" i="37"/>
  <c r="U230" i="37"/>
  <c r="V230" i="37" s="1"/>
  <c r="W230" i="37"/>
  <c r="U299" i="37"/>
  <c r="V299" i="37" s="1"/>
  <c r="W299" i="37"/>
  <c r="U434" i="37"/>
  <c r="V434" i="37" s="1"/>
  <c r="W434" i="37"/>
  <c r="U487" i="37"/>
  <c r="V487" i="37" s="1"/>
  <c r="W487" i="37"/>
  <c r="U494" i="37"/>
  <c r="V494" i="37" s="1"/>
  <c r="W494" i="37"/>
  <c r="U498" i="37"/>
  <c r="V498" i="37" s="1"/>
  <c r="W498" i="37"/>
  <c r="U261" i="37"/>
  <c r="V261" i="37" s="1"/>
  <c r="W261" i="37"/>
  <c r="U263" i="37"/>
  <c r="V263" i="37" s="1"/>
  <c r="W263" i="37"/>
  <c r="U281" i="37"/>
  <c r="V281" i="37" s="1"/>
  <c r="W281" i="37"/>
  <c r="U589" i="37"/>
  <c r="V589" i="37" s="1"/>
  <c r="W589" i="37"/>
  <c r="U572" i="37"/>
  <c r="V572" i="37" s="1"/>
  <c r="W572" i="37"/>
  <c r="U570" i="37"/>
  <c r="V570" i="37" s="1"/>
  <c r="W570" i="37"/>
  <c r="U568" i="37"/>
  <c r="V568" i="37" s="1"/>
  <c r="W568" i="37"/>
  <c r="U561" i="37"/>
  <c r="V561" i="37" s="1"/>
  <c r="W561" i="37"/>
  <c r="U233" i="37"/>
  <c r="V233" i="37" s="1"/>
  <c r="W233" i="37"/>
  <c r="U227" i="37"/>
  <c r="V227" i="37" s="1"/>
  <c r="W227" i="37"/>
  <c r="U501" i="37"/>
  <c r="V501" i="37" s="1"/>
  <c r="W501" i="37"/>
  <c r="U566" i="37"/>
  <c r="V566" i="37" s="1"/>
  <c r="W566" i="37"/>
  <c r="U553" i="37"/>
  <c r="V553" i="37" s="1"/>
  <c r="W553" i="37"/>
  <c r="U482" i="37"/>
  <c r="V482" i="37" s="1"/>
  <c r="W482" i="37"/>
  <c r="U301" i="37"/>
  <c r="V301" i="37" s="1"/>
  <c r="W301" i="37"/>
  <c r="U313" i="37"/>
  <c r="V313" i="37" s="1"/>
  <c r="W313" i="37"/>
  <c r="U324" i="37"/>
  <c r="V324" i="37" s="1"/>
  <c r="W324" i="37"/>
  <c r="U335" i="37"/>
  <c r="V335" i="37" s="1"/>
  <c r="W335" i="37"/>
  <c r="U347" i="37"/>
  <c r="V347" i="37" s="1"/>
  <c r="W347" i="37"/>
  <c r="U367" i="37"/>
  <c r="V367" i="37" s="1"/>
  <c r="W367" i="37"/>
  <c r="U421" i="37"/>
  <c r="V421" i="37" s="1"/>
  <c r="W421" i="37"/>
  <c r="U430" i="37"/>
  <c r="V430" i="37" s="1"/>
  <c r="W430" i="37"/>
  <c r="U446" i="37"/>
  <c r="V446" i="37" s="1"/>
  <c r="W446" i="37"/>
  <c r="U461" i="37"/>
  <c r="V461" i="37" s="1"/>
  <c r="W461" i="37"/>
  <c r="U476" i="37"/>
  <c r="V476" i="37" s="1"/>
  <c r="W476" i="37"/>
  <c r="U491" i="37"/>
  <c r="V491" i="37" s="1"/>
  <c r="W491" i="37"/>
  <c r="U246" i="37"/>
  <c r="V246" i="37" s="1"/>
  <c r="W246" i="37"/>
  <c r="U250" i="37"/>
  <c r="V250" i="37" s="1"/>
  <c r="W250" i="37"/>
  <c r="U266" i="37"/>
  <c r="V266" i="37" s="1"/>
  <c r="W266" i="37"/>
  <c r="U285" i="37"/>
  <c r="V285" i="37" s="1"/>
  <c r="W285" i="37"/>
  <c r="U289" i="37"/>
  <c r="V289" i="37" s="1"/>
  <c r="W289" i="37"/>
  <c r="U293" i="37"/>
  <c r="V293" i="37" s="1"/>
  <c r="W293" i="37"/>
  <c r="U590" i="37"/>
  <c r="V590" i="37" s="1"/>
  <c r="W590" i="37"/>
  <c r="U578" i="37"/>
  <c r="V578" i="37" s="1"/>
  <c r="W578" i="37"/>
  <c r="U569" i="37"/>
  <c r="V569" i="37" s="1"/>
  <c r="W569" i="37"/>
  <c r="U560" i="37"/>
  <c r="V560" i="37" s="1"/>
  <c r="W560" i="37"/>
  <c r="U552" i="37"/>
  <c r="V552" i="37" s="1"/>
  <c r="W552" i="37"/>
  <c r="U544" i="37"/>
  <c r="V544" i="37" s="1"/>
  <c r="W544" i="37"/>
  <c r="U536" i="37"/>
  <c r="V536" i="37" s="1"/>
  <c r="W536" i="37"/>
  <c r="U528" i="37"/>
  <c r="V528" i="37" s="1"/>
  <c r="W528" i="37"/>
  <c r="U520" i="37"/>
  <c r="V520" i="37" s="1"/>
  <c r="W520" i="37"/>
  <c r="U516" i="37"/>
  <c r="V516" i="37" s="1"/>
  <c r="W516" i="37"/>
  <c r="U509" i="37"/>
  <c r="V509" i="37" s="1"/>
  <c r="W509" i="37"/>
  <c r="U505" i="37"/>
  <c r="V505" i="37" s="1"/>
  <c r="W505" i="37"/>
  <c r="U383" i="37"/>
  <c r="V383" i="37" s="1"/>
  <c r="W383" i="37"/>
  <c r="U379" i="37"/>
  <c r="V379" i="37" s="1"/>
  <c r="W379" i="37"/>
  <c r="U413" i="37"/>
  <c r="V413" i="37" s="1"/>
  <c r="W413" i="37"/>
  <c r="U407" i="37"/>
  <c r="V407" i="37" s="1"/>
  <c r="W407" i="37"/>
  <c r="U402" i="37"/>
  <c r="V402" i="37" s="1"/>
  <c r="W402" i="37"/>
  <c r="U394" i="37"/>
  <c r="V394" i="37" s="1"/>
  <c r="W394" i="37"/>
  <c r="U386" i="37"/>
  <c r="V386" i="37" s="1"/>
  <c r="W386" i="37"/>
  <c r="U231" i="37"/>
  <c r="V231" i="37" s="1"/>
  <c r="W231" i="37"/>
  <c r="U223" i="37"/>
  <c r="V223" i="37" s="1"/>
  <c r="W223" i="37"/>
  <c r="U219" i="37"/>
  <c r="V219" i="37" s="1"/>
  <c r="W219" i="37"/>
  <c r="U211" i="37"/>
  <c r="V211" i="37" s="1"/>
  <c r="W211" i="37"/>
  <c r="U207" i="37"/>
  <c r="V207" i="37" s="1"/>
  <c r="W207" i="37"/>
  <c r="U199" i="37"/>
  <c r="W199" i="37"/>
  <c r="U298" i="37"/>
  <c r="V298" i="37" s="1"/>
  <c r="W298" i="37"/>
  <c r="U302" i="37"/>
  <c r="V302" i="37" s="1"/>
  <c r="W302" i="37"/>
  <c r="U306" i="37"/>
  <c r="V306" i="37" s="1"/>
  <c r="W306" i="37"/>
  <c r="U310" i="37"/>
  <c r="V310" i="37" s="1"/>
  <c r="W310" i="37"/>
  <c r="U314" i="37"/>
  <c r="V314" i="37" s="1"/>
  <c r="W314" i="37"/>
  <c r="U318" i="37"/>
  <c r="V318" i="37" s="1"/>
  <c r="W318" i="37"/>
  <c r="U321" i="37"/>
  <c r="V321" i="37" s="1"/>
  <c r="W321" i="37"/>
  <c r="U325" i="37"/>
  <c r="V325" i="37" s="1"/>
  <c r="W325" i="37"/>
  <c r="U329" i="37"/>
  <c r="V329" i="37" s="1"/>
  <c r="W329" i="37"/>
  <c r="U333" i="37"/>
  <c r="V333" i="37" s="1"/>
  <c r="W333" i="37"/>
  <c r="U336" i="37"/>
  <c r="V336" i="37" s="1"/>
  <c r="W336" i="37"/>
  <c r="U340" i="37"/>
  <c r="V340" i="37" s="1"/>
  <c r="W340" i="37"/>
  <c r="U344" i="37"/>
  <c r="V344" i="37" s="1"/>
  <c r="W344" i="37"/>
  <c r="U348" i="37"/>
  <c r="V348" i="37" s="1"/>
  <c r="W348" i="37"/>
  <c r="U354" i="37"/>
  <c r="V354" i="37" s="1"/>
  <c r="W354" i="37"/>
  <c r="U358" i="37"/>
  <c r="V358" i="37" s="1"/>
  <c r="W358" i="37"/>
  <c r="U363" i="37"/>
  <c r="V363" i="37" s="1"/>
  <c r="W363" i="37"/>
  <c r="U368" i="37"/>
  <c r="V368" i="37" s="1"/>
  <c r="W368" i="37"/>
  <c r="U372" i="37"/>
  <c r="V372" i="37" s="1"/>
  <c r="W372" i="37"/>
  <c r="U376" i="37"/>
  <c r="V376" i="37" s="1"/>
  <c r="W376" i="37"/>
  <c r="U423" i="37"/>
  <c r="V423" i="37" s="1"/>
  <c r="W423" i="37"/>
  <c r="U427" i="37"/>
  <c r="V427" i="37" s="1"/>
  <c r="W427" i="37"/>
  <c r="U431" i="37"/>
  <c r="V431" i="37" s="1"/>
  <c r="W431" i="37"/>
  <c r="U435" i="37"/>
  <c r="V435" i="37" s="1"/>
  <c r="W435" i="37"/>
  <c r="U439" i="37"/>
  <c r="V439" i="37" s="1"/>
  <c r="W439" i="37"/>
  <c r="U443" i="37"/>
  <c r="V443" i="37" s="1"/>
  <c r="W443" i="37"/>
  <c r="U447" i="37"/>
  <c r="V447" i="37" s="1"/>
  <c r="W447" i="37"/>
  <c r="U454" i="37"/>
  <c r="V454" i="37" s="1"/>
  <c r="W454" i="37"/>
  <c r="U458" i="37"/>
  <c r="V458" i="37" s="1"/>
  <c r="W458" i="37"/>
  <c r="U462" i="37"/>
  <c r="V462" i="37" s="1"/>
  <c r="W462" i="37"/>
  <c r="U469" i="37"/>
  <c r="V469" i="37" s="1"/>
  <c r="W469" i="37"/>
  <c r="U473" i="37"/>
  <c r="V473" i="37" s="1"/>
  <c r="W473" i="37"/>
  <c r="U479" i="37"/>
  <c r="V479" i="37" s="1"/>
  <c r="W479" i="37"/>
  <c r="U488" i="37"/>
  <c r="V488" i="37" s="1"/>
  <c r="W488" i="37"/>
  <c r="U500" i="37"/>
  <c r="V500" i="37" s="1"/>
  <c r="W500" i="37"/>
  <c r="U239" i="37"/>
  <c r="V239" i="37" s="1"/>
  <c r="W239" i="37"/>
  <c r="U243" i="37"/>
  <c r="V243" i="37" s="1"/>
  <c r="W243" i="37"/>
  <c r="U247" i="37"/>
  <c r="V247" i="37" s="1"/>
  <c r="W247" i="37"/>
  <c r="U251" i="37"/>
  <c r="V251" i="37" s="1"/>
  <c r="W251" i="37"/>
  <c r="U262" i="37"/>
  <c r="V262" i="37" s="1"/>
  <c r="W262" i="37"/>
  <c r="U268" i="37"/>
  <c r="V268" i="37" s="1"/>
  <c r="W268" i="37"/>
  <c r="U276" i="37"/>
  <c r="V276" i="37" s="1"/>
  <c r="W276" i="37"/>
  <c r="U282" i="37"/>
  <c r="V282" i="37" s="1"/>
  <c r="W282" i="37"/>
  <c r="U290" i="37"/>
  <c r="V290" i="37" s="1"/>
  <c r="W290" i="37"/>
  <c r="U294" i="37"/>
  <c r="V294" i="37" s="1"/>
  <c r="W294" i="37"/>
  <c r="U583" i="37"/>
  <c r="V583" i="37" s="1"/>
  <c r="W583" i="37"/>
  <c r="U577" i="37"/>
  <c r="V577" i="37" s="1"/>
  <c r="W577" i="37"/>
  <c r="U564" i="37"/>
  <c r="V564" i="37" s="1"/>
  <c r="W564" i="37"/>
  <c r="U559" i="37"/>
  <c r="V559" i="37" s="1"/>
  <c r="W559" i="37"/>
  <c r="U555" i="37"/>
  <c r="V555" i="37" s="1"/>
  <c r="W555" i="37"/>
  <c r="U551" i="37"/>
  <c r="V551" i="37" s="1"/>
  <c r="W551" i="37"/>
  <c r="U547" i="37"/>
  <c r="V547" i="37" s="1"/>
  <c r="W547" i="37"/>
  <c r="U543" i="37"/>
  <c r="V543" i="37" s="1"/>
  <c r="W543" i="37"/>
  <c r="U539" i="37"/>
  <c r="V539" i="37" s="1"/>
  <c r="W539" i="37"/>
  <c r="U535" i="37"/>
  <c r="V535" i="37" s="1"/>
  <c r="W535" i="37"/>
  <c r="U531" i="37"/>
  <c r="V531" i="37" s="1"/>
  <c r="W531" i="37"/>
  <c r="U527" i="37"/>
  <c r="V527" i="37" s="1"/>
  <c r="W527" i="37"/>
  <c r="U523" i="37"/>
  <c r="V523" i="37" s="1"/>
  <c r="W523" i="37"/>
  <c r="U519" i="37"/>
  <c r="V519" i="37" s="1"/>
  <c r="W519" i="37"/>
  <c r="U515" i="37"/>
  <c r="V515" i="37" s="1"/>
  <c r="W515" i="37"/>
  <c r="U512" i="37"/>
  <c r="V512" i="37" s="1"/>
  <c r="W512" i="37"/>
  <c r="U508" i="37"/>
  <c r="V508" i="37" s="1"/>
  <c r="W508" i="37"/>
  <c r="U504" i="37"/>
  <c r="V504" i="37" s="1"/>
  <c r="W504" i="37"/>
  <c r="U382" i="37"/>
  <c r="V382" i="37" s="1"/>
  <c r="W382" i="37"/>
  <c r="U378" i="37"/>
  <c r="V378" i="37" s="1"/>
  <c r="W378" i="37"/>
  <c r="U416" i="37"/>
  <c r="V416" i="37" s="1"/>
  <c r="W416" i="37"/>
  <c r="U412" i="37"/>
  <c r="V412" i="37" s="1"/>
  <c r="W412" i="37"/>
  <c r="U401" i="37"/>
  <c r="V401" i="37" s="1"/>
  <c r="W401" i="37"/>
  <c r="U397" i="37"/>
  <c r="V397" i="37" s="1"/>
  <c r="W397" i="37"/>
  <c r="U393" i="37"/>
  <c r="V393" i="37" s="1"/>
  <c r="W393" i="37"/>
  <c r="U389" i="37"/>
  <c r="V389" i="37" s="1"/>
  <c r="W389" i="37"/>
  <c r="U385" i="37"/>
  <c r="V385" i="37" s="1"/>
  <c r="W385" i="37"/>
  <c r="U226" i="37"/>
  <c r="V226" i="37" s="1"/>
  <c r="W226" i="37"/>
  <c r="U222" i="37"/>
  <c r="V222" i="37" s="1"/>
  <c r="W222" i="37"/>
  <c r="U218" i="37"/>
  <c r="V218" i="37" s="1"/>
  <c r="W218" i="37"/>
  <c r="U214" i="37"/>
  <c r="V214" i="37" s="1"/>
  <c r="W214" i="37"/>
  <c r="U210" i="37"/>
  <c r="V210" i="37" s="1"/>
  <c r="W210" i="37"/>
  <c r="U206" i="37"/>
  <c r="V206" i="37" s="1"/>
  <c r="W206" i="37"/>
  <c r="U202" i="37"/>
  <c r="V202" i="37" s="1"/>
  <c r="W202" i="37"/>
  <c r="U305" i="37"/>
  <c r="V305" i="37" s="1"/>
  <c r="W305" i="37"/>
  <c r="U317" i="37"/>
  <c r="V317" i="37" s="1"/>
  <c r="W317" i="37"/>
  <c r="U332" i="37"/>
  <c r="V332" i="37" s="1"/>
  <c r="W332" i="37"/>
  <c r="U371" i="37"/>
  <c r="V371" i="37" s="1"/>
  <c r="W371" i="37"/>
  <c r="U426" i="37"/>
  <c r="V426" i="37" s="1"/>
  <c r="W426" i="37"/>
  <c r="U438" i="37"/>
  <c r="V438" i="37" s="1"/>
  <c r="W438" i="37"/>
  <c r="U450" i="37"/>
  <c r="V450" i="37" s="1"/>
  <c r="W450" i="37"/>
  <c r="U465" i="37"/>
  <c r="V465" i="37" s="1"/>
  <c r="W465" i="37"/>
  <c r="U256" i="37"/>
  <c r="V256" i="37" s="1"/>
  <c r="W256" i="37"/>
  <c r="U573" i="37"/>
  <c r="V573" i="37" s="1"/>
  <c r="W573" i="37"/>
  <c r="U565" i="37"/>
  <c r="V565" i="37" s="1"/>
  <c r="W565" i="37"/>
  <c r="U556" i="37"/>
  <c r="V556" i="37" s="1"/>
  <c r="W556" i="37"/>
  <c r="U548" i="37"/>
  <c r="V548" i="37" s="1"/>
  <c r="W548" i="37"/>
  <c r="U540" i="37"/>
  <c r="V540" i="37" s="1"/>
  <c r="W540" i="37"/>
  <c r="U532" i="37"/>
  <c r="V532" i="37" s="1"/>
  <c r="W532" i="37"/>
  <c r="U524" i="37"/>
  <c r="V524" i="37" s="1"/>
  <c r="W524" i="37"/>
  <c r="U417" i="37"/>
  <c r="V417" i="37" s="1"/>
  <c r="W417" i="37"/>
  <c r="U409" i="37"/>
  <c r="V409" i="37" s="1"/>
  <c r="W409" i="37"/>
  <c r="U398" i="37"/>
  <c r="V398" i="37" s="1"/>
  <c r="W398" i="37"/>
  <c r="U390" i="37"/>
  <c r="V390" i="37" s="1"/>
  <c r="W390" i="37"/>
  <c r="U215" i="37"/>
  <c r="V215" i="37" s="1"/>
  <c r="W215" i="37"/>
  <c r="U203" i="37"/>
  <c r="V203" i="37" s="1"/>
  <c r="W203" i="37"/>
  <c r="U303" i="37"/>
  <c r="V303" i="37" s="1"/>
  <c r="W303" i="37"/>
  <c r="U307" i="37"/>
  <c r="V307" i="37" s="1"/>
  <c r="W307" i="37"/>
  <c r="U311" i="37"/>
  <c r="V311" i="37" s="1"/>
  <c r="W311" i="37"/>
  <c r="U315" i="37"/>
  <c r="V315" i="37" s="1"/>
  <c r="W315" i="37"/>
  <c r="U319" i="37"/>
  <c r="V319" i="37" s="1"/>
  <c r="W319" i="37"/>
  <c r="U322" i="37"/>
  <c r="V322" i="37" s="1"/>
  <c r="W322" i="37"/>
  <c r="U326" i="37"/>
  <c r="V326" i="37" s="1"/>
  <c r="W326" i="37"/>
  <c r="U330" i="37"/>
  <c r="V330" i="37" s="1"/>
  <c r="W330" i="37"/>
  <c r="U334" i="37"/>
  <c r="V334" i="37" s="1"/>
  <c r="W334" i="37"/>
  <c r="U337" i="37"/>
  <c r="V337" i="37" s="1"/>
  <c r="W337" i="37"/>
  <c r="U341" i="37"/>
  <c r="V341" i="37" s="1"/>
  <c r="W341" i="37"/>
  <c r="U345" i="37"/>
  <c r="V345" i="37" s="1"/>
  <c r="W345" i="37"/>
  <c r="U349" i="37"/>
  <c r="V349" i="37" s="1"/>
  <c r="W349" i="37"/>
  <c r="U355" i="37"/>
  <c r="V355" i="37" s="1"/>
  <c r="W355" i="37"/>
  <c r="U359" i="37"/>
  <c r="V359" i="37" s="1"/>
  <c r="W359" i="37"/>
  <c r="U365" i="37"/>
  <c r="V365" i="37" s="1"/>
  <c r="W365" i="37"/>
  <c r="U369" i="37"/>
  <c r="V369" i="37" s="1"/>
  <c r="W369" i="37"/>
  <c r="U373" i="37"/>
  <c r="V373" i="37" s="1"/>
  <c r="W373" i="37"/>
  <c r="U377" i="37"/>
  <c r="V377" i="37" s="1"/>
  <c r="W377" i="37"/>
  <c r="U424" i="37"/>
  <c r="V424" i="37" s="1"/>
  <c r="W424" i="37"/>
  <c r="U428" i="37"/>
  <c r="V428" i="37" s="1"/>
  <c r="W428" i="37"/>
  <c r="U432" i="37"/>
  <c r="V432" i="37" s="1"/>
  <c r="W432" i="37"/>
  <c r="U436" i="37"/>
  <c r="V436" i="37" s="1"/>
  <c r="W436" i="37"/>
  <c r="U440" i="37"/>
  <c r="V440" i="37" s="1"/>
  <c r="W440" i="37"/>
  <c r="U444" i="37"/>
  <c r="V444" i="37" s="1"/>
  <c r="W444" i="37"/>
  <c r="U448" i="37"/>
  <c r="V448" i="37" s="1"/>
  <c r="W448" i="37"/>
  <c r="U451" i="37"/>
  <c r="V451" i="37" s="1"/>
  <c r="W451" i="37"/>
  <c r="U455" i="37"/>
  <c r="V455" i="37" s="1"/>
  <c r="W455" i="37"/>
  <c r="U459" i="37"/>
  <c r="V459" i="37" s="1"/>
  <c r="W459" i="37"/>
  <c r="U463" i="37"/>
  <c r="V463" i="37" s="1"/>
  <c r="W463" i="37"/>
  <c r="U466" i="37"/>
  <c r="V466" i="37" s="1"/>
  <c r="W466" i="37"/>
  <c r="U470" i="37"/>
  <c r="V470" i="37" s="1"/>
  <c r="W470" i="37"/>
  <c r="U474" i="37"/>
  <c r="V474" i="37" s="1"/>
  <c r="W474" i="37"/>
  <c r="U480" i="37"/>
  <c r="V480" i="37" s="1"/>
  <c r="W480" i="37"/>
  <c r="U485" i="37"/>
  <c r="V485" i="37" s="1"/>
  <c r="W485" i="37"/>
  <c r="U489" i="37"/>
  <c r="V489" i="37" s="1"/>
  <c r="W489" i="37"/>
  <c r="U237" i="37"/>
  <c r="V237" i="37" s="1"/>
  <c r="W237" i="37"/>
  <c r="U240" i="37"/>
  <c r="V240" i="37" s="1"/>
  <c r="W240" i="37"/>
  <c r="U244" i="37"/>
  <c r="V244" i="37" s="1"/>
  <c r="W244" i="37"/>
  <c r="U248" i="37"/>
  <c r="V248" i="37" s="1"/>
  <c r="W248" i="37"/>
  <c r="U252" i="37"/>
  <c r="V252" i="37" s="1"/>
  <c r="W252" i="37"/>
  <c r="U258" i="37"/>
  <c r="V258" i="37" s="1"/>
  <c r="W258" i="37"/>
  <c r="U270" i="37"/>
  <c r="V270" i="37" s="1"/>
  <c r="W270" i="37"/>
  <c r="U278" i="37"/>
  <c r="V278" i="37" s="1"/>
  <c r="W278" i="37"/>
  <c r="U283" i="37"/>
  <c r="V283" i="37" s="1"/>
  <c r="W283" i="37"/>
  <c r="U287" i="37"/>
  <c r="V287" i="37" s="1"/>
  <c r="W287" i="37"/>
  <c r="U291" i="37"/>
  <c r="V291" i="37" s="1"/>
  <c r="W291" i="37"/>
  <c r="U592" i="37"/>
  <c r="W592" i="37"/>
  <c r="U588" i="37"/>
  <c r="V588" i="37" s="1"/>
  <c r="W588" i="37"/>
  <c r="U582" i="37"/>
  <c r="V582" i="37" s="1"/>
  <c r="W582" i="37"/>
  <c r="U575" i="37"/>
  <c r="V575" i="37" s="1"/>
  <c r="W575" i="37"/>
  <c r="U567" i="37"/>
  <c r="V567" i="37" s="1"/>
  <c r="W567" i="37"/>
  <c r="U563" i="37"/>
  <c r="V563" i="37" s="1"/>
  <c r="W563" i="37"/>
  <c r="U558" i="37"/>
  <c r="V558" i="37" s="1"/>
  <c r="W558" i="37"/>
  <c r="U554" i="37"/>
  <c r="V554" i="37" s="1"/>
  <c r="W554" i="37"/>
  <c r="U550" i="37"/>
  <c r="V550" i="37" s="1"/>
  <c r="W550" i="37"/>
  <c r="U546" i="37"/>
  <c r="V546" i="37" s="1"/>
  <c r="W546" i="37"/>
  <c r="U542" i="37"/>
  <c r="V542" i="37" s="1"/>
  <c r="W542" i="37"/>
  <c r="U538" i="37"/>
  <c r="V538" i="37" s="1"/>
  <c r="W538" i="37"/>
  <c r="U534" i="37"/>
  <c r="V534" i="37" s="1"/>
  <c r="W534" i="37"/>
  <c r="U526" i="37"/>
  <c r="V526" i="37" s="1"/>
  <c r="W526" i="37"/>
  <c r="U522" i="37"/>
  <c r="V522" i="37" s="1"/>
  <c r="W522" i="37"/>
  <c r="U518" i="37"/>
  <c r="V518" i="37" s="1"/>
  <c r="W518" i="37"/>
  <c r="U514" i="37"/>
  <c r="V514" i="37" s="1"/>
  <c r="W514" i="37"/>
  <c r="U511" i="37"/>
  <c r="V511" i="37" s="1"/>
  <c r="W511" i="37"/>
  <c r="U507" i="37"/>
  <c r="V507" i="37" s="1"/>
  <c r="W507" i="37"/>
  <c r="U503" i="37"/>
  <c r="V503" i="37" s="1"/>
  <c r="W503" i="37"/>
  <c r="U381" i="37"/>
  <c r="V381" i="37" s="1"/>
  <c r="W381" i="37"/>
  <c r="U419" i="37"/>
  <c r="V419" i="37" s="1"/>
  <c r="W419" i="37"/>
  <c r="U415" i="37"/>
  <c r="V415" i="37" s="1"/>
  <c r="W415" i="37"/>
  <c r="U411" i="37"/>
  <c r="V411" i="37" s="1"/>
  <c r="W411" i="37"/>
  <c r="U408" i="37"/>
  <c r="V408" i="37" s="1"/>
  <c r="W408" i="37"/>
  <c r="U404" i="37"/>
  <c r="V404" i="37" s="1"/>
  <c r="W404" i="37"/>
  <c r="U400" i="37"/>
  <c r="V400" i="37" s="1"/>
  <c r="W400" i="37"/>
  <c r="U396" i="37"/>
  <c r="V396" i="37" s="1"/>
  <c r="W396" i="37"/>
  <c r="U392" i="37"/>
  <c r="V392" i="37" s="1"/>
  <c r="W392" i="37"/>
  <c r="U388" i="37"/>
  <c r="V388" i="37" s="1"/>
  <c r="W388" i="37"/>
  <c r="U229" i="37"/>
  <c r="V229" i="37" s="1"/>
  <c r="W229" i="37"/>
  <c r="U225" i="37"/>
  <c r="V225" i="37" s="1"/>
  <c r="W225" i="37"/>
  <c r="U221" i="37"/>
  <c r="V221" i="37" s="1"/>
  <c r="W221" i="37"/>
  <c r="U217" i="37"/>
  <c r="V217" i="37" s="1"/>
  <c r="W217" i="37"/>
  <c r="U213" i="37"/>
  <c r="V213" i="37" s="1"/>
  <c r="W213" i="37"/>
  <c r="U209" i="37"/>
  <c r="V209" i="37" s="1"/>
  <c r="W209" i="37"/>
  <c r="U205" i="37"/>
  <c r="V205" i="37" s="1"/>
  <c r="W205" i="37"/>
  <c r="U201" i="37"/>
  <c r="V201" i="37" s="1"/>
  <c r="W201" i="37"/>
  <c r="U297" i="37"/>
  <c r="V297" i="37" s="1"/>
  <c r="W297" i="37"/>
  <c r="U309" i="37"/>
  <c r="V309" i="37" s="1"/>
  <c r="W309" i="37"/>
  <c r="U328" i="37"/>
  <c r="V328" i="37" s="1"/>
  <c r="W328" i="37"/>
  <c r="U339" i="37"/>
  <c r="V339" i="37" s="1"/>
  <c r="W339" i="37"/>
  <c r="U343" i="37"/>
  <c r="V343" i="37" s="1"/>
  <c r="W343" i="37"/>
  <c r="U357" i="37"/>
  <c r="V357" i="37" s="1"/>
  <c r="W357" i="37"/>
  <c r="U362" i="37"/>
  <c r="V362" i="37" s="1"/>
  <c r="W362" i="37"/>
  <c r="U375" i="37"/>
  <c r="V375" i="37" s="1"/>
  <c r="W375" i="37"/>
  <c r="U442" i="37"/>
  <c r="V442" i="37" s="1"/>
  <c r="W442" i="37"/>
  <c r="U453" i="37"/>
  <c r="V453" i="37" s="1"/>
  <c r="W453" i="37"/>
  <c r="U457" i="37"/>
  <c r="V457" i="37" s="1"/>
  <c r="W457" i="37"/>
  <c r="U468" i="37"/>
  <c r="V468" i="37" s="1"/>
  <c r="W468" i="37"/>
  <c r="U472" i="37"/>
  <c r="V472" i="37" s="1"/>
  <c r="W472" i="37"/>
  <c r="U483" i="37"/>
  <c r="V483" i="37" s="1"/>
  <c r="W483" i="37"/>
  <c r="U274" i="37"/>
  <c r="V274" i="37" s="1"/>
  <c r="W274" i="37"/>
  <c r="U296" i="37"/>
  <c r="V296" i="37" s="1"/>
  <c r="W296" i="37"/>
  <c r="U300" i="37"/>
  <c r="V300" i="37" s="1"/>
  <c r="W300" i="37"/>
  <c r="U304" i="37"/>
  <c r="V304" i="37" s="1"/>
  <c r="W304" i="37"/>
  <c r="U308" i="37"/>
  <c r="V308" i="37" s="1"/>
  <c r="W308" i="37"/>
  <c r="U312" i="37"/>
  <c r="V312" i="37" s="1"/>
  <c r="W312" i="37"/>
  <c r="U316" i="37"/>
  <c r="V316" i="37" s="1"/>
  <c r="W316" i="37"/>
  <c r="U320" i="37"/>
  <c r="V320" i="37" s="1"/>
  <c r="W320" i="37"/>
  <c r="U323" i="37"/>
  <c r="V323" i="37" s="1"/>
  <c r="W323" i="37"/>
  <c r="U327" i="37"/>
  <c r="V327" i="37" s="1"/>
  <c r="W327" i="37"/>
  <c r="U331" i="37"/>
  <c r="V331" i="37" s="1"/>
  <c r="W331" i="37"/>
  <c r="U338" i="37"/>
  <c r="V338" i="37" s="1"/>
  <c r="W338" i="37"/>
  <c r="U342" i="37"/>
  <c r="V342" i="37" s="1"/>
  <c r="W342" i="37"/>
  <c r="U346" i="37"/>
  <c r="V346" i="37" s="1"/>
  <c r="W346" i="37"/>
  <c r="U350" i="37"/>
  <c r="V350" i="37" s="1"/>
  <c r="W350" i="37"/>
  <c r="U356" i="37"/>
  <c r="V356" i="37" s="1"/>
  <c r="W356" i="37"/>
  <c r="U360" i="37"/>
  <c r="V360" i="37" s="1"/>
  <c r="W360" i="37"/>
  <c r="U366" i="37"/>
  <c r="V366" i="37" s="1"/>
  <c r="W366" i="37"/>
  <c r="U370" i="37"/>
  <c r="V370" i="37" s="1"/>
  <c r="W370" i="37"/>
  <c r="U374" i="37"/>
  <c r="V374" i="37" s="1"/>
  <c r="W374" i="37"/>
  <c r="U420" i="37"/>
  <c r="V420" i="37" s="1"/>
  <c r="W420" i="37"/>
  <c r="U425" i="37"/>
  <c r="V425" i="37" s="1"/>
  <c r="W425" i="37"/>
  <c r="U429" i="37"/>
  <c r="V429" i="37" s="1"/>
  <c r="W429" i="37"/>
  <c r="U433" i="37"/>
  <c r="V433" i="37" s="1"/>
  <c r="W433" i="37"/>
  <c r="U437" i="37"/>
  <c r="V437" i="37" s="1"/>
  <c r="W437" i="37"/>
  <c r="U441" i="37"/>
  <c r="V441" i="37" s="1"/>
  <c r="W441" i="37"/>
  <c r="U445" i="37"/>
  <c r="V445" i="37" s="1"/>
  <c r="W445" i="37"/>
  <c r="U449" i="37"/>
  <c r="V449" i="37" s="1"/>
  <c r="W449" i="37"/>
  <c r="U452" i="37"/>
  <c r="V452" i="37" s="1"/>
  <c r="W452" i="37"/>
  <c r="U456" i="37"/>
  <c r="V456" i="37" s="1"/>
  <c r="W456" i="37"/>
  <c r="U460" i="37"/>
  <c r="V460" i="37" s="1"/>
  <c r="W460" i="37"/>
  <c r="U464" i="37"/>
  <c r="V464" i="37" s="1"/>
  <c r="W464" i="37"/>
  <c r="U467" i="37"/>
  <c r="V467" i="37" s="1"/>
  <c r="W467" i="37"/>
  <c r="U471" i="37"/>
  <c r="V471" i="37" s="1"/>
  <c r="W471" i="37"/>
  <c r="U475" i="37"/>
  <c r="V475" i="37" s="1"/>
  <c r="W475" i="37"/>
  <c r="U486" i="37"/>
  <c r="V486" i="37" s="1"/>
  <c r="W486" i="37"/>
  <c r="U490" i="37"/>
  <c r="V490" i="37" s="1"/>
  <c r="W490" i="37"/>
  <c r="U502" i="37"/>
  <c r="V502" i="37" s="1"/>
  <c r="W502" i="37"/>
  <c r="U234" i="37"/>
  <c r="V234" i="37" s="1"/>
  <c r="W234" i="37"/>
  <c r="U238" i="37"/>
  <c r="V238" i="37" s="1"/>
  <c r="W238" i="37"/>
  <c r="U241" i="37"/>
  <c r="V241" i="37" s="1"/>
  <c r="W241" i="37"/>
  <c r="U245" i="37"/>
  <c r="V245" i="37" s="1"/>
  <c r="W245" i="37"/>
  <c r="U249" i="37"/>
  <c r="V249" i="37" s="1"/>
  <c r="W249" i="37"/>
  <c r="U254" i="37"/>
  <c r="V254" i="37" s="1"/>
  <c r="W254" i="37"/>
  <c r="U260" i="37"/>
  <c r="V260" i="37" s="1"/>
  <c r="W260" i="37"/>
  <c r="U264" i="37"/>
  <c r="V264" i="37" s="1"/>
  <c r="W264" i="37"/>
  <c r="U272" i="37"/>
  <c r="V272" i="37" s="1"/>
  <c r="W272" i="37"/>
  <c r="U280" i="37"/>
  <c r="V280" i="37" s="1"/>
  <c r="W280" i="37"/>
  <c r="U284" i="37"/>
  <c r="V284" i="37" s="1"/>
  <c r="W284" i="37"/>
  <c r="U288" i="37"/>
  <c r="V288" i="37" s="1"/>
  <c r="W288" i="37"/>
  <c r="U292" i="37"/>
  <c r="V292" i="37" s="1"/>
  <c r="W292" i="37"/>
  <c r="U591" i="37"/>
  <c r="V591" i="37" s="1"/>
  <c r="W591" i="37"/>
  <c r="U587" i="37"/>
  <c r="V587" i="37" s="1"/>
  <c r="W587" i="37"/>
  <c r="U580" i="37"/>
  <c r="V580" i="37" s="1"/>
  <c r="W580" i="37"/>
  <c r="U574" i="37"/>
  <c r="V574" i="37" s="1"/>
  <c r="W574" i="37"/>
  <c r="U557" i="37"/>
  <c r="V557" i="37" s="1"/>
  <c r="W557" i="37"/>
  <c r="U549" i="37"/>
  <c r="V549" i="37" s="1"/>
  <c r="W549" i="37"/>
  <c r="U545" i="37"/>
  <c r="V545" i="37" s="1"/>
  <c r="W545" i="37"/>
  <c r="U541" i="37"/>
  <c r="V541" i="37" s="1"/>
  <c r="W541" i="37"/>
  <c r="U537" i="37"/>
  <c r="V537" i="37" s="1"/>
  <c r="W537" i="37"/>
  <c r="U533" i="37"/>
  <c r="V533" i="37" s="1"/>
  <c r="W533" i="37"/>
  <c r="U529" i="37"/>
  <c r="V529" i="37" s="1"/>
  <c r="W529" i="37"/>
  <c r="U525" i="37"/>
  <c r="V525" i="37" s="1"/>
  <c r="W525" i="37"/>
  <c r="U521" i="37"/>
  <c r="V521" i="37" s="1"/>
  <c r="W521" i="37"/>
  <c r="U517" i="37"/>
  <c r="V517" i="37" s="1"/>
  <c r="W517" i="37"/>
  <c r="U513" i="37"/>
  <c r="V513" i="37" s="1"/>
  <c r="W513" i="37"/>
  <c r="U510" i="37"/>
  <c r="V510" i="37" s="1"/>
  <c r="W510" i="37"/>
  <c r="U506" i="37"/>
  <c r="V506" i="37" s="1"/>
  <c r="W506" i="37"/>
  <c r="U384" i="37"/>
  <c r="V384" i="37" s="1"/>
  <c r="W384" i="37"/>
  <c r="U380" i="37"/>
  <c r="V380" i="37" s="1"/>
  <c r="W380" i="37"/>
  <c r="U418" i="37"/>
  <c r="V418" i="37" s="1"/>
  <c r="W418" i="37"/>
  <c r="U414" i="37"/>
  <c r="V414" i="37" s="1"/>
  <c r="W414" i="37"/>
  <c r="U410" i="37"/>
  <c r="V410" i="37" s="1"/>
  <c r="W410" i="37"/>
  <c r="U403" i="37"/>
  <c r="V403" i="37" s="1"/>
  <c r="W403" i="37"/>
  <c r="U399" i="37"/>
  <c r="V399" i="37" s="1"/>
  <c r="W399" i="37"/>
  <c r="U395" i="37"/>
  <c r="V395" i="37" s="1"/>
  <c r="W395" i="37"/>
  <c r="U391" i="37"/>
  <c r="V391" i="37" s="1"/>
  <c r="W391" i="37"/>
  <c r="U387" i="37"/>
  <c r="V387" i="37" s="1"/>
  <c r="W387" i="37"/>
  <c r="U228" i="37"/>
  <c r="V228" i="37" s="1"/>
  <c r="W228" i="37"/>
  <c r="U224" i="37"/>
  <c r="V224" i="37" s="1"/>
  <c r="W224" i="37"/>
  <c r="U220" i="37"/>
  <c r="V220" i="37" s="1"/>
  <c r="W220" i="37"/>
  <c r="U216" i="37"/>
  <c r="V216" i="37" s="1"/>
  <c r="W216" i="37"/>
  <c r="U212" i="37"/>
  <c r="V212" i="37" s="1"/>
  <c r="W212" i="37"/>
  <c r="U208" i="37"/>
  <c r="V208" i="37" s="1"/>
  <c r="W208" i="37"/>
  <c r="U204" i="37"/>
  <c r="V204" i="37" s="1"/>
  <c r="W204" i="37"/>
  <c r="U200" i="37"/>
  <c r="V200" i="37" s="1"/>
  <c r="W200" i="37"/>
  <c r="Z83" i="37"/>
  <c r="Z82" i="37"/>
  <c r="Z167" i="37"/>
  <c r="Z185" i="37"/>
  <c r="Z93" i="37"/>
  <c r="Z95" i="37"/>
  <c r="Z115" i="37"/>
  <c r="Z127" i="37"/>
  <c r="Z158" i="37"/>
  <c r="Z163" i="37"/>
  <c r="Z177" i="37"/>
  <c r="Z183" i="37"/>
  <c r="Z187" i="37"/>
  <c r="Z191" i="37"/>
  <c r="Z192" i="37"/>
  <c r="Z194" i="37"/>
  <c r="Z196" i="37"/>
  <c r="Z198" i="37"/>
  <c r="Z200" i="37"/>
  <c r="Z202" i="37"/>
  <c r="Z204" i="37"/>
  <c r="Z206" i="37"/>
  <c r="Z208" i="37"/>
  <c r="Z210" i="37"/>
  <c r="Z212" i="37"/>
  <c r="Z214" i="37"/>
  <c r="Z216" i="37"/>
  <c r="Z218" i="37"/>
  <c r="Z220" i="37"/>
  <c r="Z222" i="37"/>
  <c r="Z224" i="37"/>
  <c r="Z230" i="37"/>
  <c r="Z232" i="37"/>
  <c r="Z236" i="37"/>
  <c r="Z238" i="37"/>
  <c r="Z239" i="37"/>
  <c r="Z243" i="37"/>
  <c r="Z251" i="37"/>
  <c r="Z254" i="37"/>
  <c r="Z260" i="37"/>
  <c r="Z262" i="37"/>
  <c r="Z264" i="37"/>
  <c r="Z268" i="37"/>
  <c r="Z272" i="37"/>
  <c r="Z159" i="37"/>
  <c r="Z278" i="37"/>
  <c r="Z283" i="37"/>
  <c r="Z287" i="37"/>
  <c r="Z291" i="37"/>
  <c r="Z294" i="37"/>
  <c r="Z298" i="37"/>
  <c r="Z308" i="37"/>
  <c r="Z312" i="37"/>
  <c r="Z314" i="37"/>
  <c r="Z325" i="37"/>
  <c r="Z329" i="37"/>
  <c r="Z344" i="37"/>
  <c r="Z346" i="37"/>
  <c r="Z348" i="37"/>
  <c r="Z350" i="37"/>
  <c r="Z381" i="37"/>
  <c r="Z385" i="37"/>
  <c r="Z387" i="37"/>
  <c r="Z389" i="37"/>
  <c r="Z393" i="37"/>
  <c r="Z405" i="37"/>
  <c r="Z425" i="37"/>
  <c r="Z114" i="37"/>
  <c r="Z199" i="37"/>
  <c r="Z209" i="37"/>
  <c r="Z213" i="37"/>
  <c r="Z217" i="37"/>
  <c r="Z221" i="37"/>
  <c r="Z225" i="37"/>
  <c r="Z227" i="37"/>
  <c r="Z242" i="37"/>
  <c r="Z266" i="37"/>
  <c r="Z274" i="37"/>
  <c r="Z276" i="37"/>
  <c r="Z286" i="37"/>
  <c r="Z442" i="37"/>
  <c r="Z444" i="37"/>
  <c r="Z446" i="37"/>
  <c r="Z450" i="37"/>
  <c r="Z459" i="37"/>
  <c r="Z466" i="37"/>
  <c r="Z468" i="37"/>
  <c r="Z472" i="37"/>
  <c r="Z476" i="37"/>
  <c r="Z482" i="37"/>
  <c r="Z484" i="37"/>
  <c r="Z486" i="37"/>
  <c r="Z494" i="37"/>
  <c r="Z498" i="37"/>
  <c r="Z501" i="37"/>
  <c r="Z503" i="37"/>
  <c r="Z511" i="37"/>
  <c r="Z518" i="37"/>
  <c r="Z522" i="37"/>
  <c r="Z524" i="37"/>
  <c r="Z526" i="37"/>
  <c r="Z530" i="37"/>
  <c r="Z548" i="37"/>
  <c r="Z549" i="37"/>
  <c r="Z552" i="37"/>
  <c r="Z554" i="37"/>
  <c r="Z556" i="37"/>
  <c r="Z560" i="37"/>
  <c r="Z565" i="37"/>
  <c r="Z572" i="37"/>
  <c r="Z574" i="37"/>
  <c r="Z589" i="37"/>
  <c r="Z207" i="37"/>
  <c r="Z219" i="37"/>
  <c r="Z223" i="37"/>
  <c r="Z246" i="37"/>
  <c r="Z258" i="37"/>
  <c r="Z270" i="37"/>
  <c r="Z282" i="37"/>
  <c r="Z289" i="37"/>
  <c r="Z290" i="37"/>
  <c r="Z384" i="37"/>
  <c r="Z388" i="37"/>
  <c r="Z402" i="37"/>
  <c r="Z407" i="37"/>
  <c r="Z409" i="37"/>
  <c r="Z428" i="37"/>
  <c r="Z441" i="37"/>
  <c r="Z471" i="37"/>
  <c r="Z475" i="37"/>
  <c r="Z190" i="37"/>
  <c r="Z205" i="37"/>
  <c r="Z188" i="37"/>
  <c r="Z211" i="37"/>
  <c r="Z215" i="37"/>
  <c r="Z244" i="37"/>
  <c r="Z330" i="37"/>
  <c r="Z467" i="37"/>
  <c r="Z197" i="37"/>
  <c r="Z439" i="37"/>
  <c r="Z523" i="37"/>
  <c r="Z513" i="37"/>
  <c r="Z529" i="37"/>
  <c r="Z553" i="37"/>
  <c r="Z561" i="37"/>
  <c r="Z586" i="37"/>
  <c r="Z392" i="37"/>
  <c r="Z411" i="37"/>
  <c r="Z527" i="37"/>
  <c r="Z174" i="37"/>
  <c r="Z547" i="37"/>
  <c r="Z551" i="37"/>
  <c r="Z555" i="37"/>
  <c r="Z443" i="37"/>
  <c r="Z326" i="37"/>
  <c r="Z445" i="37"/>
  <c r="Z571" i="37"/>
  <c r="Z519" i="37"/>
  <c r="Z492" i="37"/>
  <c r="Z434" i="37"/>
  <c r="Z483" i="37"/>
  <c r="Z313" i="37"/>
  <c r="Z233" i="37"/>
  <c r="Z231" i="37"/>
  <c r="Z280" i="37"/>
  <c r="Z235" i="37"/>
  <c r="Z284" i="37"/>
  <c r="Z252" i="37"/>
  <c r="Z201" i="37"/>
  <c r="Z169" i="37"/>
  <c r="Z98" i="37"/>
  <c r="Z307" i="37"/>
  <c r="Z293" i="37"/>
  <c r="Z396" i="37"/>
  <c r="Z345" i="37"/>
  <c r="Z295" i="37"/>
  <c r="Z182" i="37"/>
  <c r="Z563" i="37"/>
  <c r="Z297" i="37"/>
  <c r="Z353" i="37"/>
  <c r="Z347" i="37"/>
  <c r="Z343" i="37"/>
  <c r="Z570" i="37"/>
  <c r="Z517" i="37"/>
  <c r="Z496" i="37"/>
  <c r="Z490" i="37"/>
  <c r="Z228" i="37"/>
  <c r="Z193" i="37"/>
  <c r="Z195" i="37"/>
  <c r="Z186" i="37"/>
  <c r="Z421" i="37"/>
  <c r="Z349" i="37"/>
  <c r="Z535" i="37"/>
  <c r="Z184" i="37"/>
  <c r="Z370" i="37"/>
  <c r="Z288" i="37"/>
  <c r="Z568" i="37"/>
  <c r="Z438" i="37"/>
  <c r="Z378" i="37"/>
  <c r="Z324" i="37"/>
  <c r="Z203" i="37"/>
  <c r="Z426" i="37"/>
  <c r="Z504" i="37"/>
  <c r="Z479" i="37"/>
  <c r="Z485" i="37"/>
  <c r="Z458" i="37"/>
  <c r="Z322" i="37"/>
  <c r="Z292" i="37"/>
  <c r="Z256" i="37"/>
  <c r="Z250" i="37"/>
  <c r="Z132" i="37"/>
  <c r="Z94" i="37"/>
  <c r="Z488" i="37"/>
  <c r="Z500" i="37"/>
  <c r="Z487" i="37"/>
  <c r="Z237" i="37"/>
  <c r="Z248" i="37"/>
  <c r="Z164" i="37"/>
  <c r="AD744" i="37"/>
  <c r="AD702" i="37"/>
  <c r="AD709" i="37"/>
  <c r="AD716" i="37"/>
  <c r="AD751" i="37"/>
  <c r="AD688" i="37"/>
  <c r="AD681" i="37"/>
  <c r="AD723" i="37"/>
  <c r="AD730" i="37"/>
  <c r="AD695" i="37"/>
  <c r="AD737" i="37"/>
  <c r="U593" i="37" l="1"/>
  <c r="AD606" i="37" s="1"/>
  <c r="W593" i="37"/>
  <c r="AD603" i="37" s="1"/>
  <c r="V592" i="37"/>
  <c r="V199" i="37"/>
  <c r="Z90" i="37"/>
  <c r="Z91" i="37"/>
  <c r="Z96" i="37"/>
  <c r="Z81" i="37"/>
  <c r="Z178" i="37"/>
  <c r="Z133" i="37"/>
  <c r="Z130" i="37"/>
  <c r="Z128" i="37"/>
  <c r="Z111" i="37"/>
  <c r="Z469" i="37"/>
  <c r="Z105" i="37"/>
  <c r="Z99" i="37"/>
  <c r="Z138" i="37"/>
  <c r="Z315" i="37"/>
  <c r="Z506" i="37"/>
  <c r="Z299" i="37"/>
  <c r="Z88" i="37"/>
  <c r="Z356" i="37"/>
  <c r="Z180" i="37"/>
  <c r="Z84" i="37"/>
  <c r="Z566" i="37"/>
  <c r="Z86" i="37"/>
  <c r="Z398" i="37"/>
  <c r="Z142" i="37"/>
  <c r="Z147" i="37"/>
  <c r="Z165" i="37"/>
  <c r="Z156" i="37"/>
  <c r="Z152" i="37"/>
  <c r="Z123" i="37"/>
  <c r="Z119" i="37"/>
  <c r="Z102" i="37"/>
  <c r="Z160" i="37"/>
  <c r="Z557" i="37"/>
  <c r="Z170" i="37"/>
  <c r="Z175" i="37"/>
  <c r="Z154" i="37"/>
  <c r="Z125" i="37"/>
  <c r="Z121" i="37"/>
  <c r="Z116" i="37"/>
  <c r="Z108" i="37"/>
  <c r="AD666" i="37"/>
  <c r="AD668" i="37" s="1"/>
  <c r="N17" i="40" s="1"/>
  <c r="AD673" i="37"/>
  <c r="AD675" i="37" s="1"/>
  <c r="N16" i="40" s="1"/>
  <c r="AD683" i="37"/>
  <c r="O15" i="40" s="1"/>
  <c r="AD704" i="37"/>
  <c r="O12" i="40" s="1"/>
  <c r="AD753" i="37"/>
  <c r="O5" i="40" s="1"/>
  <c r="AD739" i="37"/>
  <c r="O8" i="40" s="1"/>
  <c r="AD711" i="37"/>
  <c r="O11" i="40" s="1"/>
  <c r="AD697" i="37"/>
  <c r="O13" i="40" s="1"/>
  <c r="AD746" i="37"/>
  <c r="O6" i="40" s="1"/>
  <c r="AD725" i="37"/>
  <c r="O7" i="40" s="1"/>
  <c r="AD690" i="37"/>
  <c r="O14" i="40" s="1"/>
  <c r="AD732" i="37"/>
  <c r="O9" i="40" s="1"/>
  <c r="AD718" i="37"/>
  <c r="O10" i="40" s="1"/>
  <c r="AD680" i="37"/>
  <c r="AD682" i="37" s="1"/>
  <c r="AD750" i="37"/>
  <c r="AD729" i="37"/>
  <c r="AD731" i="37" s="1"/>
  <c r="N9" i="40" s="1"/>
  <c r="AD708" i="37"/>
  <c r="AD743" i="37"/>
  <c r="AD745" i="37" s="1"/>
  <c r="N6" i="40" s="1"/>
  <c r="AD722" i="37"/>
  <c r="AD724" i="37" s="1"/>
  <c r="N7" i="40" s="1"/>
  <c r="AD687" i="37"/>
  <c r="AD736" i="37"/>
  <c r="AD738" i="37" s="1"/>
  <c r="N8" i="40" s="1"/>
  <c r="AD701" i="37"/>
  <c r="AD715" i="37"/>
  <c r="AD717" i="37" s="1"/>
  <c r="N10" i="40" s="1"/>
  <c r="AD694" i="37"/>
  <c r="V593" i="37" l="1"/>
  <c r="AD605" i="37" s="1"/>
  <c r="N26" i="40" s="1"/>
  <c r="AD752" i="37"/>
  <c r="N5" i="40" s="1"/>
  <c r="Z80" i="37"/>
  <c r="Z79" i="37"/>
  <c r="Z78" i="37"/>
  <c r="Z77" i="37"/>
  <c r="Z76" i="37"/>
  <c r="Z75" i="37"/>
  <c r="Z72" i="37"/>
  <c r="Z71" i="37"/>
  <c r="Z70" i="37"/>
  <c r="Z69" i="37"/>
  <c r="Z68" i="37"/>
  <c r="Z67" i="37"/>
  <c r="Z66" i="37"/>
  <c r="Z65" i="37"/>
  <c r="AD689" i="37"/>
  <c r="N14" i="40" s="1"/>
  <c r="N15" i="40"/>
  <c r="AD703" i="37"/>
  <c r="N12" i="40" s="1"/>
  <c r="AD696" i="37"/>
  <c r="N13" i="40" s="1"/>
  <c r="O26" i="40"/>
  <c r="K5" i="40"/>
  <c r="AD710" i="37"/>
  <c r="N11" i="40" s="1"/>
  <c r="K4"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ART.</author>
    <author>William Alfonso Artunduaga Bonilla</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E000000}">
      <text>
        <r>
          <rPr>
            <sz val="8"/>
            <color indexed="8"/>
            <rFont val="Tahoma"/>
            <family val="2"/>
          </rPr>
          <t>Registre el avance físico de la ejecución de la actividad.</t>
        </r>
        <r>
          <rPr>
            <sz val="8"/>
            <color indexed="8"/>
            <rFont val="Tahoma"/>
            <family val="2"/>
          </rPr>
          <t xml:space="preserve">
</t>
        </r>
      </text>
    </comment>
    <comment ref="T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K41" authorId="3"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42" authorId="3" shapeId="0" xr:uid="{23F9FCC3-53A7-4498-ABFB-773844F61003}">
      <text>
        <r>
          <rPr>
            <b/>
            <sz val="9"/>
            <color indexed="81"/>
            <rFont val="Tahoma"/>
            <family val="2"/>
          </rPr>
          <t xml:space="preserve">
Se debe incluir en un documento el acta y el cronograma, dado que la dependencia estableció como cantidad 1.</t>
        </r>
      </text>
    </comment>
    <comment ref="K46" authorId="3"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47" authorId="3"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48" authorId="3"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72" authorId="3" shapeId="0" xr:uid="{9852198B-7602-49E4-A3BA-71D91518F631}">
      <text>
        <r>
          <rPr>
            <b/>
            <sz val="9"/>
            <color indexed="81"/>
            <rFont val="Tahoma"/>
            <family val="2"/>
          </rPr>
          <t xml:space="preserve">
Acción 2 y 3 - 30-12-2020</t>
        </r>
      </text>
    </comment>
    <comment ref="P576" authorId="4" shapeId="0" xr:uid="{068D10AF-30EE-4DE8-BB3E-EE7024AD3184}">
      <text>
        <r>
          <rPr>
            <b/>
            <sz val="9"/>
            <color indexed="81"/>
            <rFont val="Tahoma"/>
            <family val="2"/>
          </rPr>
          <t xml:space="preserve">
Avance del 33% por acciones de Dirección Operativa.</t>
        </r>
      </text>
    </comment>
    <comment ref="P581" authorId="4" shapeId="0" xr:uid="{97942C3C-2316-4003-8B9E-9CCC6ADA87A6}">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<sst xmlns="http://schemas.openxmlformats.org/spreadsheetml/2006/main" count="5949" uniqueCount="2548">
  <si>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</si>
  <si>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</si>
  <si>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</si>
  <si>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</si>
  <si>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</si>
  <si>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</si>
  <si>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</si>
  <si>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</si>
  <si>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</si>
  <si>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</si>
  <si>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</si>
  <si>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EN TERMINO</t>
  </si>
  <si>
    <t>Total general</t>
  </si>
  <si>
    <t>8. Código hallazgo</t>
  </si>
  <si>
    <t>16. Causa del hallazgo</t>
  </si>
  <si>
    <t>20. Acción de mejora</t>
  </si>
  <si>
    <t>48. Observaciones</t>
  </si>
  <si>
    <t>11 01 002</t>
  </si>
  <si>
    <t>14 04 010</t>
  </si>
  <si>
    <t>DO</t>
  </si>
  <si>
    <t>14 04 004</t>
  </si>
  <si>
    <t>14 01 011</t>
  </si>
  <si>
    <t>16 04 001</t>
  </si>
  <si>
    <t>Informe trimestral</t>
  </si>
  <si>
    <t>GGP</t>
  </si>
  <si>
    <t>14 04 003</t>
  </si>
  <si>
    <t>18 02 002</t>
  </si>
  <si>
    <t>18 01 002</t>
  </si>
  <si>
    <t>18 01 004</t>
  </si>
  <si>
    <t>11 03 002</t>
  </si>
  <si>
    <t>12 02 002</t>
  </si>
  <si>
    <t>11 02 002</t>
  </si>
  <si>
    <t>14 04 006</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</si>
  <si>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</si>
  <si>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</si>
  <si>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</si>
  <si>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</si>
  <si>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</si>
  <si>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</si>
  <si>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</si>
  <si>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</si>
  <si>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</si>
  <si>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</si>
  <si>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</si>
  <si>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</si>
  <si>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</si>
  <si>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</si>
  <si>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</si>
  <si>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</si>
  <si>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</si>
  <si>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</si>
  <si>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</si>
  <si>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</si>
  <si>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</si>
  <si>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</si>
  <si>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</si>
  <si>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</si>
  <si>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</si>
  <si>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</si>
  <si>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</si>
  <si>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</si>
  <si>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</si>
  <si>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</si>
  <si>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</si>
  <si>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</si>
  <si>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</si>
  <si>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</si>
  <si>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</si>
  <si>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</si>
  <si>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</si>
  <si>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</si>
  <si>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</si>
  <si>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</si>
  <si>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</si>
  <si>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</si>
  <si>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</si>
  <si>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</si>
  <si>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</si>
  <si>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</si>
  <si>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</si>
  <si>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</si>
  <si>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</si>
  <si>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</si>
  <si>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</si>
  <si>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</si>
  <si>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</si>
  <si>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</si>
  <si>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</si>
  <si>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</si>
  <si>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</si>
  <si>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</si>
  <si>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</si>
  <si>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</si>
  <si>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</si>
  <si>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</si>
  <si>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</si>
  <si>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</si>
  <si>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</si>
  <si>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</si>
  <si>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</si>
  <si>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</si>
  <si>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</si>
  <si>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</si>
  <si>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</si>
  <si>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</si>
  <si>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</si>
  <si>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</si>
  <si>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</si>
  <si>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</si>
  <si>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</si>
  <si>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</si>
  <si>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</si>
  <si>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</si>
  <si>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</si>
  <si>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</si>
  <si>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</si>
  <si>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</si>
  <si>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</si>
  <si>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</si>
  <si>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</si>
  <si>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</si>
  <si>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</si>
  <si>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</si>
  <si>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</si>
  <si>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</si>
  <si>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</si>
  <si>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</si>
  <si>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</si>
  <si>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</si>
  <si>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</si>
  <si>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</si>
  <si>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</si>
  <si>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</si>
  <si>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</si>
  <si>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</si>
  <si>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</si>
  <si>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</si>
  <si>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</si>
  <si>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</si>
  <si>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</si>
  <si>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</si>
  <si>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</si>
  <si>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</si>
  <si>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</si>
  <si>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</si>
  <si>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</si>
  <si>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</si>
  <si>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</si>
  <si>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</si>
  <si>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</si>
  <si>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</si>
  <si>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Deficiencia en el control de rendimiento financiero</t>
  </si>
  <si>
    <t>Esta situación se origina en el desconocimiento de las obligaciones por parte del municipio</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</si>
  <si>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</si>
  <si>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</si>
  <si>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</si>
  <si>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</si>
  <si>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</si>
  <si>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</si>
  <si>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</si>
  <si>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</si>
  <si>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</si>
  <si>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</si>
  <si>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</si>
  <si>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</si>
  <si>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</si>
  <si>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</si>
  <si>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</si>
  <si>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</si>
  <si>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</si>
  <si>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</si>
  <si>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</si>
  <si>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</si>
  <si>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</si>
  <si>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</si>
  <si>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</si>
  <si>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</si>
  <si>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</si>
  <si>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</si>
  <si>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</si>
  <si>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Esta situación evidencia la falta de gestión oportuna por parte del Invías, para subsanar estos hechos. </t>
  </si>
  <si>
    <t>Debilidades en el registro adecuado en las cuentas contables correspondientes.</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</si>
  <si>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</si>
  <si>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</si>
  <si>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</si>
  <si>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</si>
  <si>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</si>
  <si>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</si>
  <si>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</si>
  <si>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</si>
  <si>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</si>
  <si>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</si>
  <si>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</si>
  <si>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</si>
  <si>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</si>
  <si>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</si>
  <si>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Estado de acción</t>
  </si>
  <si>
    <t>Estado de hallazgo</t>
  </si>
  <si>
    <t>Traducción a número</t>
  </si>
  <si>
    <t>Menor número</t>
  </si>
  <si>
    <t>Auditoria</t>
  </si>
  <si>
    <t>R2014</t>
  </si>
  <si>
    <t>R2015</t>
  </si>
  <si>
    <t>D2016</t>
  </si>
  <si>
    <t xml:space="preserve">   </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</si>
  <si>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</si>
  <si>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</si>
  <si>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</si>
  <si>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</si>
  <si>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</si>
  <si>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</si>
  <si>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</si>
  <si>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</si>
  <si>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</si>
  <si>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</si>
  <si>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</si>
  <si>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</si>
  <si>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</si>
  <si>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</si>
  <si>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</si>
  <si>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</si>
  <si>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</si>
  <si>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</si>
  <si>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</si>
  <si>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</si>
  <si>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</si>
  <si>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</si>
  <si>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</si>
  <si>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</si>
  <si>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</si>
  <si>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</si>
  <si>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</si>
  <si>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x</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</si>
  <si>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</si>
  <si>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</si>
  <si>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</si>
  <si>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</si>
  <si>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</si>
  <si>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</si>
  <si>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</si>
  <si>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</si>
  <si>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</si>
  <si>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</si>
  <si>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</si>
  <si>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</si>
  <si>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</si>
  <si>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</si>
  <si>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</si>
  <si>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</si>
  <si>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</si>
  <si>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</si>
  <si>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</si>
  <si>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</si>
  <si>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</si>
  <si>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</si>
  <si>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</si>
  <si>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</si>
  <si>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</si>
  <si>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</si>
  <si>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</si>
  <si>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</si>
  <si>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</si>
  <si>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</si>
  <si>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</si>
  <si>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</si>
  <si>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</si>
  <si>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</si>
  <si>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</si>
  <si>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</si>
  <si>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</si>
  <si>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</si>
  <si>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</si>
  <si>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</si>
  <si>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</si>
  <si>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</si>
  <si>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</si>
  <si>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</si>
  <si>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</si>
  <si>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</si>
  <si>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</si>
  <si>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</si>
  <si>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</si>
  <si>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</si>
  <si>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</si>
  <si>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</si>
  <si>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</si>
  <si>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</si>
  <si>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</si>
  <si>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</si>
  <si>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</si>
  <si>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</si>
  <si>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</si>
  <si>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</si>
  <si>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</si>
  <si>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</si>
  <si>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</si>
  <si>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</si>
  <si>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</si>
  <si>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</si>
  <si>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</si>
  <si>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</si>
  <si>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</si>
  <si>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</si>
  <si>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</si>
  <si>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</si>
  <si>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</si>
  <si>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</si>
  <si>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</si>
  <si>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</si>
  <si>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</si>
  <si>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</si>
  <si>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</si>
  <si>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</si>
  <si>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</si>
  <si>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</si>
  <si>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</si>
  <si>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</si>
  <si>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</si>
  <si>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</si>
  <si>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</si>
  <si>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</si>
  <si>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</si>
  <si>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</si>
  <si>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</si>
  <si>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</si>
  <si>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</si>
  <si>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</si>
  <si>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</si>
  <si>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</si>
  <si>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</si>
  <si>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</si>
  <si>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</si>
  <si>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</si>
  <si>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</si>
  <si>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</si>
  <si>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</si>
  <si>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</si>
  <si>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</si>
  <si>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</si>
  <si>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</si>
  <si>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</si>
  <si>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</si>
  <si>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</si>
  <si>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</si>
  <si>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</si>
  <si>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</si>
  <si>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</si>
  <si>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</si>
  <si>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</si>
  <si>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</si>
  <si>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</si>
  <si>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</si>
  <si>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</si>
  <si>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</si>
  <si>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</si>
  <si>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</si>
  <si>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</si>
  <si>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</si>
  <si>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</si>
  <si>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</si>
  <si>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</si>
  <si>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</si>
  <si>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</si>
  <si>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</si>
  <si>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</si>
  <si>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</si>
  <si>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</si>
  <si>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</si>
  <si>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</si>
  <si>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</si>
  <si>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</si>
  <si>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</si>
  <si>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</si>
  <si>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</si>
  <si>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</si>
  <si>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</si>
  <si>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</si>
  <si>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</si>
  <si>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</si>
  <si>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</si>
  <si>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</si>
  <si>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</si>
  <si>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</si>
  <si>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</si>
  <si>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</si>
  <si>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</si>
  <si>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</si>
  <si>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</si>
  <si>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</si>
  <si>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</si>
  <si>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</si>
  <si>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</si>
  <si>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</si>
  <si>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</si>
  <si>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</si>
  <si>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</si>
  <si>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</si>
  <si>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</si>
  <si>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</si>
  <si>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</si>
  <si>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</si>
  <si>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</si>
  <si>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</si>
  <si>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</si>
  <si>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</si>
  <si>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</si>
  <si>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</si>
  <si>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</si>
  <si>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</si>
  <si>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</si>
  <si>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</si>
  <si>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</si>
  <si>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</si>
  <si>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</si>
  <si>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</si>
  <si>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</si>
  <si>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</si>
  <si>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</si>
  <si>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</si>
  <si>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</si>
  <si>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</si>
  <si>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</si>
  <si>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</si>
  <si>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</si>
  <si>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</si>
  <si>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</si>
  <si>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</si>
  <si>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</si>
  <si>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</si>
  <si>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</si>
  <si>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</si>
  <si>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</si>
  <si>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</si>
  <si>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</si>
  <si>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</si>
  <si>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</si>
  <si>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</si>
  <si>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</si>
  <si>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</si>
  <si>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</si>
  <si>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</si>
  <si>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</si>
  <si>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</si>
  <si>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</si>
  <si>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</si>
  <si>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</si>
  <si>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</si>
  <si>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</si>
  <si>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</si>
  <si>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</si>
  <si>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</si>
  <si>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</si>
  <si>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</si>
  <si>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</si>
  <si>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</si>
  <si>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</si>
  <si>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</si>
  <si>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</si>
  <si>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</si>
  <si>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</si>
  <si>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</si>
  <si>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</si>
  <si>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</si>
  <si>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</si>
  <si>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</si>
  <si>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</si>
  <si>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</si>
  <si>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</si>
  <si>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Conciliar con la Subdirección Administrativa y la Subdirección Marítima y Fluvial.</t>
  </si>
  <si>
    <t>Reporte de conciliación.</t>
  </si>
  <si>
    <t>Reporte de conciliación</t>
  </si>
  <si>
    <t>Reporte semestral</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</si>
  <si>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</si>
  <si>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</si>
  <si>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</si>
  <si>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</si>
  <si>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</si>
  <si>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</si>
  <si>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</si>
  <si>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</si>
  <si>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</si>
  <si>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</si>
  <si>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</si>
  <si>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</si>
  <si>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</si>
  <si>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</si>
  <si>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</si>
  <si>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</si>
  <si>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</si>
  <si>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</si>
  <si>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</si>
  <si>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</si>
  <si>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</si>
  <si>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</si>
  <si>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</si>
  <si>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</si>
  <si>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</si>
  <si>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</si>
  <si>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</si>
  <si>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</si>
  <si>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</si>
  <si>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</si>
  <si>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</si>
  <si>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</si>
  <si>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</si>
  <si>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</si>
  <si>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</si>
  <si>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</si>
  <si>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</si>
  <si>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</si>
  <si>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</si>
  <si>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</si>
  <si>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</si>
  <si>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</si>
  <si>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</si>
  <si>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</si>
  <si>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</si>
  <si>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</si>
  <si>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</si>
  <si>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</si>
  <si>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</si>
  <si>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</si>
  <si>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</si>
  <si>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</si>
  <si>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</si>
  <si>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</si>
  <si>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</si>
  <si>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</si>
  <si>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</si>
  <si>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</si>
  <si>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</si>
  <si>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</si>
  <si>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</si>
  <si>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</si>
  <si>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</si>
  <si>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</si>
  <si>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</si>
  <si>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</si>
  <si>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</si>
  <si>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</si>
  <si>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</si>
  <si>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</si>
  <si>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</si>
  <si>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</si>
  <si>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</si>
  <si>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</si>
  <si>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</si>
  <si>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H55R16. Estado de la gestión predial del Proyecto para su respectivo cierre. 
Se detectó que se encuentra pendientes en el desarrollo de actividades prediales.</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</si>
  <si>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</si>
  <si>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</si>
  <si>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</si>
  <si>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</si>
  <si>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</si>
  <si>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</si>
  <si>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</si>
  <si>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</si>
  <si>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</si>
  <si>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</si>
  <si>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</si>
  <si>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</si>
  <si>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</si>
  <si>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</si>
  <si>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</si>
  <si>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</si>
  <si>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</si>
  <si>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</si>
  <si>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</si>
  <si>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</si>
  <si>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</si>
  <si>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</si>
  <si>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</si>
  <si>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</si>
  <si>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</si>
  <si>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</si>
  <si>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</si>
  <si>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</si>
  <si>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</si>
  <si>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</si>
  <si>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</si>
  <si>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</si>
  <si>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</si>
  <si>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</si>
  <si>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</si>
  <si>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</si>
  <si>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</si>
  <si>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</si>
  <si>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</si>
  <si>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</si>
  <si>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</si>
  <si>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</si>
  <si>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</si>
  <si>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</si>
  <si>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</si>
  <si>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</si>
  <si>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</si>
  <si>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</si>
  <si>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</si>
  <si>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</si>
  <si>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</si>
  <si>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</si>
  <si>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</si>
  <si>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</si>
  <si>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</si>
  <si>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</si>
  <si>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</si>
  <si>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</si>
  <si>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</si>
  <si>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</si>
  <si>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</si>
  <si>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</si>
  <si>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</si>
  <si>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</si>
  <si>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</si>
  <si>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</si>
  <si>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</si>
  <si>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</si>
  <si>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</si>
  <si>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</si>
  <si>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</si>
  <si>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</si>
  <si>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</si>
  <si>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</si>
  <si>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</si>
  <si>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</si>
  <si>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</si>
  <si>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</si>
  <si>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</si>
  <si>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</si>
  <si>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</si>
  <si>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</si>
  <si>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</si>
  <si>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</si>
  <si>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</si>
  <si>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</si>
  <si>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</si>
  <si>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</si>
  <si>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</si>
  <si>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</si>
  <si>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</si>
  <si>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</si>
  <si>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</si>
  <si>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</si>
  <si>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</si>
  <si>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</si>
  <si>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</si>
  <si>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</si>
  <si>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</si>
  <si>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</si>
  <si>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</si>
  <si>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</si>
  <si>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</si>
  <si>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</si>
  <si>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</si>
  <si>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</si>
  <si>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</si>
  <si>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</si>
  <si>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</si>
  <si>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</si>
  <si>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</si>
  <si>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</si>
  <si>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</si>
  <si>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</si>
  <si>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</si>
  <si>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</si>
  <si>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</si>
  <si>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</si>
  <si>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</si>
  <si>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</si>
  <si>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</si>
  <si>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</si>
  <si>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</si>
  <si>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</si>
  <si>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</si>
  <si>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</si>
  <si>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</si>
  <si>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</si>
  <si>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</si>
  <si>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</si>
  <si>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</si>
  <si>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</si>
  <si>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</si>
  <si>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</si>
  <si>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</si>
  <si>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</si>
  <si>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SPA</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</si>
  <si>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</si>
  <si>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</si>
  <si>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</si>
  <si>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</si>
  <si>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 xml:space="preserve">Solicitud al interventor del informe técnico. </t>
  </si>
  <si>
    <t>Informe técnico del interventor</t>
  </si>
  <si>
    <t xml:space="preserve">Informe del Distrito de Barranquilla
</t>
  </si>
  <si>
    <t>SRN-DC</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</si>
  <si>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</si>
  <si>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</si>
  <si>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</si>
  <si>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</si>
  <si>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</si>
  <si>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</si>
  <si>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</si>
  <si>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</si>
  <si>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</si>
  <si>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</si>
  <si>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</si>
  <si>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</si>
  <si>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</si>
  <si>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</si>
  <si>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</si>
  <si>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</si>
  <si>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</si>
  <si>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</si>
  <si>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</si>
  <si>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</si>
  <si>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</si>
  <si>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</si>
  <si>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</si>
  <si>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</si>
  <si>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</si>
  <si>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</si>
  <si>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</si>
  <si>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</si>
  <si>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</si>
  <si>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</si>
  <si>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</si>
  <si>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</si>
  <si>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 xml:space="preserve">Memorando de Respuesta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</si>
  <si>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</si>
  <si>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</si>
  <si>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</si>
  <si>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</si>
  <si>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</si>
  <si>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</si>
  <si>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</si>
  <si>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</si>
  <si>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</si>
  <si>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</si>
  <si>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SRN-DO</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</si>
  <si>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</si>
  <si>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</si>
  <si>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</si>
  <si>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</si>
  <si>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</si>
  <si>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</si>
  <si>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</si>
  <si>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</si>
  <si>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</si>
  <si>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</si>
  <si>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</si>
  <si>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</si>
  <si>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</si>
  <si>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</si>
  <si>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Seguimiento al proceso iniciado por FONADE</t>
  </si>
  <si>
    <t>Comunicación exigiéndole a FONADE informe el estado del proceso y seguimiento</t>
  </si>
  <si>
    <t>Informe Trimestral</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</si>
  <si>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</si>
  <si>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</si>
  <si>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</si>
  <si>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</si>
  <si>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</si>
  <si>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</si>
  <si>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</si>
  <si>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</si>
  <si>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</si>
  <si>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</si>
  <si>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</si>
  <si>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</si>
  <si>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</si>
  <si>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</si>
  <si>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</si>
  <si>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</si>
  <si>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</si>
  <si>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</si>
  <si>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</si>
  <si>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</si>
  <si>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</si>
  <si>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</si>
  <si>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</si>
  <si>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</si>
  <si>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</si>
  <si>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</si>
  <si>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</si>
  <si>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</si>
  <si>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</si>
  <si>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</si>
  <si>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</si>
  <si>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</si>
  <si>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</si>
  <si>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</si>
  <si>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</si>
  <si>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</si>
  <si>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</si>
  <si>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</si>
  <si>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</si>
  <si>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</si>
  <si>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</si>
  <si>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</si>
  <si>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</si>
  <si>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</si>
  <si>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</si>
  <si>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</si>
  <si>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</si>
  <si>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</si>
  <si>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</si>
  <si>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</si>
  <si>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</si>
  <si>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</si>
  <si>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</si>
  <si>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</si>
  <si>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</si>
  <si>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</si>
  <si>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</si>
  <si>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</si>
  <si>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</si>
  <si>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</si>
  <si>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</si>
  <si>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</si>
  <si>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</si>
  <si>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</si>
  <si>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</si>
  <si>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</si>
  <si>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</si>
  <si>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</si>
  <si>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</si>
  <si>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</si>
  <si>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</si>
  <si>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</si>
  <si>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</si>
  <si>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</si>
  <si>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</si>
  <si>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</si>
  <si>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</si>
  <si>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</si>
  <si>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</si>
  <si>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</si>
  <si>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</si>
  <si>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</si>
  <si>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</si>
  <si>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</si>
  <si>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</si>
  <si>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</si>
  <si>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</si>
  <si>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</si>
  <si>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</si>
  <si>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</si>
  <si>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</si>
  <si>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</si>
  <si>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</si>
  <si>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</si>
  <si>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</si>
  <si>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</si>
  <si>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</si>
  <si>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</si>
  <si>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</si>
  <si>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</si>
  <si>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</si>
  <si>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</si>
  <si>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</si>
  <si>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</si>
  <si>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</si>
  <si>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</si>
  <si>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</si>
  <si>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</si>
  <si>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</si>
  <si>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</si>
  <si>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</si>
  <si>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</si>
  <si>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</si>
  <si>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</si>
  <si>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</si>
  <si>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</si>
  <si>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</si>
  <si>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</si>
  <si>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</si>
  <si>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Evidenciar mediante reporte la ejecución de los dineros en los bancos, respecto a los convenios observados por la contraloría.</t>
  </si>
  <si>
    <t xml:space="preserve">
1. Solicitud a los bancos respectivos e interventoría.
2. Elaboración de reporte.</t>
  </si>
  <si>
    <t>Evidenciar mediante reporte la ejecución de los dineros en los bancos, respecto al convenio 2879 de 2013.</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</si>
  <si>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</si>
  <si>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</si>
  <si>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</si>
  <si>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</si>
  <si>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</si>
  <si>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</si>
  <si>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</si>
  <si>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</si>
  <si>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</si>
  <si>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</si>
  <si>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</si>
  <si>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</si>
  <si>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</si>
  <si>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</si>
  <si>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</si>
  <si>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</si>
  <si>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</si>
  <si>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</si>
  <si>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</si>
  <si>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</si>
  <si>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</si>
  <si>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</si>
  <si>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</si>
  <si>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</si>
  <si>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</si>
  <si>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</si>
  <si>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</si>
  <si>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</si>
  <si>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</si>
  <si>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</si>
  <si>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</si>
  <si>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</si>
  <si>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</si>
  <si>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</si>
  <si>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</si>
  <si>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</si>
  <si>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</si>
  <si>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</si>
  <si>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</si>
  <si>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</si>
  <si>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</si>
  <si>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</si>
  <si>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</si>
  <si>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</si>
  <si>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</si>
  <si>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</si>
  <si>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</si>
  <si>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</si>
  <si>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</si>
  <si>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</si>
  <si>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</si>
  <si>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</si>
  <si>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</si>
  <si>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</si>
  <si>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</si>
  <si>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SF-SRT-SMF</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</si>
  <si>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</si>
  <si>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</si>
  <si>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</si>
  <si>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</si>
  <si>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</si>
  <si>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</si>
  <si>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</si>
  <si>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</si>
  <si>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</si>
  <si>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</si>
  <si>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</si>
  <si>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</si>
  <si>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</si>
  <si>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</si>
  <si>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</si>
  <si>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</si>
  <si>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</si>
  <si>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</si>
  <si>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</si>
  <si>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</si>
  <si>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</si>
  <si>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</si>
  <si>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</si>
  <si>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</si>
  <si>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</si>
  <si>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</si>
  <si>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</si>
  <si>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</si>
  <si>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</si>
  <si>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</si>
  <si>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</si>
  <si>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</si>
  <si>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Entre otras causas por la no suscripción de contratos, no utilización de vigencias futuras  y adiciones de contratos finalmente no realizadas.</t>
  </si>
  <si>
    <t>No se ejecutó la totalidad de los recursos comprometidos.</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</si>
  <si>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</si>
  <si>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</si>
  <si>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</si>
  <si>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</si>
  <si>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</si>
  <si>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</si>
  <si>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</si>
  <si>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</si>
  <si>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</si>
  <si>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</si>
  <si>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</si>
  <si>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</si>
  <si>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</si>
  <si>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</si>
  <si>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</si>
  <si>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</si>
  <si>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</si>
  <si>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</si>
  <si>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</si>
  <si>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</si>
  <si>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</si>
  <si>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</si>
  <si>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</si>
  <si>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</si>
  <si>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</si>
  <si>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</si>
  <si>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Conciliación de la cuenta 142503 entre Oficina Asesora Jurídica, Grupo de Contabilidad y Grupo de Tesorería.</t>
  </si>
  <si>
    <t xml:space="preserve">Informe semestral del rubro presupuestal para pago de sentencias. </t>
  </si>
  <si>
    <t>Verificar que las minutas contractuales estén acorde con los pliegos de condiciones.</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</si>
  <si>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</si>
  <si>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</si>
  <si>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</si>
  <si>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</si>
  <si>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</si>
  <si>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</si>
  <si>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</si>
  <si>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</si>
  <si>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</si>
  <si>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</si>
  <si>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</si>
  <si>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</si>
  <si>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</si>
  <si>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</si>
  <si>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</si>
  <si>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</si>
  <si>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</si>
  <si>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</si>
  <si>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</si>
  <si>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</si>
  <si>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</si>
  <si>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</si>
  <si>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</si>
  <si>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</si>
  <si>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</si>
  <si>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</si>
  <si>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</si>
  <si>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</si>
  <si>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</si>
  <si>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</si>
  <si>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</si>
  <si>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</si>
  <si>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</si>
  <si>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</si>
  <si>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</si>
  <si>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</si>
  <si>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</si>
  <si>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</si>
  <si>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</si>
  <si>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</si>
  <si>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</si>
  <si>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</si>
  <si>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</si>
  <si>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</si>
  <si>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</si>
  <si>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</si>
  <si>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</si>
  <si>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</si>
  <si>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</si>
  <si>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</si>
  <si>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</si>
  <si>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</si>
  <si>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</si>
  <si>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</si>
  <si>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</si>
  <si>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</si>
  <si>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</si>
  <si>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</si>
  <si>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</si>
  <si>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</si>
  <si>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</si>
  <si>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</si>
  <si>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</si>
  <si>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</si>
  <si>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</si>
  <si>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</si>
  <si>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</si>
  <si>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</si>
  <si>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</si>
  <si>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 xml:space="preserve">Procedimiento </t>
  </si>
  <si>
    <t>Se enviará un equipo de trabajo para la organización de la misma.</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</si>
  <si>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</si>
  <si>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</si>
  <si>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</si>
  <si>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</si>
  <si>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</si>
  <si>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</si>
  <si>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</si>
  <si>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</si>
  <si>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</si>
  <si>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</si>
  <si>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</si>
  <si>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H16ECP. Contrato de obra 654 del 2014.
Presuntas irregularidades que han hecho que a octubre de 2016 se encuentre atrasada la ejecución de las obras y posiblemente el cumplimiento del objeto del contrato.
Acción 2.</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</si>
  <si>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</si>
  <si>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</si>
  <si>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</si>
  <si>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</si>
  <si>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</si>
  <si>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</si>
  <si>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</si>
  <si>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INSTITUTO NACIONAL DE VÍAS - CONTRALORÍA GENERAL DE LA REPÚBLICA</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</si>
  <si>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</si>
  <si>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</si>
  <si>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</si>
  <si>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</si>
  <si>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</si>
  <si>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</si>
  <si>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</si>
  <si>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</si>
  <si>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</si>
  <si>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CUMPLIDA</t>
  </si>
  <si>
    <t>DG</t>
  </si>
  <si>
    <t>DO-DTEC</t>
  </si>
  <si>
    <t>DO-DTEC-SG</t>
  </si>
  <si>
    <t>DTEC</t>
  </si>
  <si>
    <t>PORCENTAJES POR AUDITORIA</t>
  </si>
  <si>
    <t>CUMPLIMIENTO DEL PLAN DE MEJORAMIENTO</t>
  </si>
  <si>
    <t>AVANCE EN EL PLAN DE MEJORAMIENTO</t>
  </si>
  <si>
    <t>AUDITORIA</t>
  </si>
  <si>
    <t>TOTAL GENERAL</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</si>
  <si>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</si>
  <si>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</si>
  <si>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</si>
  <si>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</si>
  <si>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</si>
  <si>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</si>
  <si>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</si>
  <si>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</si>
  <si>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</si>
  <si>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</si>
  <si>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Incumplimiento  del artículo 3 del Decreto 2056 de 2003, Patrimonio del Instituto Nacional de Vías. Existiendo inmuebles que carecen de dirección o la misma está desactualizada y sin cédula catastral.</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</si>
  <si>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</si>
  <si>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</si>
  <si>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</si>
  <si>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</si>
  <si>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</si>
  <si>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</si>
  <si>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</si>
  <si>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</si>
  <si>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</si>
  <si>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</si>
  <si>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</si>
  <si>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</si>
  <si>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</si>
  <si>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</si>
  <si>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</si>
  <si>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</si>
  <si>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</si>
  <si>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</si>
  <si>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</si>
  <si>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</si>
  <si>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</si>
  <si>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</si>
  <si>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</si>
  <si>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</si>
  <si>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</si>
  <si>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</si>
  <si>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</si>
  <si>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</si>
  <si>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</si>
  <si>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</si>
  <si>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</si>
  <si>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</si>
  <si>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</si>
  <si>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</si>
  <si>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</si>
  <si>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</si>
  <si>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</si>
  <si>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</si>
  <si>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</si>
  <si>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</si>
  <si>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</si>
  <si>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</si>
  <si>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</si>
  <si>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</si>
  <si>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</si>
  <si>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</si>
  <si>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</si>
  <si>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</si>
  <si>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</si>
  <si>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</si>
  <si>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</si>
  <si>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</si>
  <si>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</si>
  <si>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Falta de seguimiento en el cumplimiento del artículo 78  del Decreto 111 de 1996 y el artículo 40 de la Ley 1815 de 2016 apropiación vigencia 2017.</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</si>
  <si>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</si>
  <si>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</si>
  <si>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</si>
  <si>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</si>
  <si>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</si>
  <si>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</si>
  <si>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</si>
  <si>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</si>
  <si>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</si>
  <si>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</si>
  <si>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</si>
  <si>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</si>
  <si>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</si>
  <si>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</si>
  <si>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</si>
  <si>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1. Informe con registro fotográfico de la Gobernación de Arauca.
2. Informe del Administrador Vial.</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</si>
  <si>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</si>
  <si>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</si>
  <si>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</si>
  <si>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</si>
  <si>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</si>
  <si>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</si>
  <si>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</si>
  <si>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</si>
  <si>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</si>
  <si>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</si>
  <si>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</si>
  <si>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</si>
  <si>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</si>
  <si>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</si>
  <si>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</si>
  <si>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</si>
  <si>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</si>
  <si>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</si>
  <si>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</si>
  <si>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</si>
  <si>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</si>
  <si>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</si>
  <si>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</si>
  <si>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</si>
  <si>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</si>
  <si>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</si>
  <si>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</si>
  <si>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</si>
  <si>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</si>
  <si>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</si>
  <si>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</si>
  <si>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</si>
  <si>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</si>
  <si>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</si>
  <si>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</si>
  <si>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</si>
  <si>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</si>
  <si>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</si>
  <si>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</si>
  <si>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</si>
  <si>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</si>
  <si>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</si>
  <si>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</si>
  <si>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</si>
  <si>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</si>
  <si>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</si>
  <si>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</si>
  <si>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</si>
  <si>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</si>
  <si>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</si>
  <si>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</si>
  <si>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</si>
  <si>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</si>
  <si>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</si>
  <si>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</si>
  <si>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</si>
  <si>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</si>
  <si>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</si>
  <si>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</si>
  <si>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</si>
  <si>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</si>
  <si>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</si>
  <si>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</si>
  <si>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</si>
  <si>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</si>
  <si>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</si>
  <si>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</si>
  <si>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</si>
  <si>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</si>
  <si>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</si>
  <si>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</si>
  <si>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H21R14. Cálculo de ajustes. 
Inadecuada aplicación de la metodología contemplada en el Manual de Interventoría del INVÍAS, lo cual implica una estimación incorrecta del monto de ajustes, que puede generar pagos de más al contratista.
Acción 1.</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</si>
  <si>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</si>
  <si>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</si>
  <si>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</si>
  <si>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</si>
  <si>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</si>
  <si>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</si>
  <si>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</si>
  <si>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</si>
  <si>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</si>
  <si>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</si>
  <si>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</si>
  <si>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</si>
  <si>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</si>
  <si>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</si>
  <si>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</si>
  <si>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</si>
  <si>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</si>
  <si>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</si>
  <si>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</si>
  <si>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</si>
  <si>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</si>
  <si>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</si>
  <si>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</si>
  <si>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</si>
  <si>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</si>
  <si>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</si>
  <si>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</si>
  <si>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</si>
  <si>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</si>
  <si>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</si>
  <si>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</si>
  <si>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</si>
  <si>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para indagación preliminar.</t>
  </si>
  <si>
    <t>Administrativo con presunta incidencia disciplinaria y fiscal (Indagación preliminar).</t>
  </si>
  <si>
    <t>Con otra incidencia - Archivo General de la Nación.</t>
  </si>
  <si>
    <t>Administrativo con presunta incidencia disciplinaria, penal y fiscal.</t>
  </si>
  <si>
    <t>Administrativo con presunto alcance disciplinario, para indagación preliminar.</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</si>
  <si>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</si>
  <si>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</si>
  <si>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</si>
  <si>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</si>
  <si>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</si>
  <si>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</si>
  <si>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</si>
  <si>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</si>
  <si>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</si>
  <si>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</si>
  <si>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</si>
  <si>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</si>
  <si>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OAJ </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</si>
  <si>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</si>
  <si>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</si>
  <si>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</si>
  <si>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SF-SMA (BUPI)</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</si>
  <si>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</si>
  <si>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</si>
  <si>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</si>
  <si>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</si>
  <si>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</si>
  <si>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La Subdirección Administrativa concilió los 20 bienes fiscales a su cargo (100%), de los 173 inmuebles observados por la Contraloría.</t>
  </si>
  <si>
    <t>DTEC (GGP)-DO</t>
  </si>
  <si>
    <t>Informe con soporte donde se evidencia el ajuste o reintegro.</t>
  </si>
  <si>
    <t>Manual de interventoría, instructivo y formatos modificados.</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</si>
  <si>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</si>
  <si>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</si>
  <si>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</si>
  <si>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</si>
  <si>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</si>
  <si>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</si>
  <si>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</si>
  <si>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</si>
  <si>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</si>
  <si>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</si>
  <si>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</si>
  <si>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</si>
  <si>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</si>
  <si>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DO-TERRITORIAL SANTANDER</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</si>
  <si>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</si>
  <si>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</si>
  <si>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</si>
  <si>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</si>
  <si>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</si>
  <si>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</si>
  <si>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</si>
  <si>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</si>
  <si>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H7ACSRT17. Rendimientos Financieros derivados de los Convenios Interadministrativos.
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t>
  </si>
  <si>
    <t>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</si>
  <si>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</si>
  <si>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</si>
  <si>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</si>
  <si>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</si>
  <si>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</si>
  <si>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</si>
  <si>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</si>
  <si>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</si>
  <si>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</si>
  <si>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</si>
  <si>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</si>
  <si>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</si>
  <si>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</si>
  <si>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Se  genera para cada uno de los periodos contables una subestimación del saldo  de la cuenta 1710,Bienes de beneficio y uso público en servicio.</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</si>
  <si>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</si>
  <si>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</si>
  <si>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t>
  </si>
  <si>
    <t>Falta de actualización de información al área contable por parte de la Oficina Asesora Jurídica, conforme a lo descrito en el Manual de Procedimientos Contables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</si>
  <si>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</si>
  <si>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</si>
  <si>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</si>
  <si>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</si>
  <si>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</si>
  <si>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</si>
  <si>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</si>
  <si>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</si>
  <si>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</si>
  <si>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</si>
  <si>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</si>
  <si>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</si>
  <si>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</si>
  <si>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</si>
  <si>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</si>
  <si>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</si>
  <si>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</si>
  <si>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</si>
  <si>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</si>
  <si>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</si>
  <si>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</si>
  <si>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</si>
  <si>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</si>
  <si>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</si>
  <si>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</si>
  <si>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</si>
  <si>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</si>
  <si>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Conciliación del saldo de la cuenta de orden 8120 - Litigios y mecanismos alternativos de solución de conflictos - </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</si>
  <si>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</si>
  <si>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</si>
  <si>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</si>
  <si>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</si>
  <si>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</si>
  <si>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</si>
  <si>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Conciliación entre la oficina Asesora Jurídica y Grupo de Contabilidad el saldo de la cuenta de orden 8120 - Litigios y mecanismos alternativos de solución de conflictos -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</si>
  <si>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</si>
  <si>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</si>
  <si>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</si>
  <si>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Conciliación del saldo de la cuenta de orden 8120 </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</si>
  <si>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</si>
  <si>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</si>
  <si>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</si>
  <si>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</si>
  <si>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</si>
  <si>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</si>
  <si>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</si>
  <si>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</si>
  <si>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</si>
  <si>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</si>
  <si>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</si>
  <si>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</si>
  <si>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</si>
  <si>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</si>
  <si>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</si>
  <si>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</si>
  <si>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</si>
  <si>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</si>
  <si>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</si>
  <si>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</si>
  <si>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</si>
  <si>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</si>
  <si>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</si>
  <si>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</si>
  <si>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</si>
  <si>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</si>
  <si>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</si>
  <si>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</si>
  <si>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Actualizar el inventario de vías terciarias intervenidas a través del programa COLOMBIA RURAL</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</si>
  <si>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</si>
  <si>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</si>
  <si>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</si>
  <si>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</si>
  <si>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</si>
  <si>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</si>
  <si>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</si>
  <si>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</si>
  <si>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</si>
  <si>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</si>
  <si>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</si>
  <si>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</si>
  <si>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</si>
  <si>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</si>
  <si>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</si>
  <si>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</si>
  <si>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</si>
  <si>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</si>
  <si>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</si>
  <si>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</si>
  <si>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</si>
  <si>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</si>
  <si>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</si>
  <si>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</si>
  <si>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17 04 005   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</si>
  <si>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</si>
  <si>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</si>
  <si>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</si>
  <si>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</si>
  <si>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</si>
  <si>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</si>
  <si>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</si>
  <si>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</si>
  <si>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</si>
  <si>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</si>
  <si>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</si>
  <si>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</si>
  <si>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</si>
  <si>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</si>
  <si>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</si>
  <si>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</si>
  <si>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</si>
  <si>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</si>
  <si>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</si>
  <si>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</si>
  <si>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</si>
  <si>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</si>
  <si>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</si>
  <si>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</si>
  <si>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</si>
  <si>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</si>
  <si>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</si>
  <si>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</si>
  <si>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</si>
  <si>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</si>
  <si>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</si>
  <si>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</si>
  <si>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</si>
  <si>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</si>
  <si>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</si>
  <si>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</si>
  <si>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</si>
  <si>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</si>
  <si>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</si>
  <si>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</si>
  <si>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</si>
  <si>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</si>
  <si>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</si>
  <si>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</si>
  <si>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</si>
  <si>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</si>
  <si>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</si>
  <si>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</si>
  <si>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</si>
  <si>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</si>
  <si>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</si>
  <si>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</si>
  <si>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H155R14.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</si>
  <si>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H157R14. Reservas presupuestales Dentro de las reservas constituidas al cierre de la vigencia 2014, están incluidas las correspondientes a 290 contratos por $130.717.2 millones.</t>
  </si>
  <si>
    <t>H161R14. Anticipos de contratos y convenios terminados no liquidados. 
El registro de la amortización de anticipos se realiza durante la ejecución del contrato con la presentación de actas de obra.</t>
  </si>
  <si>
    <t>H162R14.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</si>
  <si>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</si>
  <si>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</si>
  <si>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FECHA DE SUSCRIPCIÓN PLANES DE MEJORAMIENTO</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</si>
  <si>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</si>
  <si>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</si>
  <si>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</si>
  <si>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OAJ - DIRECCIONES TERRITORIALES</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</si>
  <si>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</si>
  <si>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</si>
  <si>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</si>
  <si>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</si>
  <si>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</si>
  <si>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</si>
  <si>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</si>
  <si>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</si>
  <si>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</si>
  <si>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</si>
  <si>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</si>
  <si>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</si>
  <si>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</si>
  <si>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</si>
  <si>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</si>
  <si>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</si>
  <si>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</si>
  <si>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</si>
  <si>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</si>
  <si>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</si>
  <si>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17 04 003   </t>
  </si>
  <si>
    <t>14 01 012   </t>
  </si>
  <si>
    <t>GPE</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</si>
  <si>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</si>
  <si>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</si>
  <si>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</si>
  <si>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</si>
  <si>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</si>
  <si>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</si>
  <si>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</si>
  <si>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</si>
  <si>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Regular 2014</t>
  </si>
  <si>
    <t>Regular 2015</t>
  </si>
  <si>
    <t>Denuncia 2016</t>
  </si>
  <si>
    <t>Especial Vías para la Prosperidad 2016</t>
  </si>
  <si>
    <t>Especial Contratos Plan 2016</t>
  </si>
  <si>
    <t>Regular 2016</t>
  </si>
  <si>
    <t>Cumplimiento 2017</t>
  </si>
  <si>
    <t>Financiera 2017</t>
  </si>
  <si>
    <t>Derecho de Petición 2017</t>
  </si>
  <si>
    <t>Cumplimiento Red Terciaría 2017</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</si>
  <si>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</si>
  <si>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</si>
  <si>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</si>
  <si>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</si>
  <si>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</si>
  <si>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</si>
  <si>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</si>
  <si>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H84R16. Administrativo con presunta connotación Disciplinaria y Fiscal – Motocicletas adquiridas con Orden de Compra 01989 de 2016.
Acción 2.  (Acción 1 considera efectiva de conformidad con la Circular 05 de 2019 de la CGR).</t>
  </si>
  <si>
    <t>AUDITORIA PETICIÓN CIUDADANA 2018 - APCSMF18</t>
  </si>
  <si>
    <t>AF2018</t>
  </si>
  <si>
    <t>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t>
  </si>
  <si>
    <t>Generar flujos de información con las áreas origen y establecer los criterios necesarios,  para el reconocimiento contable y/o revelación.</t>
  </si>
  <si>
    <t>Con los soportes remitidos por la Subdirección Administrativa, realizar el registro contable.</t>
  </si>
  <si>
    <t>Política Contable actualizada</t>
  </si>
  <si>
    <t xml:space="preserve">a. El Anexo 8, contiene bienes fiscales urbanos, rurales e invadidos, sin considerar que estos se clasifican en cuentas contables diferentes y como tal deben revelarse. 
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
</t>
  </si>
  <si>
    <t>Evaluar con base en la normatividad vigente y su relevancia, las cuentas que necesitan desagregación en las Revelaciones contables</t>
  </si>
  <si>
    <t>Elaborar lista de chequeo para determinar las cuentas y aspectos que deben revelarse en Notas</t>
  </si>
  <si>
    <t>Lista de chequeo</t>
  </si>
  <si>
    <t>Registro Contable</t>
  </si>
  <si>
    <t xml:space="preserve">Tal como se indicó previamente, si bien es cierto, la Entidad aplicó el concepto dado que la Resolución 523 es de noviembre de 2018, la misma es de obligatorio cumplimiento, y por ende, la depreciación debió ser calculada desde el 1 de enero de 2018. </t>
  </si>
  <si>
    <t>Recalcular la depreciación de los bienes incorporados</t>
  </si>
  <si>
    <t>Registrar el recalculo de la depreciación</t>
  </si>
  <si>
    <t>Por lo tanto, esta situación genera incertidumbre sobre el cálculo del valor del deterioro y constituye una inobservancia a la Resolución 484 de 2017</t>
  </si>
  <si>
    <t>Determinar el criterio de materialidad para la evaluación de los indicios de Deterioro de los bienes no generadores de efectivo</t>
  </si>
  <si>
    <t xml:space="preserve">Actualizar la política contable de Deterioro en lo referente a la materialidad </t>
  </si>
  <si>
    <t>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 en concordancia con el Artículo 101 de la Ley 42 de 1993.</t>
  </si>
  <si>
    <t>Asignar un responsable del área financiera para que consolide, revise y unifique la información entregada al Ente de Control.</t>
  </si>
  <si>
    <t>Asignar el responsable</t>
  </si>
  <si>
    <t>Acto Administrativo</t>
  </si>
  <si>
    <t xml:space="preserve">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b. La dinámica de la cuenta de bienes de uso público en servicio que se debita por: 1- El valor total o parcial de las construcciones recibidas. (subrayado fuera de texto)
c. La dinámica de la cuenta depreciación acumulada de bienes de uso público que se acredita por: 1- El valor de la depreciación calculada periódicamente.
</t>
  </si>
  <si>
    <t>Establecer criterios y parámetros de información en la caracterización del Proceso Control Financiero y Contable</t>
  </si>
  <si>
    <t>Caracterización del proceso Control Financiero y Contable actualizada</t>
  </si>
  <si>
    <t>Documentar los criterios para el flujo de información con las áreas encargadas</t>
  </si>
  <si>
    <t>se establece que la entidad inobservó el plazo otorgado por la Resolución 523 de noviembre de 2018 para ajustar los saldos iniciales.</t>
  </si>
  <si>
    <t>Reflejar la realidad económica y financiera de la Entidad</t>
  </si>
  <si>
    <t>Registros Contables</t>
  </si>
  <si>
    <t xml:space="preserve">Por lo anterior, y pese a carecer del valor asociado a dichos inmuebles, el INVIAS debió revelar esta información en las notas a los Estados Financieros de la vigencia. </t>
  </si>
  <si>
    <t xml:space="preserve">Actualizar, socializar e Implementar las políticas contables en lo referente a los predios de uso publico.
</t>
  </si>
  <si>
    <t>SF-SRT-SMA</t>
  </si>
  <si>
    <t>Para la CGR el Instituto cuenta es con un auxiliar donde se encuentran relacionados los bienes que están registrados en la contabilidad, pero no con un inventario físico que le permita cruzar cifras para determinar su consistencia y razonabilidad.</t>
  </si>
  <si>
    <t>La falta de depuración y separación del valor de los terrenos que conforman cada uno de los  tramos de las vías entregadas a dichos terceros</t>
  </si>
  <si>
    <t xml:space="preserve">1.  Actualizar, socializar e Implementar las Políticas Contables en lo referente al registro contable de los Predios de Uso Público.
</t>
  </si>
  <si>
    <t>SF-SMA</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</si>
  <si>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</si>
  <si>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</si>
  <si>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t>
  </si>
  <si>
    <t>Aplicar la depreciación según  las vidas útiles establecidas para los Bienes de Uso Público</t>
  </si>
  <si>
    <t>Realizar el recálculo de la depreciación de los Bienes de Uso Público red carretero</t>
  </si>
  <si>
    <t>Lo anterior por deficiencias en la gestión de la entidad, para determinar el estado de las vías, afectando la razonabilidad de los estados financieros.</t>
  </si>
  <si>
    <t>Manual de estimaciones contables que incorpora el método de estimación del deterioro de los bienes de uso público</t>
  </si>
  <si>
    <t xml:space="preserve">Manual de estimaciones contables </t>
  </si>
  <si>
    <t>Deficiencias de seguimiento y  en el efectivo y oportuno control a estos recursos incidiendo en los registros contables y, por ende, afecta la razonabilidad de los estados financieros.</t>
  </si>
  <si>
    <t>Actualizar Política Contable</t>
  </si>
  <si>
    <t>Lo anterior por deficiencias en la información generada y en la articulación entre las áreas que tienen que ver con el proceso, lo cual afecta la razonabilidad de los estados contables.</t>
  </si>
  <si>
    <t>OAJ-SF</t>
  </si>
  <si>
    <t xml:space="preserve">Acuerdo de servicio con la Oficina Asesora Jurídica  </t>
  </si>
  <si>
    <t xml:space="preserve">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t>
  </si>
  <si>
    <t>Lo anterior tiene presunta incidencia disciplinaria, por la posible inobservancia del artículo 8 de la Resolución 353 del 01 de noviembre de 2016 de la Agencia Nacional de Defensa Jurídica del Estado.</t>
  </si>
  <si>
    <t xml:space="preserve">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</si>
  <si>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</si>
  <si>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</si>
  <si>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</si>
  <si>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</si>
  <si>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</si>
  <si>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</si>
  <si>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Notas y revelaciones en la presentación de los Estados Financieros del Instituto</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</si>
  <si>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</si>
  <si>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</si>
  <si>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t>Acta de Recibo definitivo Actualizada</t>
  </si>
  <si>
    <t>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t>
  </si>
  <si>
    <t>1. Implementar herramienta metodológica para  fortalecer la planeación  y ejecución de los proyectos de inversión.</t>
  </si>
  <si>
    <t>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t>
  </si>
  <si>
    <t xml:space="preserve">Actas de reunión
</t>
  </si>
  <si>
    <t>Elaboración de herramienta metodológica.</t>
  </si>
  <si>
    <t>Herramienta  metodológica elaborada</t>
  </si>
  <si>
    <t xml:space="preserve">OAP  </t>
  </si>
  <si>
    <t>Adoptar y formalizar la herramienta metodológica en aplicativo del Sistema de Calidad de la Entidad</t>
  </si>
  <si>
    <t>Herramienta  metodológica adoptada</t>
  </si>
  <si>
    <t>Socialización a través de correo electrónico</t>
  </si>
  <si>
    <t>Realizar capacitación sobre la Metodología General Ajustada - MGA,  a los Coordinadores , Facilitadores de MIPG,  supervisores y gestores de las Áreas Misionales.</t>
  </si>
  <si>
    <t>Coordinar capacitación en la MGA</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</si>
  <si>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</si>
  <si>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</si>
  <si>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Realizar mesas de trabajo para establecer los parámetros de seguimiento a los proyectos y plasmarlos en la hoja de ruta.</t>
  </si>
  <si>
    <t>Hoja de ruta adoptada</t>
  </si>
  <si>
    <t xml:space="preserve">Informe mensual de seguimiento </t>
  </si>
  <si>
    <t>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t>
  </si>
  <si>
    <t>Administrativo con presunta Incidencia disciplinaria</t>
  </si>
  <si>
    <t>Debilidades en la aplicación de controles que conllevaría a trámites presupuestales adicionales, riesgo de inoportunidad    de respaldo presupuestal y por ende también a riesgos de incurrir en montos adicionales por nuevos conceptos de gastos.</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</si>
  <si>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</si>
  <si>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</si>
  <si>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 xml:space="preserve">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t>
  </si>
  <si>
    <t xml:space="preserve">Requerimiento a través de Directiva Permanente para verificar el cumplimiento y seguimiento de las liquidaciones de los contratos y/o convenios en tiempo. </t>
  </si>
  <si>
    <t>DO-DC</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</si>
  <si>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</si>
  <si>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</si>
  <si>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</si>
  <si>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</si>
  <si>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 xml:space="preserve">1. Adelantar en la presente vigencia (2019) un PLAN CHOQUE con el objeto de pagar  y poner al día los turno de pago. </t>
  </si>
  <si>
    <t xml:space="preserve">1. Establecer criterios y parámetros para el pago de las sentencias y conciliaciones que están en la lista de pagos del Invías. </t>
  </si>
  <si>
    <t>Número de resoluciones de pago = número de beneficiarios de la lista de turnos actualmente existente en el Invías</t>
  </si>
  <si>
    <t xml:space="preserve">
2. Elaborar nueva lista con turnos para pagos de las nuevas solicitudes de pagos de sentencias y conciliaciones, que cumplan los requisitos de la normatividad vigente.
</t>
  </si>
  <si>
    <t>2. Nueva lista de pago, con las nuevas solicitudes de pago.</t>
  </si>
  <si>
    <t>Lista de pagos (2019)</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</si>
  <si>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</si>
  <si>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</si>
  <si>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</si>
  <si>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</si>
  <si>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</si>
  <si>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</si>
  <si>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Disciplinario y Fiscal</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</si>
  <si>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</si>
  <si>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</si>
  <si>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</si>
  <si>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</si>
  <si>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</si>
  <si>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</si>
  <si>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</si>
  <si>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</si>
  <si>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 xml:space="preserve">SRN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</si>
  <si>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</si>
  <si>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</si>
  <si>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</si>
  <si>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</si>
  <si>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</si>
  <si>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</si>
  <si>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</si>
  <si>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</si>
  <si>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</si>
  <si>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</si>
  <si>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</si>
  <si>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De la información referida se establece que desde mayo de 2018 no se ejecutaron más actividades de obra por parte del Contratista, a pesar de existir los recursos financieros disponibles del contrato para garantizar su pago (…)</t>
  </si>
  <si>
    <t>Incorporar en el anteproyecto de presupuesto la necesidad de los recursos para la culminación de las obras.</t>
  </si>
  <si>
    <t>Realizar las gestiones para la solicitud de recursos dentro del anteproyecto de presupuesto para la culminación de las obras.</t>
  </si>
  <si>
    <t>(…) falta de mantenimiento oportuno por parte del contratista y la aplicación de controles por parte de la interventoría, con lo cual podrían generar daños mayores y reprocesos que originan demoras en la terminación de las obras y dificultades en la operación.</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</si>
  <si>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</si>
  <si>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</si>
  <si>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</si>
  <si>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</si>
  <si>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</si>
  <si>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</si>
  <si>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</si>
  <si>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</si>
  <si>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</si>
  <si>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</si>
  <si>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</si>
  <si>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</si>
  <si>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</si>
  <si>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</si>
  <si>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</si>
  <si>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</si>
  <si>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</si>
  <si>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</si>
  <si>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</si>
  <si>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</si>
  <si>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</si>
  <si>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</si>
  <si>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</si>
  <si>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</si>
  <si>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</si>
  <si>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</si>
  <si>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</si>
  <si>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</si>
  <si>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</si>
  <si>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</si>
  <si>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</si>
  <si>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</si>
  <si>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</si>
  <si>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</si>
  <si>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</si>
  <si>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t>SMF-SMA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</si>
  <si>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</si>
  <si>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</si>
  <si>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Establecer la Guía Metodológica para la estimación del valor de deterioro de los bienes de uso público en el INVIAS y su registro en los estados financieros</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</si>
  <si>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</si>
  <si>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</si>
  <si>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
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</si>
  <si>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</si>
  <si>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</si>
  <si>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</si>
  <si>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</si>
  <si>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</si>
  <si>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</si>
  <si>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</si>
  <si>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</si>
  <si>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</si>
  <si>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</si>
  <si>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</si>
  <si>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Financiera 2018</t>
  </si>
  <si>
    <t>SF- DTEC- DO</t>
  </si>
  <si>
    <t>SF-SRT-DTEC-GC-SMA</t>
  </si>
  <si>
    <t>SF-DTEC-DO</t>
  </si>
  <si>
    <t>DO-SF-DTEC</t>
  </si>
  <si>
    <t>SF-DTEC</t>
  </si>
  <si>
    <t>OAP-DG-DO-DTEC-SF</t>
  </si>
  <si>
    <t>OAP-DO-DTEC</t>
  </si>
  <si>
    <t>DO-DTEC-OAP</t>
  </si>
  <si>
    <t>DTEC-GGP</t>
  </si>
  <si>
    <t>DTEC-DO-GGP</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</si>
  <si>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</si>
  <si>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</si>
  <si>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</si>
  <si>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</si>
  <si>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</si>
  <si>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</si>
  <si>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</si>
  <si>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</si>
  <si>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</si>
  <si>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</si>
  <si>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</si>
  <si>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</si>
  <si>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1.</t>
  </si>
  <si>
    <t>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t>
  </si>
  <si>
    <t>Actualización de la plantilla del apéndice ambiental para contratos de obra para proyectos licenciados,  en lo concerniente a las medidas compensatorias  derivadas  de licencias, permisos, concesiones  y autorizaciones ambientales.</t>
  </si>
  <si>
    <t xml:space="preserve">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t>
  </si>
  <si>
    <t>Plantilla del apéndice ambiental actualizada</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</si>
  <si>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2.</t>
  </si>
  <si>
    <t xml:space="preserve">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</si>
  <si>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</si>
  <si>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</si>
  <si>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</si>
  <si>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Acuerdo de Servicio con la Subdirección Administrativa.</t>
  </si>
  <si>
    <t>GPE-SMA</t>
  </si>
  <si>
    <t>GPE-SMA-OAJ</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</si>
  <si>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</si>
  <si>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</si>
  <si>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</si>
  <si>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</si>
  <si>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</si>
  <si>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</si>
  <si>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1.</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</si>
  <si>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</si>
  <si>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</si>
  <si>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</si>
  <si>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</si>
  <si>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</si>
  <si>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</si>
  <si>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</si>
  <si>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Petición Ciudadana 2018</t>
  </si>
  <si>
    <t xml:space="preserve">H6R15. Planeación Contrato Plan Boyacá – Metas Físicas.
A marzo de 2016, se evidenciaron retrasos en todos los frentes de obra y reducción del alcance físico de las obras.
</t>
  </si>
  <si>
    <t>AUDITORIA DE CUMPLIMIENTO TÚNEL DE LA LÍNEA 2018 - ACTL</t>
  </si>
  <si>
    <t xml:space="preserve">1. Realizar conciliación de los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</si>
  <si>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Informe trimestral (938 predios) que evidencie el numero de predios conciliados.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</si>
  <si>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</si>
  <si>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</si>
  <si>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</si>
  <si>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</si>
  <si>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</si>
  <si>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procedimiento con las actividades a desarrollar para la legalización de los anticipos y recursos entregados en Administración</t>
  </si>
  <si>
    <t>Procedimiento de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</si>
  <si>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1.
</t>
  </si>
  <si>
    <t>Acción 1.
Establecer el procedimiento para la legalización de los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</si>
  <si>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2.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</si>
  <si>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3.
</t>
  </si>
  <si>
    <t>Informe trimestral de avance</t>
  </si>
  <si>
    <t>Acción 2.
Identificar, clasificar y/o depurar los Avances y Anticipos.</t>
  </si>
  <si>
    <t>Acción 3.
Identificar, clasificar y/o depurar los Recursos entregados en Administración.</t>
  </si>
  <si>
    <t xml:space="preserve">Hacer la revisión y conciliación de 135 inmuebles observados por la CGR de la información entre la subdirección administrativa y financiera respecto a los predios fiscales en cuanto a cantidad y valor. </t>
  </si>
  <si>
    <t xml:space="preserve">1. Realizar conciliación de los predios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</si>
  <si>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Reporte trimestral (135 inmuebles ) que evidencia el grado de avance conciliado. </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</si>
  <si>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</si>
  <si>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</si>
  <si>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</si>
  <si>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1.</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</si>
  <si>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2.</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</si>
  <si>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3.</t>
  </si>
  <si>
    <t xml:space="preserve">Elaborar procedimiento con las actividades a desarrollar para la depuración de Bienes de Uso Público </t>
  </si>
  <si>
    <t>Procedimiento de depuración de Bienes de Uso Público</t>
  </si>
  <si>
    <t>Acción 2.
Establecer el procedimiento para la depuración de los Bienes de Uso Público.</t>
  </si>
  <si>
    <t>Elaborar procedimiento con las actividades a desarrollar para la depuración de Bienes Fiscales</t>
  </si>
  <si>
    <t>Procedimiento de depuración de Bienes fiscales</t>
  </si>
  <si>
    <t>Acción 3.
Establecer el procedimiento con los requisitos de información para la depuración de Bienes fiscales.</t>
  </si>
  <si>
    <t>Establecer en la Política Contable directrices claras para la clasificación de la Propiedad, planta y equipo, Bienes de Uso Público y Bienes Históricos y Culturales</t>
  </si>
  <si>
    <t>Política Ajustada</t>
  </si>
  <si>
    <t>Elaborar procedimiento de conciliación con las áreas de la Entidad, que originan la información.</t>
  </si>
  <si>
    <t>Establecer el procedimiento de cierre contable, donde se fijen los criterios de información necesarios para incluir en los Estados Contables  y revelarlos</t>
  </si>
  <si>
    <t>Actualizar la mapa de Riesgos.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</si>
  <si>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</si>
  <si>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</si>
  <si>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</si>
  <si>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Identificar, clasificar y/o depurar los Avances y Anticipos.</t>
  </si>
  <si>
    <t>Realizar la conciliación contable con el Grupo de Contabilidad de los 938 predios fiscales registrados en la SA, con el fin de reflejarlos en los estados financieros de la entidad.</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</si>
  <si>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</si>
  <si>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Informe semestral (580 predios) que evidencie el numero de predios conciliados</t>
  </si>
  <si>
    <t xml:space="preserve">Actualizar el procedimiento implementado y verificar que el mismo se cumpla. </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</si>
  <si>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</si>
  <si>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</si>
  <si>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</si>
  <si>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</si>
  <si>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</si>
  <si>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</si>
  <si>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</si>
  <si>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1.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</si>
  <si>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2.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</si>
  <si>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</si>
  <si>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</si>
  <si>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</si>
  <si>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</si>
  <si>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</si>
  <si>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semestral de seguimiento y evaluación.</t>
  </si>
  <si>
    <t>Acción 2.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</si>
  <si>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1.</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</si>
  <si>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2.</t>
  </si>
  <si>
    <t>Informe bimestral de cumplimiento a la implementación de la guía metodológica</t>
  </si>
  <si>
    <t>Actividad 1.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</si>
  <si>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</si>
  <si>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</si>
  <si>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</si>
  <si>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2.</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</si>
  <si>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</si>
  <si>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</si>
  <si>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</si>
  <si>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</si>
  <si>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</si>
  <si>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</si>
  <si>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</si>
  <si>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1.</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</si>
  <si>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2.</t>
  </si>
  <si>
    <t>Actas de socialización (Una por cada unidad ejecutora capacitada - DT (4), DO (4) y SG (1).</t>
  </si>
  <si>
    <t>DTEC-DO-SG</t>
  </si>
  <si>
    <t>Informe semestral de seguimiento y evaluación. (Uno semestral por cada unidad DT (2), DO (2), SG (2).</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</si>
  <si>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</si>
  <si>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</si>
  <si>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</si>
  <si>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</si>
  <si>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</si>
  <si>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</si>
  <si>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</si>
  <si>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</si>
  <si>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</si>
  <si>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</si>
  <si>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</si>
  <si>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</si>
  <si>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</si>
  <si>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</si>
  <si>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</si>
  <si>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</si>
  <si>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</si>
  <si>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</si>
  <si>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</si>
  <si>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</si>
  <si>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</si>
  <si>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</si>
  <si>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</si>
  <si>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 xml:space="preserve">Presentar la Demanda ante el Tribunal Administrativo </t>
  </si>
  <si>
    <t>Aprobación por parte de las Direcciones Técnica y Operativa  para implementación por parte de las unidades ejecutoras  de una Formato de verificación de estudios y diseños.</t>
  </si>
  <si>
    <t xml:space="preserve">Base de datos implementada </t>
  </si>
  <si>
    <t xml:space="preserve">Reporte mensual de consulta y verificación de base de datos </t>
  </si>
  <si>
    <t>Remitir la información por parte de las unidades ejecutoras de acuerdo a lo requerido por el comité de sostenibilidad contable.</t>
  </si>
  <si>
    <t>SIN OBSERVACIONES</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</si>
  <si>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</si>
  <si>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La Subdirección Administrativa concilió los 20 bienes fiscales a su cargo (100%), de los 173 inmuebles observados por la Contraloría. Está pendiente las gestiones relacionadas con los bienes de uso público por parte de SMA.</t>
  </si>
  <si>
    <t>SA-SF (GC)</t>
  </si>
  <si>
    <t>La Dirección de Contratación presentó 12 actas del Comité Mensual de Liquidaciones, vigencia 2019.</t>
  </si>
  <si>
    <t xml:space="preserve">La inclusión de la política dentro del Manual de Interventoría </t>
  </si>
  <si>
    <t>Actualizar los avalúos de los 580 bienes fiscales identificados por la CGR para su registro contable.</t>
  </si>
  <si>
    <t xml:space="preserve">De acuerdo con el nuevo marco normativo,  en la actualidad las entidades públicas no están obligadas a realizar avalúos a los bienes fiscales.   En ese sentido se validará los indicios de deterioro a los bienes que presenten dicha situación. Para el efecto se realizará:                                                                                                                                           1. Revisar y conciliar los predios que cuentan con avaluó realizado antes de la aplicación de las normas internacionales.                                                                                          2. Revisar anualmente los predios que presentan deterioro según los requerimientos establecidos en la norma. 
3. Actualizar los valores de los predios y reflejarlos en los estados financieros del INVIAS. </t>
  </si>
  <si>
    <t>Aprobación  de un formato  denominado "bitácora de verificación de estudios y diseños" para iniciar los procesos de selección  de los contratistas de obra, por parte de las Direcciones  Operativa  y  Técnica.</t>
  </si>
  <si>
    <t xml:space="preserve">Auto Admisorio de la Demanda </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</si>
  <si>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</si>
  <si>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</si>
  <si>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</si>
  <si>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</si>
  <si>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</si>
  <si>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territoriales. </t>
  </si>
  <si>
    <t xml:space="preserve">Revisar los procedimientos aplicados actualmente, evaluando si los mismos se ajustan a las necesidades de control por parte del Instituto para evitar pagos extemporáneos o falta de pago cuando corresponde.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</si>
  <si>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Direcciones Territoriales.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</si>
  <si>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</si>
  <si>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</si>
  <si>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</si>
  <si>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</si>
  <si>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Documentar ante el Comité Técnico de Sostenibilidad Contable el ejercicio frente a cada contrato o convenio  para la depuración de los saldos identificados por las unidades ejecutoras, de conformidad con los procedimientos establecidos para tal fin por la Subdirección Financiera. 
</t>
  </si>
  <si>
    <t>Iniciar proceso  Judicial para demandar el incumplimiento del contrato por la acción de controversias contractuales y  afectar amparo de estabilidad y calidad de la obra del puente Orquídea 1, construido dentro del alcance del contrato de obra 807 de 2009.</t>
  </si>
  <si>
    <t>Reparar los defectos constructivos detectados por la Contraloría por parte del contratista bajo la supervisión de la interventoría.</t>
  </si>
  <si>
    <t>Informe de la interventoría con registro fotográfico del recibo a satisfacción de las reparaciones indicando los PR.</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</si>
  <si>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</si>
  <si>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</si>
  <si>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Realizar análisis y depuración de la cuenta 17051286 - Saldos Pendientes por Depurar.</t>
  </si>
  <si>
    <t>DO (SRT) - DTEC (GGP)</t>
  </si>
  <si>
    <t>Mediante memorando DC 22989 del 24 de abril de 2020 se excluye a la Dirección de Contratación dado que se evidenció la gestión realizada para el alcance de la acción de mejora propuesta, dentro de sus competencias.
Está pendiente de liquidación, tres contratos a cargo del GGP y un convenio a cargo de la SRT.</t>
  </si>
  <si>
    <t>Se consolidó la respuesta en un único reporte.</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</si>
  <si>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</si>
  <si>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 xml:space="preserve">
Fortalecer la planeación presupuestal mediante la elaboración de un instructivo de la metodología de cálculo de las proyecciones de ingresos de los recursos propios del INVIAS.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</si>
  <si>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</si>
  <si>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Efectuar las reparaciones que se encuentren dentro del periodo de garantía de estabilidad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</si>
  <si>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estabilidad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</si>
  <si>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</si>
  <si>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</si>
  <si>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 xml:space="preserve">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</si>
  <si>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 xml:space="preserve">De los 229 convenios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</si>
  <si>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</si>
  <si>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</si>
  <si>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</si>
  <si>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económico tuvo lugar.</t>
  </si>
  <si>
    <t>Incluir un numeral al  Formato del "Acta de Recibo definitivo contrato por prestación de servicios profesionales y de apoyo a la gestión No. ACONTR-FR-37", con los productos objeto del contrato y sus anexos y su ubicación.</t>
  </si>
  <si>
    <t>Adoptar y formalizar la herramienta metodológica en aplicativo del Sistema de Calidad de la Entidad.</t>
  </si>
  <si>
    <t>Socialización de la herramienta metodológica.</t>
  </si>
  <si>
    <t>Adoptar hoja de ruta para el seguimiento a la ejecución financiera de los proyectos de inversión.</t>
  </si>
  <si>
    <t>Adoptar y formalizar la hoja de ruta en aplicativo del Sistema de Calidad de la Entidad.</t>
  </si>
  <si>
    <t>Socialización de la hoja de ruta.</t>
  </si>
  <si>
    <t>Realizar seguimiento a su adecuada implementación y aplicación de la hoja de ruta en los proyectos.</t>
  </si>
  <si>
    <t>Coordinar capacitación en la MGA.</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</si>
  <si>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</si>
  <si>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</si>
  <si>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</si>
  <si>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</si>
  <si>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</si>
  <si>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</si>
  <si>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</si>
  <si>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</si>
  <si>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</si>
  <si>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</si>
  <si>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</si>
  <si>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</si>
  <si>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</si>
  <si>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Se procederá a presentar un documento por la interventoría del contrato, en el cual conste el seguimiento al Hallazgo enunciado, que incluye las respectivas fotografías y ensayos sobre las acciones realizadas</t>
  </si>
  <si>
    <t>Informe semestral sobre el seguimiento al proceso arbitral No. 4980.</t>
  </si>
  <si>
    <t>Realizar acompañamiento técnico al proceso arbitral en cabeza de la Oficina Asesora Jurídica.</t>
  </si>
  <si>
    <t>14 05 003   </t>
  </si>
  <si>
    <t>H1CPP.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</si>
  <si>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Incorporar en el Manual de Contratación del INVIAS y en el Reglamento del Comité de Adiciones, Modificaciones y Prórrogas lo estipulado en la acción de mejora.</t>
  </si>
  <si>
    <t>Manual de Contratación actualizado incorporando la acción descrita</t>
  </si>
  <si>
    <t>DC-OAJ-GPE</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</si>
  <si>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</si>
  <si>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</si>
  <si>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</si>
  <si>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</si>
  <si>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</si>
  <si>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</si>
  <si>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</si>
  <si>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</si>
  <si>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</si>
  <si>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</si>
  <si>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H4ACPP. Constitución de Reservas Presupuestales dentro de la ejecución del Contrato de Obra No. 0642 de 2015. 
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t>
  </si>
  <si>
    <t xml:space="preserve">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t>
  </si>
  <si>
    <t>Revisar y actualizar el Procedimiento de Constitución de Reservas Presupuestales y socializarlo a las respectivas unidades ejecutoras.</t>
  </si>
  <si>
    <t>Revisión, actualización y socialización del Procedimiento de Constitución de Reservas Presupuestales.</t>
  </si>
  <si>
    <t>Procedimiento revisado, actualizado y socializado</t>
  </si>
  <si>
    <t>SF (GP)</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</si>
  <si>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</si>
  <si>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</si>
  <si>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</si>
  <si>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H6ACPP. Facturación emitida por Contratista dentro del Contrato de Obra No. 0642 de 2015. 
Revisada la facturación entregada por el Instituto Nacional de Vías – INVÍAS, en la ejecución del contrato de obra No. 0642 de 2015, para la construcción del Puente Pumarejo, se determinó que de una cantidad revisada de ciento siete (107) facturas por $678.775.904.232,87 que fueron objeto de verificación y comprobación respectivamente, contra los registros del libro auxiliar de la Subdirección Red de Carreteras y las órdenes de pago que evidencian el giro de los recursos a favor de la empresa contratista, se estableció que las mismas presentan (…) inconsistencias:
Factura No. 102 de fecha de expedición 05/10/2017 por un valor total de $5.016.183.966,80 registra en su columna de valor total por concepto de Acta parcial de obra la suma de $3.695.882.370,60 y Amortización de Anticipo por $523.017.941,00, no guarda correspondencia con el subtotal de $4.982.434.069,80 y los ítems detallados cuyas cifras no fueron incluidas en las columnas de valor unitario y valor total.
Con base a lo anterior, se estableció que el valor registrado como subtotal corresponde a la sumatoria de los valores correspondientes a: (Básico de Obra + Plan de Manejo de Tránsito – Amortización Anticipo) y el valor de IVA a la sumatoria de: (AIU 5%, 16%, 30.5% + IVA Plan de Manejo de Tránsito), se desconoce la causa de la no inclusión de los $3.695.882.370,60 del Acta parcial de obra No. 28 dentro del subtotal o base gravable, toda vez, que como se detalla, dicha cifra es independiente a los demás valores registrados.</t>
  </si>
  <si>
    <t xml:space="preserve">Deficiencias del sistema de control interno de la respectiva Unidad Ejecutora, pues se estableció que esta factura fue objeto de giro el 12/10/2017 por un valor neto de $4.441.307.198,80 documento soporte No. 298623617 y fecha de registro 10/10/2017. </t>
  </si>
  <si>
    <t>Revisar y actualizar el Procedimiento Operación de Cuentas por Pagar y socializarlo a las respectivas unidades ejecutoras.</t>
  </si>
  <si>
    <t>Revisión, actualización y socialización del Procedimiento Operación de Cuentas por Pagar.</t>
  </si>
  <si>
    <t>SF(GCP-GT)</t>
  </si>
  <si>
    <t>18 01 002   </t>
  </si>
  <si>
    <t xml:space="preserve">H7ACPP. Registro de partidas de Bienes de Uso Público en Construcción a Bienes de Uso Público en Servicio.
A partir de la revisión de información remitida por la Coordinación Grupo de Contabilidad, mediante correo electrónico de 30-04-2020, relativa a los Auxiliares de las cuentas 17050108, 17050112, 17050208, 17050786 y 17051601 correspondientes a la cuenta 1705 BIENES DE USO PÚBLICO EN CONSTRUCCIÓN, se tiene que, en relación con los costos asociados al contrato No. 0642 de 2015, los valores débitos registrados corresponden a los valores totales de cada una de las facturas emitidas por el contratista y los créditos a las deducciones que se le realizaron. 
Igualmente, en el libro auxiliar (en Excel) del contrato No. 0644 de 2015, se establece que los movimientos débitos y créditos en las cuentas 17050108, 17050208 y 17051386 de la cuenta Mayor 1705 BIENES DE USO PÚBLICO EN CONSTRUCCIÓN, en donde los valores registrados en estas cuentas corresponden al valor de las facturas generadas por la Interventoría.
(...) es claro que al cierre de la vigencia de 2019, los saldos de los contratos de obra No 0642/2015 por la suma de $731.146.282.511,16 y de interventoría No 0644/2015 por valor de $41.720.519.168, quedaron contabilizados como parte del saldo de los Bienes de Uso Público en Construcción, subcuentas Red Carretera y Terreno y no como Bienes de Uso Público en Servicio, subcuentas Red Carretera y Terrenos, teniendo como sustento de que el contratista no ha terminado la ejecución de unas obras, sin que ello sea un factor limitante de peso o restricción significativa que impida la puesta en servicio y la operación del nuevo puente Pumarejo, el cual se dio al servicio con el acto de su inauguración en el mes de diciembre de 2019. </t>
  </si>
  <si>
    <t xml:space="preserve">No aplicación de lo preceptuado en el numeral 5.3.1 Reconocimiento, del Manual de Políticas Contables del INVÍAS: “El Instituto Nacional de Vías reconoce como bienes de uso público, los activos destinados para el uso, goce y disfrute de la colectividad y que, por lo tanto, están al servicio de ésta, en forma permanente, con las limitaciones que establece el ordenamiento jurídico y la autoridad que regula su utilización".
No aplicación del principio de Esencia sobre la Forma, principio que se aplica para reconocer en la contabilidad actos que no han completado su forma jurídica o que, a pesar de haberlo hecho, resulten ilegales.
</t>
  </si>
  <si>
    <t>Revisar, actualizar y socializar el Procedimiento Gestión y Reconocimiento Contable de las Novedades Bienes de Uso Público.</t>
  </si>
  <si>
    <t>Revisión, actualización y socialización del  Procedimiento Gestión y Reconocimiento Contable de las Novedades Bienes de Uso Público.</t>
  </si>
  <si>
    <t>SF (GC)</t>
  </si>
  <si>
    <r>
      <t>Realizar informe de seguimiento  que evidencie la aplicación del Decreto 1082 de 2015 Guia de Colombia Eficiente y la implementación de los pliegos tipo, en los procesos de selección que adelante la Entidad en las dependencias involucradas en el proceso</t>
    </r>
    <r>
      <rPr>
        <i/>
        <sz val="8"/>
        <color theme="1"/>
        <rFont val="Arial"/>
        <family val="2"/>
      </rPr>
      <t xml:space="preserve"> "Gestión de la Infraestructura vial"</t>
    </r>
    <r>
      <rPr>
        <sz val="8"/>
        <color theme="1"/>
        <rFont val="Arial"/>
        <family val="2"/>
      </rPr>
      <t xml:space="preserve">. </t>
    </r>
  </si>
  <si>
    <t>H1AF19. Activos en concesión. 
INVIAS mantiene registrado en la cuenta 171001 Bienes de Uso Público en Servicio – Red Carretera, las vías que ha entregado en concesión por $7.624.598 millones, sobreestimando la cuenta en dicho valor. (181 tramos de vía)
Igual situación se presenta en la cuenta 171014 Bienes de Uso Público en Servicio – Terrenos, en donde se registran terrenos entregados a la ANI por $1.122.084 millones. (52 tramos)
(Ver cuadros 1 y 2. Informe Auditoría Financiera 2019).</t>
  </si>
  <si>
    <t xml:space="preserve">No aplicación del procedimiento contable para el registro de los hechos económicos relacionados con los acuerdos de concesión de infraestructura de transporte, contenido en la Resolución 602 de 2018, expedida por la Contaduría General de la Nación, que establece: “cuando la entidad titular (INVIAS) de activos de infraestructura de transporte entregue dichos activos a una entidad concedente, debe disminuir los valores por los que se encuentran registrados dichos activos”. </t>
  </si>
  <si>
    <t>Dar cumplimiento a las actividades previstas para el año 2020 en el plan de acción para la aplicación de la resolución 602 de 2018.</t>
  </si>
  <si>
    <t xml:space="preserve">Revelar en notas el grado de avance del plan de acción para la aplicación de la Resolución 602 de 2018, vigencia 2020.
</t>
  </si>
  <si>
    <t>Notas a los Estados Financieros</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</si>
  <si>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</si>
  <si>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</si>
  <si>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</si>
  <si>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</si>
  <si>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</si>
  <si>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</si>
  <si>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</si>
  <si>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H3AF19. Saldos re expresados.
Durante la vigencia 2019 el INVIAS realizó re-expresión de los estados financieros de la vigencia 2018 que afectaron las cuentas de Propiedad, Planta y Equipo, Bienes de Uso Público y Capital Fiscal.
(...) las explicaciones sobre las variaciones de sus subcuentas se sustentan en los saldos a 31 de diciembre de 2018 sin re expresión es decir sobre saldos no reales y no oficiales, dado que el Estado de Situación Financiera Comparativo que acompañan las notas refleja los saldos a 31 de diciembre de 2018 con saldos re expresados que son los datos oficiales. (Ver cuadros 3 y 4. Informe de Auditoría Financiera 2019).
De igual manera, en el numeral 11.1 se presenta el cuadro que refleja las variaciones presentadas en la Cuenta Bienes de Uso Público tanto en construcción como en servicio, en ésta última se muestran los saldos iniciales correspondientes a las cifras sin re expresar de diciembre 31 de 2018 y se reflejan los movimientos realizados en la vigencia 2019 e inexplicablemente el resultado final corresponde al saldo a 31 de diciembre de 2019.</t>
  </si>
  <si>
    <t xml:space="preserve"> 
Incumplimiento de las características que deben reunir las Notas Explicativas de los Estados Financieros, de acuerdo con el Marco Conceptual para la Preparación y Presentación de Información Financiera de las entidades de gobierno, en relación con las notas explicativas de la cuenta Propiedad Planta y Equipo, Bienes de Uso Público y Resultados de Ejercicios Anteriores.</t>
  </si>
  <si>
    <t>Elaborar, formalizar, socializar e implementar instructivo en el cual se indique la forma de proceder cuando existe reexpresión de saldos</t>
  </si>
  <si>
    <t>Elaboración, formalización, socialización e implementación del instructivo en el cual se indique la forma de proceder cuando existe reexpresión de saldos</t>
  </si>
  <si>
    <t>Instructivo formalizado, socializado e implementado</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</si>
  <si>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</si>
  <si>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</si>
  <si>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</si>
  <si>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</si>
  <si>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</si>
  <si>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</si>
  <si>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H5AF19. Operaciones recíprocas reportadas por el INVIAS. 
De acuerdo con lo reportado por la administración del INVIAS, y a pesar de las acciones emprendidas por la entidad, a 31 de diciembre de 2019, se evidenció que la entidad incluyó saldos sin conciliar de las cuentas contables recíprocas que tiene con otras entidades públicas.
Es así que para la cuenta 1.9.08.01 Recursos Entregados en Administración por $1.056.202.368.408, calculado como la sumatoria de las diferencias absolutas entre el saldo registrado por INVIAS y el registrado por la entidad reciproca, corresponde al 56% del total de la cuenta ($1.870.505.596.634) y para la cuenta 2.4.01.02 Proyectos de Inversión las diferencias absolutas entre los saldos del INVIAS y los de las entidades reciprocas suman $201.819.312.518, que representa el 55% del total de la cuenta ($370.257.706.286) y menos significativa es la diferencia registrada para la cuenta 2.9.02.01 Recursos Recibidos en Administración por $106.740.375. Por lo tanto, se genera una limitante o deficiencia que origina la imposibilidad de verificar y comprobar el saldo real de las cuentas mencionadas.                  
(Ver cuadro 5. Informe Auditoría Financiera 2019).</t>
  </si>
  <si>
    <t xml:space="preserve">Esta situación se debe a errores de registro o imputación contable, utilización de cuentas no incluidas en las reglas de eliminación y momentos distintos de reconocimiento de la transacción, entre otros.
</t>
  </si>
  <si>
    <t xml:space="preserve">Revisar, actualizar y socializar el procedimiento Conciliación Operaciones Recíprocas INVIAS, incorporando nuevos controles.
</t>
  </si>
  <si>
    <t>Revisión, actualización y socialización del procedimiento Conciliación Operaciones Recíprocas INVIAS, incorporando nuevos controles.</t>
  </si>
  <si>
    <t xml:space="preserve">H6AF19. Operaciones recíprocas reportadas por otras entidades del Estado.
El INVIAS también aparece relacionado como entidad recíproca de los entes del estado con los cuales realiza transacciones, hechos y operaciones económicas, constituyéndose en una entidad destino. De este análisis se evidenció que INVIAS, en algunos casos, no tiene registradas en sus cuentas reciprocas los saldos que reportan las entidades relacionadas (Ver cuadro 6. Informe Auditoría Financiera 2019), y en otros casos, se presentan diferencias entre los saldos. </t>
  </si>
  <si>
    <t xml:space="preserve">Esta situación se debe a errores de registro o imputación contable, utilización de cuentas no incluidas en las reglas de eliminación y momentos distintos de reconocimiento de la transacción, entre otros. 
</t>
  </si>
  <si>
    <t xml:space="preserve">Falta de conciliación con las áreas que producen la información de origen y deficiencias en el proceso de depuración. </t>
  </si>
  <si>
    <t>Suscribir acuerdos de nivel de servicios para los ejercicios de conciliación entre el Grupo Contabilidad, Dirección Operativa y Dirección Técnica.</t>
  </si>
  <si>
    <t>Suscripción acuerdos de nivel de servicios para los ejercicios de conciliación entre el Grupo Contabilidad, Dirección Operativa y Dirección Técnica.</t>
  </si>
  <si>
    <t>Acuerdos de nivel de servicios</t>
  </si>
  <si>
    <t>H8AF19. Reclasificación partidas de Bienes de Uso Público en Construcción a Bienes de Uso Público en Servicio. 
Al cierre de la vigencia de 2019, los saldos de los contratos de obra 0642/2015 por la suma de $731.146.282.511,16 y de interventoría 0644/2015 por valor de $41.720.519.168 quedaron contabilizados como parte del saldo de la cuenta 170501 Bienes de Uso Público en Construcción y no como Bienes de Uso Público en Servicio, teniendo como sustento que el contratista no ha terminado la ejecución de unas obras y que la interventoría no ha recibido por calidad, como otros ítems de obra que no se han iniciado relacionadas al espacio público.
(…) operación del nuevo puente Pumarejo, el cual se dio al servicio con el acto de su inauguración en el mes de diciembre de 2019.</t>
  </si>
  <si>
    <t>No aplicación del principio de Esencia sobre la Forma, principio que se aplica para reconocer en la contabilidad actos que no han completado su forma jurídica o que, a pesar de haberlo hecho, resulten ilegales.</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</si>
  <si>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</si>
  <si>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</si>
  <si>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</si>
  <si>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H10AF19. Identificación de situaciones frente a los procesos jurídicos reportados en la Nota 23 Provisiones – 23.1 Litigios y Demandas con referencia a la información registrada en la base de datos del EKOGUI. 
El análisis de la información por concepto de registros de Provisiones reveladas en la Nota 23.1 Litigios y Demandas, contra la Base de Datos de EKOGUI, permitió establecer las siguientes diferencias:
1. La Agencia Nacional de Defensa Jurídica del Estado, en su base de datos de EKOGUI registró como Activos 2.223 procesos, (…) con una provisión contable por $3.326.211.953.009,00. (…) esta información no guarda correspondencia con los 2.890 procesos que revela la Nota 23.1. Litigios y Demandas, evaluada por la Oficina Asesora Jurídica del INVIAS, (…) lo cual permitió establecer una diferencia mayor de 667 procesos a cargo del INVIAS.
2. La Oficina Asesora Jurídica reportó 1.022 procesos jurídicos que mantienen la misma información según la última calificación realizada correspondió al periodo 2005 - 2018, como fuente de información determinada para el cierre de la vigencia 2019. En este mismo sentido la base de datos del EKOGUI detalló 890 procesos jurídicos Activos con calificación ALTA y provisión contable por $2.850.727.939.600,00 para el periodo 2015 – 2019. Situación que evidenció nuevamente una diferencia mayor de 132 procesos a cargo del Instituto. 
3. La Oficina Asesora Jurídica reportó 710 procesos jurídicos de su base de información que concomitantemente no presentaban calificación y provisión contable, motivo por el cual no se reconoció contablemente. En este aspecto, la base de datos del EKOGUI registró 800 procesos jurídicos Activos que simultáneamente no tienen calificación y provisión contable, para una diferencia mayor de 90 procesos. 
Las diferencias presentadas entre las bases de datos de la Oficina Asesora Jurídica y el EKOGUI, determinó que la información en ambos casos sigue siendo no concordante.</t>
  </si>
  <si>
    <t>La información revelada está limitada en la nota de los estados contables por concepto de la cuenta 2701 Litigios y Demandas (…) en virtud de que la información suministrada preliminarmente con la base del EKOGUI por la entidad no incluyó algunas de las validaciones realizadas en enero de 2020, y que incidieron al cierre de la vigencia de 2019.</t>
  </si>
  <si>
    <t>H11AF19. Nota 21.3 Créditos Judiciales – Información revelada. 
Revisada la Nota 21.3 Créditos Judiciales que hace parte de la Nota 21 Cuentas por pagar, se reveló el valor de obligaciones por concepto de fallos en contra del INVIAS, debidamente ejecutoriados, así como mandamientos ejecutivos, conciliaciones administrativas y otras órdenes judiciales falladas a favor de terceros y originados en litigios de carácter civil, laboral o administrativo y en sus subcuentas se registró créditos judiciales reconocidos previamente por la Oficina Asesora Jurídica, para efectos de pago en la vigencia 2019 de 111 procesos que en su mayoría correspondieron a reparaciones directas y conciliaciones judiciales y extrajudiciales. 
Verificada la información contra la base recibida del INVIAS por estos mismos conceptos se estableció que la misma no guarda correspondencia con respecto a los 754 procesos pagados por $54.304.362.975,93 durante la vigencia 2019, y que en la nota objeto de análisis de comprobación, la Oficina Asesora Jurídica no detalló la cuantía de los 111 procesos pagados.</t>
  </si>
  <si>
    <t xml:space="preserve">Debilidades del proceso contable y sistema documental con respecto a las formas de organización y ejecución del proceso financiero según lo dispuesto en la Resolución 625 de 2019 expedida por la Contaduría General de la Nación. 
(…) la información suministrada preliminarmente por la entidad no incluyó la totalidad de los pagos realizados en la vigencia de 2019. 
</t>
  </si>
  <si>
    <t xml:space="preserve">H12AF19. Nota de Deterioro de Bienes de Uso Público en Servicio. 
Examinada la Metodología para la determinación y cálculo del deterioro de Bienes de Uso Público de la Infraestructura a cargo del INVIAS, el análisis llevó a establecer según lo enunciado en esta metodología (…) que el deterioro solo se determinó específicamente a los kilómetros de la red vial, considerándose que es viable su aplicación. No obstante, se estableció que la nota explicativa no reveló otros aspectos y componentes que integran la red vial, para que su medición fuera más específica y confiable, así: 
1. No se detalló un inventario del total de kilómetros de vías pavimentadas y no pavimentadas a nivel nacional (…) y de esta cantidad cuántos kilómetros se estimó que pueden estar en mal estado y cuántos kilómetros pueden ser evaluados periódicamente. 
2. No se especificó la cantidad de kilómetros de vías que fueron de objeto del cálculo de deterioro durante la vigencia de 2019 y que conllevó a que se registrará como deterioro de los Bienes de Uso Público en Servicio la suma de $36.021.978 miles. 
3. No identificó los componentes más significativos del inventario de kilómetros de la red vial pavimentada y no pavimentada (…) que puede ser objeto de deterioro. 
4. No se identificó de toda la red vial pavimentada los activos generadores de efectivo con respecto a los tramos viales en los que se recaudó peajes (...)
5. No se determinó los factores internos y externos que se han apreciado como indicios de deterioro para los componentes que integran la red vial pavimentada y no pavimentada. 
6. No detalló mediante un ejemplo específico de la red vial evaluada la metodología diseñada. </t>
  </si>
  <si>
    <t>La falta de una mayor explicación con respecto a las revelaciones efectuadas en la nota referenciada, se origina en las debilidades de los lineamientos e instrucciones de como las dependencias generadoras de información financiera deben apoyar los procesos de conciliación, verificación y validación de la información que se remite a contabilidad, previos a la generación de los estados financieros.</t>
  </si>
  <si>
    <t>Revisar, actualizar y socializar la guía metodológica para la determinación y cálculo del deterioro de Bienes de Uso Público de la infraestructura a cargo del INVIAS.</t>
  </si>
  <si>
    <t>Revisión, actualización y socialización de  la guía metodológica para la determinación y cálculo del deterioro de Bienes de Uso Público de la infraestructura a cargo del INVIAS.</t>
  </si>
  <si>
    <t>Guía metodológica actualizada</t>
  </si>
  <si>
    <t>Suscripción de acuerdos de nivel de servicios para los ejercicios de conciliación entre el Grupo Contabilidad, Dirección Operativa y Dirección Técnica.</t>
  </si>
  <si>
    <t>18 02 002   </t>
  </si>
  <si>
    <t>H14AF19. Planeación presupuestal de ingresos. 
En cuanto al presupuesto de ingreso se observa, para algunos rubros, que hubo una variación importante entre el aforo inicial, aforo vigente y el recaudo (acumulado y por recaudar) (Ver cuadro 8. Informe de Auditoría Financiera 2019).
La Contraloría General de la República - CGR - llama la atención sobre las reservas constituidas con corte a 31 de diciembre de 2019 por el Instituto Nacional de Vías por valor de $347.101,6 millones, las cuales pese a lo reglado en el artículo 89 del Decreto 111 de 1996, (…) fueron constituidas sin cumplir este requisito, basándose en la Ley 1940 de 2018 que estableció que las obligaciones que no contaban con PAC no podrían constituirse como cuentas por pagar. Nótese que tanto la Ley 1940 de 2018 como el artículo 89 del Estatuto Orgánico del Presupuesto, se encontraban vigentes.
En relación con la muestra por $812.885 millones de las reservas presupuestales constituidas por el INVIAS a 31-12-2019, se determinó que no procedería la refrendación por $46.785 millones correspondiente al Contrato 642 de 2015.
En relación con vigencias futuras aprobadas en años anteriores al 2019 para ser ejecutadas en el 2019, (…) el valor final autorizado para ejecutar en el 2019, fue de $2.589.712,8 millones, de los cuales se tiene que el valor final comprometido en esa vigencia fue de $1.674.693,4 millones. Según lo informado por INVIAS en el memorando DT 20299 de 09/04/2020, anexó cuadro de las vigencias futuras no ejecutadas en el 2019, entre las cuales se encuentra el Contrato 2199 y 2194 de 2016. (Ver cuadro 10. Informe de Auditoría Financiera 2019).</t>
  </si>
  <si>
    <t>Dentro del proceso de planificación y definición del presupuesto de ingresos, no se tuvo en cuenta la totalidad de variables internas para definir el mismo y variables externas que pudiesen afectar, de manera que con ello se genera el riesgo de incidencia en el equilibrio entre ingresos y gastos o sobre la programación de actividades, basadas en los ingresos, para los cuales no se dispondría de recursos para atenderlas.</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</si>
  <si>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</si>
  <si>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</si>
  <si>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 xml:space="preserve">H16AF19. Monto de Reservas Presupuestales en 2019. 
El INVIAS durante la vigencia 2019, tuvo una apropiación definitiva de $3.358.911.9 millones de los cuales $200.386 millones corresponden a funcionamiento y $3.149.098.9 millones a inversión. Al cierre de la vigencia constituyó Reservas Presupuestales por $1.197.334.7 millones de los cuales $15.700 millones correspondió a Funcionamiento y $1.181.634 millones a Inversión.
Del análisis de los montos de las reservas presupuestales frente a las apropiaciones respectivas, se tiene lo siguiente:
• Al tener en cuenta la apropiación definitiva del presupuesto de funcionamiento de 2019 frente a las reservas presupuestales por el rubro de funcionamiento de ese mismo año, da como resultado un 8% ($15.700.490.504/ $200.386.261.520).
• Respecto a Inversión, al tenerse en cuenta la reserva presupuestal a 31/12/2019, respecto a la apropiación definitiva por inversión de 2019, da como resultado el 38 % ($1.181.634.249.025,24/$ 3.149.098.968.675).
Las reservas de funcionamiento e inversión, sin incluir las cuentas por pagar, representan el 3,67% y 26,77% de sus respectivas apropiaciones. (Ver cuadros 11 y 12. Informe de Auditoría Financiera 2019).
Con base en lo anterior se tiene que el INVIAS, superó los topes de reservas presupuestales definidos en la normatividad que regula la materia, por lo cual estaría expuesto a posibles reducciones presupuestales.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</si>
  <si>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</si>
  <si>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</si>
  <si>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</si>
  <si>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</si>
  <si>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</si>
  <si>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</si>
  <si>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</si>
  <si>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e indagación preliminar</t>
  </si>
  <si>
    <t xml:space="preserve">H20AF19. Obtención de licencia ambiental diseños canal acceso Puerto de Buenaventura y consultas previas. Contrato de obra 666 de 2015 y Contrato de interventoría 665 de 2015.
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
(…) el acta recibo de los estudios y diseños, evidencia que el contrato se excedió en aproximadamente 47 meses, siendo que el plazo original era de aproximadamente siete (7) meses, por lo tanto, la gestión asociada a este proyecto ha sido ineficiente e ineficaz.  </t>
  </si>
  <si>
    <t xml:space="preserve">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
(...) la gestión adelantada por el INVIAS conjuntamente con el consultor, el interventor, y (...) la coordinación interinstitucional con otros estamentos públicos, no han sido efectivas para dar cabal cumplimiento de las actividades previstas en el contrato.
</t>
  </si>
  <si>
    <t xml:space="preserve">Desarrollar mesas de trabajo con un equipo interdisciplinario al interior de la Subdirección de Medio Ambiente y Gestión Social, como apoyo de las estrategias encaminadas a fortalecer la coordinación interinstitucional. </t>
  </si>
  <si>
    <t>Mesas de trabajo documentadas mediante actas donde se abordan estrategias encaminadas a fortalecer la coordinación interinstitucional.</t>
  </si>
  <si>
    <t>Actas de mesas de trabajo</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</si>
  <si>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</si>
  <si>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</si>
  <si>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</si>
  <si>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</si>
  <si>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</si>
  <si>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</si>
  <si>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</si>
  <si>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</si>
  <si>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</si>
  <si>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</si>
  <si>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</si>
  <si>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</si>
  <si>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H7AF19. Anticipo para Adquisición de Bienes y Servicios. 
De acuerdo con el Marco Conceptual para la Preparación y Presentación de Información Financiera de las Entidades de Gobierno: </t>
    </r>
    <r>
      <rPr>
        <i/>
        <sz val="8"/>
        <rFont val="Arial"/>
        <family val="2"/>
      </rPr>
      <t>“Los activos son recursos controlados por la entidad que resultan de un evento pasado y de los cuales se espera obtener un potencial de servicio o generar beneficios económicos futuros"</t>
    </r>
    <r>
      <rPr>
        <sz val="8"/>
        <rFont val="Arial"/>
        <family val="2"/>
      </rPr>
      <t>.
Sin embargo, la cuenta 1.9.06.04 Anticipo para Adquisición de Bienes y Servicios no cumple con dicha característica, dado que en el saldo a 31 de diciembre de 2019 por $289.871 millones incluye $ 2.503 millones del contrato 840/1988 por $4 millones, sobre el cual no se tiene ningún registro y el contrato 3381/2009 por $2.499 millones, que se encuentra certificado (figura utilizada del INVIAS que representa los contratos sobre los cuales se perdió la competencia para liquidar).
Esta situación genera que la cuenta en mención se encuentre sobreestimada en $2.503 millones.</t>
    </r>
  </si>
  <si>
    <r>
      <t xml:space="preserve">
Deficiencias de planificación, ejecución y situado oportuno de recursos, que conlleva a riesgo de reducción del presupuesto de funcionamiento y de inversión, por no acatamiento del artículo 9 de la Ley 225 de 1995, el artículo 78 del Estatuto Orgánico de Presupuesto (Decreto 111 de 1996), y el artículo 2.8.1.7.3.5. del Decreto 1068 de 2015 </t>
    </r>
    <r>
      <rPr>
        <i/>
        <sz val="8"/>
        <rFont val="Arial"/>
        <family val="2"/>
      </rPr>
      <t>“Reducción al Presupuesto de acuerdo con el monto de reservas presupuestales”</t>
    </r>
    <r>
      <rPr>
        <sz val="8"/>
        <rFont val="Arial"/>
        <family val="2"/>
      </rPr>
      <t>.</t>
    </r>
  </si>
  <si>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</si>
  <si>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SMA (BUPI)-SF (GC)</t>
  </si>
  <si>
    <t>SMA-SF (GC)</t>
  </si>
  <si>
    <t>SF (GC)-OAJ</t>
  </si>
  <si>
    <t>SRN-SMA</t>
  </si>
  <si>
    <t>SMA-SMF</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</si>
  <si>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</si>
  <si>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</si>
  <si>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</si>
  <si>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La Contraloría General de la República consideró efectiva la acción de mejora en el Informe de Auditoría Financiera 2019, página 88. No obstante, esta acción presenta a la fecha un avance  del 6%, por lo cual, se presume que es un error involuntario del Ente de Control.</t>
  </si>
  <si>
    <t>Acción de mejora considerada no efectiva por la Contraloría General de la República en Informe de Auditoría Financiera 2019, página 88.</t>
  </si>
  <si>
    <t xml:space="preserve">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
</t>
  </si>
  <si>
    <t>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t>
  </si>
  <si>
    <t>Acción de mejora considerada tanto efectiva como no efectiva por la Contraloría General de la República en Informe de Auditoría Financiera 2019, página 88. Por tanto, requiere aclaración.</t>
  </si>
  <si>
    <t>Se han pagado conciliaciones, laudos arbitrales y conciliaciones extrajudiciales por valor de $54.750.908.668,91. Pendiente diferencia de $269.221.331,09.
Acción de mejora considerada no efectiva por la Contraloría General de la República en Informe de Auditoría Financiera 2019, página 88.</t>
  </si>
  <si>
    <t xml:space="preserve">Acción de mejora considerada no efectiva por la Contraloría General de la República en Informe de Auditoría Financiera 2019, página 88. </t>
  </si>
  <si>
    <t>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t>
  </si>
  <si>
    <t>La Contraloría General de la República en el Informe de Auditoría Financiera 2019 señala que no se genera pronunciamiento, toda vez que el hallazgo hace referencia a una cuenta que ya no hace parte del nuevo catálogo de cuentas.</t>
  </si>
  <si>
    <t xml:space="preserve">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
</t>
  </si>
  <si>
    <t>Administrativo con connotación disciplinaria</t>
  </si>
  <si>
    <t>Administrativo con posible connotación disciplinaria</t>
  </si>
  <si>
    <t>Administrativo con presunta connotación disciplinaria e indagación preliminar</t>
  </si>
  <si>
    <t>Administrativo con presunta connotación disciplinaria y fiscal</t>
  </si>
  <si>
    <t>AF2019</t>
  </si>
  <si>
    <t>AUDITORIA DE CUMPLIMIENTO PUENTE PUMAREJO - ACPP</t>
  </si>
  <si>
    <t>AUDITORIA FINANCIERA 2019 - AF19</t>
  </si>
  <si>
    <t>Suscribir acuerdo de nivel de servicios para los ejercicios de conciliación entre la Oficina Asesora Jurídica y el Grupo Contabilidad, en atención de lo preceptuado en la Directiva 01 de 2020.</t>
  </si>
  <si>
    <t>Suscripción de acuerdo de nivel de servicios para los ejercicios de conciliación entre la Oficina Asesora Jurídica y el Grupo Contabilidad.</t>
  </si>
  <si>
    <t>Acuerdo de nivel de servicios</t>
  </si>
  <si>
    <t xml:space="preserve">H13AF19. Responsabilidades por establecer en Bienes Entregados en Administración. 
La Nota a los Estados Financieros 16.3.1. En Administración que hace parte de la Nota 16.3 Bienes Entregados en Administración, estipula de manera muy breve en sus párrafos que se registraron ajustes derivados del proceso de depuración extraordinaria de estos recursos (…)
El análisis (…) con referencia a la nota analizada permite señalar la baja de 69 partidas por $21.460.413 miles por su antigüedad como parte del proceso de depuración de saldos relacionados con anticipos pendientes de amortizar de recursos entregados en administración aprobadas en el Comité Técnico de Sostenibilidad del Sistema de la Contabilidad Pública. Sin embargo, en este aspecto es necesario señalar la existencia de deficiencias en su revelación que afecta la confiabilidad y trazabilidad de los hechos informados.
En cuanto (…) a la reclasificación a cuentas de difícil recaudo de 80 partidas por $48.578.250 miles, reportadas por la Oficina Asesora Jurídica de procesos judiciales en curso, se estableció que esta nota presenta inconsistencias en su revelación.
</t>
  </si>
  <si>
    <t xml:space="preserve">Falta de lineamientos e instrucciones de como las dependencias generadoras de información financiera deben apoyar los procesos de conciliación, verificación y validación de la información que se remite a contabilidad, previos a la generación de los estados financieros ampliamente difundidas a través de las Resoluciones 425 de 2019, 625 de 2018, 196 de 2016, e Instructivo 001 de 20019. 
Falta de un plan de contingencia en desarrollo del sistema de gestión de calidad y administración del riesgo, que le permitiera a la entidad desarrollar para llevar a cabo la reconstrucción de la información perdida o extraviada con referencia a cada una de las partidas mencionadas y que sobre las cuales se fundamentó la información contable que sirvió de fuente y soporte para el cierre de la vigencia de 2019, conforme a lo dispuesto en la Resolución 625 de 2018. Numeral 5.2. Pérdida y reconstrucción de documentos.
</t>
  </si>
  <si>
    <t>VENCIDA</t>
  </si>
  <si>
    <t>PRÓXIMA A VENCER</t>
  </si>
  <si>
    <t>RESUMEN PLAN DE MEJORAMIENTO - ESTADO ACCIONES DE MEJORA</t>
  </si>
  <si>
    <t>Área Líder</t>
  </si>
  <si>
    <t>Cumplimiento Puente Pumarejo</t>
  </si>
  <si>
    <t>Financiera 2019</t>
  </si>
  <si>
    <t xml:space="preserve">Revisar, actualizar y socializar el instructivo general para la proyección de recaudo de ingresos propios del INVIAS, incorporando un apartado sobre el seguimiento y control al recaudo de los ingresos.
</t>
  </si>
  <si>
    <t>Revisión, actualización y socialización del instructivo general para la proyección de recaudo de ingresos propios del INVIAS, incorporando un apartado sobre el seguimiento y control al recaudo de los ingresos</t>
  </si>
  <si>
    <t>Instructivo actualizado y socializado</t>
  </si>
  <si>
    <t>SF(GP)-DO-DTEC-SRN-SEI</t>
  </si>
  <si>
    <t>OAJ-DO-DTEC</t>
  </si>
  <si>
    <t>SF(GC)-DO-DTEC</t>
  </si>
  <si>
    <t>DO-DTEC-SA-OAP</t>
  </si>
  <si>
    <t>DO-DTEC-SF(GP)-SRN</t>
  </si>
  <si>
    <t>SMA-DO-DTEC</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</si>
  <si>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</si>
  <si>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Confirmar si ya se elaboró la lista de chequeo.</t>
  </si>
  <si>
    <t xml:space="preserve">La Acción 2 se consideró cumplida en virtud de la Circular N° 05 del 11 de marzo 2019, cuyo asunto es: "Lineamiento Acciones Cumplidas - Planes de Mejoramiento - Sujetos de Control Fiscal", expedida por la Contraloría General de la República.
</t>
  </si>
  <si>
    <t>La Acción 1 se consideró cumplida en virtud de la Circular N° 05 del 11 de marzo 2019, cuyo asunto es: "Lineamiento Acciones Cumplidas - Planes de Mejoramiento - Sujetos de Control Fiscal", expedida por la Contraloría General de la República.</t>
  </si>
  <si>
    <t>La Acción 1 se consideró cumplida en virtud de la Circular N° 05 del 11 de marzo 2019, cuyo asunto es: "Lineamiento Acciones Cumplidas - Planes de Mejoramiento - Sujetos de Control Fiscal", expedida por la Contraloría General de la República.
Situación que aplica también para el hallazgo H42AF18 - Acciones 1 y 2.</t>
  </si>
  <si>
    <t xml:space="preserve"> 
 Elaborar documentos técnicos para las estructuraciones en fase 1 y 2, que orienten la estimación del valor de la gestión y adquisición predial de los proyectos.
</t>
  </si>
  <si>
    <t xml:space="preserve">
Documentos técnicos elaborados y publicados. </t>
  </si>
  <si>
    <t xml:space="preserve">
1. Elaboración de anexos técnicos Fase 1 y Fase 2.
2. Realizar publicación en el repositorio de los documentos técnicos vía SharePoint dispuesto para las unidades ejecutoras. 
                    </t>
  </si>
  <si>
    <t>Acción de mejora reformulada por la Subdirección de Medio Ambiente y Gestión Social, aprobada por el Director General mediante memorando DG 43151 del 29 de julio de 2020, ante solicitud allegada en el memorando SMA 42584 del 28 de julio de 2020.</t>
  </si>
  <si>
    <t xml:space="preserve">
1. Actualizar en el apéndice predial, el componente técnico respecto a los alcances de las afectaciones de aquellas zonas que eventualmente sean necesarias para el desarrollo del proyecto como lo son los ZODMES.
2. Solicitar al contratista un informe técnico de desafectación de áreas, en el evento que el proyecto así lo requiera. 
                                                                                                                                                                                          </t>
  </si>
  <si>
    <t xml:space="preserve">
1.Incluir en el apéndice predial los alcances de la afectación de aquellas zonas que eventualmente sean necesarias para el desarrollo del proyecto como lo son los ZODMES.
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
3.Realizar publicación en el repositorio de los documentos técnicos vía SharePoint dispuesto para las unidades ejecutoras.
</t>
  </si>
  <si>
    <t>Apéndice predial actualizado y publicado</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</si>
  <si>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</si>
  <si>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</si>
  <si>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</si>
  <si>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</si>
  <si>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</si>
  <si>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</si>
  <si>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Acción de mejora incluida ante reformulación adelantada por la Subdirección de Medio Ambiente y Gestión Social, aprobada por el Director General mediante memorando DG 43151 del 29 de julio de 2020, ante solicitud allegada en el memorando SMA 42584 del 28 de julio de 2020.</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</si>
  <si>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</si>
  <si>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</si>
  <si>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</si>
  <si>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</si>
  <si>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</si>
  <si>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</si>
  <si>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</si>
  <si>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</si>
  <si>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</si>
  <si>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</si>
  <si>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</si>
  <si>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</si>
  <si>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</si>
  <si>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</si>
  <si>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</si>
  <si>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</si>
  <si>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</si>
  <si>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</si>
  <si>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SF(GI)-DO-DTEC-OAP-SRN-SEI-GRUPO PEAJES-SMF</t>
  </si>
  <si>
    <t>Administrativo con presunta a incidencia disciplinaria</t>
  </si>
  <si>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</si>
  <si>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</si>
  <si>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</si>
  <si>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presunto alcance disciplinario</t>
  </si>
  <si>
    <t>Administrativo con presunta incidencia disciplinaria - Indagación Preliminar</t>
  </si>
  <si>
    <t xml:space="preserve">Administrativo con presunta incidencia disciplinaria y para Indagación Preliminar </t>
  </si>
  <si>
    <t xml:space="preserve"> Administrativo con presunta incidencia disciplinaria</t>
  </si>
  <si>
    <t>H1AF18. Revelaciones asociadas a las Propiedades, Planta y Equipo.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1.</t>
  </si>
  <si>
    <t>H3AF18. Terrenos (Bienes Inmuebles).
Según las notas a los Estados Financieros, existen 62 bienes que no cuentan con avalúo de reconocido valor técnico para reconocerlos contablemente, que se detallan en el anexo 8 del mismo documento.
Acción 1.</t>
  </si>
  <si>
    <t>H3AF18. Terrenos (Bienes Inmuebles). 
Según las notas a los Estados Financieros, existen 62 bienes que no cuentan con avalúo de reconocido valor técnico para reconocerlos contablemente, que se detallan en el anexo 8 del mismo documento.
Acción 3.</t>
  </si>
  <si>
    <t xml:space="preserve">H4AF18. Depreciación de inmuebles incorporados como ajustes de las Propiedades, Planta y Equipo. 
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Según el archivo detalle de las incorporaciones de edificaciones suministradas por el área de Contabilidad a la CGR, estas ascienden a $2.859.4 millones, por lo cual existe una diferencia de $2.6 millones entre las dos (2) fuentes de información.
</t>
  </si>
  <si>
    <t xml:space="preserve">H5AF18. Materialidad para el deterioro de los activos generadores de efectivo. 
se observa que no se determinó valor alguno por concepto de deterioro para los bienes muebles, pero así mismo, no es claro cuál es el valor, en salarios mínimos mensuales vigentes, aplicable para establecer la materialidad, y por ende, determinar el deterioro.
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
</t>
  </si>
  <si>
    <t xml:space="preserve">H6AF18. Oportunidad en la entrega de Auxiliares Contables de los Bienes de Uso Público del INVIAS. 
En desarrollo de los procedimientos de auditoría, se identificó que Contabilidad en su respuesta, no suministró los movimientos de toda la vigencia sino tan sólo, los correspondientes al mes de diciembre de 2018.
INVIAS omitió suministrar al ente auditor para estas dos (2) cuentas, movimientos débito por más de $6.000.000 millones y movimientos crédito por más de $1.000.000 millones.
Lo descrito implica que no fue suministrada oportunamente información relevante; lo que a su vez constituye una limitación al alcance del trabajo y que dicha situación afectó la oportunidad en la ejecución de los procedimientos de auditoría asociados a estas partidas.
</t>
  </si>
  <si>
    <t xml:space="preserve">H7AF18. Bienes de Uso Público en Construcción.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1.
</t>
  </si>
  <si>
    <t xml:space="preserve">H7AF18. Bienes de Uso Público en Construcción.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2.
</t>
  </si>
  <si>
    <t>H8AF18. Bienes de uso público en construcción sin depurar. 
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Lo anterior genera incertidumbre respecto al saldo de la cuenta, al no haberse efectuado una depuración de los saldos pendientes, lo cual afecta la razonabilidad de la misma. De este valor, $18.323 millones corresponden a saldos iniciales a 1ro de enero de 2018.</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</si>
  <si>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1.</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</si>
  <si>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2.</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</si>
  <si>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3.</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</si>
  <si>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</si>
  <si>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</si>
  <si>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</si>
  <si>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1.</t>
  </si>
  <si>
    <t>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2.</t>
  </si>
  <si>
    <t xml:space="preserve">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3.
</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</si>
  <si>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</si>
  <si>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</si>
  <si>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</si>
  <si>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</si>
  <si>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</si>
  <si>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</si>
  <si>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 xml:space="preserve">H14AF18. Depreciación Bienes de Uso Público en Servicio.
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t>
  </si>
  <si>
    <t>H15AF18. Deterioro – Bienes de Uso Público en servicio. 
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El hallazgo tiene presunta incidencia disciplinaria, toda vez que pudo haberse incumplido Resolución 484 de 2017 por la cual se modifica la Resolución 533 de 2015 y el Instructivo 002 Numeral 1.1.10. Bienes de uso público, expedido por la Contaduría General de la Nación.</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</si>
  <si>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1.
</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</si>
  <si>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2.
</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</si>
  <si>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3.
</t>
  </si>
  <si>
    <t>H17AF18. Cuentas por Pagar- Créditos Judiciales.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1.</t>
  </si>
  <si>
    <t>H17AF18. Cuentas por Pagar- Créditos Judiciales.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2.</t>
  </si>
  <si>
    <t>H18AF18. Provisiones – Litigios y Demandas.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1.</t>
  </si>
  <si>
    <t>H18AF18. Provisiones – Litigios y Demandas.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2.</t>
  </si>
  <si>
    <t>H19AF18. Provisiones – Litigios y Demandas, Procesos con Fallo en Primera Instancia.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1.</t>
  </si>
  <si>
    <t>H19AF18. Provisiones – Litigios y Demandas, Procesos con Fallo en Primera Instancia.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2.</t>
  </si>
  <si>
    <t>H20AF18. Reporte SIRECI, Provisiones – Litigios y Demandas.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1.</t>
  </si>
  <si>
    <t>H20AF18. Reporte SIRECI, Provisiones – Litigios y Demandas.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2.</t>
  </si>
  <si>
    <t xml:space="preserve">H21AF18. Demandas en contra del INVÍAS.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</si>
  <si>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</si>
  <si>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</si>
  <si>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</si>
  <si>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</si>
  <si>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</si>
  <si>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1.</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</si>
  <si>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2.</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</si>
  <si>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3.</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</si>
  <si>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4.</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</si>
  <si>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2.</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</si>
  <si>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</si>
  <si>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</si>
  <si>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</si>
  <si>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</si>
  <si>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1.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</si>
  <si>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2.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</si>
  <si>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3.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</si>
  <si>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4.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</si>
  <si>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2.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</si>
  <si>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1.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</si>
  <si>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2.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</si>
  <si>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3.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</si>
  <si>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4.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</si>
  <si>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2.
</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</si>
  <si>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1.</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</si>
  <si>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</si>
  <si>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H31AF18. Intereses moratorios fallos judiciales.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2.</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</si>
  <si>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</si>
  <si>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</si>
  <si>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</si>
  <si>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H34AF18. Hundimiento de la calzada, Contrato de Obra 1516 de 2015.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</si>
  <si>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</si>
  <si>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</si>
  <si>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</si>
  <si>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</si>
  <si>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</si>
  <si>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</si>
  <si>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</si>
  <si>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H40AF18. Contrato de Obra 1651 de 2015. Obras inconclusas.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</si>
  <si>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H41AF18. Contrato de Obra 518 de 2012. Obras Inconclusas.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</si>
  <si>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 xml:space="preserve">H43AF18. Mantenimiento a las Obras. Contrato de Obra 1696 de 11-12-2015. 
Como resultado de la visita practicada por la CGR el 12 de marzo de 2019 a las obras en ejecución, se estableció que entre el K0+000 y K6+800, el pavimento flexible en varios sectores presentaba fisuramiento longitudinal y grietas sobre los bordes de la vía.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</si>
  <si>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</si>
  <si>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</si>
  <si>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</si>
  <si>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</si>
  <si>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H47AF18. Mantenimiento al Corredor Vial. Contrato de Obra 1639 de 30-11-2015.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</si>
  <si>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</si>
  <si>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</si>
  <si>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 xml:space="preserve">H49AF18. Construcción de Muros en Mampostería para Centro de Control – Contrato 1759/2015 (Equipos Electromecánicos).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</si>
  <si>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</si>
  <si>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</si>
  <si>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</si>
  <si>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2.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</si>
  <si>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</si>
  <si>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</si>
  <si>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</si>
  <si>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</si>
  <si>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H56AF18. Cuota de gerencia Convenio 267 de 2009 y ejecución de trabajos en Transversal de la Macarena.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</si>
  <si>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</si>
  <si>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</si>
  <si>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</si>
  <si>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</si>
  <si>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</si>
  <si>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</si>
  <si>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</si>
  <si>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</si>
  <si>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</si>
  <si>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</si>
  <si>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</si>
  <si>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</si>
  <si>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</si>
  <si>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</si>
  <si>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</si>
  <si>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</si>
  <si>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</si>
  <si>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</si>
  <si>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</si>
  <si>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Se asigna 100% a la actividad a cargo de la Dirección Técnica y Dirección Operativa. La acción de mejora como tal se reporta con un avance del 89% en el Plan de Mejoramiento, teniendo en cuenta que dicha acción comparte responsabilidad igualmente con la Secretaría General, quien tiene pendiente la presentación de acta de la socialización de la Guía Metodológica Ciclo Presupuestal” EDEPI-GUI-1 al interior de sus respectivos equipos de trabajo.
Soportes: 
Memorando DT 24047 del 29 de abril de 2020 y papel de trabajo elaborado el 06 de mayo de 2020.
Memorando DO 49835 del 28 de agosto de 2020 y papel de trabajo elaborado el 01 de septiembre de 2020.</t>
  </si>
  <si>
    <t>Guia Técnica de Estructuración de Proyectos socializada.</t>
  </si>
  <si>
    <t>Administrativo con incidencia fiscal y disciplinaria</t>
  </si>
  <si>
    <t>Establecer un Comité de Seguimiento Mensual.</t>
  </si>
  <si>
    <t>Acta de revisiones aleatorias hechas a los contratos.</t>
  </si>
  <si>
    <t>Acción 1 - Punto A.
Elaborar Guia de Estructuración de Proyectos del INVIAS.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</si>
  <si>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</si>
  <si>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</si>
  <si>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</si>
  <si>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</si>
  <si>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DTEC-DO</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</si>
  <si>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</si>
  <si>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</si>
  <si>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</si>
  <si>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</si>
  <si>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</si>
  <si>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t>Documentación y socialización de la Guia Técnica para la Estructuración de Proyectos del INVIAS, mediante la cual se establecerán lineamientos para fijar precios unitarios de referencia.</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</si>
  <si>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</si>
  <si>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</si>
  <si>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</si>
  <si>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</si>
  <si>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</si>
  <si>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</si>
  <si>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</si>
  <si>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</si>
  <si>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</si>
  <si>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</si>
  <si>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</si>
  <si>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</si>
  <si>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</si>
  <si>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</si>
  <si>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</si>
  <si>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</si>
  <si>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</si>
  <si>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</si>
  <si>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Ver comentario columna K.</t>
  </si>
  <si>
    <t>Actuación Especial de Fiscalización AT 41</t>
  </si>
  <si>
    <t>Acción de mejora considerada no efectiva por la Contraloría General de la República en Informe de Auditoría Financiera 2019, página 88.
Se asignó cumplimiento de la acción de mejora con el Acta de Entrega y Recibo Definitivo. Papel de trabajo elaborado y aprobado el 27 de octubre de 2020.</t>
  </si>
  <si>
    <t>DC-DO-DTEC</t>
  </si>
  <si>
    <t xml:space="preserve">En atención de lo acordado en mesa de trabajo realizada con la Oficina Asesora Jurídica el 07 de octubre de 2020, se excluye a esta dependencia del “Área Líder”. </t>
  </si>
  <si>
    <t xml:space="preserve">Acción de mejora considerada no efectiva por la Contraloría General de la República en Informe de Auditoría Financiera 2019, página 88.
En atención de lo acordado en mesa de trabajo realizada con la Oficina Asesora Jurídica el 07 de octubre de 2020, se excluye a esta dependencia del “Área Líder”. </t>
  </si>
  <si>
    <t>Documentar los criterios para el flujo de información con las áreas encargadas.</t>
  </si>
  <si>
    <t>Acuerdo de servicio con la Oficina Asesora Jurídica.</t>
  </si>
  <si>
    <t xml:space="preserve">Se asignó cumplimiento producto del concepto de la Oficina Asesora Jurídica que señaló la no necesidad de modificar el Manual de Interventoría y formatos. Se recomendó incluir la obligación en los pliegos de condiciones y minutas.
En atención de lo acordado en mesa de trabajo realizada con la Oficina Asesora Jurídica el 07 de octubre de 2020, se excluye a esta dependencia del “Área Líder”. </t>
  </si>
  <si>
    <t>Cumplimiento AT 75 (OCAD PAZ) - 2020</t>
  </si>
  <si>
    <t xml:space="preserve">Acción de  mejora cumplida por presentación de la unidad de medida. Sin embargo, las evidencias registradas en papel de trabajo elaborado el 10 de octubre de 2020 sustentan la no efectivad de la actividad emprendida. </t>
  </si>
  <si>
    <t>Acción cumplida mediante soportes allegados en el memorando DO 70142 del 18 de noviembre de 2020.</t>
  </si>
  <si>
    <t>Acción de mejora reformulada por la Dirección Operativa, aprobada por la Dirección General como consta en correo electrónico del 28 de enero de 2020 allegado por asesora Diana Reyes al jefe de la Oficina de Control Interno.</t>
  </si>
  <si>
    <t>33% de avance teniendo en cuenta que es una acción cuya ejecución se comparte con la Dirección Técnica (quien allegó el primer informe mediante el memorando DT 35237 del 24 de junio de 2020 evidenciándose igualmente la estimación de reservas en un nivel superior al 15% de las apropiaciones para inversión) y la Secretaría General (que tiene pendiente la remisión del primer reporte). ((2/6) * 100 = 33%).</t>
  </si>
  <si>
    <t xml:space="preserve">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t>
  </si>
  <si>
    <t>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t>
  </si>
  <si>
    <t xml:space="preserve">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Acción de mejora considerada no efectiva por la Contraloría General de la República en Informe de Auditoría Financiera 2019, página 88.
</t>
  </si>
  <si>
    <t xml:space="preserve">Se realiza ajuste en Área Líder, ante solicitud del coordinador del Grupo Presupuesto de la Subdirección Financiera mediante el memorando SF-GP 43855 del 31 de julio de 2020. Se cambia SF (GP) por SF (GI). 
Se aclara que durante la mesa de trabajo realizada el 17 de julio de 2020, no se presentó objeción ante las áreas inicialmente citadas como responsables.
Acción cumplida según papel de trabajo del 01 de diciembre de 2020. </t>
  </si>
  <si>
    <t>Acción a cargo del Grupo Cruce Cordillera Central - Túnel de la línea - GCC -, ante división de proyectos asignados al Grupo Gerencia de Proyectos Estratégicos.
Acción cumplida según papel de trabajo del 27 de noviembre de 2020.</t>
  </si>
  <si>
    <t>Acción de mejora cumplida según papel de trabajo elaborado el 02 de diciembre de 2020.</t>
  </si>
  <si>
    <t>Acción de mejora cumplida según papel de trabajo elaborado el 24 de noviembre de 2020.</t>
  </si>
  <si>
    <t>Acción de mejora cumplida según papel de trabajo elaborado el 04 de diciembre de 2020.</t>
  </si>
  <si>
    <t>Acción cumplida mediante soportes allegados en el memorando DT-GGP 78215 del 15 de diciembre de 2020. Papel de trabajo elaborado el 20 de diciembre de 2020.</t>
  </si>
  <si>
    <t>Acción cumplida según papel de trabajo elaborado el 21 de diciembre de 2020.</t>
  </si>
  <si>
    <t>Acción de mejora reformulada por la Subdirección de Medio Ambiente y Gestión Social, aprobada por el Director General mediante memorando DG 43151 del 29 de julio de 2020, ante solicitud allegada en el memorando SMA 42584 del 28 de julio de 2020.
Acción cumplida según papel de trabajo elaborado el 21 de diciembre de 2020</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</si>
  <si>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</si>
  <si>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</si>
  <si>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Acción cumplida según papel de trabajo elaborado el 21 de diciembre de 2020</t>
  </si>
  <si>
    <t>Los recursos pagados incorrectamente se descontaran en la correspondiente acta  liquidación.</t>
  </si>
  <si>
    <t>Descuento de mayor valor pagado en acta  liquidación.</t>
  </si>
  <si>
    <t>Acción de mejora cumplida, según papel de trabajo elaborado el 24 de diciembre de 2020.</t>
  </si>
  <si>
    <t>Acción cumplida según papel de trabajo elaborado el 28 de diciembre de 2020.</t>
  </si>
  <si>
    <t>Acción de mejora reformulada por la Subdirección de Medio Ambiente y Gestión Social, aprobada por el Director General mediante memorando DG 43151 del 29 de julio de 2020, ante solicitud allegada en el memorando SMA 42584 del 28 de julio de 2020.
Acción cumplida según papel de trabajo elaborado el 27 de diciembre de 2020.</t>
  </si>
  <si>
    <t xml:space="preserve">
Estructurar anteproyecto etapa 2 y final, puente Benito Hernández, que posibilite la construcción de los ejes viales 11 y 14.
</t>
  </si>
  <si>
    <t>Gestionar  la estructuración de la segunda y última etapa del puente Benito Hernández y construcción, de acuerdo a los recursos presupuestales de la anualidad 2021 o posteriores.</t>
  </si>
  <si>
    <t xml:space="preserve"> 
Anteproyecto etapa 2 y final, estructurado.
</t>
  </si>
  <si>
    <t>Acción cumplida según papel de trabajo elaborado el 10 de diciembre de 2020.</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</si>
  <si>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</si>
  <si>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</si>
  <si>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</si>
  <si>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</si>
  <si>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</si>
  <si>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</si>
  <si>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</si>
  <si>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</si>
  <si>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</si>
  <si>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</si>
  <si>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</si>
  <si>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</si>
  <si>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</si>
  <si>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</si>
  <si>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</si>
  <si>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</si>
  <si>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</si>
  <si>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</si>
  <si>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</si>
  <si>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</si>
  <si>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</si>
  <si>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</si>
  <si>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</si>
  <si>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</si>
  <si>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H13AC19. Consistencia de la información presupuestal y financiera, informes de interventoría y de supervisión del contrato 1433 de 2017.
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t>
  </si>
  <si>
    <t>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</si>
  <si>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</si>
  <si>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</si>
  <si>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</si>
  <si>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</si>
  <si>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</si>
  <si>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 xml:space="preserve">H16AC19. Oportunidad ejecución recursos convenios 2546, 2541, 2513, 2524 y 2549 de 2019.
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t>
  </si>
  <si>
    <t>Debilidades del proceso de planeación, ejecución presupuestal y contractual, generando la constitución de reservas presupuestales.</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</si>
  <si>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</si>
  <si>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</si>
  <si>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</si>
  <si>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</si>
  <si>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</si>
  <si>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</si>
  <si>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</si>
  <si>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</si>
  <si>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</si>
  <si>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</si>
  <si>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</si>
  <si>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</si>
  <si>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</si>
  <si>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</si>
  <si>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</si>
  <si>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</si>
  <si>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</si>
  <si>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Acción cumplida según papel de trabajo del 31 de diciembre de 2020.</t>
  </si>
  <si>
    <t>Acción cumplida según papel de trabajo del 30 de diciembre de 2020.</t>
  </si>
  <si>
    <t>Acción cumplida según papel de trabjo del 31 de diciembre de 2020.</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</si>
  <si>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</si>
  <si>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</si>
  <si>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</si>
  <si>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</si>
  <si>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</si>
  <si>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</si>
  <si>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</si>
  <si>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</si>
  <si>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</si>
  <si>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</si>
  <si>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</si>
  <si>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</si>
  <si>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</si>
  <si>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</si>
  <si>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</si>
  <si>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</si>
  <si>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</si>
  <si>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</si>
  <si>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</si>
  <si>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H1AT75. Incumplimiento al principio de planeación. Contrato de obra 1877 de 2019. 
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t>
  </si>
  <si>
    <t>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</si>
  <si>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</si>
  <si>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</si>
  <si>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</si>
  <si>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</si>
  <si>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</si>
  <si>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</si>
  <si>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H5AT75. Incumplimiento a las políticas internas de la entidad para la adición y prórroga de los contratos.
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</si>
  <si>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</si>
  <si>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</si>
  <si>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</si>
  <si>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</si>
  <si>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</si>
  <si>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H8AT75. Ejecución económica y financiera del contrato, sus modificaciones y la justificación que las soporta. Contrato de obra 1877 de 2019. 
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t>
  </si>
  <si>
    <t>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</si>
  <si>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</si>
  <si>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</si>
  <si>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</si>
  <si>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</si>
  <si>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</si>
  <si>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</si>
  <si>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</si>
  <si>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</si>
  <si>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</si>
  <si>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</si>
  <si>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</si>
  <si>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</si>
  <si>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</si>
  <si>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</si>
  <si>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</si>
  <si>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</si>
  <si>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</si>
  <si>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</si>
  <si>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</si>
  <si>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</si>
  <si>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</si>
  <si>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Informe Actuación Especial de Fiscalización - AT 73.</t>
  </si>
  <si>
    <t>Informe Actuación Especial de Fiscalización - AT 74.</t>
  </si>
  <si>
    <t>Informe Actuación Especial de Fiscalización - AT75.</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</si>
  <si>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</si>
  <si>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</si>
  <si>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</si>
  <si>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</si>
  <si>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</si>
  <si>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</si>
  <si>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</si>
  <si>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</si>
  <si>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</si>
  <si>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</si>
  <si>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</si>
  <si>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</si>
  <si>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</si>
  <si>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 xml:space="preserve">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incumplimiendo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
</t>
  </si>
  <si>
    <t xml:space="preserve">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
</t>
  </si>
  <si>
    <t>Plan de mejoramiento Actuaciones Especiales de Fiscalización AT73, AT74 y AT75: 14 de enero de 2021. La DIARI solicitó suscripción mediante correo electrónico, no en el SIRECI.
Plan de mejoramiento Auditoría de Cumplimiento 2019 (AC2019): 06 de enero de 2021.
Plan de mejoramiento Auditoria de Cumplimiento AT 75/2020 - Manejo de los recursos del Sistema General de Regalías aprobados a través del OCAD PAZ. Vigencia 2012 - 2020 (AT75-SGR): 26 de septiembre de 2020. Reportado extemporáneamente por SRT.
Plan de mejoramiento Actuación Especial de Fiscalización AT N°. 41 de 2020 - Departamento de Córdoba. Vigencia 2020 (AEFC): 11 de agosto de 2020.
Plan de mejoramiento Auditoría Financiera. Vigencia 2019 (AF2019): 30 de julio de 2020.
Plan de mejoramiento Auditoría de Cumplimiento Puente Pumarejo. Vigencia 2019-2020 (ACPP): 17 de julio de 2020.
Plan de mejoramiento Auditoría de Cumplimiento Proyecto Construcción de la Nueva Vía Ibagué - Armenia - Túnel de la Línea. Vigencia 2018 (ACTL): 02 de septiembre de 2019.
Plan de mejoramiento Auditoría Financiera. Vigencia 2018 (AF2018): 12 de agosto de 2019.
Plan de mejoramiento Auditoria Petición Ciudadana 2016-100263-80914-D (APCSMF18): 30 de enero de 2019.
Plan de mejoramiento Auditoria de Cumplimiento Red Terciaría INVIAS. Vigencia 2017 (ACSRT17): 08 de enero de 2019.
Plan de mejoramiento Auditoria Derecho de Petición 2017-125068-80204-D (ADP2017): 18 de septiembre de 2018.   
Plan de mejoramiento Auditoria Financiera. Vigencia 2017 (AF2017): 27 de julio de 2018. 
Plan de mejoramiento Auditoria de Cumplimiento programa de seguridad en carreteras nacionales, inventario bienes muebles e inmuebles, insumo y suministro. Vigencia 2017 (AC2017): 23 de enero de 2018.      
Plan de mejoramiento Auditorias Regulares (2014, 2015 y 2016), Especiales (Contratos Plan y Vía de la Prosperidad) y Denuncia 2016ER0023723: 30 de octubre de 2017. 
Plan de mejoramiento Auditoria Denuncia 2018 (ADSPA2018): 03 de diciembre de 2018. (Hallazgo excluido del plan de mejoramiento – acción de mejora efectiva).</t>
  </si>
  <si>
    <t>ACTUACIÓN ESPECIAL DE FISCALIZACIÓN AT 73</t>
  </si>
  <si>
    <t>ACTUACIÓN ESPECIAL DE FISCALIZACIÓN AT 74</t>
  </si>
  <si>
    <t>ACTUACIÓN ESPECIAL DE FISCALIZACIÓN AT 75</t>
  </si>
  <si>
    <t>AUDITORIA DE CUMPLIMIENTO AT 75/2020 - OCAD PAZ</t>
  </si>
  <si>
    <t>La Acción 1 - Actividad 2 se consideró cumplida en virtud de la Circular N° 05 del 11 de marzo 2019, cuyo asunto es: "Lineamiento Acciones Cumplidas - Planes de Mejoramiento - Sujetos de Control Fiscal", expedida por la Contraloría General de la República.
Situación que aplica para el hallazgo H2AF18 - Actividades 1 y 2.
Acción cumplida según papel de trabajo del 21 de enero de 2021.</t>
  </si>
  <si>
    <t>Acción cumplida según papel de trabajo del 21 de enero de 2021.</t>
  </si>
  <si>
    <t>Acción de mejora considerada no efectiva por la Contraloría General de la República en Informe de Auditoría Financiera 2019, página 88.
Acción cumplida según papel de trabajo elaborado el 20 de enero de 2021.</t>
  </si>
  <si>
    <t>Documentar los criterios para el flujo de información con las áreas encargadas´.</t>
  </si>
  <si>
    <t>Acuerdo de servicio con la Subdirección de Medio Ambiente.</t>
  </si>
  <si>
    <t>Acción cumplida según papel de trabajo elaborado el 20 de enero de 2021.</t>
  </si>
  <si>
    <t>Acuerdo de servicio con las áreas responsables.</t>
  </si>
  <si>
    <t>Tiempo transcurrido para el cumplimiento después de la fecha de terminación (Meses)</t>
  </si>
  <si>
    <t>Documentar criterios para el flujo de información con el área encargada.</t>
  </si>
  <si>
    <t>Acuerdos de Servicio con las áreas responsables.</t>
  </si>
  <si>
    <t>Fecha de elaboración papel de trabajo de cumplimiento</t>
  </si>
  <si>
    <t>Acción de mejora considerada no efectiva por la Contraloría General de la República en Informe de Auditoría Financiera 2019, página 88. Valorada antes de su cumplimiento.</t>
  </si>
  <si>
    <t>Caracterización del proceso Control Financiero y Contable actualizada.</t>
  </si>
  <si>
    <t>Reporte de verificación del aplicativo Ekogui.</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</si>
  <si>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</si>
  <si>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</si>
  <si>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</si>
  <si>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Anteproyecto de presupuesto con la incorporación del proyecto para terminación de las obras.</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</si>
  <si>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</si>
  <si>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</si>
  <si>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</si>
  <si>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</si>
  <si>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</si>
  <si>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</si>
  <si>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</si>
  <si>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</si>
  <si>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Ajustar la política contable con la definición del reconocimiento  Propiedad, planta y equipo, Bienes de Uso Público y Bienes Históricos y Culturales.</t>
  </si>
  <si>
    <t>Elaborar procedimiento de conciliación con las áreas origen de información.</t>
  </si>
  <si>
    <t>Elaborar procedimiento de cierre.</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</si>
  <si>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</si>
  <si>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</si>
  <si>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</si>
  <si>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Cumplimiento 2019</t>
  </si>
  <si>
    <t>Actuación Especial de Fiscalización AT 73</t>
  </si>
  <si>
    <t>Actuación Especial de Fiscalización AT 74</t>
  </si>
  <si>
    <t>Actuación Especial de Fiscalización AT 75</t>
  </si>
  <si>
    <t>Nombre Auditoría</t>
  </si>
  <si>
    <t>Se ajusta área responsable. Se traslada de Grupo Grandes Proyectos a Subdirección Red Nacional de Carreteras. Soporte: Memorando OCI 51203 del 03 de septiembre de 2020.
OCI 8622 del 11 de febrero de 2021.</t>
  </si>
  <si>
    <t xml:space="preserve">Memorando OCI 8058 del 09 de febrero de 2021: "En atención a lo acordado en mesa de trabajo realizada el 05 de febrero de 2021, a partir de la fecha la Oficina Asesora Jurídica no se cita en el ítem "Área Líder o Responsable" en el siguiente hallazgo del Plan de Mejoramiento suscrito con el Ente de Control Fiscal: H15AF19.
Lo anterior, teniendo en cuenta que la implementación de la actividad concertada no depende de la Oficina Asesora Jurídica. </t>
  </si>
  <si>
    <t>Acción cumplida ante soportes remitidos por el Grupo Contabilidad mediante el memorando SF-GC 13233 del 28 de febrero de 2021.</t>
  </si>
  <si>
    <t>Se traslada responsabilidad para subsanar el hallazgo del Grupo Grandes Proyectos a la Dirección Operativa, de acuerdo con lo manifestado en el memorando OCI 18846 del 18 de marzo de 2021.</t>
  </si>
  <si>
    <t>El actual plan de mejoramiento suscrito con la Contraloría General de la República está conformado por 470 hallazgos y 121 acciones complementarias para un total de 591 metas, producto de tres auditorías regulares (2014, 2015, 2016), seis de cumplimiento (2017, Red Terciaria INVIAS, Túnel de la Línea, Puente Pumarejo, AT 75 - OCAD PAZ, 2019), dos especiales (Contratos Plan y Vías de la Prosperidad), una denuncia (2016), tres auditorias financieras (2017, 2018 y 2019), una auditoría producto del Derecho de Petición 2017-125068-80204-D, una ante la Petición Ciudadana 2016-100263-80914-D (2018) y las Actuaciones Especial de Fiscalización AT 41-2020 a proyectos financiados con recursos del Sistema General de Regalías ejecutados en el Departamento de Córdoba, AT 73, AT 74 y AT 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</si>
</sst>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0;[Red]0"/>
    <numFmt numFmtId="165" formatCode="yyyy\-mm\-dd;@"/>
    <numFmt numFmtId="166" formatCode="0&quot;%&quot;"/>
    <numFmt numFmtId="167" formatCode="yyyy/mm/dd;@"/>
    <numFmt numFmtId="168" formatCode="0.0&quot;%&quot;"/>
    <numFmt numFmtId="169" formatCode="0.00&quot;%&quot;"/>
    <numFmt numFmtId="170" formatCode="yyyy/mm/dd"/>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9"/>
      <color theme="0"/>
      <name val="Arial"/>
      <family val="2"/>
    </font>
    <font>
      <sz val="9"/>
      <name val="Arial"/>
      <family val="2"/>
    </font>
    <font>
      <sz val="10"/>
      <color theme="0"/>
      <name val="Arial"/>
      <family val="2"/>
    </font>
    <font>
      <b/>
      <sz val="10"/>
      <color rgb="FFFF0000"/>
      <name val="Arial"/>
      <family val="2"/>
    </font>
    <font>
      <sz val="10"/>
      <color theme="1"/>
      <name val="Arial"/>
      <family val="2"/>
    </font>
    <font>
      <b/>
      <sz val="18"/>
      <color theme="1"/>
      <name val="Arial"/>
      <family val="2"/>
    </font>
    <font>
      <b/>
      <sz val="8"/>
      <color theme="0"/>
      <name val="Arial"/>
      <family val="2"/>
    </font>
    <font>
      <sz val="8"/>
      <color rgb="FFFF0000"/>
      <name val="Arial"/>
      <family val="2"/>
    </font>
    <font>
      <i/>
      <sz val="8"/>
      <color theme="1"/>
      <name val="Arial"/>
      <family val="2"/>
    </font>
    <font>
      <i/>
      <sz val="8"/>
      <name val="Arial"/>
      <family val="2"/>
    </font>
    <font>
      <b/>
      <i/>
      <sz val="8"/>
      <color theme="1"/>
      <name val="Arial"/>
      <family val="2"/>
    </font>
    <font>
      <sz val="8"/>
      <color rgb="FF000000"/>
      <name val="Arial"/>
      <family val="2"/>
    </font>
    <font>
      <sz val="10"/>
      <name val="Arial"/>
      <family val="2"/>
    </font>
    <font>
      <sz val="9"/>
      <name val="Arial"/>
    </font>
    <font>
      <sz val="8"/>
      <name val="Arial"/>
    </font>
    <font>
      <sz val="8"/>
      <color theme="0"/>
      <name val="Arial"/>
    </font>
    <font>
      <sz val="9"/>
      <color theme="0"/>
      <name val="Arial"/>
    </font>
  </fonts>
  <fills count="13">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rgb="FFA38EBC"/>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8FDF8B"/>
        <bgColor indexed="64"/>
      </patternFill>
    </fill>
  </fills>
  <borders count="43">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right style="thin">
        <color theme="0"/>
      </right>
      <top/>
      <bottom/>
      <diagonal/>
    </border>
    <border>
      <left style="hair">
        <color theme="0" tint="-0.249977111117893"/>
      </left>
      <right style="hair">
        <color theme="0" tint="-0.249977111117893"/>
      </right>
      <top style="hair">
        <color theme="0" tint="-0.249977111117893"/>
      </top>
      <bottom/>
      <diagonal/>
    </border>
    <border>
      <left style="hair">
        <color theme="0" tint="-0.14999847407452621"/>
      </left>
      <right/>
      <top style="hair">
        <color theme="0" tint="-0.14999847407452621"/>
      </top>
      <bottom style="hair">
        <color theme="0" tint="-0.14999847407452621"/>
      </bottom>
      <diagonal/>
    </border>
    <border>
      <left/>
      <right/>
      <top style="hair">
        <color theme="0" tint="-0.14999847407452621"/>
      </top>
      <bottom/>
      <diagonal/>
    </border>
    <border>
      <left/>
      <right style="thin">
        <color theme="0"/>
      </right>
      <top style="thin">
        <color theme="0"/>
      </top>
      <bottom style="thin">
        <color theme="0"/>
      </bottom>
      <diagonal/>
    </border>
    <border>
      <left/>
      <right/>
      <top style="hair">
        <color theme="0" tint="-0.14999847407452621"/>
      </top>
      <bottom style="hair">
        <color theme="0" tint="-0.14999847407452621"/>
      </bottom>
      <diagonal/>
    </border>
    <border>
      <left/>
      <right style="hair">
        <color theme="0" tint="-0.14999847407452621"/>
      </right>
      <top style="hair">
        <color theme="0" tint="-0.14999847407452621"/>
      </top>
      <bottom style="hair">
        <color theme="0" tint="-0.14999847407452621"/>
      </bottom>
      <diagonal/>
    </border>
    <border>
      <left style="thin">
        <color theme="0" tint="-0.14999847407452621"/>
      </left>
      <right style="hair">
        <color theme="0" tint="-0.14999847407452621"/>
      </right>
      <top style="thin">
        <color theme="0" tint="-0.14999847407452621"/>
      </top>
      <bottom style="thin">
        <color theme="0" tint="-0.14999847407452621"/>
      </bottom>
      <diagonal/>
    </border>
    <border>
      <left style="hair">
        <color theme="0" tint="-0.14999847407452621"/>
      </left>
      <right style="thin">
        <color theme="0" tint="-0.14999847407452621"/>
      </right>
      <top style="thin">
        <color theme="0" tint="-0.14999847407452621"/>
      </top>
      <bottom style="thin">
        <color theme="0" tint="-0.14999847407452621"/>
      </bottom>
      <diagonal/>
    </border>
    <border>
      <left style="hair">
        <color theme="0" tint="-0.14999847407452621"/>
      </left>
      <right style="hair">
        <color theme="0" tint="-0.14999847407452621"/>
      </right>
      <top style="hair">
        <color theme="0" tint="-0.14999847407452621"/>
      </top>
      <bottom style="thin">
        <color theme="4" tint="0.79998168889431442"/>
      </bottom>
      <diagonal/>
    </border>
    <border>
      <left/>
      <right/>
      <top style="hair">
        <color theme="0"/>
      </top>
      <bottom/>
      <diagonal/>
    </border>
    <border>
      <left style="thin">
        <color theme="0" tint="-0.499984740745262"/>
      </left>
      <right style="thin">
        <color theme="4" tint="0.39994506668294322"/>
      </right>
      <top style="dotted">
        <color theme="0"/>
      </top>
      <bottom/>
      <diagonal/>
    </border>
    <border>
      <left style="thin">
        <color theme="0" tint="-0.499984740745262"/>
      </left>
      <right style="thin">
        <color theme="4" tint="0.39994506668294322"/>
      </right>
      <top style="dotted">
        <color theme="0"/>
      </top>
      <bottom style="dotted">
        <color theme="0"/>
      </bottom>
      <diagonal/>
    </border>
    <border>
      <left style="hair">
        <color theme="0" tint="-0.14999847407452621"/>
      </left>
      <right style="hair">
        <color theme="0" tint="-0.14999847407452621"/>
      </right>
      <top style="dotted">
        <color theme="0"/>
      </top>
      <bottom style="dotted">
        <color theme="0"/>
      </bottom>
      <diagonal/>
    </border>
    <border>
      <left style="hair">
        <color theme="0" tint="-0.14999847407452621"/>
      </left>
      <right style="hair">
        <color theme="0" tint="-0.14999847407452621"/>
      </right>
      <top/>
      <bottom/>
      <diagonal/>
    </border>
    <border>
      <left/>
      <right/>
      <top style="dotted">
        <color theme="0"/>
      </top>
      <bottom/>
      <diagonal/>
    </border>
  </borders>
  <cellStyleXfs count="33">
    <xf numFmtId="0" fontId="0" fillId="0" borderId="0"/>
    <xf numFmtId="0" fontId="7" fillId="0" borderId="0"/>
    <xf numFmtId="0" fontId="11" fillId="0" borderId="0">
      <alignment vertical="top"/>
    </xf>
    <xf numFmtId="0" fontId="7" fillId="0" borderId="0"/>
    <xf numFmtId="0" fontId="7" fillId="0" borderId="0"/>
    <xf numFmtId="0" fontId="7" fillId="0" borderId="0"/>
    <xf numFmtId="0" fontId="14" fillId="0" borderId="0"/>
    <xf numFmtId="0" fontId="7" fillId="0" borderId="0"/>
    <xf numFmtId="0" fontId="12" fillId="0" borderId="0"/>
    <xf numFmtId="0" fontId="7" fillId="0" borderId="0"/>
    <xf numFmtId="0" fontId="14" fillId="0" borderId="0">
      <alignment vertical="top"/>
    </xf>
    <xf numFmtId="0" fontId="11" fillId="0" borderId="0"/>
    <xf numFmtId="0" fontId="13" fillId="0" borderId="0"/>
    <xf numFmtId="9" fontId="14" fillId="0" borderId="0" applyFont="0" applyFill="0" applyBorder="0" applyAlignment="0" applyProtection="0"/>
    <xf numFmtId="9" fontId="15" fillId="0" borderId="0" applyFont="0" applyFill="0" applyBorder="0" applyAlignment="0" applyProtection="0"/>
    <xf numFmtId="43" fontId="18" fillId="0" borderId="0" applyFont="0" applyFill="0" applyBorder="0" applyAlignment="0" applyProtection="0"/>
    <xf numFmtId="0" fontId="7" fillId="0" borderId="0"/>
    <xf numFmtId="0" fontId="4" fillId="0" borderId="0"/>
    <xf numFmtId="9" fontId="4"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7" fillId="0" borderId="0">
      <alignment vertical="top"/>
    </xf>
    <xf numFmtId="0" fontId="1" fillId="0" borderId="0"/>
    <xf numFmtId="0" fontId="1" fillId="0" borderId="0">
      <alignment vertical="top"/>
    </xf>
    <xf numFmtId="0" fontId="7" fillId="0" borderId="0"/>
    <xf numFmtId="9" fontId="1" fillId="0" borderId="0" applyFont="0" applyFill="0" applyBorder="0" applyAlignment="0" applyProtection="0"/>
    <xf numFmtId="43" fontId="7" fillId="0" borderId="0" applyFont="0" applyFill="0" applyBorder="0" applyAlignment="0" applyProtection="0"/>
    <xf numFmtId="0" fontId="1" fillId="0" borderId="0"/>
    <xf numFmtId="9" fontId="1" fillId="0" borderId="0" applyFont="0" applyFill="0" applyBorder="0" applyAlignment="0" applyProtection="0"/>
    <xf numFmtId="0" fontId="37" fillId="0" borderId="0"/>
  </cellStyleXfs>
  <cellXfs count="257">
    <xf numFmtId="0" fontId="0" fillId="0" borderId="0" xfId="0"/>
    <xf numFmtId="0" fontId="19" fillId="9" borderId="28" xfId="0" applyFont="1" applyFill="1" applyBorder="1" applyAlignment="1" applyProtection="1">
      <alignment horizontal="center" vertical="center" wrapText="1"/>
      <protection hidden="1"/>
    </xf>
    <xf numFmtId="0" fontId="16" fillId="11" borderId="28" xfId="0" applyFont="1" applyFill="1" applyBorder="1" applyAlignment="1" applyProtection="1">
      <alignment horizontal="center" vertical="center" wrapText="1"/>
      <protection hidden="1"/>
    </xf>
    <xf numFmtId="0" fontId="6" fillId="11" borderId="28" xfId="0" applyFont="1" applyFill="1" applyBorder="1" applyAlignment="1" applyProtection="1">
      <alignment horizontal="center" vertical="center" wrapText="1"/>
      <protection hidden="1"/>
    </xf>
    <xf numFmtId="165" fontId="6" fillId="11" borderId="28" xfId="0" applyNumberFormat="1" applyFont="1" applyFill="1" applyBorder="1" applyAlignment="1" applyProtection="1">
      <alignment horizontal="center" vertical="center" wrapText="1"/>
      <protection hidden="1"/>
    </xf>
    <xf numFmtId="0" fontId="19" fillId="10" borderId="28" xfId="0" applyFont="1" applyFill="1" applyBorder="1" applyAlignment="1" applyProtection="1">
      <alignment horizontal="center" vertical="center" wrapText="1"/>
      <protection hidden="1"/>
    </xf>
    <xf numFmtId="9" fontId="16" fillId="12" borderId="28" xfId="19" applyFont="1" applyFill="1" applyBorder="1" applyAlignment="1" applyProtection="1">
      <alignment horizontal="center" vertical="center" wrapText="1"/>
      <protection hidden="1"/>
    </xf>
    <xf numFmtId="9" fontId="19" fillId="9" borderId="28" xfId="14" applyFont="1" applyFill="1" applyBorder="1" applyAlignment="1" applyProtection="1">
      <alignment horizontal="center" vertical="center" wrapText="1"/>
      <protection hidden="1"/>
    </xf>
    <xf numFmtId="0" fontId="31" fillId="0" borderId="0" xfId="0" applyFont="1" applyFill="1" applyBorder="1" applyAlignment="1" applyProtection="1">
      <alignment horizontal="center" vertical="center" wrapText="1"/>
      <protection hidden="1"/>
    </xf>
    <xf numFmtId="0" fontId="28" fillId="2" borderId="0" xfId="0" applyFont="1" applyFill="1" applyBorder="1" applyAlignment="1" applyProtection="1">
      <alignment horizontal="center" vertical="center"/>
      <protection hidden="1"/>
    </xf>
    <xf numFmtId="15" fontId="28" fillId="2" borderId="0" xfId="0" applyNumberFormat="1" applyFont="1" applyFill="1" applyBorder="1" applyAlignment="1" applyProtection="1">
      <alignment horizontal="center" vertical="center"/>
      <protection hidden="1"/>
    </xf>
    <xf numFmtId="0" fontId="23" fillId="2" borderId="0" xfId="0" applyFont="1" applyFill="1" applyBorder="1" applyAlignment="1" applyProtection="1">
      <alignment horizontal="center"/>
      <protection hidden="1"/>
    </xf>
    <xf numFmtId="0" fontId="21" fillId="2" borderId="0" xfId="0" applyFont="1" applyFill="1" applyAlignment="1" applyProtection="1">
      <alignment horizontal="center" vertical="center"/>
      <protection hidden="1"/>
    </xf>
    <xf numFmtId="0" fontId="0" fillId="2" borderId="0" xfId="0" applyFill="1" applyAlignment="1" applyProtection="1">
      <alignment horizontal="center"/>
      <protection hidden="1"/>
    </xf>
    <xf numFmtId="0" fontId="0" fillId="0" borderId="0" xfId="0" applyAlignment="1" applyProtection="1">
      <alignment horizontal="center"/>
      <protection hidden="1"/>
    </xf>
    <xf numFmtId="0" fontId="16" fillId="2" borderId="28" xfId="0" applyFont="1" applyFill="1" applyBorder="1" applyAlignment="1" applyProtection="1">
      <alignment horizontal="center" vertical="center" wrapText="1"/>
      <protection hidden="1"/>
    </xf>
    <xf numFmtId="0" fontId="19" fillId="2" borderId="28" xfId="0" applyFont="1" applyFill="1" applyBorder="1" applyAlignment="1" applyProtection="1">
      <alignment horizontal="center" vertical="center" wrapText="1"/>
      <protection hidden="1"/>
    </xf>
    <xf numFmtId="0" fontId="16" fillId="5" borderId="28" xfId="0" applyFont="1" applyFill="1" applyBorder="1" applyAlignment="1" applyProtection="1">
      <alignment horizontal="center" vertical="center" wrapText="1"/>
      <protection hidden="1"/>
    </xf>
    <xf numFmtId="0" fontId="6" fillId="5" borderId="28" xfId="0" applyFont="1" applyFill="1" applyBorder="1" applyAlignment="1" applyProtection="1">
      <alignment horizontal="justify" vertical="center" wrapText="1"/>
      <protection hidden="1"/>
    </xf>
    <xf numFmtId="0" fontId="6" fillId="5" borderId="28" xfId="0" applyFont="1" applyFill="1" applyBorder="1" applyAlignment="1" applyProtection="1">
      <alignment horizontal="center" vertical="center" wrapText="1"/>
      <protection hidden="1"/>
    </xf>
    <xf numFmtId="170" fontId="6" fillId="5" borderId="28" xfId="0" applyNumberFormat="1" applyFont="1" applyFill="1" applyBorder="1" applyAlignment="1" applyProtection="1">
      <alignment horizontal="center" vertical="center" wrapText="1"/>
      <protection hidden="1"/>
    </xf>
    <xf numFmtId="164" fontId="16" fillId="2" borderId="25" xfId="0" applyNumberFormat="1" applyFont="1" applyFill="1" applyBorder="1" applyAlignment="1" applyProtection="1">
      <alignment horizontal="center" vertical="center" wrapText="1"/>
      <protection hidden="1"/>
    </xf>
    <xf numFmtId="0" fontId="16" fillId="5" borderId="25" xfId="0" applyFont="1" applyFill="1" applyBorder="1" applyAlignment="1" applyProtection="1">
      <alignment horizontal="center" vertical="center" wrapText="1"/>
      <protection hidden="1"/>
    </xf>
    <xf numFmtId="1" fontId="6" fillId="5" borderId="28" xfId="0" applyNumberFormat="1" applyFont="1" applyFill="1" applyBorder="1" applyAlignment="1" applyProtection="1">
      <alignment horizontal="center" vertical="center" wrapText="1"/>
      <protection hidden="1"/>
    </xf>
    <xf numFmtId="166" fontId="16" fillId="2" borderId="25" xfId="14" applyNumberFormat="1" applyFont="1" applyFill="1" applyBorder="1" applyAlignment="1" applyProtection="1">
      <alignment horizontal="center" vertical="center" wrapText="1"/>
      <protection hidden="1"/>
    </xf>
    <xf numFmtId="1" fontId="16" fillId="2" borderId="25" xfId="0" applyNumberFormat="1" applyFont="1" applyFill="1" applyBorder="1" applyAlignment="1" applyProtection="1">
      <alignment horizontal="center" vertical="center" wrapText="1"/>
      <protection hidden="1"/>
    </xf>
    <xf numFmtId="0" fontId="16" fillId="2" borderId="25" xfId="0" applyFont="1" applyFill="1" applyBorder="1" applyAlignment="1" applyProtection="1">
      <alignment horizontal="center" vertical="center" wrapText="1"/>
      <protection hidden="1"/>
    </xf>
    <xf numFmtId="0" fontId="22" fillId="2" borderId="25" xfId="0" applyFont="1" applyFill="1" applyBorder="1" applyAlignment="1" applyProtection="1">
      <alignment horizontal="center" vertical="center" wrapText="1"/>
      <protection hidden="1"/>
    </xf>
    <xf numFmtId="0" fontId="29" fillId="2" borderId="28" xfId="0" applyFont="1" applyFill="1" applyBorder="1" applyAlignment="1" applyProtection="1">
      <alignment horizontal="center" vertical="center" wrapText="1"/>
      <protection hidden="1"/>
    </xf>
    <xf numFmtId="0" fontId="29" fillId="2" borderId="25" xfId="0" applyFont="1" applyFill="1" applyBorder="1" applyAlignment="1" applyProtection="1">
      <alignment horizontal="center" vertical="center"/>
      <protection hidden="1"/>
    </xf>
    <xf numFmtId="0" fontId="19" fillId="2" borderId="0" xfId="0" applyFont="1" applyFill="1" applyAlignment="1" applyProtection="1">
      <alignment horizontal="center" vertical="center"/>
      <protection hidden="1"/>
    </xf>
    <xf numFmtId="0" fontId="6" fillId="2" borderId="25" xfId="0" applyFont="1" applyFill="1" applyBorder="1" applyAlignment="1" applyProtection="1">
      <alignment horizontal="justify" vertical="center" wrapText="1"/>
      <protection hidden="1"/>
    </xf>
    <xf numFmtId="0" fontId="6" fillId="5" borderId="25" xfId="0" applyFont="1" applyFill="1" applyBorder="1" applyAlignment="1" applyProtection="1">
      <alignment horizontal="justify" vertical="center" wrapText="1"/>
      <protection hidden="1"/>
    </xf>
    <xf numFmtId="0" fontId="6" fillId="2" borderId="25" xfId="0" applyFont="1" applyFill="1" applyBorder="1" applyAlignment="1" applyProtection="1">
      <alignment horizontal="center" vertical="center" wrapText="1"/>
      <protection hidden="1"/>
    </xf>
    <xf numFmtId="0" fontId="16" fillId="5" borderId="28" xfId="0" applyFont="1" applyFill="1" applyBorder="1" applyAlignment="1" applyProtection="1">
      <alignment horizontal="justify" vertical="center" wrapText="1"/>
      <protection hidden="1"/>
    </xf>
    <xf numFmtId="0" fontId="16" fillId="5" borderId="25" xfId="0" applyFont="1" applyFill="1" applyBorder="1" applyAlignment="1" applyProtection="1">
      <alignment horizontal="justify" vertical="center" wrapText="1"/>
      <protection hidden="1"/>
    </xf>
    <xf numFmtId="170" fontId="16" fillId="2" borderId="25" xfId="0" applyNumberFormat="1" applyFont="1" applyFill="1" applyBorder="1" applyAlignment="1" applyProtection="1">
      <alignment horizontal="center" vertical="center" wrapText="1"/>
      <protection hidden="1"/>
    </xf>
    <xf numFmtId="0" fontId="6" fillId="2" borderId="28" xfId="0" applyFont="1" applyFill="1" applyBorder="1" applyAlignment="1" applyProtection="1">
      <alignment horizontal="center" vertical="center" wrapText="1"/>
      <protection hidden="1"/>
    </xf>
    <xf numFmtId="170" fontId="6" fillId="2" borderId="28" xfId="0" applyNumberFormat="1" applyFont="1" applyFill="1" applyBorder="1" applyAlignment="1" applyProtection="1">
      <alignment horizontal="center" vertical="center" wrapText="1"/>
      <protection hidden="1"/>
    </xf>
    <xf numFmtId="1" fontId="6" fillId="5" borderId="28" xfId="0" applyNumberFormat="1" applyFont="1" applyFill="1" applyBorder="1" applyAlignment="1" applyProtection="1">
      <alignment horizontal="justify" vertical="center" wrapText="1"/>
      <protection hidden="1"/>
    </xf>
    <xf numFmtId="170" fontId="6" fillId="2" borderId="25" xfId="0" applyNumberFormat="1" applyFont="1" applyFill="1" applyBorder="1" applyAlignment="1" applyProtection="1">
      <alignment horizontal="center" vertical="center" wrapText="1"/>
      <protection hidden="1"/>
    </xf>
    <xf numFmtId="0" fontId="6" fillId="5" borderId="25" xfId="0" applyFont="1" applyFill="1" applyBorder="1" applyAlignment="1" applyProtection="1">
      <alignment horizontal="center" vertical="center" wrapText="1"/>
      <protection hidden="1"/>
    </xf>
    <xf numFmtId="167" fontId="16" fillId="2" borderId="25" xfId="0" applyNumberFormat="1" applyFont="1" applyFill="1" applyBorder="1" applyAlignment="1" applyProtection="1">
      <alignment horizontal="center" vertical="center" wrapText="1"/>
      <protection hidden="1"/>
    </xf>
    <xf numFmtId="0" fontId="16" fillId="2" borderId="25" xfId="0" applyFont="1" applyFill="1" applyBorder="1" applyAlignment="1" applyProtection="1">
      <alignment horizontal="justify" vertical="center" wrapText="1"/>
      <protection hidden="1"/>
    </xf>
    <xf numFmtId="167" fontId="6" fillId="2" borderId="25" xfId="0" applyNumberFormat="1" applyFont="1" applyFill="1" applyBorder="1" applyAlignment="1" applyProtection="1">
      <alignment horizontal="center" vertical="center" wrapText="1"/>
      <protection hidden="1"/>
    </xf>
    <xf numFmtId="0" fontId="6" fillId="2" borderId="28" xfId="0" applyFont="1" applyFill="1" applyBorder="1" applyAlignment="1" applyProtection="1">
      <alignment horizontal="justify" vertical="center" wrapText="1"/>
      <protection hidden="1"/>
    </xf>
    <xf numFmtId="167" fontId="6" fillId="2" borderId="28" xfId="0" applyNumberFormat="1" applyFont="1" applyFill="1" applyBorder="1" applyAlignment="1" applyProtection="1">
      <alignment horizontal="center" vertical="center" wrapText="1"/>
      <protection hidden="1"/>
    </xf>
    <xf numFmtId="0" fontId="6" fillId="2" borderId="28" xfId="0" applyNumberFormat="1" applyFont="1" applyFill="1" applyBorder="1" applyAlignment="1" applyProtection="1">
      <alignment horizontal="center" vertical="center" wrapText="1"/>
      <protection hidden="1"/>
    </xf>
    <xf numFmtId="0" fontId="16" fillId="2" borderId="0" xfId="0" applyFont="1" applyFill="1" applyAlignment="1" applyProtection="1">
      <alignment horizontal="center" vertical="center" wrapText="1"/>
      <protection hidden="1"/>
    </xf>
    <xf numFmtId="170" fontId="6" fillId="5" borderId="25" xfId="0" applyNumberFormat="1" applyFont="1" applyFill="1" applyBorder="1" applyAlignment="1" applyProtection="1">
      <alignment horizontal="center" vertical="center" wrapText="1"/>
      <protection hidden="1"/>
    </xf>
    <xf numFmtId="170" fontId="16" fillId="5" borderId="25" xfId="0" applyNumberFormat="1" applyFont="1" applyFill="1" applyBorder="1" applyAlignment="1" applyProtection="1">
      <alignment horizontal="center" vertical="center" wrapText="1"/>
      <protection hidden="1"/>
    </xf>
    <xf numFmtId="14" fontId="6" fillId="5" borderId="25" xfId="0" applyNumberFormat="1" applyFont="1" applyFill="1" applyBorder="1" applyAlignment="1" applyProtection="1">
      <alignment horizontal="center" vertical="center" wrapText="1"/>
      <protection hidden="1"/>
    </xf>
    <xf numFmtId="14" fontId="16" fillId="5" borderId="25" xfId="0" applyNumberFormat="1" applyFont="1" applyFill="1" applyBorder="1" applyAlignment="1" applyProtection="1">
      <alignment horizontal="center" vertical="center" wrapText="1"/>
      <protection hidden="1"/>
    </xf>
    <xf numFmtId="9" fontId="16" fillId="5" borderId="25" xfId="0" applyNumberFormat="1" applyFont="1" applyFill="1" applyBorder="1" applyAlignment="1" applyProtection="1">
      <alignment horizontal="center" vertical="center" wrapText="1"/>
      <protection hidden="1"/>
    </xf>
    <xf numFmtId="9" fontId="6" fillId="5" borderId="25" xfId="0" applyNumberFormat="1" applyFont="1" applyFill="1" applyBorder="1" applyAlignment="1" applyProtection="1">
      <alignment horizontal="center" vertical="center" wrapText="1"/>
      <protection hidden="1"/>
    </xf>
    <xf numFmtId="0" fontId="6" fillId="2" borderId="25" xfId="0" applyNumberFormat="1" applyFont="1" applyFill="1" applyBorder="1" applyAlignment="1" applyProtection="1">
      <alignment horizontal="justify" vertical="center" wrapText="1"/>
      <protection hidden="1"/>
    </xf>
    <xf numFmtId="0" fontId="6" fillId="5" borderId="25" xfId="1" applyFont="1" applyFill="1" applyBorder="1" applyAlignment="1" applyProtection="1">
      <alignment horizontal="justify" vertical="center" wrapText="1"/>
      <protection hidden="1"/>
    </xf>
    <xf numFmtId="0" fontId="16" fillId="2" borderId="25" xfId="1" applyFont="1" applyFill="1" applyBorder="1" applyAlignment="1" applyProtection="1">
      <alignment horizontal="justify" vertical="center" wrapText="1"/>
      <protection hidden="1"/>
    </xf>
    <xf numFmtId="0" fontId="16" fillId="2" borderId="25" xfId="1" applyFont="1" applyFill="1" applyBorder="1" applyAlignment="1" applyProtection="1">
      <alignment horizontal="center" vertical="center" wrapText="1"/>
      <protection hidden="1"/>
    </xf>
    <xf numFmtId="0" fontId="6" fillId="5" borderId="25" xfId="1" applyNumberFormat="1" applyFont="1" applyFill="1" applyBorder="1" applyAlignment="1" applyProtection="1">
      <alignment horizontal="center" vertical="center" wrapText="1"/>
      <protection hidden="1"/>
    </xf>
    <xf numFmtId="167" fontId="6" fillId="5" borderId="25" xfId="1" applyNumberFormat="1" applyFont="1" applyFill="1" applyBorder="1" applyAlignment="1" applyProtection="1">
      <alignment horizontal="center" vertical="center" wrapText="1"/>
      <protection hidden="1"/>
    </xf>
    <xf numFmtId="0" fontId="6" fillId="2" borderId="25" xfId="1" applyFont="1" applyFill="1" applyBorder="1" applyAlignment="1" applyProtection="1">
      <alignment horizontal="justify" vertical="center" wrapText="1"/>
      <protection hidden="1"/>
    </xf>
    <xf numFmtId="167" fontId="6" fillId="2" borderId="25" xfId="1" applyNumberFormat="1" applyFont="1" applyFill="1" applyBorder="1" applyAlignment="1" applyProtection="1">
      <alignment horizontal="justify" vertical="center" wrapText="1"/>
      <protection hidden="1"/>
    </xf>
    <xf numFmtId="0" fontId="6" fillId="5" borderId="25" xfId="1" applyFont="1" applyFill="1" applyBorder="1" applyAlignment="1" applyProtection="1">
      <alignment horizontal="center" vertical="center" wrapText="1"/>
      <protection hidden="1"/>
    </xf>
    <xf numFmtId="167" fontId="16" fillId="2" borderId="25" xfId="1" applyNumberFormat="1" applyFont="1" applyFill="1" applyBorder="1" applyAlignment="1" applyProtection="1">
      <alignment horizontal="justify" vertical="center" wrapText="1"/>
      <protection hidden="1"/>
    </xf>
    <xf numFmtId="0" fontId="16" fillId="5" borderId="25" xfId="1" applyFont="1" applyFill="1" applyBorder="1" applyAlignment="1" applyProtection="1">
      <alignment horizontal="center" vertical="center" wrapText="1"/>
      <protection hidden="1"/>
    </xf>
    <xf numFmtId="0" fontId="6" fillId="2" borderId="0" xfId="0" applyFont="1" applyFill="1" applyAlignment="1" applyProtection="1">
      <alignment horizontal="justify" vertical="center" wrapText="1"/>
      <protection hidden="1"/>
    </xf>
    <xf numFmtId="0" fontId="6" fillId="2" borderId="0" xfId="0" applyFont="1" applyFill="1" applyAlignment="1" applyProtection="1">
      <alignment horizontal="center" vertical="center" wrapText="1"/>
      <protection hidden="1"/>
    </xf>
    <xf numFmtId="49" fontId="6" fillId="5" borderId="25" xfId="1" applyNumberFormat="1" applyFont="1" applyFill="1" applyBorder="1" applyAlignment="1" applyProtection="1">
      <alignment horizontal="center" vertical="center" wrapText="1"/>
      <protection hidden="1"/>
    </xf>
    <xf numFmtId="167" fontId="6" fillId="5" borderId="25" xfId="0" applyNumberFormat="1" applyFont="1" applyFill="1" applyBorder="1" applyAlignment="1" applyProtection="1">
      <alignment horizontal="center" vertical="center" wrapText="1"/>
      <protection hidden="1"/>
    </xf>
    <xf numFmtId="168" fontId="16" fillId="2" borderId="25" xfId="14" applyNumberFormat="1" applyFont="1" applyFill="1" applyBorder="1" applyAlignment="1" applyProtection="1">
      <alignment horizontal="center" vertical="center" wrapText="1"/>
      <protection hidden="1"/>
    </xf>
    <xf numFmtId="0" fontId="6" fillId="2" borderId="25" xfId="0" applyFont="1" applyFill="1" applyBorder="1" applyAlignment="1" applyProtection="1">
      <alignment horizontal="justify" vertical="center"/>
      <protection hidden="1"/>
    </xf>
    <xf numFmtId="0" fontId="6" fillId="2" borderId="25" xfId="1" applyFont="1" applyFill="1" applyBorder="1" applyAlignment="1" applyProtection="1">
      <alignment horizontal="center" vertical="center" wrapText="1"/>
      <protection hidden="1"/>
    </xf>
    <xf numFmtId="170" fontId="6" fillId="2" borderId="25" xfId="1" applyNumberFormat="1" applyFont="1" applyFill="1" applyBorder="1" applyAlignment="1" applyProtection="1">
      <alignment horizontal="center" vertical="center" wrapText="1"/>
      <protection hidden="1"/>
    </xf>
    <xf numFmtId="0" fontId="6" fillId="2" borderId="25" xfId="1" applyNumberFormat="1" applyFont="1" applyFill="1" applyBorder="1" applyAlignment="1" applyProtection="1">
      <alignment horizontal="center" vertical="center" wrapText="1"/>
      <protection hidden="1"/>
    </xf>
    <xf numFmtId="14" fontId="6" fillId="2" borderId="25" xfId="0" applyNumberFormat="1" applyFont="1" applyFill="1" applyBorder="1" applyAlignment="1" applyProtection="1">
      <alignment horizontal="center" vertical="center" wrapText="1"/>
      <protection hidden="1"/>
    </xf>
    <xf numFmtId="0" fontId="22" fillId="2" borderId="25" xfId="0" applyFont="1" applyFill="1" applyBorder="1" applyAlignment="1" applyProtection="1">
      <alignment horizontal="center" vertical="center"/>
      <protection hidden="1"/>
    </xf>
    <xf numFmtId="0" fontId="16" fillId="2" borderId="25" xfId="0" applyFont="1" applyFill="1" applyBorder="1" applyAlignment="1" applyProtection="1">
      <alignment horizontal="center" vertical="center"/>
      <protection hidden="1"/>
    </xf>
    <xf numFmtId="0" fontId="16" fillId="2" borderId="25" xfId="0" applyNumberFormat="1" applyFont="1" applyFill="1" applyBorder="1" applyAlignment="1" applyProtection="1">
      <alignment horizontal="justify" vertical="center" wrapText="1"/>
      <protection hidden="1"/>
    </xf>
    <xf numFmtId="167" fontId="16" fillId="2" borderId="25" xfId="16" applyNumberFormat="1" applyFont="1" applyFill="1" applyBorder="1" applyAlignment="1" applyProtection="1">
      <alignment horizontal="center" vertical="center" wrapText="1"/>
      <protection hidden="1"/>
    </xf>
    <xf numFmtId="0" fontId="16" fillId="2" borderId="25" xfId="0" applyNumberFormat="1" applyFont="1" applyFill="1" applyBorder="1" applyAlignment="1" applyProtection="1">
      <alignment horizontal="center" vertical="center" wrapText="1"/>
      <protection hidden="1"/>
    </xf>
    <xf numFmtId="1" fontId="6" fillId="5" borderId="25" xfId="0" applyNumberFormat="1" applyFont="1" applyFill="1" applyBorder="1" applyAlignment="1" applyProtection="1">
      <alignment horizontal="center" vertical="center" wrapText="1"/>
      <protection hidden="1"/>
    </xf>
    <xf numFmtId="0" fontId="32" fillId="2" borderId="0" xfId="0" applyFont="1" applyFill="1" applyBorder="1" applyProtection="1">
      <protection hidden="1"/>
    </xf>
    <xf numFmtId="0" fontId="6" fillId="2" borderId="0" xfId="0" applyFont="1" applyFill="1" applyBorder="1" applyProtection="1">
      <protection hidden="1"/>
    </xf>
    <xf numFmtId="0" fontId="16" fillId="2" borderId="25" xfId="16" applyNumberFormat="1" applyFont="1" applyFill="1" applyBorder="1" applyAlignment="1" applyProtection="1">
      <alignment horizontal="justify" vertical="center" wrapText="1"/>
      <protection hidden="1"/>
    </xf>
    <xf numFmtId="0" fontId="16" fillId="2" borderId="25" xfId="16" applyNumberFormat="1" applyFont="1" applyFill="1" applyBorder="1" applyAlignment="1" applyProtection="1">
      <alignment horizontal="center" vertical="center" wrapText="1"/>
      <protection hidden="1"/>
    </xf>
    <xf numFmtId="0" fontId="16" fillId="2" borderId="25" xfId="16" applyFont="1" applyFill="1" applyBorder="1" applyAlignment="1" applyProtection="1">
      <alignment horizontal="center" vertical="center" wrapText="1"/>
      <protection hidden="1"/>
    </xf>
    <xf numFmtId="0" fontId="16" fillId="2" borderId="25" xfId="16" applyFont="1" applyFill="1" applyBorder="1" applyAlignment="1" applyProtection="1">
      <alignment horizontal="justify" vertical="center" wrapText="1"/>
      <protection hidden="1"/>
    </xf>
    <xf numFmtId="14" fontId="16" fillId="2" borderId="25" xfId="0" applyNumberFormat="1" applyFont="1" applyFill="1" applyBorder="1" applyAlignment="1" applyProtection="1">
      <alignment horizontal="center" vertical="center" wrapText="1"/>
      <protection hidden="1"/>
    </xf>
    <xf numFmtId="0" fontId="16" fillId="2" borderId="25" xfId="0" applyNumberFormat="1" applyFont="1" applyFill="1" applyBorder="1" applyAlignment="1" applyProtection="1">
      <alignment horizontal="left" vertical="center" wrapText="1"/>
      <protection hidden="1"/>
    </xf>
    <xf numFmtId="2" fontId="16" fillId="5" borderId="25" xfId="0" applyNumberFormat="1" applyFont="1" applyFill="1" applyBorder="1" applyAlignment="1" applyProtection="1">
      <alignment horizontal="center" vertical="center" wrapText="1"/>
      <protection hidden="1"/>
    </xf>
    <xf numFmtId="1" fontId="16" fillId="5" borderId="25" xfId="0" applyNumberFormat="1" applyFont="1" applyFill="1" applyBorder="1" applyAlignment="1" applyProtection="1">
      <alignment horizontal="center" vertical="center" wrapText="1"/>
      <protection hidden="1"/>
    </xf>
    <xf numFmtId="14" fontId="16" fillId="2" borderId="25" xfId="0" applyNumberFormat="1" applyFont="1" applyFill="1" applyBorder="1" applyAlignment="1" applyProtection="1">
      <alignment horizontal="center" vertical="center"/>
      <protection hidden="1"/>
    </xf>
    <xf numFmtId="9" fontId="16" fillId="2" borderId="25" xfId="0" applyNumberFormat="1" applyFont="1" applyFill="1" applyBorder="1" applyAlignment="1" applyProtection="1">
      <alignment horizontal="justify" vertical="center" wrapText="1"/>
      <protection hidden="1"/>
    </xf>
    <xf numFmtId="9" fontId="16" fillId="2" borderId="25" xfId="0" applyNumberFormat="1" applyFont="1" applyFill="1" applyBorder="1" applyAlignment="1" applyProtection="1">
      <alignment horizontal="center" vertical="center" wrapText="1"/>
      <protection hidden="1"/>
    </xf>
    <xf numFmtId="43" fontId="16" fillId="2" borderId="25" xfId="15" applyFont="1" applyFill="1" applyBorder="1" applyAlignment="1" applyProtection="1">
      <alignment horizontal="center" vertical="center" wrapText="1"/>
      <protection hidden="1"/>
    </xf>
    <xf numFmtId="0" fontId="16" fillId="2" borderId="25" xfId="0" applyFont="1" applyFill="1" applyBorder="1" applyAlignment="1" applyProtection="1">
      <alignment vertical="center" wrapText="1" shrinkToFit="1"/>
      <protection hidden="1"/>
    </xf>
    <xf numFmtId="169" fontId="16" fillId="2" borderId="25" xfId="14" applyNumberFormat="1" applyFont="1" applyFill="1" applyBorder="1" applyAlignment="1" applyProtection="1">
      <alignment horizontal="center" vertical="center" wrapText="1"/>
      <protection hidden="1"/>
    </xf>
    <xf numFmtId="0" fontId="16" fillId="2" borderId="25" xfId="0" applyFont="1" applyFill="1" applyBorder="1" applyAlignment="1" applyProtection="1">
      <alignment horizontal="justify" vertical="center" wrapText="1" shrinkToFit="1"/>
      <protection hidden="1"/>
    </xf>
    <xf numFmtId="0" fontId="16" fillId="2" borderId="25" xfId="1" applyNumberFormat="1" applyFont="1" applyFill="1" applyBorder="1" applyAlignment="1" applyProtection="1">
      <alignment horizontal="center" vertical="center" wrapText="1"/>
      <protection hidden="1"/>
    </xf>
    <xf numFmtId="167" fontId="16" fillId="2" borderId="25" xfId="1" applyNumberFormat="1" applyFont="1" applyFill="1" applyBorder="1" applyAlignment="1" applyProtection="1">
      <alignment horizontal="center" vertical="center" wrapText="1"/>
      <protection hidden="1"/>
    </xf>
    <xf numFmtId="0" fontId="36" fillId="2" borderId="0" xfId="0" applyFont="1" applyFill="1" applyAlignment="1" applyProtection="1">
      <alignment horizontal="justify" vertical="center" wrapText="1"/>
      <protection hidden="1"/>
    </xf>
    <xf numFmtId="0" fontId="36" fillId="2" borderId="0" xfId="0" applyFont="1" applyFill="1" applyAlignment="1" applyProtection="1">
      <alignment horizontal="center" vertical="center" wrapText="1"/>
      <protection hidden="1"/>
    </xf>
    <xf numFmtId="0" fontId="16" fillId="2" borderId="25" xfId="0" applyFont="1" applyFill="1" applyBorder="1" applyAlignment="1" applyProtection="1">
      <alignment horizontal="justify" vertical="center"/>
      <protection hidden="1"/>
    </xf>
    <xf numFmtId="170" fontId="16" fillId="2" borderId="25" xfId="0" applyNumberFormat="1" applyFont="1" applyFill="1" applyBorder="1" applyAlignment="1" applyProtection="1">
      <alignment horizontal="center" vertical="center"/>
      <protection hidden="1"/>
    </xf>
    <xf numFmtId="0" fontId="16" fillId="2" borderId="25" xfId="0" applyNumberFormat="1" applyFont="1" applyFill="1" applyBorder="1" applyAlignment="1" applyProtection="1">
      <alignment horizontal="center" vertical="center"/>
      <protection hidden="1"/>
    </xf>
    <xf numFmtId="0" fontId="16" fillId="2" borderId="25" xfId="1" applyNumberFormat="1" applyFont="1" applyFill="1" applyBorder="1" applyAlignment="1" applyProtection="1">
      <alignment horizontal="justify" vertical="center" wrapText="1"/>
      <protection hidden="1"/>
    </xf>
    <xf numFmtId="0" fontId="8" fillId="0" borderId="25" xfId="0" applyFont="1" applyFill="1" applyBorder="1" applyAlignment="1" applyProtection="1">
      <alignment horizontal="center" vertical="center" wrapText="1"/>
      <protection hidden="1"/>
    </xf>
    <xf numFmtId="4" fontId="16" fillId="0" borderId="25" xfId="0" applyNumberFormat="1" applyFont="1" applyFill="1" applyBorder="1" applyAlignment="1" applyProtection="1">
      <alignment horizontal="center"/>
      <protection hidden="1"/>
    </xf>
    <xf numFmtId="0" fontId="16" fillId="0" borderId="25" xfId="0" applyFont="1" applyFill="1" applyBorder="1" applyProtection="1">
      <protection hidden="1"/>
    </xf>
    <xf numFmtId="0" fontId="16" fillId="0" borderId="25" xfId="0" applyFont="1" applyFill="1" applyBorder="1" applyAlignment="1" applyProtection="1">
      <alignment horizontal="center" vertical="center" wrapText="1"/>
      <protection hidden="1"/>
    </xf>
    <xf numFmtId="0" fontId="16" fillId="0" borderId="25" xfId="0" applyFont="1" applyFill="1" applyBorder="1" applyAlignment="1" applyProtection="1">
      <alignment horizontal="center" vertical="center"/>
      <protection hidden="1"/>
    </xf>
    <xf numFmtId="0" fontId="19" fillId="0" borderId="0" xfId="0" applyFont="1" applyFill="1" applyBorder="1" applyAlignment="1" applyProtection="1">
      <alignment horizontal="center" vertical="center"/>
      <protection hidden="1"/>
    </xf>
    <xf numFmtId="0" fontId="31" fillId="0" borderId="0" xfId="0" applyNumberFormat="1" applyFont="1" applyFill="1" applyBorder="1" applyAlignment="1" applyProtection="1">
      <alignment horizontal="center" vertical="center" wrapText="1"/>
      <protection hidden="1"/>
    </xf>
    <xf numFmtId="0" fontId="27" fillId="0" borderId="0" xfId="0" applyFont="1" applyFill="1" applyAlignment="1" applyProtection="1">
      <alignment horizontal="center" vertical="center"/>
      <protection hidden="1"/>
    </xf>
    <xf numFmtId="0" fontId="23" fillId="2" borderId="0" xfId="0" applyFont="1" applyFill="1" applyProtection="1">
      <protection hidden="1"/>
    </xf>
    <xf numFmtId="0" fontId="0" fillId="2" borderId="0" xfId="0" applyFill="1" applyProtection="1">
      <protection hidden="1"/>
    </xf>
    <xf numFmtId="0" fontId="0" fillId="0" borderId="0" xfId="0" applyProtection="1">
      <protection hidden="1"/>
    </xf>
    <xf numFmtId="0" fontId="35" fillId="0" borderId="3" xfId="0" applyFont="1" applyFill="1" applyBorder="1" applyAlignment="1" applyProtection="1">
      <protection hidden="1"/>
    </xf>
    <xf numFmtId="0" fontId="17" fillId="0" borderId="0" xfId="0" applyFont="1" applyFill="1" applyBorder="1" applyAlignment="1" applyProtection="1">
      <protection hidden="1"/>
    </xf>
    <xf numFmtId="0" fontId="6" fillId="0" borderId="0" xfId="0" applyFont="1" applyFill="1" applyBorder="1" applyAlignment="1" applyProtection="1">
      <protection hidden="1"/>
    </xf>
    <xf numFmtId="0" fontId="6" fillId="0" borderId="0" xfId="0" applyFont="1" applyFill="1" applyBorder="1" applyAlignment="1" applyProtection="1">
      <alignment horizontal="center"/>
      <protection hidden="1"/>
    </xf>
    <xf numFmtId="0" fontId="6" fillId="0" borderId="0" xfId="0" applyFont="1" applyFill="1" applyBorder="1" applyAlignment="1" applyProtection="1">
      <alignment horizontal="center" vertical="center"/>
      <protection hidden="1"/>
    </xf>
    <xf numFmtId="9" fontId="16" fillId="0" borderId="0" xfId="14" applyFont="1" applyFill="1" applyBorder="1" applyProtection="1">
      <protection hidden="1"/>
    </xf>
    <xf numFmtId="0" fontId="16" fillId="0" borderId="0" xfId="0" applyFont="1" applyFill="1" applyBorder="1" applyProtection="1">
      <protection hidden="1"/>
    </xf>
    <xf numFmtId="0" fontId="29" fillId="0" borderId="0" xfId="0" applyFont="1" applyBorder="1" applyAlignment="1" applyProtection="1">
      <alignment horizontal="center" vertical="center" wrapText="1"/>
      <protection hidden="1"/>
    </xf>
    <xf numFmtId="0" fontId="29" fillId="0" borderId="0" xfId="0" applyFont="1" applyBorder="1" applyAlignment="1" applyProtection="1">
      <alignment horizontal="center" vertical="center"/>
      <protection hidden="1"/>
    </xf>
    <xf numFmtId="0" fontId="16" fillId="2" borderId="3" xfId="0" applyFont="1" applyFill="1" applyBorder="1" applyAlignment="1" applyProtection="1">
      <alignment horizontal="center"/>
      <protection hidden="1"/>
    </xf>
    <xf numFmtId="0" fontId="16" fillId="2" borderId="0" xfId="0" applyFont="1" applyFill="1" applyBorder="1" applyAlignment="1" applyProtection="1">
      <protection hidden="1"/>
    </xf>
    <xf numFmtId="0" fontId="16" fillId="2" borderId="0" xfId="0" applyFont="1" applyFill="1" applyBorder="1" applyAlignment="1" applyProtection="1">
      <alignment horizontal="center" vertical="center"/>
      <protection hidden="1"/>
    </xf>
    <xf numFmtId="0" fontId="6" fillId="0" borderId="0" xfId="0" applyFont="1" applyFill="1" applyBorder="1" applyAlignment="1" applyProtection="1">
      <alignment horizontal="justify" vertical="center"/>
      <protection hidden="1"/>
    </xf>
    <xf numFmtId="0" fontId="6" fillId="0" borderId="0" xfId="0" applyFont="1" applyFill="1" applyBorder="1" applyAlignment="1" applyProtection="1">
      <protection hidden="1"/>
    </xf>
    <xf numFmtId="0" fontId="6" fillId="0" borderId="0" xfId="0" applyFont="1" applyFill="1" applyBorder="1" applyAlignment="1" applyProtection="1">
      <alignment horizontal="justify" vertical="center" wrapText="1"/>
      <protection hidden="1"/>
    </xf>
    <xf numFmtId="0" fontId="6" fillId="0" borderId="0" xfId="0" applyFont="1" applyFill="1" applyBorder="1" applyAlignment="1" applyProtection="1">
      <alignment horizontal="center" wrapText="1"/>
      <protection hidden="1"/>
    </xf>
    <xf numFmtId="0" fontId="6" fillId="0" borderId="2" xfId="0" applyFont="1" applyFill="1" applyBorder="1" applyAlignment="1" applyProtection="1">
      <protection hidden="1"/>
    </xf>
    <xf numFmtId="165" fontId="6" fillId="0" borderId="2" xfId="0" applyNumberFormat="1" applyFont="1" applyFill="1" applyBorder="1" applyAlignment="1" applyProtection="1">
      <protection hidden="1"/>
    </xf>
    <xf numFmtId="0" fontId="6" fillId="0" borderId="0" xfId="0" applyFont="1" applyFill="1" applyBorder="1" applyProtection="1">
      <protection hidden="1"/>
    </xf>
    <xf numFmtId="0" fontId="6" fillId="3" borderId="0" xfId="0" applyFont="1" applyFill="1" applyBorder="1" applyProtection="1">
      <protection hidden="1"/>
    </xf>
    <xf numFmtId="0" fontId="29" fillId="0" borderId="0" xfId="0" applyFont="1" applyAlignment="1" applyProtection="1">
      <alignment horizontal="center" vertical="center" wrapText="1"/>
      <protection hidden="1"/>
    </xf>
    <xf numFmtId="0" fontId="29" fillId="0" borderId="0" xfId="0" applyFont="1" applyAlignment="1" applyProtection="1">
      <alignment horizontal="center" vertical="center"/>
      <protection hidden="1"/>
    </xf>
    <xf numFmtId="0" fontId="16" fillId="2" borderId="0" xfId="0" applyFont="1" applyFill="1" applyBorder="1" applyProtection="1">
      <protection hidden="1"/>
    </xf>
    <xf numFmtId="0" fontId="8" fillId="0" borderId="24" xfId="0" applyFont="1" applyFill="1" applyBorder="1" applyAlignment="1" applyProtection="1">
      <alignment horizontal="center"/>
      <protection hidden="1"/>
    </xf>
    <xf numFmtId="0" fontId="31" fillId="0" borderId="0" xfId="0" applyFont="1" applyFill="1" applyBorder="1" applyAlignment="1" applyProtection="1">
      <alignment horizontal="center" vertical="center"/>
      <protection hidden="1"/>
    </xf>
    <xf numFmtId="0" fontId="6" fillId="0" borderId="0" xfId="0" applyFont="1" applyFill="1" applyBorder="1" applyAlignment="1" applyProtection="1">
      <alignment horizontal="center"/>
      <protection hidden="1"/>
    </xf>
    <xf numFmtId="165" fontId="6" fillId="0" borderId="0" xfId="0" applyNumberFormat="1" applyFont="1" applyFill="1" applyBorder="1" applyProtection="1">
      <protection hidden="1"/>
    </xf>
    <xf numFmtId="0" fontId="29" fillId="0" borderId="22" xfId="0" applyFont="1" applyBorder="1" applyAlignment="1" applyProtection="1">
      <alignment horizontal="center" vertical="center"/>
      <protection hidden="1"/>
    </xf>
    <xf numFmtId="0" fontId="16" fillId="2" borderId="4" xfId="0" applyFont="1" applyFill="1" applyBorder="1" applyAlignment="1" applyProtection="1">
      <alignment horizontal="center"/>
      <protection hidden="1"/>
    </xf>
    <xf numFmtId="0" fontId="16" fillId="2" borderId="5" xfId="0" applyFont="1" applyFill="1" applyBorder="1" applyProtection="1">
      <protection hidden="1"/>
    </xf>
    <xf numFmtId="0" fontId="16" fillId="2" borderId="5" xfId="0" applyFont="1" applyFill="1" applyBorder="1" applyAlignment="1" applyProtection="1">
      <alignment horizontal="center" vertical="center"/>
      <protection hidden="1"/>
    </xf>
    <xf numFmtId="0" fontId="6" fillId="0" borderId="5" xfId="0" applyFont="1" applyFill="1" applyBorder="1" applyAlignment="1" applyProtection="1">
      <alignment horizontal="justify" vertical="center"/>
      <protection hidden="1"/>
    </xf>
    <xf numFmtId="0" fontId="6" fillId="0" borderId="5" xfId="0" applyFont="1" applyFill="1" applyBorder="1" applyProtection="1">
      <protection hidden="1"/>
    </xf>
    <xf numFmtId="0" fontId="29" fillId="0" borderId="20" xfId="0" applyFont="1" applyBorder="1" applyAlignment="1" applyProtection="1">
      <alignment horizontal="center" vertical="center"/>
      <protection hidden="1"/>
    </xf>
    <xf numFmtId="0" fontId="20" fillId="0" borderId="21" xfId="0" applyFont="1" applyFill="1" applyBorder="1" applyAlignment="1" applyProtection="1">
      <alignment vertical="center"/>
      <protection hidden="1"/>
    </xf>
    <xf numFmtId="0" fontId="20" fillId="0" borderId="23" xfId="0" applyFont="1" applyFill="1" applyBorder="1" applyAlignment="1" applyProtection="1">
      <alignment vertical="center"/>
      <protection hidden="1"/>
    </xf>
    <xf numFmtId="0" fontId="20" fillId="0" borderId="6" xfId="0" applyFont="1" applyFill="1" applyBorder="1" applyAlignment="1" applyProtection="1">
      <alignment horizontal="center"/>
      <protection hidden="1"/>
    </xf>
    <xf numFmtId="0" fontId="8" fillId="0" borderId="7" xfId="0" applyFont="1" applyFill="1" applyBorder="1" applyAlignment="1" applyProtection="1">
      <alignment horizontal="center"/>
      <protection hidden="1"/>
    </xf>
    <xf numFmtId="0" fontId="6" fillId="0" borderId="7" xfId="0" applyFont="1" applyFill="1" applyBorder="1" applyProtection="1">
      <protection hidden="1"/>
    </xf>
    <xf numFmtId="0" fontId="8" fillId="0" borderId="6" xfId="0" applyFont="1" applyFill="1" applyBorder="1" applyAlignment="1" applyProtection="1">
      <protection hidden="1"/>
    </xf>
    <xf numFmtId="0" fontId="8" fillId="0" borderId="7" xfId="0" applyFont="1" applyFill="1" applyBorder="1" applyAlignment="1" applyProtection="1">
      <protection hidden="1"/>
    </xf>
    <xf numFmtId="0" fontId="8" fillId="0" borderId="7" xfId="0" applyFont="1" applyFill="1" applyBorder="1" applyAlignment="1" applyProtection="1">
      <alignment horizontal="center"/>
      <protection hidden="1"/>
    </xf>
    <xf numFmtId="0" fontId="8" fillId="0" borderId="7" xfId="0" applyFont="1" applyFill="1" applyBorder="1" applyAlignment="1" applyProtection="1">
      <alignment horizontal="center" vertical="center"/>
      <protection hidden="1"/>
    </xf>
    <xf numFmtId="0" fontId="20" fillId="0" borderId="7" xfId="0" applyFont="1" applyFill="1" applyBorder="1" applyAlignment="1" applyProtection="1">
      <protection hidden="1"/>
    </xf>
    <xf numFmtId="0" fontId="20" fillId="0" borderId="15" xfId="0" applyFont="1" applyFill="1" applyBorder="1" applyAlignment="1" applyProtection="1">
      <protection hidden="1"/>
    </xf>
    <xf numFmtId="0" fontId="20" fillId="0" borderId="16" xfId="0" applyFont="1" applyFill="1" applyBorder="1" applyAlignment="1" applyProtection="1">
      <alignment horizontal="center" vertical="center"/>
      <protection hidden="1"/>
    </xf>
    <xf numFmtId="0" fontId="20" fillId="0" borderId="17" xfId="0" applyFont="1" applyFill="1" applyBorder="1" applyAlignment="1" applyProtection="1">
      <alignment horizontal="center" vertical="center"/>
      <protection hidden="1"/>
    </xf>
    <xf numFmtId="0" fontId="20" fillId="0" borderId="19" xfId="0" applyFont="1" applyFill="1" applyBorder="1" applyAlignment="1" applyProtection="1">
      <alignment horizontal="center" vertical="center"/>
      <protection hidden="1"/>
    </xf>
    <xf numFmtId="0" fontId="23" fillId="2" borderId="13" xfId="0" applyFont="1" applyFill="1" applyBorder="1" applyProtection="1">
      <protection hidden="1"/>
    </xf>
    <xf numFmtId="0" fontId="16" fillId="0" borderId="0" xfId="0" applyFont="1" applyFill="1" applyBorder="1" applyAlignment="1" applyProtection="1">
      <alignment horizontal="center"/>
      <protection hidden="1"/>
    </xf>
    <xf numFmtId="0" fontId="8" fillId="0" borderId="0" xfId="0" applyFont="1" applyFill="1" applyBorder="1" applyAlignment="1" applyProtection="1">
      <alignment horizontal="left"/>
      <protection hidden="1"/>
    </xf>
    <xf numFmtId="0" fontId="29" fillId="0" borderId="14" xfId="0" applyFont="1" applyBorder="1" applyAlignment="1" applyProtection="1">
      <alignment horizontal="center" vertical="center"/>
      <protection hidden="1"/>
    </xf>
    <xf numFmtId="0" fontId="20" fillId="0" borderId="18" xfId="0" applyFont="1" applyFill="1" applyBorder="1" applyAlignment="1" applyProtection="1">
      <alignment horizontal="center" vertical="center"/>
      <protection hidden="1"/>
    </xf>
    <xf numFmtId="0" fontId="20" fillId="0" borderId="5" xfId="0" applyFont="1" applyFill="1" applyBorder="1" applyAlignment="1" applyProtection="1">
      <alignment horizontal="center" vertical="center"/>
      <protection hidden="1"/>
    </xf>
    <xf numFmtId="0" fontId="20" fillId="0" borderId="12" xfId="0" applyFont="1" applyFill="1" applyBorder="1" applyAlignment="1" applyProtection="1">
      <alignment horizontal="center" vertical="center"/>
      <protection hidden="1"/>
    </xf>
    <xf numFmtId="0" fontId="27" fillId="0" borderId="0" xfId="0" applyFont="1" applyFill="1" applyBorder="1" applyAlignment="1" applyProtection="1">
      <alignment horizontal="center" vertical="center"/>
      <protection hidden="1"/>
    </xf>
    <xf numFmtId="0" fontId="16" fillId="2" borderId="6" xfId="0" applyFont="1" applyFill="1" applyBorder="1" applyAlignment="1" applyProtection="1">
      <alignment horizontal="center"/>
      <protection hidden="1"/>
    </xf>
    <xf numFmtId="0" fontId="16" fillId="2" borderId="7" xfId="0" applyFont="1" applyFill="1" applyBorder="1" applyAlignment="1" applyProtection="1">
      <alignment horizontal="center"/>
      <protection hidden="1"/>
    </xf>
    <xf numFmtId="0" fontId="16" fillId="2" borderId="1" xfId="0" applyFont="1" applyFill="1" applyBorder="1" applyAlignment="1" applyProtection="1">
      <alignment horizontal="center"/>
      <protection hidden="1"/>
    </xf>
    <xf numFmtId="0" fontId="6" fillId="0" borderId="6" xfId="0" applyFont="1" applyFill="1" applyBorder="1" applyAlignment="1" applyProtection="1">
      <alignment horizontal="center" vertical="center" wrapText="1"/>
      <protection hidden="1"/>
    </xf>
    <xf numFmtId="0" fontId="6" fillId="0" borderId="1" xfId="0" applyFont="1" applyFill="1" applyBorder="1" applyAlignment="1" applyProtection="1">
      <alignment horizontal="center" vertical="center" wrapText="1"/>
      <protection hidden="1"/>
    </xf>
    <xf numFmtId="0" fontId="6" fillId="0" borderId="6" xfId="0" applyFont="1" applyFill="1" applyBorder="1" applyAlignment="1" applyProtection="1">
      <alignment horizontal="center" vertical="center"/>
      <protection hidden="1"/>
    </xf>
    <xf numFmtId="0" fontId="6" fillId="0" borderId="7" xfId="0" applyFont="1" applyFill="1" applyBorder="1" applyAlignment="1" applyProtection="1">
      <alignment horizontal="center" vertical="center"/>
      <protection hidden="1"/>
    </xf>
    <xf numFmtId="0" fontId="6" fillId="0" borderId="1" xfId="0" applyFont="1" applyFill="1" applyBorder="1" applyAlignment="1" applyProtection="1">
      <alignment horizontal="center" vertical="center"/>
      <protection hidden="1"/>
    </xf>
    <xf numFmtId="0" fontId="20" fillId="0" borderId="6" xfId="0" applyFont="1" applyFill="1" applyBorder="1" applyAlignment="1" applyProtection="1">
      <alignment horizontal="center" vertical="center"/>
      <protection hidden="1"/>
    </xf>
    <xf numFmtId="0" fontId="20" fillId="0" borderId="1" xfId="0" applyFont="1" applyFill="1" applyBorder="1" applyAlignment="1" applyProtection="1">
      <alignment horizontal="center" vertical="center"/>
      <protection hidden="1"/>
    </xf>
    <xf numFmtId="4" fontId="29" fillId="0" borderId="9" xfId="0" applyNumberFormat="1" applyFont="1" applyBorder="1" applyAlignment="1" applyProtection="1">
      <alignment horizontal="center" vertical="center"/>
      <protection hidden="1"/>
    </xf>
    <xf numFmtId="0" fontId="20" fillId="0" borderId="9" xfId="0" applyFont="1" applyFill="1" applyBorder="1" applyAlignment="1" applyProtection="1">
      <alignment horizontal="center" vertical="center"/>
      <protection hidden="1"/>
    </xf>
    <xf numFmtId="10" fontId="30" fillId="7" borderId="9" xfId="14"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protection hidden="1"/>
    </xf>
    <xf numFmtId="10" fontId="30" fillId="6" borderId="9" xfId="14" applyNumberFormat="1" applyFont="1" applyFill="1" applyBorder="1" applyAlignment="1" applyProtection="1">
      <alignment horizontal="center" vertical="center"/>
      <protection hidden="1"/>
    </xf>
    <xf numFmtId="0" fontId="20" fillId="0" borderId="0" xfId="0" applyFont="1" applyFill="1" applyBorder="1" applyAlignment="1" applyProtection="1">
      <alignment horizontal="center" vertical="center"/>
      <protection hidden="1"/>
    </xf>
    <xf numFmtId="10" fontId="30" fillId="2" borderId="0" xfId="14" applyNumberFormat="1" applyFont="1" applyFill="1" applyBorder="1" applyAlignment="1" applyProtection="1">
      <alignment horizontal="center" vertical="center"/>
      <protection hidden="1"/>
    </xf>
    <xf numFmtId="0" fontId="20" fillId="0" borderId="11" xfId="0" applyFont="1" applyBorder="1" applyAlignment="1" applyProtection="1">
      <alignment horizontal="center" vertical="center" wrapText="1"/>
      <protection hidden="1"/>
    </xf>
    <xf numFmtId="0" fontId="20" fillId="0" borderId="9" xfId="0" applyFont="1" applyBorder="1" applyAlignment="1" applyProtection="1">
      <alignment horizontal="center" vertical="center"/>
      <protection hidden="1"/>
    </xf>
    <xf numFmtId="10" fontId="30" fillId="7" borderId="9" xfId="19" applyNumberFormat="1" applyFont="1" applyFill="1" applyBorder="1" applyAlignment="1" applyProtection="1">
      <alignment horizontal="center" vertical="center"/>
      <protection hidden="1"/>
    </xf>
    <xf numFmtId="10" fontId="30" fillId="4" borderId="9" xfId="19" applyNumberFormat="1" applyFont="1" applyFill="1" applyBorder="1" applyAlignment="1" applyProtection="1">
      <alignment horizontal="center" vertical="center"/>
      <protection hidden="1"/>
    </xf>
    <xf numFmtId="0" fontId="20" fillId="0" borderId="11" xfId="0" applyFont="1" applyFill="1" applyBorder="1" applyAlignment="1" applyProtection="1">
      <alignment horizontal="center" vertical="center"/>
      <protection hidden="1"/>
    </xf>
    <xf numFmtId="10" fontId="30" fillId="4" borderId="9" xfId="14" applyNumberFormat="1" applyFont="1" applyFill="1" applyBorder="1" applyAlignment="1" applyProtection="1">
      <alignment horizontal="center" vertical="center"/>
      <protection hidden="1"/>
    </xf>
    <xf numFmtId="0" fontId="29" fillId="2" borderId="0" xfId="0" applyFont="1" applyFill="1" applyAlignment="1" applyProtection="1">
      <alignment horizontal="center"/>
      <protection hidden="1"/>
    </xf>
    <xf numFmtId="0" fontId="29" fillId="2" borderId="0" xfId="0" applyFont="1" applyFill="1" applyProtection="1">
      <protection hidden="1"/>
    </xf>
    <xf numFmtId="0" fontId="29" fillId="2" borderId="0" xfId="0" applyFont="1" applyFill="1" applyAlignment="1" applyProtection="1">
      <alignment horizontal="center" vertical="center"/>
      <protection hidden="1"/>
    </xf>
    <xf numFmtId="0" fontId="0" fillId="0" borderId="0" xfId="0" applyAlignment="1" applyProtection="1">
      <alignment horizontal="justify" vertical="center" wrapText="1"/>
      <protection hidden="1"/>
    </xf>
    <xf numFmtId="0" fontId="0" fillId="0" borderId="0" xfId="0" applyAlignment="1" applyProtection="1">
      <alignment horizontal="center" wrapText="1"/>
      <protection hidden="1"/>
    </xf>
    <xf numFmtId="0" fontId="7" fillId="0" borderId="0" xfId="0" applyFont="1" applyProtection="1">
      <protection hidden="1"/>
    </xf>
    <xf numFmtId="0" fontId="0" fillId="0" borderId="0" xfId="0" applyAlignment="1" applyProtection="1">
      <alignment horizontal="center" vertical="center"/>
      <protection hidden="1"/>
    </xf>
    <xf numFmtId="9" fontId="29" fillId="0" borderId="0" xfId="14" applyFont="1" applyProtection="1">
      <protection hidden="1"/>
    </xf>
    <xf numFmtId="0" fontId="29" fillId="0" borderId="0" xfId="0" applyFont="1" applyProtection="1">
      <protection hidden="1"/>
    </xf>
    <xf numFmtId="0" fontId="23" fillId="2" borderId="0" xfId="0" applyFont="1" applyFill="1" applyAlignment="1" applyProtection="1">
      <alignment horizontal="center"/>
      <protection hidden="1"/>
    </xf>
    <xf numFmtId="0" fontId="7" fillId="0" borderId="0" xfId="1" applyProtection="1">
      <protection hidden="1"/>
    </xf>
    <xf numFmtId="0" fontId="26" fillId="0" borderId="0" xfId="1" applyFont="1" applyAlignment="1" applyProtection="1">
      <alignment horizontal="center"/>
      <protection hidden="1"/>
    </xf>
    <xf numFmtId="0" fontId="23" fillId="0" borderId="0" xfId="1" applyFont="1" applyProtection="1">
      <protection hidden="1"/>
    </xf>
    <xf numFmtId="0" fontId="26" fillId="0" borderId="0" xfId="1" applyFont="1" applyAlignment="1" applyProtection="1">
      <alignment horizontal="center" vertical="center"/>
      <protection hidden="1"/>
    </xf>
    <xf numFmtId="0" fontId="27" fillId="9" borderId="26" xfId="1" applyFont="1" applyFill="1" applyBorder="1" applyAlignment="1" applyProtection="1">
      <alignment horizontal="center" vertical="center"/>
      <protection hidden="1"/>
    </xf>
    <xf numFmtId="0" fontId="0" fillId="0" borderId="0" xfId="0" pivotButton="1" applyAlignment="1" applyProtection="1">
      <alignment horizontal="center"/>
      <protection hidden="1"/>
    </xf>
    <xf numFmtId="0" fontId="23" fillId="0" borderId="26" xfId="1" applyFont="1" applyBorder="1" applyProtection="1">
      <protection hidden="1"/>
    </xf>
    <xf numFmtId="0" fontId="27" fillId="9" borderId="26" xfId="1" applyFont="1" applyFill="1" applyBorder="1" applyAlignment="1" applyProtection="1">
      <alignment horizontal="center" vertical="center"/>
      <protection hidden="1"/>
    </xf>
    <xf numFmtId="0" fontId="6" fillId="7" borderId="0" xfId="1" applyFont="1" applyFill="1" applyAlignment="1" applyProtection="1">
      <alignment horizontal="center" vertical="center"/>
      <protection hidden="1"/>
    </xf>
    <xf numFmtId="0" fontId="40" fillId="9" borderId="36" xfId="0" applyFont="1" applyFill="1" applyBorder="1" applyAlignment="1" applyProtection="1">
      <alignment horizontal="center" vertical="center" wrapText="1"/>
      <protection hidden="1"/>
    </xf>
    <xf numFmtId="0" fontId="39" fillId="8" borderId="26" xfId="0" applyFont="1" applyFill="1" applyBorder="1" applyAlignment="1" applyProtection="1">
      <alignment horizontal="center" vertical="center" wrapText="1"/>
      <protection hidden="1"/>
    </xf>
    <xf numFmtId="0" fontId="39" fillId="0" borderId="26" xfId="0" applyFont="1" applyBorder="1" applyAlignment="1" applyProtection="1">
      <alignment horizontal="center" vertical="center" wrapText="1"/>
      <protection hidden="1"/>
    </xf>
    <xf numFmtId="0" fontId="40" fillId="9" borderId="26" xfId="0" applyFont="1" applyFill="1" applyBorder="1" applyAlignment="1" applyProtection="1">
      <alignment horizontal="center" vertical="center" wrapText="1"/>
      <protection hidden="1"/>
    </xf>
    <xf numFmtId="0" fontId="25" fillId="9" borderId="26" xfId="0" applyFont="1" applyFill="1" applyBorder="1" applyAlignment="1" applyProtection="1">
      <alignment horizontal="center" vertical="center"/>
      <protection hidden="1"/>
    </xf>
    <xf numFmtId="10" fontId="5" fillId="0" borderId="26" xfId="1" applyNumberFormat="1" applyFont="1" applyBorder="1" applyAlignment="1" applyProtection="1">
      <alignment horizontal="center"/>
      <protection hidden="1"/>
    </xf>
    <xf numFmtId="0" fontId="25" fillId="9" borderId="26" xfId="1" applyFont="1" applyFill="1" applyBorder="1" applyAlignment="1" applyProtection="1">
      <alignment horizontal="center" vertical="center"/>
      <protection hidden="1"/>
    </xf>
    <xf numFmtId="0" fontId="6" fillId="7" borderId="40" xfId="0" applyFont="1" applyFill="1" applyBorder="1" applyAlignment="1" applyProtection="1">
      <alignment horizontal="left" vertical="center" wrapText="1" indent="1"/>
      <protection hidden="1"/>
    </xf>
    <xf numFmtId="0" fontId="41" fillId="9" borderId="26" xfId="0" applyFont="1" applyFill="1" applyBorder="1" applyAlignment="1" applyProtection="1">
      <alignment horizontal="center" vertical="center" wrapText="1"/>
      <protection hidden="1"/>
    </xf>
    <xf numFmtId="0" fontId="38" fillId="0" borderId="26" xfId="0" applyNumberFormat="1" applyFont="1" applyBorder="1" applyAlignment="1" applyProtection="1">
      <alignment horizontal="center" vertical="center"/>
      <protection hidden="1"/>
    </xf>
    <xf numFmtId="0" fontId="22" fillId="0" borderId="26" xfId="1" applyFont="1" applyBorder="1" applyAlignment="1" applyProtection="1">
      <alignment horizontal="center" vertical="center"/>
      <protection hidden="1"/>
    </xf>
    <xf numFmtId="10" fontId="29" fillId="0" borderId="26" xfId="1" applyNumberFormat="1" applyFont="1" applyBorder="1" applyAlignment="1" applyProtection="1">
      <alignment horizontal="center" vertical="center"/>
      <protection hidden="1"/>
    </xf>
    <xf numFmtId="0" fontId="6" fillId="7" borderId="41" xfId="0" applyFont="1" applyFill="1" applyBorder="1" applyAlignment="1" applyProtection="1">
      <alignment horizontal="left" vertical="center" wrapText="1" indent="1"/>
      <protection hidden="1"/>
    </xf>
    <xf numFmtId="0" fontId="23" fillId="0" borderId="0" xfId="1" applyFont="1" applyBorder="1" applyProtection="1">
      <protection hidden="1"/>
    </xf>
    <xf numFmtId="0" fontId="23" fillId="0" borderId="13" xfId="1" applyFont="1" applyBorder="1" applyProtection="1">
      <protection hidden="1"/>
    </xf>
    <xf numFmtId="0" fontId="38" fillId="0" borderId="35" xfId="0" applyNumberFormat="1" applyFont="1" applyBorder="1" applyAlignment="1" applyProtection="1">
      <alignment horizontal="center" vertical="center"/>
      <protection hidden="1"/>
    </xf>
    <xf numFmtId="0" fontId="38" fillId="0" borderId="8" xfId="0" applyNumberFormat="1" applyFont="1" applyBorder="1" applyAlignment="1" applyProtection="1">
      <alignment horizontal="center" vertical="center"/>
      <protection hidden="1"/>
    </xf>
    <xf numFmtId="0" fontId="38" fillId="0" borderId="34" xfId="0" applyNumberFormat="1" applyFont="1" applyBorder="1" applyAlignment="1" applyProtection="1">
      <alignment horizontal="center" vertical="center"/>
      <protection hidden="1"/>
    </xf>
    <xf numFmtId="0" fontId="25" fillId="9" borderId="26" xfId="0" applyFont="1" applyFill="1" applyBorder="1" applyAlignment="1" applyProtection="1">
      <alignment horizontal="center" vertical="center" wrapText="1"/>
      <protection hidden="1"/>
    </xf>
    <xf numFmtId="0" fontId="6" fillId="7" borderId="38" xfId="0" applyFont="1" applyFill="1" applyBorder="1" applyAlignment="1" applyProtection="1">
      <alignment horizontal="left" vertical="center" wrapText="1" indent="1"/>
      <protection hidden="1"/>
    </xf>
    <xf numFmtId="0" fontId="25" fillId="9" borderId="0" xfId="0" applyFont="1" applyFill="1" applyAlignment="1" applyProtection="1">
      <alignment horizontal="center" vertical="center" wrapText="1"/>
      <protection hidden="1"/>
    </xf>
    <xf numFmtId="0" fontId="0" fillId="0" borderId="31" xfId="0" applyBorder="1" applyAlignment="1" applyProtection="1">
      <alignment vertical="center"/>
      <protection hidden="1"/>
    </xf>
    <xf numFmtId="0" fontId="25" fillId="9" borderId="37" xfId="0" applyFont="1" applyFill="1" applyBorder="1" applyAlignment="1" applyProtection="1">
      <alignment horizontal="center" vertical="center" wrapText="1"/>
      <protection hidden="1"/>
    </xf>
    <xf numFmtId="0" fontId="0" fillId="0" borderId="10" xfId="0" applyBorder="1" applyAlignment="1" applyProtection="1">
      <alignment vertical="center"/>
      <protection hidden="1"/>
    </xf>
    <xf numFmtId="0" fontId="6" fillId="7" borderId="39" xfId="0" applyFont="1" applyFill="1" applyBorder="1" applyAlignment="1" applyProtection="1">
      <alignment horizontal="left" vertical="center" wrapText="1" indent="1"/>
      <protection hidden="1"/>
    </xf>
    <xf numFmtId="0" fontId="7" fillId="7" borderId="0" xfId="1" applyFont="1" applyFill="1" applyProtection="1">
      <protection hidden="1"/>
    </xf>
    <xf numFmtId="0" fontId="41" fillId="9" borderId="26" xfId="0" applyNumberFormat="1" applyFont="1" applyFill="1" applyBorder="1" applyAlignment="1" applyProtection="1">
      <alignment horizontal="center" vertical="center"/>
      <protection hidden="1"/>
    </xf>
    <xf numFmtId="10" fontId="27" fillId="9" borderId="26" xfId="1" applyNumberFormat="1" applyFont="1" applyFill="1" applyBorder="1" applyAlignment="1" applyProtection="1">
      <alignment horizontal="center" vertical="center"/>
      <protection hidden="1"/>
    </xf>
    <xf numFmtId="0" fontId="7" fillId="0" borderId="42" xfId="1" applyBorder="1" applyProtection="1">
      <protection hidden="1"/>
    </xf>
    <xf numFmtId="0" fontId="6" fillId="0" borderId="0" xfId="0" applyFont="1" applyAlignment="1" applyProtection="1">
      <alignment horizontal="justify" vertical="center" wrapText="1"/>
      <protection hidden="1"/>
    </xf>
    <xf numFmtId="0" fontId="6" fillId="0" borderId="27" xfId="0" applyFont="1" applyBorder="1" applyAlignment="1" applyProtection="1">
      <alignment horizontal="justify" vertical="center" wrapText="1"/>
      <protection hidden="1"/>
    </xf>
    <xf numFmtId="0" fontId="6" fillId="0" borderId="0" xfId="0" applyFont="1" applyBorder="1" applyAlignment="1" applyProtection="1">
      <alignment horizontal="center" vertical="center" wrapText="1"/>
      <protection hidden="1"/>
    </xf>
    <xf numFmtId="0" fontId="26" fillId="0" borderId="0" xfId="0" applyNumberFormat="1" applyFont="1" applyBorder="1" applyAlignment="1" applyProtection="1">
      <alignment horizontal="center" vertical="center"/>
      <protection hidden="1"/>
    </xf>
    <xf numFmtId="0" fontId="25" fillId="9" borderId="29" xfId="0" applyFont="1" applyFill="1" applyBorder="1" applyAlignment="1" applyProtection="1">
      <alignment horizontal="center" vertical="center" wrapText="1"/>
      <protection hidden="1"/>
    </xf>
    <xf numFmtId="0" fontId="25" fillId="9" borderId="32" xfId="0" applyFont="1" applyFill="1" applyBorder="1" applyAlignment="1" applyProtection="1">
      <alignment horizontal="center" vertical="center" wrapText="1"/>
      <protection hidden="1"/>
    </xf>
    <xf numFmtId="0" fontId="25" fillId="9" borderId="33" xfId="0" applyFont="1" applyFill="1" applyBorder="1" applyAlignment="1" applyProtection="1">
      <alignment horizontal="center" vertical="center" wrapText="1"/>
      <protection hidden="1"/>
    </xf>
    <xf numFmtId="0" fontId="16" fillId="0" borderId="30" xfId="0" applyFont="1" applyBorder="1" applyAlignment="1" applyProtection="1">
      <alignment horizontal="justify" vertical="center" wrapText="1"/>
      <protection hidden="1"/>
    </xf>
    <xf numFmtId="0" fontId="16" fillId="0" borderId="0" xfId="0" applyFont="1" applyBorder="1" applyAlignment="1" applyProtection="1">
      <alignment horizontal="justify" vertical="center" wrapText="1"/>
      <protection hidden="1"/>
    </xf>
    <xf numFmtId="0" fontId="23" fillId="0" borderId="0" xfId="1" applyFont="1" applyAlignment="1" applyProtection="1">
      <alignment horizontal="justify" vertical="center" wrapText="1"/>
      <protection hidden="1"/>
    </xf>
    <xf numFmtId="0" fontId="7" fillId="0" borderId="0" xfId="1" applyAlignment="1" applyProtection="1">
      <alignment horizontal="justify" vertical="center" wrapText="1"/>
      <protection hidden="1"/>
    </xf>
    <xf numFmtId="0" fontId="23" fillId="0" borderId="0" xfId="0" applyFont="1" applyProtection="1">
      <protection hidden="1"/>
    </xf>
  </cellXfs>
  <cellStyles count="33">
    <cellStyle name="Millares" xfId="15" builtinId="3"/>
    <cellStyle name="Millares 2" xfId="20" xr:uid="{757B1AAE-6027-4EC9-9400-A48672338970}"/>
    <cellStyle name="Millares 3" xfId="29" xr:uid="{4C1A1BE3-862D-4139-A3F2-C75597EAEA56}"/>
    <cellStyle name="Normal" xfId="0" builtinId="0"/>
    <cellStyle name="Normal 10" xfId="23" xr:uid="{35B8BCBE-B331-423A-847F-004600274886}"/>
    <cellStyle name="Normal 13 2" xfId="1" xr:uid="{00000000-0005-0000-0000-000002000000}"/>
    <cellStyle name="Normal 2" xfId="2" xr:uid="{00000000-0005-0000-0000-000003000000}"/>
    <cellStyle name="Normal 2 2" xfId="24" xr:uid="{0ED642E3-7CAF-4C14-BF1D-662445CB9683}"/>
    <cellStyle name="Normal 2 3" xfId="32"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5"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6" xr:uid="{148CB59B-4FF7-42E9-B376-C1C50E29C40E}"/>
    <cellStyle name="Normal 7" xfId="11" xr:uid="{00000000-0005-0000-0000-00000C000000}"/>
    <cellStyle name="Normal 7 2" xfId="16" xr:uid="{00000000-0005-0000-0000-00000D000000}"/>
    <cellStyle name="Normal 8" xfId="12" xr:uid="{00000000-0005-0000-0000-00000E000000}"/>
    <cellStyle name="Normal 8 2" xfId="27" xr:uid="{14E5824D-04D6-45A8-892E-6DC674F73F41}"/>
    <cellStyle name="Normal 9" xfId="17" xr:uid="{00000000-0005-0000-0000-00000F000000}"/>
    <cellStyle name="Normal 9 2" xfId="21" xr:uid="{1AED0840-40CB-4AA0-81E1-0773C5508AAA}"/>
    <cellStyle name="Normal 9 3" xfId="30" xr:uid="{EFB032C6-F561-40F5-9B3E-77157DD81026}"/>
    <cellStyle name="Porcentaje" xfId="14" builtinId="5"/>
    <cellStyle name="Porcentaje 2" xfId="18" xr:uid="{00000000-0005-0000-0000-000011000000}"/>
    <cellStyle name="Porcentaje 2 2" xfId="31" xr:uid="{8B6BF7F0-4D2C-4A44-8874-1604551B096B}"/>
    <cellStyle name="Porcentaje 2 3" xfId="13" xr:uid="{00000000-0005-0000-0000-000012000000}"/>
    <cellStyle name="Porcentaje 2 3 2" xfId="28" xr:uid="{18407A24-D771-4F32-82CB-D5F3CFD355A8}"/>
    <cellStyle name="Porcentaje 3" xfId="19" xr:uid="{141E453C-9FC6-4295-A6AC-5246DA752946}"/>
    <cellStyle name="Porcentaje 3 2" xfId="22" xr:uid="{EFB49E58-2ACD-42F8-860E-6D1F538F9185}"/>
  </cellStyles>
  <dxfs count="1335">
    <dxf>
      <protection hidden="1"/>
    </dxf>
    <dxf>
      <protection hidden="1"/>
    </dxf>
    <dxf>
      <protection hidden="1"/>
    </dxf>
    <dxf>
      <protection hidden="1"/>
    </dxf>
    <dxf>
      <protection hidden="1"/>
    </dxf>
    <dxf>
      <protection hidden="1"/>
    </dxf>
    <dxf>
      <protection hidden="1"/>
    </dxf>
    <dxf>
      <protection hidden="1"/>
    </dxf>
    <dxf>
      <protection hidden="1"/>
    </dxf>
    <dxf>
      <protection hidden="1"/>
    </dxf>
    <dxf>
      <border>
        <top style="hair">
          <color theme="0"/>
        </top>
      </border>
    </dxf>
    <dxf>
      <font>
        <sz val="9"/>
        <color theme="0"/>
        <family val="2"/>
      </font>
      <fill>
        <patternFill patternType="solid">
          <fgColor indexed="64"/>
          <bgColor theme="4" tint="-0.499984740745262"/>
        </patternFill>
      </fill>
    </dxf>
    <dxf>
      <border>
        <top style="hair">
          <color theme="0"/>
        </top>
      </border>
    </dxf>
    <dxf>
      <border>
        <top style="hair">
          <color theme="0"/>
        </top>
      </border>
    </dxf>
    <dxf>
      <border>
        <bottom style="hair">
          <color theme="0"/>
        </bottom>
      </border>
    </dxf>
    <dxf>
      <border>
        <top style="hair">
          <color theme="0"/>
        </top>
      </border>
    </dxf>
    <dxf>
      <border>
        <top style="hair">
          <color theme="0"/>
        </top>
      </border>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alignment wrapText="1"/>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ttom style="hair">
          <color theme="0" tint="-0.14999847407452621"/>
        </bottom>
      </border>
    </dxf>
    <dxf>
      <border>
        <left style="hair">
          <color theme="0" tint="-0.14999847407452621"/>
        </left>
        <right style="hair">
          <color theme="0" tint="-0.14999847407452621"/>
        </right>
        <top style="hair">
          <color theme="0" tint="-0.14999847407452621"/>
        </top>
        <bottom style="hair">
          <color theme="0" tint="-0.14999847407452621"/>
        </bottom>
      </border>
    </dxf>
    <dxf>
      <font>
        <color theme="0"/>
      </font>
    </dxf>
    <dxf>
      <fill>
        <patternFill>
          <bgColor theme="4" tint="-0.499984740745262"/>
        </patternFill>
      </fill>
    </dxf>
    <dxf>
      <font>
        <color theme="0"/>
      </font>
    </dxf>
    <dxf>
      <fill>
        <patternFill patternType="solid">
          <bgColor theme="4" tint="-0.499984740745262"/>
        </patternFill>
      </fill>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ont>
      <fill>
        <patternFill patternType="solid">
          <fgColor indexed="64"/>
          <bgColor theme="4" tint="-0.499984740745262"/>
        </patternFill>
      </fill>
    </dxf>
    <dxf>
      <font>
        <sz val="9"/>
        <color theme="0"/>
      </font>
      <fill>
        <patternFill patternType="solid">
          <fgColor indexed="64"/>
          <bgColor theme="4" tint="-0.499984740745262"/>
        </patternFill>
      </fill>
    </dxf>
    <dxf>
      <font>
        <sz val="9"/>
        <color theme="0"/>
      </font>
      <fill>
        <patternFill patternType="solid">
          <fgColor indexed="64"/>
          <bgColor theme="4" tint="-0.499984740745262"/>
        </patternFill>
      </fill>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thin">
          <color theme="0"/>
        </left>
      </border>
    </dxf>
    <dxf>
      <border>
        <top style="thin">
          <color theme="0"/>
        </top>
      </border>
    </dxf>
    <dxf>
      <font>
        <sz val="9"/>
        <color theme="0"/>
      </font>
      <fill>
        <patternFill patternType="solid">
          <fgColor indexed="64"/>
          <bgColor theme="4" tint="-0.499984740745262"/>
        </patternFill>
      </fill>
    </dxf>
    <dxf>
      <border>
        <bottom style="hair">
          <color theme="0" tint="-0.14999847407452621"/>
        </bottom>
      </border>
    </dxf>
    <dxf>
      <border>
        <vertical style="hair">
          <color theme="0" tint="-0.14999847407452621"/>
        </vertical>
        <horizontal style="hair">
          <color theme="0" tint="-0.14999847407452621"/>
        </horizontal>
      </border>
    </dxf>
    <dxf>
      <border>
        <bottom style="hair">
          <color theme="0" tint="-0.14999847407452621"/>
        </bottom>
      </border>
    </dxf>
    <dxf>
      <border>
        <top style="hair">
          <color theme="0" tint="-0.14999847407452621"/>
        </top>
        <vertical style="hair">
          <color theme="0" tint="-0.14999847407452621"/>
        </vertical>
        <horizontal style="hair">
          <color theme="0" tint="-0.14999847407452621"/>
        </horizontal>
      </border>
    </dxf>
    <dxf>
      <border>
        <top style="hair">
          <color theme="0" tint="-0.14999847407452621"/>
        </top>
        <vertical style="hair">
          <color theme="0" tint="-0.14999847407452621"/>
        </vertical>
        <horizontal style="hair">
          <color theme="0" tint="-0.14999847407452621"/>
        </horizontal>
      </border>
    </dxf>
    <dxf>
      <border>
        <left style="hair">
          <color theme="0" tint="-0.14999847407452621"/>
        </left>
        <top style="hair">
          <color theme="0" tint="-0.14999847407452621"/>
        </top>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bottom style="hair">
          <color theme="0" tint="-0.14999847407452621"/>
        </bottom>
      </border>
    </dxf>
    <dxf>
      <border>
        <bottom style="hair">
          <color theme="0" tint="-0.14999847407452621"/>
        </bottom>
      </border>
    </dxf>
    <dxf>
      <border>
        <bottom style="hair">
          <color theme="0" tint="-0.14999847407452621"/>
        </bottom>
      </border>
    </dxf>
    <dxf>
      <border>
        <top style="thin">
          <color theme="0"/>
        </top>
      </border>
    </dxf>
    <dxf>
      <font>
        <sz val="9"/>
        <color theme="0"/>
      </font>
      <fill>
        <patternFill patternType="solid">
          <fgColor indexed="64"/>
          <bgColor theme="4" tint="-0.499984740745262"/>
        </patternFill>
      </fill>
    </dxf>
    <dxf>
      <font>
        <color theme="1"/>
      </font>
    </dxf>
    <dxf>
      <fill>
        <patternFill>
          <bgColor theme="0"/>
        </patternFill>
      </fill>
    </dxf>
    <dxf>
      <font>
        <b val="0"/>
      </font>
    </dxf>
    <dxf>
      <font>
        <i val="0"/>
      </font>
    </dxf>
    <dxf>
      <font>
        <b val="0"/>
      </font>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ill>
        <patternFill>
          <bgColor theme="4" tint="-0.499984740745262"/>
        </patternFill>
      </fill>
    </dxf>
    <dxf>
      <fill>
        <patternFill>
          <bgColor theme="4" tint="-0.499984740745262"/>
        </patternFill>
      </fill>
    </dxf>
    <dxf>
      <fill>
        <patternFill>
          <bgColor theme="4" tint="-0.499984740745262"/>
        </patternFill>
      </fill>
    </dxf>
    <dxf>
      <fill>
        <patternFill>
          <bgColor theme="3"/>
        </patternFill>
      </fill>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ill>
        <patternFill>
          <bgColor theme="4" tint="-0.499984740745262"/>
        </patternFill>
      </fill>
    </dxf>
    <dxf>
      <font>
        <color theme="0"/>
      </font>
    </dxf>
    <dxf>
      <fill>
        <patternFill patternType="solid">
          <bgColor theme="4" tint="-0.249977111117893"/>
        </patternFill>
      </fill>
    </dxf>
    <dxf>
      <font>
        <color theme="0"/>
      </font>
    </dxf>
    <dxf>
      <font>
        <color theme="0"/>
      </font>
    </dxf>
    <dxf>
      <font>
        <color theme="0"/>
      </font>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border>
        <bottom style="thin">
          <color theme="4" tint="0.79998168889431442"/>
        </bottom>
      </border>
    </dxf>
    <dxf>
      <border>
        <top style="thin">
          <color theme="4" tint="0.79998168889431442"/>
        </top>
      </border>
    </dxf>
    <dxf>
      <font>
        <sz val="9"/>
      </font>
    </dxf>
    <dxf>
      <font>
        <sz val="9"/>
      </font>
    </dxf>
    <dxf>
      <border>
        <top style="thin">
          <color theme="4" tint="0.79998168889431442"/>
        </top>
      </border>
    </dxf>
    <dxf>
      <border>
        <left style="thin">
          <color theme="4" tint="0.79998168889431442"/>
        </left>
      </border>
    </dxf>
    <dxf>
      <border>
        <top style="thin">
          <color theme="4" tint="0.79998168889431442"/>
        </top>
      </border>
    </dxf>
    <dxf>
      <border>
        <left style="thin">
          <color theme="4" tint="0.79998168889431442"/>
        </left>
      </border>
    </dxf>
    <dxf>
      <border>
        <bottom style="thin">
          <color theme="4" tint="0.79998168889431442"/>
        </bottom>
      </border>
    </dxf>
    <dxf>
      <font>
        <sz val="9"/>
      </font>
    </dxf>
    <dxf>
      <font>
        <sz val="9"/>
      </font>
    </dxf>
    <dxf>
      <border>
        <left style="thin">
          <color theme="4" tint="0.79998168889431442"/>
        </left>
      </border>
    </dxf>
    <dxf>
      <border>
        <left style="thin">
          <color theme="3" tint="0.79998168889431442"/>
        </left>
        <right style="thin">
          <color theme="3" tint="0.79998168889431442"/>
        </right>
        <top style="thin">
          <color theme="3" tint="0.79998168889431442"/>
        </top>
        <bottom style="thin">
          <color theme="3" tint="0.79998168889431442"/>
        </bottom>
        <vertical style="thin">
          <color theme="3" tint="0.79998168889431442"/>
        </vertical>
        <horizontal style="thin">
          <color theme="3" tint="0.79998168889431442"/>
        </horizontal>
      </border>
    </dxf>
    <dxf>
      <font>
        <b val="0"/>
      </font>
    </dxf>
    <dxf>
      <font>
        <sz val="8"/>
      </font>
    </dxf>
    <dxf>
      <font>
        <sz val="8"/>
      </font>
    </dxf>
    <dxf>
      <fill>
        <patternFill patternType="solid">
          <bgColor rgb="FFA38EBC"/>
        </patternFill>
      </fill>
    </dxf>
    <dxf>
      <font>
        <sz val="8"/>
      </font>
    </dxf>
    <dxf>
      <font>
        <sz val="8"/>
      </font>
    </dxf>
    <dxf>
      <font>
        <sz val="8"/>
      </font>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font>
        <sz val="9"/>
      </font>
    </dxf>
    <dxf>
      <font>
        <sz val="9"/>
      </font>
    </dxf>
    <dxf>
      <font>
        <sz val="9"/>
      </font>
    </dxf>
    <dxf>
      <font>
        <sz val="9"/>
      </font>
    </dxf>
    <dxf>
      <font>
        <sz val="9"/>
      </font>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font>
        <color theme="1"/>
      </font>
      <fill>
        <patternFill>
          <bgColor rgb="FFD35C55"/>
        </patternFill>
      </fill>
    </dxf>
    <dxf>
      <font>
        <color theme="1"/>
      </font>
      <fill>
        <patternFill>
          <bgColor rgb="FFFFFB53"/>
        </patternFill>
      </fill>
    </dxf>
    <dxf>
      <font>
        <color theme="1"/>
      </font>
      <fill>
        <patternFill>
          <bgColor rgb="FFC399DB"/>
        </patternFill>
      </fill>
    </dxf>
    <dxf>
      <font>
        <color theme="1"/>
      </font>
      <fill>
        <patternFill>
          <bgColor rgb="FF82D6EA"/>
        </patternFill>
      </fill>
    </dxf>
    <dxf>
      <font>
        <color theme="1"/>
      </font>
      <fill>
        <patternFill>
          <bgColor rgb="FF8FDF8B"/>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ont>
        <color theme="0"/>
      </font>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334"/>
      <tableStyleElement type="headerRow" dxfId="1333"/>
      <tableStyleElement type="totalRow" dxfId="1332"/>
      <tableStyleElement type="firstColumn" dxfId="1331"/>
      <tableStyleElement type="firstRowStripe" dxfId="1330"/>
      <tableStyleElement type="secondRowStripe" dxfId="1329"/>
      <tableStyleElement type="firstColumnStripe" dxfId="1328"/>
      <tableStyleElement type="firstSubtotalColumn" dxfId="1327"/>
      <tableStyleElement type="firstSubtotalRow" dxfId="1326"/>
      <tableStyleElement type="secondSubtotalRow" dxfId="1325"/>
      <tableStyleElement type="firstRowSubheading" dxfId="1324"/>
      <tableStyleElement type="secondRowSubheading" dxfId="1323"/>
      <tableStyleElement type="pageFieldLabels" dxfId="1322"/>
      <tableStyleElement type="pageFieldValues" dxfId="1321"/>
    </tableStyle>
    <tableStyle name="Seguimiento OCI 2" table="0" count="14" xr9:uid="{00000000-0011-0000-FFFF-FFFF01000000}">
      <tableStyleElement type="wholeTable" dxfId="1320"/>
      <tableStyleElement type="headerRow" dxfId="1319"/>
      <tableStyleElement type="totalRow" dxfId="1318"/>
      <tableStyleElement type="firstColumn" dxfId="1317"/>
      <tableStyleElement type="firstRowStripe" dxfId="1316"/>
      <tableStyleElement type="secondRowStripe" dxfId="1315"/>
      <tableStyleElement type="firstColumnStripe" dxfId="1314"/>
      <tableStyleElement type="firstSubtotalColumn" dxfId="1313"/>
      <tableStyleElement type="firstSubtotalRow" dxfId="1312"/>
      <tableStyleElement type="secondSubtotalRow" dxfId="1311"/>
      <tableStyleElement type="firstRowSubheading" dxfId="1310"/>
      <tableStyleElement type="secondRowSubheading" dxfId="1309"/>
      <tableStyleElement type="pageFieldLabels" dxfId="1308"/>
      <tableStyleElement type="pageFieldValues" dxfId="1307"/>
    </tableStyle>
  </tableStyles>
  <colors>
    <mruColors>
      <color rgb="FFD35C55"/>
      <color rgb="FF82D6EA"/>
      <color rgb="FFFFFB53"/>
      <color rgb="FFFEF800"/>
      <color rgb="FFC399DB"/>
      <color rgb="FF8FDF8B"/>
      <color rgb="FFFFFF71"/>
      <color rgb="FFFCF600"/>
      <color rgb="FF8FE78B"/>
      <color rgb="FFC763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[Avance Plan de Mejoramiento a 31 de mazo de 2021..xlsx]HALLAZGOS CGR CONSOLIDADOS!Resumen por auditorias</c:name>
    <c:fmtId val="43"/>
  </c:pivotSource>
  <c:chart>
    <c:title>
      <c:tx>
        <c:rich>
          <a:bodyPr rot="0" spcFirstLastPara="1" vertOverflow="ellipsis" vert="horz" wrap="square" anchor="ctr" anchorCtr="1"/>
          <a:lstStyle/>
          <a:p>
            <a:pPr>
              <a:defRPr sz="900" b="1" i="0" u="none" strike="noStrike" kern="1200" cap="none" spc="0" normalizeH="0" baseline="0">
                <a:solidFill>
                  <a:schemeClr val="tx1"/>
                </a:solidFill>
                <a:latin typeface="+mj-lt"/>
                <a:ea typeface="+mj-ea"/>
                <a:cs typeface="+mj-cs"/>
              </a:defRPr>
            </a:pPr>
            <a:r>
              <a:rPr lang="es-CO" sz="900" b="1">
                <a:solidFill>
                  <a:schemeClr val="tx1"/>
                </a:solidFill>
                <a:latin typeface="Arial" panose="020B0604020202020204" pitchFamily="34" charset="0"/>
                <a:cs typeface="Arial" panose="020B0604020202020204" pitchFamily="34" charset="0"/>
              </a:rPr>
              <a:t>ESTADO ACCIONES DE MEJORA POR AUDITORIA</a:t>
            </a:r>
          </a:p>
        </c:rich>
      </c:tx>
      <c:layout>
        <c:manualLayout>
          <c:xMode val="edge"/>
          <c:yMode val="edge"/>
          <c:x val="0.43698243724893115"/>
          <c:y val="1.471156159805014E-2"/>
        </c:manualLayout>
      </c:layout>
      <c:overlay val="0"/>
      <c:spPr>
        <a:noFill/>
        <a:ln>
          <a:noFill/>
        </a:ln>
        <a:effectLst/>
      </c:spPr>
      <c:txPr>
        <a:bodyPr rot="0" spcFirstLastPara="1" vertOverflow="ellipsis" vert="horz" wrap="square" anchor="ctr" anchorCtr="1"/>
        <a:lstStyle/>
        <a:p>
          <a:pPr>
            <a:defRPr sz="900" b="1" i="0" u="none" strike="noStrike" kern="1200" cap="none" spc="0" normalizeH="0" baseline="0">
              <a:solidFill>
                <a:schemeClr val="tx1"/>
              </a:solidFill>
              <a:latin typeface="+mj-lt"/>
              <a:ea typeface="+mj-ea"/>
              <a:cs typeface="+mj-cs"/>
            </a:defRPr>
          </a:pPr>
          <a:endParaRPr lang="es-CO"/>
        </a:p>
      </c:txPr>
    </c:title>
    <c:autoTitleDeleted val="0"/>
    <c:pivotFmts>
      <c:pivotFmt>
        <c:idx val="0"/>
        <c:dLbl>
          <c:idx val="0"/>
          <c:showLegendKey val="0"/>
          <c:showVal val="1"/>
          <c:showCatName val="0"/>
          <c:showSerName val="0"/>
          <c:showPercent val="0"/>
          <c:showBubbleSize val="0"/>
          <c:extLst>
            <c:ext xmlns:c15="http://schemas.microsoft.com/office/drawing/2012/chart" uri="{CE6537A1-D6FC-4f65-9D91-7224C49458BB}"/>
          </c:extLst>
        </c:dLbl>
      </c:pivotFmt>
      <c:pivotFmt>
        <c:idx val="1"/>
        <c:dLbl>
          <c:idx val="0"/>
          <c:showLegendKey val="0"/>
          <c:showVal val="1"/>
          <c:showCatName val="0"/>
          <c:showSerName val="0"/>
          <c:showPercent val="0"/>
          <c:showBubbleSize val="0"/>
          <c:extLst>
            <c:ext xmlns:c15="http://schemas.microsoft.com/office/drawing/2012/chart" uri="{CE6537A1-D6FC-4f65-9D91-7224C49458BB}"/>
          </c:extLst>
        </c:dLbl>
      </c:pivotFmt>
      <c:pivotFmt>
        <c:idx val="2"/>
        <c:dLbl>
          <c:idx val="0"/>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1"/>
          <c:showCatName val="0"/>
          <c:showSerName val="0"/>
          <c:showPercent val="0"/>
          <c:showBubbleSize val="0"/>
          <c:extLst>
            <c:ext xmlns:c15="http://schemas.microsoft.com/office/drawing/2012/chart" uri="{CE6537A1-D6FC-4f65-9D91-7224C49458BB}"/>
          </c:extLst>
        </c:dLbl>
      </c:pivotFmt>
      <c:pivotFmt>
        <c:idx val="4"/>
        <c:dLbl>
          <c:idx val="0"/>
          <c:showLegendKey val="0"/>
          <c:showVal val="1"/>
          <c:showCatName val="0"/>
          <c:showSerName val="0"/>
          <c:showPercent val="0"/>
          <c:showBubbleSize val="0"/>
          <c:extLst>
            <c:ext xmlns:c15="http://schemas.microsoft.com/office/drawing/2012/chart" uri="{CE6537A1-D6FC-4f65-9D91-7224C49458BB}"/>
          </c:extLst>
        </c:dLbl>
      </c:pivotFmt>
      <c:pivotFmt>
        <c:idx val="5"/>
      </c:pivotFmt>
      <c:pivotFmt>
        <c:idx val="6"/>
        <c:spPr>
          <a:solidFill>
            <a:srgbClr val="FFFF33"/>
          </a:solidFill>
          <a:ln>
            <a:noFill/>
          </a:ln>
          <a:effectLst/>
        </c:spPr>
        <c:marker>
          <c:symbol val="none"/>
        </c:marker>
      </c:pivotFmt>
      <c:pivotFmt>
        <c:idx val="7"/>
        <c:dLbl>
          <c:idx val="0"/>
          <c:showLegendKey val="0"/>
          <c:showVal val="1"/>
          <c:showCatName val="0"/>
          <c:showSerName val="0"/>
          <c:showPercent val="0"/>
          <c:showBubbleSize val="0"/>
          <c:extLst>
            <c:ext xmlns:c15="http://schemas.microsoft.com/office/drawing/2012/chart" uri="{CE6537A1-D6FC-4f65-9D91-7224C49458BB}"/>
          </c:extLst>
        </c:dLbl>
      </c:pivotFmt>
      <c:pivotFmt>
        <c:idx val="8"/>
        <c:dLbl>
          <c:idx val="0"/>
          <c:showLegendKey val="0"/>
          <c:showVal val="1"/>
          <c:showCatName val="0"/>
          <c:showSerName val="0"/>
          <c:showPercent val="0"/>
          <c:showBubbleSize val="0"/>
          <c:extLst>
            <c:ext xmlns:c15="http://schemas.microsoft.com/office/drawing/2012/chart" uri="{CE6537A1-D6FC-4f65-9D91-7224C49458BB}"/>
          </c:extLst>
        </c:dLbl>
      </c:pivotFmt>
      <c:pivotFmt>
        <c:idx val="9"/>
        <c:dLbl>
          <c:idx val="0"/>
          <c:showLegendKey val="0"/>
          <c:showVal val="1"/>
          <c:showCatName val="0"/>
          <c:showSerName val="0"/>
          <c:showPercent val="0"/>
          <c:showBubbleSize val="0"/>
          <c:extLst>
            <c:ext xmlns:c15="http://schemas.microsoft.com/office/drawing/2012/chart" uri="{CE6537A1-D6FC-4f65-9D91-7224C49458BB}"/>
          </c:extLst>
        </c:dLbl>
      </c:pivotFmt>
      <c:pivotFmt>
        <c:idx val="10"/>
        <c:dLbl>
          <c:idx val="0"/>
          <c:showLegendKey val="0"/>
          <c:showVal val="1"/>
          <c:showCatName val="0"/>
          <c:showSerName val="0"/>
          <c:showPercent val="0"/>
          <c:showBubbleSize val="0"/>
          <c:extLst>
            <c:ext xmlns:c15="http://schemas.microsoft.com/office/drawing/2012/chart" uri="{CE6537A1-D6FC-4f65-9D91-7224C49458BB}"/>
          </c:extLst>
        </c:dLbl>
      </c:pivotFmt>
      <c:pivotFmt>
        <c:idx val="11"/>
        <c:dLbl>
          <c:idx val="0"/>
          <c:showLegendKey val="0"/>
          <c:showVal val="1"/>
          <c:showCatName val="0"/>
          <c:showSerName val="0"/>
          <c:showPercent val="0"/>
          <c:showBubbleSize val="0"/>
          <c:extLst>
            <c:ext xmlns:c15="http://schemas.microsoft.com/office/drawing/2012/chart" uri="{CE6537A1-D6FC-4f65-9D91-7224C49458BB}"/>
          </c:extLst>
        </c:dLbl>
      </c:pivotFmt>
      <c:pivotFmt>
        <c:idx val="12"/>
        <c:dLbl>
          <c:idx val="0"/>
          <c:showLegendKey val="0"/>
          <c:showVal val="1"/>
          <c:showCatName val="0"/>
          <c:showSerName val="0"/>
          <c:showPercent val="0"/>
          <c:showBubbleSize val="0"/>
          <c:extLst>
            <c:ext xmlns:c15="http://schemas.microsoft.com/office/drawing/2012/chart" uri="{CE6537A1-D6FC-4f65-9D91-7224C49458BB}"/>
          </c:extLst>
        </c:dLbl>
      </c:pivotFmt>
      <c:pivotFmt>
        <c:idx val="13"/>
        <c:dLbl>
          <c:idx val="0"/>
          <c:showLegendKey val="0"/>
          <c:showVal val="1"/>
          <c:showCatName val="0"/>
          <c:showSerName val="0"/>
          <c:showPercent val="0"/>
          <c:showBubbleSize val="0"/>
          <c:extLst>
            <c:ext xmlns:c15="http://schemas.microsoft.com/office/drawing/2012/chart" uri="{CE6537A1-D6FC-4f65-9D91-7224C49458BB}"/>
          </c:extLst>
        </c:dLbl>
      </c:pivotFmt>
      <c:pivotFmt>
        <c:idx val="14"/>
        <c:dLbl>
          <c:idx val="0"/>
          <c:showLegendKey val="0"/>
          <c:showVal val="1"/>
          <c:showCatName val="0"/>
          <c:showSerName val="0"/>
          <c:showPercent val="0"/>
          <c:showBubbleSize val="0"/>
          <c:extLst>
            <c:ext xmlns:c15="http://schemas.microsoft.com/office/drawing/2012/chart" uri="{CE6537A1-D6FC-4f65-9D91-7224C49458BB}"/>
          </c:extLst>
        </c:dLbl>
      </c:pivotFmt>
      <c:pivotFmt>
        <c:idx val="15"/>
        <c:dLbl>
          <c:idx val="0"/>
          <c:showLegendKey val="0"/>
          <c:showVal val="1"/>
          <c:showCatName val="0"/>
          <c:showSerName val="0"/>
          <c:showPercent val="0"/>
          <c:showBubbleSize val="0"/>
          <c:extLst>
            <c:ext xmlns:c15="http://schemas.microsoft.com/office/drawing/2012/chart" uri="{CE6537A1-D6FC-4f65-9D91-7224C49458BB}"/>
          </c:extLst>
        </c:dLbl>
      </c:pivotFmt>
      <c:pivotFmt>
        <c:idx val="16"/>
        <c:dLbl>
          <c:idx val="0"/>
          <c:showLegendKey val="0"/>
          <c:showVal val="1"/>
          <c:showCatName val="0"/>
          <c:showSerName val="0"/>
          <c:showPercent val="0"/>
          <c:showBubbleSize val="0"/>
          <c:extLst>
            <c:ext xmlns:c15="http://schemas.microsoft.com/office/drawing/2012/chart" uri="{CE6537A1-D6FC-4f65-9D91-7224C49458BB}"/>
          </c:extLst>
        </c:dLbl>
      </c:pivotFmt>
      <c:pivotFmt>
        <c:idx val="17"/>
      </c:pivotFmt>
      <c:pivotFmt>
        <c:idx val="18"/>
        <c:spPr>
          <a:solidFill>
            <a:schemeClr val="tx2">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rgbClr val="92D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rgbClr val="C399DB"/>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rgbClr val="FFFF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rgbClr val="C3585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rgbClr val="C399DB"/>
          </a:solidFill>
          <a:ln>
            <a:noFill/>
          </a:ln>
          <a:effectLst/>
        </c:spPr>
        <c:dLbl>
          <c:idx val="0"/>
          <c:layout>
            <c:manualLayout>
              <c:x val="1.4540167211922936E-3"/>
              <c:y val="1.5414252576243506E-2"/>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4"/>
        <c:spPr>
          <a:solidFill>
            <a:srgbClr val="C399DB"/>
          </a:solidFill>
          <a:ln>
            <a:noFill/>
          </a:ln>
          <a:effectLst/>
        </c:spPr>
        <c:dLbl>
          <c:idx val="0"/>
          <c:layout>
            <c:manualLayout>
              <c:x val="-1.0662666112714673E-16"/>
              <c:y val="1.5414252576243506E-2"/>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5"/>
        <c:spPr>
          <a:solidFill>
            <a:srgbClr val="FFFF3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6"/>
        <c:spPr>
          <a:solidFill>
            <a:srgbClr val="82D6EA"/>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rgbClr val="8FDF8B"/>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9"/>
        <c:spPr>
          <a:solidFill>
            <a:srgbClr val="D35C5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0"/>
        <c:spPr>
          <a:solidFill>
            <a:srgbClr val="FEF8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1"/>
        <c:spPr>
          <a:solidFill>
            <a:srgbClr val="D35C55"/>
          </a:solidFill>
          <a:ln>
            <a:noFill/>
          </a:ln>
          <a:effectLst/>
        </c:spPr>
        <c:dLbl>
          <c:idx val="0"/>
          <c:layout>
            <c:manualLayout>
              <c:x val="0"/>
              <c:y val="1.400028717124473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2"/>
        <c:spPr>
          <a:solidFill>
            <a:srgbClr val="8FDF8B"/>
          </a:solidFill>
          <a:ln>
            <a:noFill/>
          </a:ln>
          <a:effectLst/>
        </c:spPr>
        <c:dLbl>
          <c:idx val="0"/>
          <c:layout>
            <c:manualLayout>
              <c:x val="-1.3934045008281979E-3"/>
              <c:y val="7.00014358562236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4.0352071853433036E-2"/>
          <c:y val="0.10930489837332"/>
          <c:w val="0.95030377560168167"/>
          <c:h val="0.68185843634410304"/>
        </c:manualLayout>
      </c:layout>
      <c:barChart>
        <c:barDir val="col"/>
        <c:grouping val="clustered"/>
        <c:varyColors val="0"/>
        <c:ser>
          <c:idx val="0"/>
          <c:order val="0"/>
          <c:tx>
            <c:strRef>
              <c:f>'HALLAZGOS CGR CONSOLIDADOS'!$C$3:$C$4</c:f>
              <c:strCache>
                <c:ptCount val="1"/>
                <c:pt idx="0">
                  <c:v>EN TERMINO</c:v>
                </c:pt>
              </c:strCache>
            </c:strRef>
          </c:tx>
          <c:spPr>
            <a:solidFill>
              <a:srgbClr val="C399DB"/>
            </a:solidFill>
            <a:ln>
              <a:noFill/>
            </a:ln>
            <a:effectLst/>
          </c:spPr>
          <c:invertIfNegative val="0"/>
          <c:dPt>
            <c:idx val="0"/>
            <c:invertIfNegative val="0"/>
            <c:bubble3D val="0"/>
            <c:spPr>
              <a:solidFill>
                <a:srgbClr val="C399DB"/>
              </a:solidFill>
              <a:ln>
                <a:noFill/>
              </a:ln>
              <a:effectLst/>
            </c:spPr>
            <c:extLst>
              <c:ext xmlns:c16="http://schemas.microsoft.com/office/drawing/2014/chart" uri="{C3380CC4-5D6E-409C-BE32-E72D297353CC}">
                <c16:uniqueId val="{00000001-0BD9-43F7-97B8-93B1453FC805}"/>
              </c:ext>
            </c:extLst>
          </c:dPt>
          <c:dPt>
            <c:idx val="5"/>
            <c:invertIfNegative val="0"/>
            <c:bubble3D val="0"/>
            <c:spPr>
              <a:solidFill>
                <a:srgbClr val="C399DB"/>
              </a:solidFill>
              <a:ln>
                <a:noFill/>
              </a:ln>
              <a:effectLst/>
            </c:spPr>
            <c:extLst>
              <c:ext xmlns:c16="http://schemas.microsoft.com/office/drawing/2014/chart" uri="{C3380CC4-5D6E-409C-BE32-E72D297353CC}">
                <c16:uniqueId val="{00000003-0BD9-43F7-97B8-93B1453FC805}"/>
              </c:ext>
            </c:extLst>
          </c:dPt>
          <c:dLbls>
            <c:dLbl>
              <c:idx val="0"/>
              <c:layout>
                <c:manualLayout>
                  <c:x val="1.4540167211922936E-3"/>
                  <c:y val="1.54142525762435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BD9-43F7-97B8-93B1453FC805}"/>
                </c:ext>
              </c:extLst>
            </c:dLbl>
            <c:dLbl>
              <c:idx val="5"/>
              <c:layout>
                <c:manualLayout>
                  <c:x val="-1.0662666112714673E-16"/>
                  <c:y val="1.54142525762435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BD9-43F7-97B8-93B1453FC805}"/>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CONSOLIDADOS'!$B$5:$B$26</c:f>
              <c:strCache>
                <c:ptCount val="21"/>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pt idx="13">
                  <c:v>ACPP</c:v>
                </c:pt>
                <c:pt idx="14">
                  <c:v>AF2019</c:v>
                </c:pt>
                <c:pt idx="15">
                  <c:v>AEFC</c:v>
                </c:pt>
                <c:pt idx="16">
                  <c:v>AC2019</c:v>
                </c:pt>
                <c:pt idx="17">
                  <c:v>AT73</c:v>
                </c:pt>
                <c:pt idx="18">
                  <c:v>AT74</c:v>
                </c:pt>
                <c:pt idx="19">
                  <c:v>AT75</c:v>
                </c:pt>
                <c:pt idx="20">
                  <c:v>AT75-OCAD PAZ</c:v>
                </c:pt>
              </c:strCache>
            </c:strRef>
          </c:cat>
          <c:val>
            <c:numRef>
              <c:f>'HALLAZGOS CGR CONSOLIDADOS'!$C$5:$C$26</c:f>
              <c:numCache>
                <c:formatCode>General</c:formatCode>
                <c:ptCount val="21"/>
                <c:pt idx="16">
                  <c:v>7</c:v>
                </c:pt>
                <c:pt idx="17">
                  <c:v>6</c:v>
                </c:pt>
                <c:pt idx="18">
                  <c:v>1</c:v>
                </c:pt>
                <c:pt idx="19">
                  <c:v>7</c:v>
                </c:pt>
                <c:pt idx="20">
                  <c:v>2</c:v>
                </c:pt>
              </c:numCache>
            </c:numRef>
          </c:val>
          <c:extLst>
            <c:ext xmlns:c16="http://schemas.microsoft.com/office/drawing/2014/chart" uri="{C3380CC4-5D6E-409C-BE32-E72D297353CC}">
              <c16:uniqueId val="{00000000-CD9B-44F7-B6A9-E8E42602A486}"/>
            </c:ext>
          </c:extLst>
        </c:ser>
        <c:ser>
          <c:idx val="1"/>
          <c:order val="1"/>
          <c:tx>
            <c:strRef>
              <c:f>'HALLAZGOS CGR CONSOLIDADOS'!$D$3:$D$4</c:f>
              <c:strCache>
                <c:ptCount val="1"/>
                <c:pt idx="0">
                  <c:v>CUMPLIDA</c:v>
                </c:pt>
              </c:strCache>
            </c:strRef>
          </c:tx>
          <c:spPr>
            <a:solidFill>
              <a:srgbClr val="8FDF8B"/>
            </a:solidFill>
            <a:ln>
              <a:noFill/>
            </a:ln>
            <a:effectLst/>
          </c:spPr>
          <c:invertIfNegative val="0"/>
          <c:dPt>
            <c:idx val="0"/>
            <c:invertIfNegative val="0"/>
            <c:bubble3D val="0"/>
            <c:extLst>
              <c:ext xmlns:c16="http://schemas.microsoft.com/office/drawing/2014/chart" uri="{C3380CC4-5D6E-409C-BE32-E72D297353CC}">
                <c16:uniqueId val="{00000001-CD9B-44F7-B6A9-E8E42602A486}"/>
              </c:ext>
            </c:extLst>
          </c:dPt>
          <c:dPt>
            <c:idx val="5"/>
            <c:invertIfNegative val="0"/>
            <c:bubble3D val="0"/>
            <c:extLst>
              <c:ext xmlns:c16="http://schemas.microsoft.com/office/drawing/2014/chart" uri="{C3380CC4-5D6E-409C-BE32-E72D297353CC}">
                <c16:uniqueId val="{00000002-CD9B-44F7-B6A9-E8E42602A486}"/>
              </c:ext>
            </c:extLst>
          </c:dPt>
          <c:dPt>
            <c:idx val="6"/>
            <c:invertIfNegative val="0"/>
            <c:bubble3D val="0"/>
            <c:spPr>
              <a:solidFill>
                <a:srgbClr val="8FDF8B"/>
              </a:solidFill>
              <a:ln>
                <a:noFill/>
              </a:ln>
              <a:effectLst/>
            </c:spPr>
            <c:extLst>
              <c:ext xmlns:c16="http://schemas.microsoft.com/office/drawing/2014/chart" uri="{C3380CC4-5D6E-409C-BE32-E72D297353CC}">
                <c16:uniqueId val="{00000007-8154-4F74-88D4-72F75765C108}"/>
              </c:ext>
            </c:extLst>
          </c:dPt>
          <c:dLbls>
            <c:dLbl>
              <c:idx val="6"/>
              <c:layout>
                <c:manualLayout>
                  <c:x val="-1.3934045008281979E-3"/>
                  <c:y val="7.00014358562236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154-4F74-88D4-72F75765C1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CONSOLIDADOS'!$B$5:$B$26</c:f>
              <c:strCache>
                <c:ptCount val="21"/>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pt idx="13">
                  <c:v>ACPP</c:v>
                </c:pt>
                <c:pt idx="14">
                  <c:v>AF2019</c:v>
                </c:pt>
                <c:pt idx="15">
                  <c:v>AEFC</c:v>
                </c:pt>
                <c:pt idx="16">
                  <c:v>AC2019</c:v>
                </c:pt>
                <c:pt idx="17">
                  <c:v>AT73</c:v>
                </c:pt>
                <c:pt idx="18">
                  <c:v>AT74</c:v>
                </c:pt>
                <c:pt idx="19">
                  <c:v>AT75</c:v>
                </c:pt>
                <c:pt idx="20">
                  <c:v>AT75-OCAD PAZ</c:v>
                </c:pt>
              </c:strCache>
            </c:strRef>
          </c:cat>
          <c:val>
            <c:numRef>
              <c:f>'HALLAZGOS CGR CONSOLIDADOS'!$D$5:$D$26</c:f>
              <c:numCache>
                <c:formatCode>General</c:formatCode>
                <c:ptCount val="21"/>
                <c:pt idx="0">
                  <c:v>54</c:v>
                </c:pt>
                <c:pt idx="1">
                  <c:v>51</c:v>
                </c:pt>
                <c:pt idx="2">
                  <c:v>4</c:v>
                </c:pt>
                <c:pt idx="3">
                  <c:v>8</c:v>
                </c:pt>
                <c:pt idx="4">
                  <c:v>13</c:v>
                </c:pt>
                <c:pt idx="5">
                  <c:v>57</c:v>
                </c:pt>
                <c:pt idx="6">
                  <c:v>2</c:v>
                </c:pt>
                <c:pt idx="7">
                  <c:v>31</c:v>
                </c:pt>
                <c:pt idx="8">
                  <c:v>3</c:v>
                </c:pt>
                <c:pt idx="9">
                  <c:v>1</c:v>
                </c:pt>
                <c:pt idx="10">
                  <c:v>1</c:v>
                </c:pt>
                <c:pt idx="11">
                  <c:v>73</c:v>
                </c:pt>
                <c:pt idx="12">
                  <c:v>4</c:v>
                </c:pt>
                <c:pt idx="13">
                  <c:v>3</c:v>
                </c:pt>
                <c:pt idx="14">
                  <c:v>14</c:v>
                </c:pt>
                <c:pt idx="16">
                  <c:v>1</c:v>
                </c:pt>
              </c:numCache>
            </c:numRef>
          </c:val>
          <c:extLst>
            <c:ext xmlns:c16="http://schemas.microsoft.com/office/drawing/2014/chart" uri="{C3380CC4-5D6E-409C-BE32-E72D297353CC}">
              <c16:uniqueId val="{00000003-CD9B-44F7-B6A9-E8E42602A486}"/>
            </c:ext>
          </c:extLst>
        </c:ser>
        <c:ser>
          <c:idx val="2"/>
          <c:order val="2"/>
          <c:tx>
            <c:strRef>
              <c:f>'HALLAZGOS CGR CONSOLIDADOS'!$E$3:$E$4</c:f>
              <c:strCache>
                <c:ptCount val="1"/>
                <c:pt idx="0">
                  <c:v>VENCIDA</c:v>
                </c:pt>
              </c:strCache>
            </c:strRef>
          </c:tx>
          <c:spPr>
            <a:solidFill>
              <a:srgbClr val="D35C55"/>
            </a:solidFill>
            <a:ln>
              <a:noFill/>
            </a:ln>
            <a:effectLst/>
          </c:spPr>
          <c:invertIfNegative val="0"/>
          <c:dPt>
            <c:idx val="4"/>
            <c:invertIfNegative val="0"/>
            <c:bubble3D val="0"/>
            <c:spPr>
              <a:solidFill>
                <a:srgbClr val="D35C55"/>
              </a:solidFill>
              <a:ln>
                <a:noFill/>
              </a:ln>
              <a:effectLst/>
            </c:spPr>
            <c:extLst>
              <c:ext xmlns:c16="http://schemas.microsoft.com/office/drawing/2014/chart" uri="{C3380CC4-5D6E-409C-BE32-E72D297353CC}">
                <c16:uniqueId val="{00000009-8154-4F74-88D4-72F75765C108}"/>
              </c:ext>
            </c:extLst>
          </c:dPt>
          <c:dPt>
            <c:idx val="6"/>
            <c:invertIfNegative val="0"/>
            <c:bubble3D val="0"/>
            <c:extLst>
              <c:ext xmlns:c16="http://schemas.microsoft.com/office/drawing/2014/chart" uri="{C3380CC4-5D6E-409C-BE32-E72D297353CC}">
                <c16:uniqueId val="{00000007-0BD9-43F7-97B8-93B1453FC805}"/>
              </c:ext>
            </c:extLst>
          </c:dPt>
          <c:dLbls>
            <c:dLbl>
              <c:idx val="4"/>
              <c:layout>
                <c:manualLayout>
                  <c:x val="0"/>
                  <c:y val="1.40002871712447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154-4F74-88D4-72F75765C1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CONSOLIDADOS'!$B$5:$B$26</c:f>
              <c:strCache>
                <c:ptCount val="21"/>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pt idx="13">
                  <c:v>ACPP</c:v>
                </c:pt>
                <c:pt idx="14">
                  <c:v>AF2019</c:v>
                </c:pt>
                <c:pt idx="15">
                  <c:v>AEFC</c:v>
                </c:pt>
                <c:pt idx="16">
                  <c:v>AC2019</c:v>
                </c:pt>
                <c:pt idx="17">
                  <c:v>AT73</c:v>
                </c:pt>
                <c:pt idx="18">
                  <c:v>AT74</c:v>
                </c:pt>
                <c:pt idx="19">
                  <c:v>AT75</c:v>
                </c:pt>
                <c:pt idx="20">
                  <c:v>AT75-OCAD PAZ</c:v>
                </c:pt>
              </c:strCache>
            </c:strRef>
          </c:cat>
          <c:val>
            <c:numRef>
              <c:f>'HALLAZGOS CGR CONSOLIDADOS'!$E$5:$E$26</c:f>
              <c:numCache>
                <c:formatCode>General</c:formatCode>
                <c:ptCount val="21"/>
                <c:pt idx="0">
                  <c:v>35</c:v>
                </c:pt>
                <c:pt idx="1">
                  <c:v>30</c:v>
                </c:pt>
                <c:pt idx="2">
                  <c:v>3</c:v>
                </c:pt>
                <c:pt idx="4">
                  <c:v>14</c:v>
                </c:pt>
                <c:pt idx="5">
                  <c:v>22</c:v>
                </c:pt>
                <c:pt idx="6">
                  <c:v>2</c:v>
                </c:pt>
                <c:pt idx="7">
                  <c:v>30</c:v>
                </c:pt>
                <c:pt idx="8">
                  <c:v>5</c:v>
                </c:pt>
                <c:pt idx="9">
                  <c:v>30</c:v>
                </c:pt>
                <c:pt idx="10">
                  <c:v>4</c:v>
                </c:pt>
                <c:pt idx="11">
                  <c:v>27</c:v>
                </c:pt>
                <c:pt idx="12">
                  <c:v>4</c:v>
                </c:pt>
                <c:pt idx="13">
                  <c:v>4</c:v>
                </c:pt>
                <c:pt idx="14">
                  <c:v>9</c:v>
                </c:pt>
                <c:pt idx="15">
                  <c:v>2</c:v>
                </c:pt>
                <c:pt idx="16">
                  <c:v>9</c:v>
                </c:pt>
                <c:pt idx="17">
                  <c:v>1</c:v>
                </c:pt>
                <c:pt idx="19">
                  <c:v>5</c:v>
                </c:pt>
                <c:pt idx="20">
                  <c:v>9</c:v>
                </c:pt>
              </c:numCache>
            </c:numRef>
          </c:val>
          <c:extLst>
            <c:ext xmlns:c16="http://schemas.microsoft.com/office/drawing/2014/chart" uri="{C3380CC4-5D6E-409C-BE32-E72D297353CC}">
              <c16:uniqueId val="{00000002-2536-4AB7-A206-BF03B3DD015B}"/>
            </c:ext>
          </c:extLst>
        </c:ser>
        <c:ser>
          <c:idx val="3"/>
          <c:order val="3"/>
          <c:tx>
            <c:strRef>
              <c:f>'HALLAZGOS CGR CONSOLIDADOS'!$F$3:$F$4</c:f>
              <c:strCache>
                <c:ptCount val="1"/>
                <c:pt idx="0">
                  <c:v>PRÓXIMA A VENCER</c:v>
                </c:pt>
              </c:strCache>
            </c:strRef>
          </c:tx>
          <c:spPr>
            <a:solidFill>
              <a:srgbClr val="FEF800"/>
            </a:solidFill>
            <a:ln>
              <a:noFill/>
            </a:ln>
            <a:effectLst/>
          </c:spPr>
          <c:invertIfNegative val="0"/>
          <c:dPt>
            <c:idx val="4"/>
            <c:invertIfNegative val="0"/>
            <c:bubble3D val="0"/>
            <c:extLst>
              <c:ext xmlns:c16="http://schemas.microsoft.com/office/drawing/2014/chart" uri="{C3380CC4-5D6E-409C-BE32-E72D297353CC}">
                <c16:uniqueId val="{00000006-0BD9-43F7-97B8-93B1453FC80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CONSOLIDADOS'!$B$5:$B$26</c:f>
              <c:strCache>
                <c:ptCount val="21"/>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pt idx="13">
                  <c:v>ACPP</c:v>
                </c:pt>
                <c:pt idx="14">
                  <c:v>AF2019</c:v>
                </c:pt>
                <c:pt idx="15">
                  <c:v>AEFC</c:v>
                </c:pt>
                <c:pt idx="16">
                  <c:v>AC2019</c:v>
                </c:pt>
                <c:pt idx="17">
                  <c:v>AT73</c:v>
                </c:pt>
                <c:pt idx="18">
                  <c:v>AT74</c:v>
                </c:pt>
                <c:pt idx="19">
                  <c:v>AT75</c:v>
                </c:pt>
                <c:pt idx="20">
                  <c:v>AT75-OCAD PAZ</c:v>
                </c:pt>
              </c:strCache>
            </c:strRef>
          </c:cat>
          <c:val>
            <c:numRef>
              <c:f>'HALLAZGOS CGR CONSOLIDADOS'!$F$5:$F$26</c:f>
              <c:numCache>
                <c:formatCode>General</c:formatCode>
                <c:ptCount val="21"/>
                <c:pt idx="0">
                  <c:v>1</c:v>
                </c:pt>
                <c:pt idx="1">
                  <c:v>2</c:v>
                </c:pt>
              </c:numCache>
            </c:numRef>
          </c:val>
          <c:extLst>
            <c:ext xmlns:c16="http://schemas.microsoft.com/office/drawing/2014/chart" uri="{C3380CC4-5D6E-409C-BE32-E72D297353CC}">
              <c16:uniqueId val="{00000003-2536-4AB7-A206-BF03B3DD015B}"/>
            </c:ext>
          </c:extLst>
        </c:ser>
        <c:dLbls>
          <c:showLegendKey val="0"/>
          <c:showVal val="0"/>
          <c:showCatName val="0"/>
          <c:showSerName val="0"/>
          <c:showPercent val="0"/>
          <c:showBubbleSize val="0"/>
        </c:dLbls>
        <c:gapWidth val="267"/>
        <c:overlap val="-43"/>
        <c:axId val="452693688"/>
        <c:axId val="452687808"/>
      </c:barChart>
      <c:catAx>
        <c:axId val="45269368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800" b="0" i="0" u="none" strike="noStrike" kern="1200" cap="none" spc="0" normalizeH="0" baseline="0">
                <a:solidFill>
                  <a:schemeClr val="tx1"/>
                </a:solidFill>
                <a:latin typeface="Arial" panose="020B0604020202020204" pitchFamily="34" charset="0"/>
                <a:ea typeface="+mn-ea"/>
                <a:cs typeface="Arial" panose="020B0604020202020204" pitchFamily="34" charset="0"/>
              </a:defRPr>
            </a:pPr>
            <a:endParaRPr lang="es-CO"/>
          </a:p>
        </c:txPr>
        <c:crossAx val="452687808"/>
        <c:crosses val="autoZero"/>
        <c:auto val="1"/>
        <c:lblAlgn val="ctr"/>
        <c:lblOffset val="100"/>
        <c:noMultiLvlLbl val="0"/>
      </c:catAx>
      <c:valAx>
        <c:axId val="452687808"/>
        <c:scaling>
          <c:orientation val="minMax"/>
        </c:scaling>
        <c:delete val="0"/>
        <c:axPos val="l"/>
        <c:majorGridlines>
          <c:spPr>
            <a:ln w="9525" cap="flat" cmpd="sng" algn="ctr">
              <a:solidFill>
                <a:schemeClr val="bg1"/>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es-CO"/>
          </a:p>
        </c:txPr>
        <c:crossAx val="452693688"/>
        <c:crosses val="autoZero"/>
        <c:crossBetween val="between"/>
        <c:minorUnit val="1"/>
      </c:valAx>
      <c:spPr>
        <a:noFill/>
        <a:ln>
          <a:noFill/>
        </a:ln>
        <a:effectLst/>
      </c:spPr>
    </c:plotArea>
    <c:legend>
      <c:legendPos val="b"/>
      <c:layout>
        <c:manualLayout>
          <c:xMode val="edge"/>
          <c:yMode val="edge"/>
          <c:x val="0.37706670934473185"/>
          <c:y val="0.90988827343977274"/>
          <c:w val="0.33497283190218563"/>
          <c:h val="4.5140499172196334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legend>
    <c:plotVisOnly val="1"/>
    <c:dispBlanksAs val="gap"/>
    <c:showDLblsOverMax val="0"/>
  </c:chart>
  <c:spPr>
    <a:solidFill>
      <a:schemeClr val="lt1"/>
    </a:solidFill>
    <a:ln w="9525" cap="flat" cmpd="sng" algn="ctr">
      <a:no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1076324</xdr:colOff>
      <xdr:row>35</xdr:row>
      <xdr:rowOff>61910</xdr:rowOff>
    </xdr:from>
    <xdr:to>
      <xdr:col>21</xdr:col>
      <xdr:colOff>742950</xdr:colOff>
      <xdr:row>59</xdr:row>
      <xdr:rowOff>57150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LIAM ART." refreshedDate="44313.458594328702" createdVersion="5" refreshedVersion="7" minRefreshableVersion="3" recordCount="753" xr:uid="{00000000-000A-0000-FFFF-FFFF1D000000}">
  <cacheSource type="worksheet">
    <worksheetSource ref="A1:AD1048576" sheet="PLAN MEJORAMIENTO CGR - INVIAS"/>
  </cacheSource>
  <cacheFields count="30">
    <cacheField name="N° de Hallazgos" numFmtId="0">
      <sharedItems containsBlank="1" containsMixedTypes="1" containsNumber="1" containsInteger="1" minValue="1" maxValue="470"/>
    </cacheField>
    <cacheField name="N° Acciones" numFmtId="0">
      <sharedItems containsString="0" containsBlank="1" containsNumber="1" containsInteger="1" minValue="1" maxValue="591"/>
    </cacheField>
    <cacheField name="N° de Actividades" numFmtId="0">
      <sharedItems containsString="0" containsBlank="1" containsNumber="1" containsInteger="1" minValue="1" maxValue="62"/>
    </cacheField>
    <cacheField name="Tipo de hallazgo" numFmtId="0">
      <sharedItems containsBlank="1"/>
    </cacheField>
    <cacheField name="8. Código hallazgo" numFmtId="0">
      <sharedItems containsBlank="1" containsMixedTypes="1" containsNumber="1" containsInteger="1" minValue="1101001" maxValue="10405004"/>
    </cacheField>
    <cacheField name="12. Descripción del hallazgo " numFmtId="0">
      <sharedItems containsBlank="1" longText="1"/>
    </cacheField>
    <cacheField name="16. Causa del hallazgo" numFmtId="0">
      <sharedItems containsBlank="1" longText="1"/>
    </cacheField>
    <cacheField name="20. Acción de mejora" numFmtId="0">
      <sharedItems containsBlank="1" longText="1"/>
    </cacheField>
    <cacheField name=" 24. Actividades / Descripción" numFmtId="0">
      <sharedItems containsBlank="1" longText="1"/>
    </cacheField>
    <cacheField name="28. Actividades / Unidad de medida" numFmtId="0">
      <sharedItems containsBlank="1"/>
    </cacheField>
    <cacheField name="31. Actividades / Cantidades Unidad de Medida" numFmtId="0">
      <sharedItems containsDate="1" containsBlank="1" containsMixedTypes="1" minDate="1899-12-31T04:01:03" maxDate="1899-12-31T01:09:04"/>
    </cacheField>
    <cacheField name="32. Actividades / Fecha inicio" numFmtId="0">
      <sharedItems containsNonDate="0" containsDate="1" containsString="0" containsBlank="1" minDate="2017-11-01T00:00:00" maxDate="2021-01-30T00:00:00"/>
    </cacheField>
    <cacheField name="36. Actividades / Fecha terminación" numFmtId="0">
      <sharedItems containsNonDate="0" containsDate="1" containsString="0" containsBlank="1" minDate="2017-11-30T00:00:00" maxDate="2022-01-01T00:00:00"/>
    </cacheField>
    <cacheField name="40. Actividades / Plazo en semanas" numFmtId="0">
      <sharedItems containsString="0" containsBlank="1" containsNumber="1" minValue="1" maxValue="65.285714285714292"/>
    </cacheField>
    <cacheField name="Área Líder" numFmtId="0">
      <sharedItems containsBlank="1"/>
    </cacheField>
    <cacheField name="44. Actividades / Avance físico de ejecución" numFmtId="0">
      <sharedItems containsString="0" containsBlank="1" containsNumber="1" minValue="0" maxValue="40"/>
    </cacheField>
    <cacheField name="48. Observaciones" numFmtId="0">
      <sharedItems containsBlank="1" longText="1"/>
    </cacheField>
    <cacheField name="Fecha de elaboración papel de trabajo de cumplimiento" numFmtId="0">
      <sharedItems containsNonDate="0" containsDate="1" containsString="0" containsBlank="1" minDate="2021-01-25T00:00:00" maxDate="2021-03-13T00:00:00"/>
    </cacheField>
    <cacheField name="Tiempo transcurrido para el cumplimiento después de la fecha de terminación (Meses)" numFmtId="0">
      <sharedItems containsString="0" containsBlank="1" containsNumber="1" minValue="-1485.3666666666666" maxValue="27.833333333333332"/>
    </cacheField>
    <cacheField name="Porcentaje de avance físico de ejecución de las actividades" numFmtId="0">
      <sharedItems containsString="0" containsBlank="1" containsNumber="1" minValue="0" maxValue="100"/>
    </cacheField>
    <cacheField name="Puntaje  Logrado  por las Actividades  (PLAI)" numFmtId="0">
      <sharedItems containsString="0" containsBlank="1" containsNumber="1" minValue="0" maxValue="8319.072849261087"/>
    </cacheField>
    <cacheField name="Puntaje Logrado por las Actividades  Vencidas (PLAVI)  " numFmtId="0">
      <sharedItems containsString="0" containsBlank="1" containsNumber="1" minValue="0" maxValue="8301.6442778325163"/>
    </cacheField>
    <cacheField name="Puntaje atribuido a las actividades vencidas (PAAVI)" numFmtId="0">
      <sharedItems containsString="0" containsBlank="1" containsNumber="1" minValue="0" maxValue="14356.571428571378"/>
    </cacheField>
    <cacheField name="Efectividad de la Acción_x000a_SI / NO" numFmtId="0">
      <sharedItems containsNonDate="0" containsString="0" containsBlank="1"/>
    </cacheField>
    <cacheField name="Estado de acción" numFmtId="0">
      <sharedItems containsBlank="1" containsMixedTypes="1" containsNumber="1" minValue="0.43915416283248704" maxValue="7376.7142857142944" count="9">
        <s v="VENCIDA"/>
        <s v="EN TERMINO"/>
        <s v="CUMPLIDA"/>
        <s v="PRÓXIMA A VENCER"/>
        <m/>
        <n v="7376.7142857142944" u="1"/>
        <n v="0.43915416283248704" u="1"/>
        <n v="0.68083545613667817" u="1"/>
        <n v="4554.1428571428551" u="1"/>
      </sharedItems>
    </cacheField>
    <cacheField name="Estado de hallazgo" numFmtId="0">
      <sharedItems containsBlank="1"/>
    </cacheField>
    <cacheField name="Auditoria" numFmtId="0">
      <sharedItems containsBlank="1" count="35">
        <s v="AT73"/>
        <s v="AT74"/>
        <s v="AT75"/>
        <s v="AC2019"/>
        <s v="AT75-OCAD PAZ"/>
        <s v="AEFC"/>
        <s v="AF2019"/>
        <s v="ACPP"/>
        <s v="ACTL2018"/>
        <s v="AF2018"/>
        <s v="APCSMF18"/>
        <s v="ACSRT17"/>
        <s v="ADP2017"/>
        <s v="AF2017"/>
        <s v="AC2017"/>
        <s v="R2016"/>
        <s v="D2016"/>
        <s v="ECP2016"/>
        <s v="EVP2016"/>
        <s v="R2015"/>
        <s v="R2014"/>
        <m/>
        <s v="AT75-SGR" u="1"/>
        <s v="DSMF18" u="1"/>
        <s v="ADSMF18" u="1"/>
        <s v="ADSPA2018" u="1"/>
        <s v="H1R15" u="1"/>
        <e v="#REF!" u="1"/>
        <s v="E2016" u="1"/>
        <s v="AD2018" u="1"/>
        <s v="R2011" u="1"/>
        <s v="ACAT75" u="1"/>
        <s v="AF19" u="1"/>
        <s v="ACAT75-SGR" u="1"/>
        <s v="AC2018" u="1"/>
      </sharedItems>
    </cacheField>
    <cacheField name="Código interno  hallazgo" numFmtId="0">
      <sharedItems containsBlank="1"/>
    </cacheField>
    <cacheField name="N° Acción" numFmtId="0">
      <sharedItems containsString="0" containsBlank="1" containsNumber="1" containsInteger="1" minValue="1" maxValue="5"/>
    </cacheField>
    <cacheField name="Cód. acción" numFmtId="0">
      <sharedItems containsBlank="1" containsMixedTypes="1" containsNumber="1" minValue="0" maxValue="15107.142857142808"/>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53">
  <r>
    <n v="1"/>
    <n v="1"/>
    <m/>
    <s v="Administrativo con incidencia disciplinaria"/>
    <s v="18 02 100   "/>
    <s v="H1AT73. Constitución de reservas presupuestales. Contrato de obra 1734 de 2019._x000a__x000a_Al no ser autorizadas las vigencias futuras para atender el compromiso, debido a que la solicitud no se hizo en las fechas establecidas por el Ministerio de Hacienda  y   Crédito   Público  - MHCP, la entidad se ve sujeta a constituir reserva presupuesta! de forma extemporánea."/>
    <s v="Se evidencia que no existió coordinación entre el supervisor del contrato y el área financiera, primero para solicitar la vigencia futura con el suficiente tiempo, a sabiendas que el contrato sobrepasaría la vigencia y segundo constituyen reservas con _x0009_justificaciones extemporánea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Informe Actuación Especial de Fiscalización - AT 73."/>
    <m/>
    <n v="-1476.1666666666667"/>
    <n v="30"/>
    <n v="4.2857142857142865"/>
    <n v="4.2857142857142865"/>
    <n v="14.285714285714286"/>
    <m/>
    <x v="0"/>
    <s v="VENCIDO"/>
    <x v="0"/>
    <s v="H1AT73"/>
    <n v="1"/>
    <s v="H1AT73 - 1"/>
  </r>
  <r>
    <n v="2"/>
    <n v="2"/>
    <m/>
    <s v="Administrativo con incidencia disciplinaria"/>
    <s v="14 04 004   "/>
    <s v="H2AT73. Selección del oferente, del contrato de obra 1734 de 2019._x000a__x000a_Una vez firmado el contrato el contratista PROTECO ingeniería S.A.S, tenía la obligación de aportar el AIU discriminado junto con la documentación técnica. El cual nunca fue entregado por el contratista al INVIAS."/>
    <s v="Deficiencias en la labor de validación a cargo del INVIAS, la cual, no se desarrolló conforme lo establecido en los pliegos de condiciones y en cumplimiento de la normatividad vigente aplicable. Así mismo, el oferente no cumplió los requisitos de la licitación."/>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 73."/>
    <m/>
    <n v="-1478.2"/>
    <n v="0"/>
    <n v="0"/>
    <n v="0"/>
    <n v="0"/>
    <m/>
    <x v="1"/>
    <s v="EN TERMINO"/>
    <x v="0"/>
    <s v="H2AT73"/>
    <n v="1"/>
    <s v="H2AT73 - 1"/>
  </r>
  <r>
    <n v="3"/>
    <n v="3"/>
    <m/>
    <s v="Administrativo con incidencia disciplinaria"/>
    <s v="14 04 004   "/>
    <s v="H3AT73. Presentación y aprobación del Instrumento Ambiental. Contrato de obra 1734 de 2019._x000a__x000a_Se evidenció días de atraso en la elaboración, ajuste y aprobación del PAGA, de 29 días calendario, según el plazo de ejecución del contrato estipulado en el &quot;ANEXO 1 - ANEXO TÉCNICO&quot;, el cual fue incumplido en tiempo por el contratista."/>
    <s v="No se evidencia gestión adelantada por parte de la interventoría y del INVIAS para cumplir dichas multas en contra del contratista, en  conformidad con la Resolución 3662 de 2007, activando en respuesta el proceso sancionatorio establecido en Ley 1333 de 2009 ."/>
    <s v="Fortalecer  los instrumentos de  supervisión contractual, para contar con una versión mejorada de los informe de supervisión."/>
    <s v="Revisión y actualización formatos de  informes de supervisión actualizados. "/>
    <s v="Formato de informe de supervisión actualizado, formalizado y socializado"/>
    <n v="1"/>
    <d v="2020-12-20T00:00:00"/>
    <d v="2021-05-30T00:00:00"/>
    <n v="23"/>
    <s v="DO"/>
    <n v="0"/>
    <s v="Informe Actuación Especial de Fiscalización - AT 73."/>
    <m/>
    <n v="-1478.2"/>
    <n v="0"/>
    <n v="0"/>
    <n v="0"/>
    <n v="0"/>
    <m/>
    <x v="1"/>
    <s v="EN TERMINO"/>
    <x v="0"/>
    <s v="H3AT73"/>
    <n v="1"/>
    <s v="H3AT73 - 1"/>
  </r>
  <r>
    <n v="4"/>
    <n v="4"/>
    <m/>
    <s v="Administrativo con incidencia fiscal e incidencia disciplinaria"/>
    <s v="14 04 100   "/>
    <s v="H4AT73. Ejecución del ítem &quot;SELLO DE GRIETAS EN PAVIMENTO ASFÁLTICO SIN RUTEO&quot;. Contrato de obra 1734 de 2019._x000a__x000a_Falta precisiones técnicas, económicas y de conveniencia respecto a la ejecución de dicha labor, por lo cual, la misma no debió ser ejecutada hasta no contar con las mencionadas condiciones que garantizaran la pertinencia y calidad de la solución implementada."/>
    <s v="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_x000a__x000a_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
    <s v="Fortalecer  los instrumentos de supervisión contractual, para contar con una versión mejorada de los informe de supervisión."/>
    <s v="Revisión y actualización formatos de  informes de supervisión actualizados. "/>
    <s v="Formato de informe de supervisión actualizado, formalizado y socializado"/>
    <n v="1"/>
    <d v="2020-12-20T00:00:00"/>
    <d v="2021-05-30T00:00:00"/>
    <n v="23"/>
    <s v="DO"/>
    <n v="0"/>
    <s v="Informe Actuación Especial de Fiscalización - AT 73."/>
    <m/>
    <n v="-1478.2"/>
    <n v="0"/>
    <n v="0"/>
    <n v="0"/>
    <n v="0"/>
    <m/>
    <x v="1"/>
    <s v="EN TERMINO"/>
    <x v="0"/>
    <s v="H4AT73"/>
    <n v="1"/>
    <s v="H4AT73 - 1"/>
  </r>
  <r>
    <n v="5"/>
    <n v="5"/>
    <m/>
    <s v="Administrativo con incidencia disciplinaria"/>
    <s v="14 02 003   "/>
    <s v="H5AT73. Plazo presentación del ítem &quot;Revisión, ajuste y/o actualización y/o modificación y/o complementación de estudios y diseños&quot;. Contrato de obra 1734 de 2019._x000a__x000a_Del examen, se precisa que para la actividad de &quot;Revisión, Ajuste y/o         Actualización_x0009_y/o Modificación_x0009_y/o Complementación de Estudios y Diseños&quot;, se tenía un plazo definido de quince (15) días, el cual según los documentos de soporte allegados a la CGR  no fue cumplido."/>
    <s v="Se evidencian 35 días de atraso en la entrega de este componente, de lo anterior en ningún documento se fundamenta el retraso de esta entrega, ni el atraso para el inicio de los estudio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 73."/>
    <m/>
    <n v="-1478.2"/>
    <n v="0"/>
    <n v="0"/>
    <n v="0"/>
    <n v="0"/>
    <m/>
    <x v="1"/>
    <s v="EN TERMINO"/>
    <x v="0"/>
    <s v="H5AT73"/>
    <n v="1"/>
    <s v="H5AT73 - 1"/>
  </r>
  <r>
    <n v="6"/>
    <n v="6"/>
    <m/>
    <s v="Administrativo con incidencia fiscal e incidencia disciplinaria"/>
    <s v="14 04 004   "/>
    <s v="H6AT73. Pago ítems de excavación - Derechos de explotación y/o disposición de materiales. Contrato de obra 1734 de 2019._x000a__x000a_Cobro de los &quot;Derechos de explotación y/o disposición de materia/es&quot;, ya que están involucrados dentro de los APUs de los ítems &quot;EXCAVACIÓN SIN CLASIFICAR DE LA EXPLANACIÓN  Y CANALES&quot; y &quot;EXCAVACIÓN PARA REPARACIÓN DE PAVIMENTO ASFÁLTICO EXISTENTE INCLUYENDO EL CORTE Y LA REMOCIÓN DE  LAS CAPAS ASFÁLTICAS SUBYACENTES&quot;, que han sido cobrados y pagados mediante acta número 3 y acta número 7, sin que los RCD se hayan dispuesto en los sitios de disposición final autorizados para su correcta gestión ."/>
    <s v="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 73."/>
    <m/>
    <n v="-1478.2"/>
    <n v="0"/>
    <n v="0"/>
    <n v="0"/>
    <n v="0"/>
    <m/>
    <x v="1"/>
    <s v="EN TERMINO"/>
    <x v="0"/>
    <s v="H6AT73"/>
    <n v="1"/>
    <s v="H6AT73 - 1"/>
  </r>
  <r>
    <n v="7"/>
    <n v="7"/>
    <m/>
    <s v="Administrativo con incidencia fiscal e incidencia disciplinaria"/>
    <s v="14 04 004   "/>
    <s v="H7AT73. Actividades de rehabilitación PR 48+042 al 48+344. Contrato de obra 1734 de 2019._x000a__x000a_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
    <s v="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_x000a__x000a_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 73."/>
    <m/>
    <n v="-1478.2"/>
    <n v="0"/>
    <n v="0"/>
    <n v="0"/>
    <n v="0"/>
    <m/>
    <x v="1"/>
    <s v="EN TERMINO"/>
    <x v="0"/>
    <s v="H7AT73"/>
    <n v="1"/>
    <s v="H7AT73 - 1"/>
  </r>
  <r>
    <n v="8"/>
    <n v="8"/>
    <m/>
    <s v="Administrativo con incidencia disciplinaria"/>
    <s v="14 04 004   "/>
    <s v="H1AT74. Programa de Adaptación de la Guía Ambiental - PAGA. Contrato 1772 de 2019._x000a__x000a_Se evidenciaron deficiencias en el seguimiento técnico y administrativo de la interventoría y la supervisión relacionadas con_x0009_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
    <s v="Debilidades en el cumplimiento de la gestión de supervisión e interventoría materializadas en las faltas de control y seguimiento en desmedro de los fines de la contratación estatal y del Estad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 74."/>
    <m/>
    <n v="-1478.2"/>
    <n v="0"/>
    <n v="0"/>
    <n v="0"/>
    <n v="0"/>
    <m/>
    <x v="1"/>
    <s v="EN TERMINO"/>
    <x v="1"/>
    <s v="H1AT74"/>
    <n v="1"/>
    <s v="H1AT74 - 1"/>
  </r>
  <r>
    <n v="9"/>
    <n v="9"/>
    <m/>
    <s v="Administrativo con incidencia disciplinaria"/>
    <s v="14 01 100   "/>
    <s v="H1AT75. Incumplimiento al principio de planeación. Contrato de obra 1877 de 2019. _x000a__x000a_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
    <s v="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Informe Actuación Especial de Fiscalización - AT75."/>
    <m/>
    <n v="-1476.1666666666667"/>
    <n v="30"/>
    <n v="4.2857142857142865"/>
    <n v="4.2857142857142865"/>
    <n v="14.285714285714286"/>
    <m/>
    <x v="0"/>
    <s v="VENCIDO"/>
    <x v="2"/>
    <s v="H1AT75"/>
    <n v="1"/>
    <s v="H1AT75 - 1"/>
  </r>
  <r>
    <n v="10"/>
    <n v="10"/>
    <m/>
    <s v="Administrativo con incidencia disciplinaria"/>
    <s v="14 01 006   "/>
    <s v="H2AT75. Incumplimiento al cronograma establecido para la perfección del contrato e inicio de su ejecución. Contrato de obra 1877 de 2019. _x000a__x000a_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
    <s v="Deficiencias en la planeación y ejecución de las actividades de perfeccionamiento y formalización del contrato, así como la orden de inicio de las obras._x000a__x000a_Se evidencian fallas en la administración y control del proceso contractual, que han dilatado de manera injustificada el cumplimiento del contrato dentro de los plazos pactados previamente."/>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Informe Actuación Especial de Fiscalización - AT75."/>
    <m/>
    <n v="-1476.1666666666667"/>
    <n v="30"/>
    <n v="4.2857142857142865"/>
    <n v="4.2857142857142865"/>
    <n v="14.285714285714286"/>
    <m/>
    <x v="0"/>
    <s v="VENCIDO"/>
    <x v="2"/>
    <s v="H2AT75"/>
    <n v="1"/>
    <s v="H2AT75 - 1"/>
  </r>
  <r>
    <n v="11"/>
    <n v="11"/>
    <m/>
    <s v="Administrativo con incidencia disciplinaria"/>
    <s v="14 05 004   "/>
    <s v="H3AT75. Incumplimiento de las obligaciones del contratista de obra, de la interventoría y omisión de la entidad contratante. Contrato de obra 1877 de 2019. _x000a__x000a_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_x000a__x000a_Se evidenciaron fallas e incumplimientos en el papel de la interventoría, habida cuenta, que se identificaron algunos incumplimientos de orden técnico y de ciertas obligaciones establecidas para el contratista, las cuales fueron validadas por el interventor como cumplidas. "/>
    <s v="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75."/>
    <m/>
    <n v="-1478.2"/>
    <n v="0"/>
    <n v="0"/>
    <n v="0"/>
    <n v="0"/>
    <m/>
    <x v="1"/>
    <s v="EN TERMINO"/>
    <x v="2"/>
    <s v="H3AT75"/>
    <n v="1"/>
    <s v="H3AT75 - 1"/>
  </r>
  <r>
    <n v="12"/>
    <n v="12"/>
    <m/>
    <s v="Administrativo con incidencia disciplinaria"/>
    <s v="14 04 100   "/>
    <s v="H4AT75. Modificación al objeto del contrato sin el cumplimiento de los requisitos  legales. Contrato de obra 1877 de 2019. _x000a__x000a_De acuerdo al análisis de los soportes de la ejecución del contrato de obra No. 1877 de 2019, suscrito entre El INSTITUTO NACIONAL DE VÍAS - INVIAS y LUIS ALBERTO COBA CHOLE, cuyo objeto fue &quot;Mejoramiento y mantenimiento de la carretera Lorica - San Onofre (Ruta 9004) Sector Coveñas - Tolú (PR30+0000-PR41 +0000, PR46+01 OO-PR49+0453) y Tofu viejo - San Onofre (Pr65+0937-pr93+0683) en el Departamento de Sucre&quot;, se evidencia la existencia de actuaciones dentro del proceso contractual, que constituyen la posible materialización de una extralimitación de sus funciones y el incumplimiento de requisitos legales para la modificación del objeto del contrato."/>
    <s v="Modificación del objeto del contrato, al parecer por decisión del supervisor del contrato de interventoría, sin tener competencia para ello y sin cumplir los requisitos legales de forma para tal fin."/>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O"/>
    <n v="0.3"/>
    <s v="Informe Actuación Especial de Fiscalización - AT75."/>
    <m/>
    <n v="-1476.1666666666667"/>
    <n v="30"/>
    <n v="4.2857142857142865"/>
    <n v="4.2857142857142865"/>
    <n v="14.285714285714286"/>
    <m/>
    <x v="0"/>
    <s v="VENCIDO"/>
    <x v="2"/>
    <s v="H4AT75"/>
    <n v="1"/>
    <s v="H4AT75 - 1"/>
  </r>
  <r>
    <n v="13"/>
    <n v="13"/>
    <m/>
    <s v="Administrativo con incidencia disciplinaria"/>
    <s v="11 02 002  "/>
    <s v="H5AT75. Incumplimiento a las políticas internas de la entidad para la adición y prórroga de los contratos._x000a__x000a_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
    <s v="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
    <s v="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
    <s v="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
    <s v="Formato actualizado y socializado "/>
    <n v="1"/>
    <d v="2021-01-01T00:00:00"/>
    <d v="2021-07-07T00:00:00"/>
    <n v="26.714285714285715"/>
    <s v="DO"/>
    <n v="0"/>
    <s v="Informe Actuación Especial de Fiscalización - AT75."/>
    <m/>
    <n v="-1479.4666666666667"/>
    <n v="0"/>
    <n v="0"/>
    <n v="0"/>
    <n v="0"/>
    <m/>
    <x v="1"/>
    <s v="EN TERMINO"/>
    <x v="2"/>
    <s v="H5AT75"/>
    <n v="1"/>
    <s v="H5AT75 - 1"/>
  </r>
  <r>
    <n v="14"/>
    <n v="14"/>
    <m/>
    <s v="Administrativo con incidencia disciplinaria"/>
    <s v="11 02 002  "/>
    <s v="H6AT75. Firma suspensión del contrato_x0009_sin competencia._x000a__x000a_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
    <s v="Extralimitación de las funciones por parte del (a) funcionario (a)."/>
    <s v="Revisar jurídicamente la  legalidad  y pertinencia de la resolución de delegación de funciones No. 08121 del 31 de diciembre de 2018  “Por medio de la cual se delegan unas funciones y se dictan otras disposiciones&quot;, respecto lo establecido en el manual de contratación, que establece algo diferente y sus resoluciones modificatorias. "/>
    <s v="Revisión y actualización de la resolución por medio de la cual se delegan las funciones."/>
    <s v="Resolución actualizada “Por medio de la cual se delegan unas funciones y se dictan otras disposiciones&quot;"/>
    <n v="1"/>
    <d v="2021-01-01T00:00:00"/>
    <d v="2021-06-06T00:00:00"/>
    <n v="22.285714285714285"/>
    <s v="DG"/>
    <n v="0"/>
    <s v="Informe Actuación Especial de Fiscalización - AT75."/>
    <m/>
    <n v="-1478.4333333333334"/>
    <n v="0"/>
    <n v="0"/>
    <n v="0"/>
    <n v="0"/>
    <m/>
    <x v="1"/>
    <s v="EN TERMINO"/>
    <x v="2"/>
    <s v="H6AT75"/>
    <n v="1"/>
    <s v="H6AT75 - 1"/>
  </r>
  <r>
    <n v="15"/>
    <n v="15"/>
    <m/>
    <s v="Administrativo con incidencia disciplinaria e indagación preliminar"/>
    <s v="14 01 002   "/>
    <s v="H7AT75. Definición del presupuesto del contrato. Contrato de obra 1877 de 2019. _x000a__x000a_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_x000a__x000a_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_x000a__x000a_"/>
    <s v="Lo anterior, debido a la falta de planeación, control  y  supervisión."/>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Informe Actuación Especial de Fiscalización - AT75."/>
    <m/>
    <n v="-1476.1666666666667"/>
    <n v="30"/>
    <n v="4.2857142857142865"/>
    <n v="4.2857142857142865"/>
    <n v="14.285714285714286"/>
    <m/>
    <x v="0"/>
    <s v="VENCIDO"/>
    <x v="2"/>
    <s v="H7AT75"/>
    <n v="1"/>
    <s v="H7AT75 - 1"/>
  </r>
  <r>
    <n v="16"/>
    <n v="16"/>
    <m/>
    <s v="Administrativo"/>
    <s v="18 02 100   "/>
    <s v="H8AT75. Ejecución económica y financiera del contrato, sus modificaciones y la justificación que las soporta. Contrato de obra 1877 de 2019. _x000a__x000a_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
    <s v="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Informe Actuación Especial de Fiscalización - AT75."/>
    <m/>
    <n v="-1476.1666666666667"/>
    <n v="30"/>
    <n v="4.2857142857142865"/>
    <n v="4.2857142857142865"/>
    <n v="14.285714285714286"/>
    <m/>
    <x v="0"/>
    <s v="VENCIDO"/>
    <x v="2"/>
    <s v="H8AT75"/>
    <n v="1"/>
    <s v="H8AT75 - 1"/>
  </r>
  <r>
    <n v="17"/>
    <n v="17"/>
    <m/>
    <s v="Administrativo con incidencia disciplinaria"/>
    <s v="21 03 001  "/>
    <s v="H9AT75. Presentación y aprobación del instrumento ambiental._x000a__x000a_En el contrato 1877 de 2019 celebrado entre INVIAS y LUIS ALBERTO COBA CHOLE, cuyo objeto_x0009_fue &quot;Mejoramiento y mantenimiento de la carretera Lorica - San Onofre (Ruta 9004) Sector Coveñas - Tolú (PR30+0000-PR41 +0000, PR46+0100-PR49+0453) y Toluviejo - San Onofre (PR65+0937-PR93+0683) en el Departamento de Sucre&quot;, se evidencia deficiencias en cuanto a la aprobación extra temporánea del instrumento ambiental."/>
    <s v="Ejecución del componente ambiental sin los soportes en su totalidad e inicio tardío del proceso administrativo sancionatori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75."/>
    <m/>
    <n v="-1478.2"/>
    <n v="0"/>
    <n v="0"/>
    <n v="0"/>
    <n v="0"/>
    <m/>
    <x v="1"/>
    <s v="EN TERMINO"/>
    <x v="2"/>
    <s v="H9AT75"/>
    <n v="1"/>
    <s v="H9AT75 - 1"/>
  </r>
  <r>
    <n v="18"/>
    <n v="18"/>
    <m/>
    <s v="Administrativo e indagación preliminar"/>
    <s v="14 04 100   "/>
    <s v="H10AT75. Ejecución de obra._x000a__x000a_Se realiza visita de campo para revisión y verificación del estado de la obra en la cual se evidencia que la áreas intervenidas mediante el contrato de obra No. 1877 de 2019 cuyo objeto contractual era &quot;Mejoramiento y mantenimiento de la carretera Lorica - San Onofre (Ruta 9004) Sector Coveñas - Tolú (PR30+0000-PR41+0000, PR46+0100-PR49+0453) y Toluviejo - San Onofre (PR65+0937-PR93+0683) en el Departamento de Sucre&quot;,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
    <s v="Denota falencias acerca de la calidad de los trabajos realizado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75."/>
    <m/>
    <n v="-1478.2"/>
    <n v="0"/>
    <n v="0"/>
    <n v="0"/>
    <n v="0"/>
    <m/>
    <x v="1"/>
    <s v="EN TERMINO"/>
    <x v="2"/>
    <s v="H10AT75"/>
    <n v="1"/>
    <s v="H10AT75 - 1"/>
  </r>
  <r>
    <n v="19"/>
    <n v="19"/>
    <m/>
    <s v="Administrativo"/>
    <s v="14 04 100   "/>
    <s v="H11AT75. Disposición de residuos de construcción y demolición. Contrato de obra 1877 de 2019. _x000a__x000a_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_x000a__x000a_(...)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_x000a__x000a_Esta situación genera incertidumbre en cuanto al manejo que se le dio a los residuos de excavación, previo a la entrega para la comunidad, ya que en 6 meses (de enero a junio) no se evidencia gestión alguna relacionada a un lugar de almacenamiento temporal."/>
    <s v="Incertidumbre en cuanto al lugar de almacenamiento temporal de residuos de construcción y demolición, puesto que la actividad de excavación se realizó en enero, pero la  donación del material sobrante se hizo en juni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75."/>
    <m/>
    <n v="-1478.2"/>
    <n v="0"/>
    <n v="0"/>
    <n v="0"/>
    <n v="0"/>
    <m/>
    <x v="1"/>
    <s v="EN TERMINO"/>
    <x v="2"/>
    <s v="H11AT75"/>
    <n v="1"/>
    <s v="H11AT75 - 1"/>
  </r>
  <r>
    <n v="20"/>
    <n v="20"/>
    <m/>
    <s v="Administrativo con incidencia disciplinaria"/>
    <s v="14 04 004   "/>
    <s v="H12AT75. Legalización de actas de recibo parcial de obra extemporáneas. Contrato de obra 1877 de 2019. _x000a__x000a_Este ente de control evidencia que las actas suministradas se encuentran legalizadas extemporáneamente con fecha posterior a la terminación del contrato de obra."/>
    <s v="Falencias en la supervisión por parte del INVIAS e inadecuada interventoría."/>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75."/>
    <m/>
    <n v="-1478.2"/>
    <n v="0"/>
    <n v="0"/>
    <n v="0"/>
    <n v="0"/>
    <m/>
    <x v="1"/>
    <s v="EN TERMINO"/>
    <x v="2"/>
    <s v="H12AT75"/>
    <n v="1"/>
    <s v="H12AT75 - 1"/>
  </r>
  <r>
    <n v="21"/>
    <n v="21"/>
    <m/>
    <s v="Administrativo con presunta incidencia disciplinaria y fiscal"/>
    <s v="14 01 003   "/>
    <s v="H1AC19. Colapso Puente La Orquídea 1 PR 86+485 a 86+595, contrato 807 de 2009._x000a__x000a_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_x000a__x000a_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_x000a__x000a_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_x000a__x000a_Dicha situación obligó al cierre de la vía y construcción de una variante alternativa provisional para dar transitabilidad a la misma.  Sin embargo, finalmente se produjo el colapso de la estructura en comento, el 29 de octubre de 2019 sobre las 5:30 p.m.  _x000a__x000a_(...)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_x000a__x000a_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
    <s v="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_x000a__x000a_Los mecanismos adoptados por INVIAS para el resarcimiento no fueron aplicados de manera eficaz y oportuna, no obstante que en la vigencia 2018 la situación del puente había sido objeto de pronunciamiento por parte de la CGR._x000a_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1AC19"/>
    <n v="1"/>
    <s v="H1AC19 - 1"/>
  </r>
  <r>
    <n v="22"/>
    <n v="22"/>
    <m/>
    <s v="Administrativo con presunta incidencia disciplinaria y fiscal"/>
    <s v="14 01 003   "/>
    <s v="H2AC19. Obras para manejo de transitabilidad y control de procesos de socavación sector La Orquídea K86+200. Contrato 1513 de 2015._x000a__x000a_(...)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_x000a__x000a_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_x000a__x000a_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_x000a__x000a__x000a__x000a_"/>
    <s v="(...)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2AC19"/>
    <n v="1"/>
    <s v="H2AC19 - 1"/>
  </r>
  <r>
    <n v="23"/>
    <n v="23"/>
    <m/>
    <s v="Administrativo"/>
    <s v="14 04 100   "/>
    <s v="H3AC19. Seguimiento y control a programaciones de obra con MS-PROJECT, contrato 1513 de 2015._x000a__x000a_Las falencias en el uso de la aplicación se evidencian en lo siguiente:_x000a__x000a_Dentro del cronograma en Project, existen actividades que no están conectadas a la cadena de procesos del proyecto, por lo cual quedan abiertas, sin un control fijo, e independientes de las restricciones propias del tiempo del proyecto. _x000a__x000a_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
    <s v="Se evidencia en los informes de interventoría que no se hace un uso adecuado de esta herramienta, lo cual deja entrever posibles debilidades en el control y seguimiento a los tiempos del proyecto. _x000a__x000a_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
    <s v="Gestionar la disponibilidad de una herramienta tecnológica, consistente en un visor de Project para facilitar que los supervisores puedan visualizar y hacer seguimiento a la programación y ejecución de proyectos."/>
    <s v="Adelantar las gestiones pertinentes para contar con la disponibilidad de herramienta tecnológica."/>
    <s v="Herramienta Tecnológica disponible para los supervisores."/>
    <n v="1"/>
    <d v="2021-01-29T00:00:00"/>
    <d v="2021-05-31T00:00:00"/>
    <n v="17.428571428571427"/>
    <s v="OAP"/>
    <n v="1"/>
    <s v="SIN OBSERVACIONES"/>
    <d v="2021-03-02T00:00:00"/>
    <n v="-3"/>
    <n v="100"/>
    <n v="17.428571428571427"/>
    <n v="0"/>
    <n v="0"/>
    <m/>
    <x v="2"/>
    <s v="CUMPLIDO"/>
    <x v="3"/>
    <s v="H3AC19"/>
    <n v="1"/>
    <s v="H3AC19 - 1"/>
  </r>
  <r>
    <n v="24"/>
    <n v="24"/>
    <m/>
    <s v="Administrativo con presunta incidencia disciplinaria"/>
    <s v="14 01 002   "/>
    <s v="H4AC19. Planificación de actividades a ejecutar en el contrato 1513 de 2015 – Suministro de material para terraplén y/o pedraplén._x000a__x000a_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
    <s v="Deficiencias en la planeación del presupuesto para este contrato, evidenciada en los desfases de los costos de estas actividades y en el hecho de no tener en cuenta todos los elementos que conforman un Análisis de Precios Unitarios._x000a_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4AC19"/>
    <n v="1"/>
    <s v="H4AC19 - 1"/>
  </r>
  <r>
    <n v="25"/>
    <n v="25"/>
    <m/>
    <s v="Administrativo con presunta incidencia disciplinaria"/>
    <s v="14 01 100   "/>
    <s v="H5AC19. Planeación de la ejecución contractual del proyecto, contrato 1950 de 2019._x000a__x000a_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_x000a__x000a_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_x000a__x000a_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_x000a__x000a_(...)"/>
    <s v="Deficiencias en la planeación contractual del proyecto, toda vez que se estipularon plazos de ejecución que no correspondían a la realidad del mismo y no se estimaron a plenitud sus costo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5AC19"/>
    <n v="1"/>
    <s v="H5AC19 - 1"/>
  </r>
  <r>
    <n v="26"/>
    <n v="26"/>
    <m/>
    <s v="Administrativo con presunta incidencia disciplinaria, para indagación preliminar"/>
    <s v="14 01 002   "/>
    <s v="H6AC19. Precios unitarios pactados para el contrato 1950 de 2019._x000a__x000a_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_x000a__x000a_La diferencia en el presupuesto expuesta anteriormente, se incrementa a $6.935.633.173 (lo cual equivale a una variación de 30,74% con respecto a la referencia tomada), toda vez que el contrato tuvo una adición por $5.941.116.460._x000a_"/>
    <s v="(…) el contrato fue concebido con sobrecostos, toda vez que se contrató a precios muy superiores a los precios de referencia (hasta un 40% en caso de la mezcla asfáltica) que se tenían del corredor (los del contrato inmediatamente precedente). "/>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6AC19"/>
    <n v="1"/>
    <s v="H6AC19 - 1"/>
  </r>
  <r>
    <n v="27"/>
    <n v="27"/>
    <m/>
    <s v="Administrativo"/>
    <s v="14 01 100   "/>
    <s v="H7AC19. Plazo contractual interventoría al contrato 1303 de 2019, mediante el contrato 1532 de 2019._x000a__x000a_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_x000a__x000a_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
    <s v="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7AC19"/>
    <n v="1"/>
    <s v="H7AC19 - 1"/>
  </r>
  <r>
    <n v="28"/>
    <n v="28"/>
    <m/>
    <s v="Administrativo con presunta incidencia disciplinaria"/>
    <s v="14 01 100   "/>
    <s v="H8AC19. Planeación y ejecución contractual, contrato de obra 1870 de 2019._x000a__x000a_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_x000a_ _x000a_El 31 de marzo de 2020, suscribieron prórroga 2 del plazo del contrato de obra e interventoría por tres (3) meses._x000a__x000a_(...)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_x000a__x000a_Posteriormente, el 24 de junio de 2020, (...) la interventoría del contrato de obra, informa a Invias que no se cuenta con disponibilidad presupuestal para atender los sitios críticos proyectados a intervenir, ya que se priorizó la rehabilitación del pavimento. _x000a__x000a_(...) los muros estructurales que se requerían para la estabilización de estos dos sitios (PR10+030 y PR 25+800 Sector Cauyá- Supía) no fueron ejecutados por agotamiento del presupuesto, a pesar de tratarse de sitios críticos de la vía.  _x000a__x000a_(...)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_x000a__x000a_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
    <s v="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8AC19"/>
    <n v="1"/>
    <s v="H8AC19 - 1"/>
  </r>
  <r>
    <n v="29"/>
    <n v="29"/>
    <m/>
    <s v="Administrativo con presunta incidencia disciplinaria"/>
    <s v="14 05 004   "/>
    <s v="H9AC19. Rendimientos financieros anticipo contrato 1870 de 2019._x000a__x000a_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_x000a__x000a_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_x000a__x000a_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
    <s v="Debilidades en la aplicación de los controles, del proceso interventoría y supervisión del contrato generando informes que no evidencian el seguimiento al parágrafo segundo de la cláusula decima del contrat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SIN OBSERVACIONES"/>
    <m/>
    <n v="-1478.2"/>
    <n v="0"/>
    <n v="0"/>
    <n v="0"/>
    <n v="0"/>
    <m/>
    <x v="1"/>
    <s v="EN TERMINO"/>
    <x v="3"/>
    <s v="H9AC19"/>
    <n v="1"/>
    <s v="H9AC19 - 1"/>
  </r>
  <r>
    <n v="30"/>
    <n v="30"/>
    <m/>
    <s v="Administrativo"/>
    <s v="14 05 004   "/>
    <s v="H10AC19. Consistencia de la información pagos contrato 1870 de 2019._x000a__x000a_El Instituto Nacional de Vías INVIAS en relación con la ejecución del Contrato1870 de 2019, presenta inconsistencias en el reporte de la información así:_x000a__x000a_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_x000a__x000a_Sin embargo, el saldo del contrato registrado en la tabla 21 es de $306.080.988,00."/>
    <s v="Debilidades del proceso de control, seguimiento y monitoreo generando informes inexactos que dificultan la toma de decisiones y conlleva incertidumbre sobre el avance financiero del mism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SIN OBSERVACIONES"/>
    <m/>
    <n v="-1478.2"/>
    <n v="0"/>
    <n v="0"/>
    <n v="0"/>
    <n v="0"/>
    <m/>
    <x v="1"/>
    <s v="EN TERMINO"/>
    <x v="3"/>
    <s v="H10AC19"/>
    <n v="1"/>
    <s v="H10AC19 - 1"/>
  </r>
  <r>
    <n v="31"/>
    <n v="31"/>
    <m/>
    <s v="Administrativo con presunta incidencia disciplinaria"/>
    <s v="14 05 004   "/>
    <s v="H11AC19. Revisión estudios y diseños, contrato de obra 1433 de 2017._x000a__x000a_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_x000a__x000a_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_x000a__x000a_"/>
    <s v="No se observa por parte de la interventoría de la obra o por parte de la supervisión y del INVIAS las acciones o gestiones tendientes a conminar al contratista al cumplimiento de dicha obligación."/>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SIN OBSERVACIONES"/>
    <m/>
    <n v="-1478.2"/>
    <n v="0"/>
    <n v="0"/>
    <n v="0"/>
    <n v="0"/>
    <m/>
    <x v="1"/>
    <s v="EN TERMINO"/>
    <x v="3"/>
    <s v="H11AC19"/>
    <n v="1"/>
    <s v="H11AC19 - 1"/>
  </r>
  <r>
    <n v="32"/>
    <n v="32"/>
    <m/>
    <s v="Administrativo"/>
    <s v="14 05 004   "/>
    <s v="H12AC19. Calidad de algunos ítems del contrato de obra 1433 de 2017._x000a__x000a_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_x000a_ _x000a_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_x000a__x000a_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_x000a__x000a_"/>
    <s v="(...)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_x000a__x000a_Además, no se observa gestión adicional por parte de la interventoría frente a los hechos y de la supervisión y del INVIAS frente a la situación de presunto incumplimiento del contratista y tendiente a conminar el debido cumplimiento de las obligaciones por parte del mismo._x000a_ "/>
    <s v="Fortalecer los instrumentos de supervisión contractual, para contar con una versión mejorada de los informes de supervisión."/>
    <s v="Revisión y actualización formatos de informes de supervisión actualizados."/>
    <s v="Formato de informe de supervisión actualizado, formalizado y socializado."/>
    <n v="1"/>
    <d v="2020-12-20T00:00:00"/>
    <d v="2021-05-30T00:00:00"/>
    <n v="23"/>
    <s v="DO"/>
    <n v="0"/>
    <s v="SIN OBSERVACIONES"/>
    <m/>
    <n v="-1478.2"/>
    <n v="0"/>
    <n v="0"/>
    <n v="0"/>
    <n v="0"/>
    <m/>
    <x v="1"/>
    <s v="EN TERMINO"/>
    <x v="3"/>
    <s v="H12AC19"/>
    <n v="1"/>
    <s v="H12AC19 - 1"/>
  </r>
  <r>
    <n v="33"/>
    <n v="33"/>
    <m/>
    <s v="Administrativo"/>
    <s v="14 05 004   "/>
    <s v="H13AC19. Consistencia de la información presupuestal y financiera, informes de interventoría y de supervisión del contrato 1433 de 2017._x000a__x000a_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
    <s v="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
    <s v="Fortalecer los instrumentos de supervisión contractual, para contar con una versión mejorada de los informes de supervisión."/>
    <s v="Revisión y actualización formatos de informes de supervisión actualizados. "/>
    <s v="Formato de informe de supervisión actualizado, formalizado y socializado."/>
    <n v="1"/>
    <d v="2020-12-20T00:00:00"/>
    <d v="2021-05-30T00:00:00"/>
    <n v="23"/>
    <s v="DO"/>
    <n v="0"/>
    <s v="SIN OBSERVACIONES"/>
    <m/>
    <n v="-1478.2"/>
    <n v="0"/>
    <n v="0"/>
    <n v="0"/>
    <n v="0"/>
    <m/>
    <x v="1"/>
    <s v="EN TERMINO"/>
    <x v="3"/>
    <s v="H13AC19"/>
    <n v="1"/>
    <s v="H13AC19 - 1"/>
  </r>
  <r>
    <n v="34"/>
    <n v="34"/>
    <m/>
    <s v="Administrativo"/>
    <s v="14 05 004   "/>
    <s v="H14AC19. Cumplimiento de las actividades de interventoría._x000a__x000a_De la revisión de los informes de interventoría generados desde diciembre de 2018 a enero de 2020, en desarrollo del Contrato de Interventoría 1756 de 2015 al Contrato de Obra 1639 de 2015, se establecieron las siguientes deficiencias: _x000a_ _x000a_En su contenido, la información es repetitiva y sin revisión, (Léase en los informes. Numeral 6 Reporte ejecución mensual contrato de interventoría._x000a__x000a_Es reiterativa la solicitud de hacer entrega de las pruebas de laboratorio como lo estipula la norma INVIAS, para que sean revisadas, comprobadas y aprobadas por la interventoría._x000a_ _x000a_Se reitera en los informes de la muestra, incumplimiento por parte del contratista en algunos programas contenidos en el PAGA.  _x000a__x000a_Con frecuencia en los informes de la muestra la reincidencia de agilizar el proceso de gestión predial. _x000a__x000a_A pesar de las observaciones señaladas en los informes de la interventoría, aparecen certificaciones suscritas por el director de la interventoría avalando la calidad de la obra por materiales utilizados y el cumplimiento de la normatividad y gestión ambiental de la obra. _x000a__x000a_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_x000a__x000a_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_x000a__x000a_"/>
    <s v="Debilidades en la aplicación de los controles; en la supervisión y la interventoría en el control y vigilancia de la ejecución del Contrato de Obra 1639 de 2015."/>
    <s v="Fortalecer los instrumentos de supervisión contractual, para contar con una versión mejorada de los informes de supervisión."/>
    <s v="Revisión y actualización formatos de informes de supervisión actualizados."/>
    <s v="Formato de informe de supervisión actualizado, formalizado y socializado."/>
    <n v="1"/>
    <d v="2020-12-20T00:00:00"/>
    <d v="2021-05-30T00:00:00"/>
    <n v="23"/>
    <s v="DO"/>
    <n v="0"/>
    <s v="SIN OBSERVACIONES"/>
    <m/>
    <n v="-1478.2"/>
    <n v="0"/>
    <n v="0"/>
    <n v="0"/>
    <n v="0"/>
    <m/>
    <x v="1"/>
    <s v="EN TERMINO"/>
    <x v="3"/>
    <s v="H14AC19"/>
    <n v="1"/>
    <s v="H14AC19 - 1"/>
  </r>
  <r>
    <n v="35"/>
    <n v="35"/>
    <m/>
    <s v="Administrativo con presunta connotación disciplinaria para indagación preliminar"/>
    <s v="14 01 003   "/>
    <s v="H15AC19. Continuidad corredor vial variante San Francisco Mocoa -VSFM-._x000a__x000a_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_x000a_ _x000a_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
    <s v="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15AC19"/>
    <n v="1"/>
    <s v="H15AC19 - 1"/>
  </r>
  <r>
    <n v="36"/>
    <n v="36"/>
    <m/>
    <s v="Administrativo"/>
    <s v="14 01 100   "/>
    <s v="H16AC19. Oportunidad ejecución recursos convenios 2546, 2541, 2513, 2524 y 2549 de 2019._x000a__x000a_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_x000a__x000a_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
    <s v="Debilidades del proceso de planeación, ejecución presupuestal y contractual, generando la constitución de reservas presupuestale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16AC19"/>
    <n v="1"/>
    <s v="H16AC19 - 1"/>
  </r>
  <r>
    <n v="37"/>
    <n v="37"/>
    <m/>
    <s v="Administrativo con presunta incidencia disciplinaria"/>
    <s v="14 05 004   "/>
    <s v="H17AC19. Rendimientos financieros convenio 2513 de 2019._x000a__x000a_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
    <s v="Deficiencias en la aplicación de los controles, en el desarrollo de la labor de interventoría y supervisión, generando informes inexactos que dificultan la toma de decisiones."/>
    <s v="Fortalecer  los instrumentos de supervisión contractual, para contar con una versión mejorada de los informes de supervisión."/>
    <s v="Revisión y actualización formatos de informes de supervisión actualizados. "/>
    <s v="Formato de informe de supervisión actualizado, formalizado y socializado."/>
    <n v="1"/>
    <d v="2020-12-20T00:00:00"/>
    <d v="2021-05-30T00:00:00"/>
    <n v="23"/>
    <s v="DO"/>
    <n v="0"/>
    <s v="SIN OBSERVACIONES"/>
    <m/>
    <n v="-1478.2"/>
    <n v="0"/>
    <n v="0"/>
    <n v="0"/>
    <n v="0"/>
    <m/>
    <x v="1"/>
    <s v="EN TERMINO"/>
    <x v="3"/>
    <s v="H17AC19"/>
    <n v="1"/>
    <s v="H17AC19 - 1"/>
  </r>
  <r>
    <n v="38"/>
    <n v="38"/>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1 - Punto A._x000a__x000a_Elaborar Guia de Estructuración de Proyectos del INVIAS."/>
    <s v="Documentación y socialización de la Guia Técnica para la Estructuración de Proyectos del INVIAS, mediante la cual se establecerán lineamientos para fijar precios unitarios de referencia."/>
    <s v="Guia Técnica de Estructuración de Proyectos socializada."/>
    <n v="1"/>
    <d v="2020-09-10T00:00:00"/>
    <d v="2020-12-31T00:00:00"/>
    <n v="16"/>
    <s v="DTEC-DO"/>
    <n v="0.3"/>
    <s v="SIN OBSERVACIONES"/>
    <m/>
    <n v="-1473.2"/>
    <n v="30"/>
    <n v="4.8"/>
    <n v="4.8"/>
    <n v="16"/>
    <m/>
    <x v="0"/>
    <s v="VENCIDO"/>
    <x v="4"/>
    <s v="H1AT75-OCAD"/>
    <n v="1"/>
    <s v="H1AT75-OCAD - 1"/>
  </r>
  <r>
    <m/>
    <n v="39"/>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2 - Punto B._x000a__x000a_Establecer un Comité de Seguimiento Mensual, entre el INVIAS y el Ministerio de Transporte, el último día hábil del mes, con el objetivo de hacerle seguimiento a las solicitudes de aval radicadas en el Ministerio y el estado de las mismas."/>
    <s v="Establecer un Comité de Seguimiento Mensual."/>
    <s v="Actas de comité"/>
    <n v="16"/>
    <d v="2020-09-30T00:00:00"/>
    <d v="2021-12-31T00:00:00"/>
    <n v="65.285714285714292"/>
    <s v="SRT"/>
    <n v="0"/>
    <s v="SIN OBSERVACIONES"/>
    <m/>
    <n v="-1485.3666666666666"/>
    <n v="0"/>
    <n v="0"/>
    <n v="0"/>
    <n v="0"/>
    <m/>
    <x v="1"/>
    <s v=""/>
    <x v="4"/>
    <s v="H1AT75-OCAD"/>
    <n v="2"/>
    <s v="H1AT75-OCAD - 2"/>
  </r>
  <r>
    <m/>
    <n v="40"/>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3."/>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3 - Punto C._x000a__x000a_Establecer con base en lo dicho por la CGR, una revisión jurídica aleatoria de los contratos a medida que vayan ocurriendo cambios normativos, jurisprudenciales y conceptuales  en los ítems a pagar."/>
    <s v="Revisiones jurídicas aleatorias semestrales de los contratos a medida que vayan ocurriendo cambios jurisprudenciales y conceptuales  en los ítems a pagar."/>
    <s v="Acta de revisiones aleatorias hechas a los contratos."/>
    <n v="1"/>
    <d v="2020-09-10T00:00:00"/>
    <d v="2020-12-31T00:00:00"/>
    <n v="16"/>
    <s v="SRT"/>
    <n v="0"/>
    <s v="Ver comentario columna K."/>
    <m/>
    <n v="-1473.2"/>
    <n v="0"/>
    <n v="0"/>
    <n v="0"/>
    <n v="16"/>
    <m/>
    <x v="0"/>
    <s v=""/>
    <x v="4"/>
    <s v="H1AT75-OCAD"/>
    <n v="3"/>
    <s v="H1AT75-OCAD - 3"/>
  </r>
  <r>
    <m/>
    <n v="41"/>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4 - Actividad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
    <s v="Acción 4 - Actividad 1 - Punto D._x000a__x000a_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
    <s v="Levantar un cronograma de reparaciones."/>
    <s v="Un acta de visita y un cronograma de reparaciones."/>
    <n v="1"/>
    <d v="2020-09-10T00:00:00"/>
    <d v="2020-12-31T00:00:00"/>
    <n v="16"/>
    <s v="SRT"/>
    <n v="0"/>
    <s v="Ver comentario columna K."/>
    <m/>
    <n v="-1473.2"/>
    <n v="0"/>
    <n v="0"/>
    <n v="0"/>
    <n v="16"/>
    <m/>
    <x v="0"/>
    <s v=""/>
    <x v="4"/>
    <s v="H1AT75-OCAD"/>
    <n v="4"/>
    <s v="H1AT75-OCAD - 4"/>
  </r>
  <r>
    <m/>
    <n v="42"/>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4 - Actividad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
    <s v="Acción 4 - Actividad 2 - Punto D._x000a__x000a_Incluir dentro de los pliegos de condiciones, la obligación del supervisor e interventor, de realizar visitas periódicas de inspección durante el periodo de la estabilidad de la obra, en las cuales, se levanten informes sobre el estado de las mismas."/>
    <s v="Realizar visitas periódicas durante el periodo de la estabilidad de la obra, en las cuales, se levanten informes sobre el estado de las obras."/>
    <s v="Una obligación Contractual."/>
    <n v="1"/>
    <d v="2020-09-10T00:00:00"/>
    <d v="2020-12-31T00:00:00"/>
    <n v="16"/>
    <s v="SRT"/>
    <n v="0"/>
    <s v="SIN OBSERVACIONES"/>
    <m/>
    <n v="-1473.2"/>
    <n v="0"/>
    <n v="0"/>
    <n v="0"/>
    <n v="16"/>
    <m/>
    <x v="0"/>
    <s v=""/>
    <x v="4"/>
    <s v="H1AT75-OCAD"/>
    <n v="5"/>
    <s v="H1AT75-OCAD - 5"/>
  </r>
  <r>
    <n v="39"/>
    <n v="43"/>
    <m/>
    <s v="Administrativo con incidencia fiscal y disciplinaria"/>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1 - Punto A._x000a__x000a_Elaborar Guia de Estructuración de Proyectos del INVIAS."/>
    <s v="Documentación y socialización de la Guia Técnica para la Estructuración de Proyectos del INVIAS, mediante la cual se establecerán lineamientos para fijar precios unitarios de referencia."/>
    <s v="Guia Técnica de Estructuración de Proyectos socializada."/>
    <n v="1"/>
    <d v="2020-09-10T00:00:00"/>
    <d v="2020-12-31T00:00:00"/>
    <n v="16"/>
    <s v="DTEC-DO"/>
    <n v="0.3"/>
    <s v="SIN OBSERVACIONES"/>
    <m/>
    <n v="-1473.2"/>
    <n v="30"/>
    <n v="4.8"/>
    <n v="4.8"/>
    <n v="16"/>
    <m/>
    <x v="0"/>
    <s v="VENCIDO"/>
    <x v="4"/>
    <s v="H2AT75-OCAD"/>
    <n v="1"/>
    <s v="H2AT75-OCAD - 1"/>
  </r>
  <r>
    <m/>
    <n v="44"/>
    <m/>
    <s v="Administrativo con incidencia fiscal y disciplinaria"/>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2 - Punto B._x000a__x000a_Establecer un Comité de Seguimiento Mensual, entre el INVIAS y el Ministerio de Transporte, el último día hábil del mes, con el objetivo de hacerle seguimiento a las solicitudes de aval radicadas en el Ministerio y el estado de las mismas."/>
    <s v="Establecer un Comité de Seguimiento Mensual."/>
    <s v="Actas de comité"/>
    <n v="16"/>
    <d v="2020-09-30T00:00:00"/>
    <d v="2021-12-31T00:00:00"/>
    <n v="65.285714285714292"/>
    <s v="SRT"/>
    <n v="0"/>
    <s v="SIN OBSERVACIONES"/>
    <m/>
    <n v="-1485.3666666666666"/>
    <n v="0"/>
    <n v="0"/>
    <n v="0"/>
    <n v="0"/>
    <m/>
    <x v="1"/>
    <s v=""/>
    <x v="4"/>
    <s v="H2AT75-OCAD"/>
    <n v="2"/>
    <s v="H2AT75-OCAD - 2"/>
  </r>
  <r>
    <m/>
    <n v="45"/>
    <m/>
    <s v="Administrativo con incidencia fiscal y disciplinaria"/>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3."/>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3 - Punto C._x000a__x000a_Establecer con base en lo dicho por la CGR, una revisión jurídica aleatoria de los contratos a medida que vayan ocurriendo cambios normativos, jurisprudenciales y conceptuales  en los ítems a pagar."/>
    <s v="Revisiones jurídicas aleatorias semestrales de los contratos a medida que vayan ocurriendo cambios jurisprudenciales y conceptuales  en los ítems a pagar."/>
    <s v="Acta de revisiones aleatorias hechas a los contratos."/>
    <n v="1"/>
    <d v="2020-09-10T00:00:00"/>
    <d v="2020-12-31T00:00:00"/>
    <n v="16"/>
    <s v="SRT"/>
    <n v="0"/>
    <s v="Ver comentario columna K."/>
    <m/>
    <n v="-1473.2"/>
    <n v="0"/>
    <n v="0"/>
    <n v="0"/>
    <n v="16"/>
    <m/>
    <x v="0"/>
    <s v=""/>
    <x v="4"/>
    <s v="H2AT75-OCAD"/>
    <n v="3"/>
    <s v="H2AT75-OCAD - 3"/>
  </r>
  <r>
    <n v="40"/>
    <n v="46"/>
    <m/>
    <s v="Administrativo con incidencia fiscal y disciplinaria"/>
    <s v="14 06 100   "/>
    <s v="H3AT75-OCAD PAZ. BPIN INVIAS Cauca 20181301010001 Adición Contrato de Interventoría 936 de 2018. _x000a__x000a_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_x000a__x000a_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_x000a__x000a_"/>
    <s v="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_x000a__x000a_Además de las fallas de planeación, se presentaron incumplimientos del contratista, debidamente notificados por el Consorcio Doble IN interventor del proyecto para Jambaló y Cajibío, que se tradujeron en retraso en el cronograma de obras (...)."/>
    <s v="Generar controles dentro del estudio previo o los pliegos de condiciones, conducentes al seguimiento previo al inicio del proceso, que conlleven a la verificación del proyecto cuando éste sea entregado al Instituto para su ejecución."/>
    <s v="Generar controles dentro del estudio previo o dentro de los pliegos de condiciones, conducentes al seguimiento previo al inicio del proceso, que conlleven a la verificación del proyecto cuando este sea entregado al Instituto para su ejecución."/>
    <s v="Obligación contractual establecida en los documentos precontractuales y contractuales. ."/>
    <n v="1"/>
    <d v="2020-09-10T00:00:00"/>
    <d v="2020-12-31T00:00:00"/>
    <n v="16"/>
    <s v="SRT"/>
    <n v="0"/>
    <s v="SIN OBSERVACIONES"/>
    <m/>
    <n v="-1473.2"/>
    <n v="0"/>
    <n v="0"/>
    <n v="0"/>
    <n v="16"/>
    <m/>
    <x v="0"/>
    <s v="VENCIDO"/>
    <x v="4"/>
    <s v="H3AT75-OCAD"/>
    <n v="1"/>
    <s v="H3AT75-OCAD - 1"/>
  </r>
  <r>
    <n v="41"/>
    <n v="47"/>
    <m/>
    <s v="Administrativo con incidencia fiscal y disciplinaria"/>
    <s v="14 05 004   "/>
    <s v="H20AT75-OCAD PAZ. BPIN BOYACÁ 20171301010085 Contrato de Interventoría N°. 973 - 2018. _x000a__x000a_El Instituto Nacional de Vías suscribió el contrato de interventoría (…) el 23 de julio de 2018, cuyo objeto fue la &quot;Interventoría técnica administrativa, financiera y ambiental para la rehabilitación de la vía Vado Hondo - Labranzagrande Dpto. de Boyacá&quot; (...)._x000a__x000a_No se cumplió a cabalidad con realizar labores de control y vigilancia, incumplim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_x000a__x000a_Por aumento en las cantidades y valores en algunos de los ÍTEMS del APU lo cual corresponde al 0,05% del valor total pagado dentro del contrato de obra principal._x000a__x000a_Se presenta un hallazgo por $1.100.700._x000a__x000a_"/>
    <s v="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
    <s v="Requerir a la Gobernación de Boyacá, que lleve a cabo el ajuste en la siguiente acta por el mayor valor pagado y hacerle el respectivo seguimiento."/>
    <s v="Solicitud mediante oficio a la Gobernación de Boyacá, que lleve a cabo el ajuste en la siguiente acta por el mayor valor pagado. Y hacerle el respectivo seguimiento."/>
    <s v="Un oficio de solicitud"/>
    <n v="1"/>
    <d v="2020-09-10T00:00:00"/>
    <d v="2020-12-31T00:00:00"/>
    <n v="16"/>
    <s v="SRT"/>
    <n v="0"/>
    <s v="Ver comentario columna K."/>
    <m/>
    <n v="-1473.2"/>
    <n v="0"/>
    <n v="0"/>
    <n v="0"/>
    <n v="16"/>
    <m/>
    <x v="0"/>
    <s v="VENCIDO"/>
    <x v="4"/>
    <s v="H20AT75-OCAD"/>
    <n v="1"/>
    <s v="H20AT75-OCAD - 1"/>
  </r>
  <r>
    <n v="42"/>
    <n v="48"/>
    <m/>
    <s v="Administrativo con incidencia fiscal y disciplinaria"/>
    <s v="14 05 004   "/>
    <s v="H22AT75-OCAD PAZ. BPIN BOLÍVAR 2017000020090 Contrato de Interventoría N°. 935-2018._x000a__x000a_El Instituto Nacional de Vías suscribió el contrato de interventoría 935-2018, el 05 de julio, cuyo objeto fue la &quot;interventoría técnica, administrativa, financiera y ambiental para la construcción de pavimentación en concreto asfáltico de la vía que conduce de la cabecera municipal de Regidor al municipio de Río Viejo._x000a__x000a_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_x000a__x000a_Se cobra una cantidad de Km adicional (0.882) lo cual corresponde al 0.16%  del valor total pagado dentro del contrato de obra principal de obra N°. 2483-2018._x000a__x000a_Se configura un hallazgo por un valor de $2.451.190._x000a__x000a_"/>
    <s v="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
    <s v="Requerir a la interventoría una verificación sobre lo dicho por la Contraloría General de la República en el hallazgo. "/>
    <s v="Oficio dirigido a la interventoría sobre la verificación de lo dicho por la Contraloría General de la República en el hallazgo. "/>
    <s v="Un oficio de solicitud"/>
    <n v="1"/>
    <d v="2020-09-10T00:00:00"/>
    <d v="2020-12-31T00:00:00"/>
    <n v="16"/>
    <s v="SRT"/>
    <n v="0"/>
    <s v="SIN OBSERVACIONES"/>
    <m/>
    <n v="-1473.2"/>
    <n v="0"/>
    <n v="0"/>
    <n v="0"/>
    <n v="16"/>
    <m/>
    <x v="0"/>
    <s v="VENCIDO"/>
    <x v="4"/>
    <s v="H22AT75-OCAD"/>
    <n v="1"/>
    <s v="H22AT75-OCAD - 1"/>
  </r>
  <r>
    <n v="43"/>
    <n v="49"/>
    <m/>
    <s v="Administrativo"/>
    <s v="14 05 004   "/>
    <s v="H11AEFC. Calidad de las obras ejecutadas. Contrato de obra No. 1021 de 2018._x000a__x000a_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_x000a__x000a_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_x000a__x000a_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_x000a__x000a_Acción 1."/>
    <s v="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_x000a__x000a_La falta de rigor en el control de la obra permitió que estas se entregaran con deficiencias en la calidad por parte del contratista, como se describió en la condición."/>
    <s v="Realizar inventario de daños y/o patologías que se presentan en todo el tramo intervenido en el marco del contrato de obra No. 1021 de 2018."/>
    <s v="Realizar inventario de daños y/o patologías que se presentan en todo el tramo intervenido en el marco del contrato de obra No. 1021 de 2018."/>
    <s v="Informe de la interventoría con el inventario de daños y/o patologías."/>
    <n v="1"/>
    <d v="2020-08-12T00:00:00"/>
    <d v="2020-09-30T00:00:00"/>
    <n v="7"/>
    <s v="SRT"/>
    <n v="0"/>
    <s v="SIN OBSERVACIONES"/>
    <m/>
    <n v="-1470.1333333333334"/>
    <n v="0"/>
    <n v="0"/>
    <n v="0"/>
    <n v="7"/>
    <m/>
    <x v="0"/>
    <s v="VENCIDO"/>
    <x v="5"/>
    <s v="H11AEFC"/>
    <n v="1"/>
    <s v="H11AEFC - 1"/>
  </r>
  <r>
    <m/>
    <n v="50"/>
    <m/>
    <s v="Administrativo"/>
    <s v="14 05 004   "/>
    <s v="H11AEFC. Calidad de las obras ejecutadas. Contrato de obra No. 1021 de 2018._x000a__x000a_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_x000a__x000a_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_x000a__x000a_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_x000a__x000a_Acción 2."/>
    <s v="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_x000a__x000a_La falta de rigor en el control de la obra permitió que estas se entregaran con deficiencias en la calidad por parte del contratista, como se describió en la condición."/>
    <s v="Realizar las reparaciones correspondientes de conformidad con el inventario de daños y/o patologías que se presentan en todo el tramo intervenido en el marco del contrato de obra No. 1021 de 2018."/>
    <s v="Realizar las reparaciones correspondientes de conformidad con el inventario de daños y/o patologías que se presentan en todo el tramo intervenido en el marco del contrato de obra No. 1021 de 2018."/>
    <s v="Informe de la interventoría con registro fotográfico de cada una de las intervenciones."/>
    <n v="1"/>
    <d v="2020-10-01T00:00:00"/>
    <d v="2020-11-30T00:00:00"/>
    <n v="8.5714285714285712"/>
    <s v="SRT"/>
    <n v="0"/>
    <s v="SIN OBSERVACIONES"/>
    <m/>
    <n v="-1472.1666666666667"/>
    <n v="0"/>
    <n v="0"/>
    <n v="0"/>
    <n v="8.5714285714285712"/>
    <m/>
    <x v="0"/>
    <s v=""/>
    <x v="5"/>
    <s v="H11AEFC"/>
    <n v="2"/>
    <s v="H11AEFC - 2"/>
  </r>
  <r>
    <n v="44"/>
    <n v="51"/>
    <m/>
    <s v="Administrativo"/>
    <s v="18 01 002   "/>
    <s v="H1AF19. Activos en concesión. _x000a__x000a_INVIAS mantiene registrado en la cuenta 171001 Bienes de Uso Público en Servicio – Red Carretera, las vías que ha entregado en concesión por $7.624.598 millones, sobreestimando la cuenta en dicho valor. (181 tramos de vía)_x000a__x000a_Igual situación se presenta en la cuenta 171014 Bienes de Uso Público en Servicio – Terrenos, en donde se registran terrenos entregados a la ANI por $1.122.084 millones. (52 tramos)_x000a_ _x000a_(Ver cuadros 1 y 2. Informe Auditoría Financiera 2019)."/>
    <s v="No aplicación del procedimiento contable para el registro de los hechos económicos relacionados con los acuerdos de concesión de infraestructura de transporte, contenido en la Resolución 602 de 2018, expedida por la Contaduría General de la Nación, que establece: “cuando la entidad titular (INVIAS) de activos de infraestructura de transporte entregue dichos activos a una entidad concedente, debe disminuir los valores por los que se encuentran registrados dichos activos”. "/>
    <s v="Dar cumplimiento a las actividades previstas para el año 2020 en el plan de acción para la aplicación de la resolución 602 de 2018."/>
    <s v="Revelar en notas el grado de avance del plan de acción para la aplicación de la Resolución 602 de 2018, vigencia 2020._x000a__x000a_"/>
    <s v="Notas a los Estados Financieros"/>
    <n v="1"/>
    <d v="2020-08-13T00:00:00"/>
    <d v="2021-02-28T00:00:00"/>
    <n v="28.428571428571427"/>
    <s v="SF (GC)"/>
    <n v="1"/>
    <s v="SIN OBSERVACIONES"/>
    <d v="2021-03-05T00:00:00"/>
    <n v="0.16666666666666666"/>
    <n v="100"/>
    <n v="28.428571428571427"/>
    <n v="28.428571428571427"/>
    <n v="28.428571428571427"/>
    <m/>
    <x v="2"/>
    <s v="CUMPLIDO"/>
    <x v="6"/>
    <s v="H1AF19"/>
    <n v="1"/>
    <s v="H1AF19 - 1"/>
  </r>
  <r>
    <n v="45"/>
    <n v="52"/>
    <m/>
    <s v="Administrativo con presunta incidencia disciplinaria"/>
    <s v="18 01 003   "/>
    <s v="H2AF19. Terrenos de Bienes de Uso Público. _x000a__x000a_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s v="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
    <s v="Desarrollar el plan de trabajo del proyecto BUPI para la vigencia 2020, correspondiente al estudio del 100% los registros suministrados en el 1 envió de la fuente de información de la SNR,  monitoreada a través de la conciliación contable e informe de gestión de BUPI."/>
    <s v="Adelantar la conciliación contable mensual con los anexos del inventario de predios y el informe de gestión de BUPI."/>
    <s v="Documento mensual de conciliación "/>
    <n v="6"/>
    <d v="2020-08-13T00:00:00"/>
    <d v="2021-01-30T00:00:00"/>
    <n v="24.285714285714285"/>
    <s v="SMA (BUPI)-SF (GC)"/>
    <n v="6"/>
    <s v="SIN OBSERVACIONES"/>
    <d v="2021-03-12T00:00:00"/>
    <n v="1.3666666666666667"/>
    <n v="100"/>
    <n v="24.285714285714285"/>
    <n v="24.285714285714285"/>
    <n v="24.285714285714285"/>
    <m/>
    <x v="2"/>
    <s v="CUMPLIDO"/>
    <x v="6"/>
    <s v="H2AF19"/>
    <n v="1"/>
    <s v="H2AF19 - 1"/>
  </r>
  <r>
    <n v="46"/>
    <n v="53"/>
    <m/>
    <s v="Administrativo con presunto alcance disciplinario"/>
    <s v="18 01 001   "/>
    <s v="H3AF19. Saldos re expresados._x000a__x000a_Durante la vigencia 2019 el INVIAS realizó re-expresión de los estados financieros de la vigencia 2018 que afectaron las cuentas de Propiedad, Planta y Equipo, Bienes de Uso Público y Capital Fiscal._x000a__x000a_(...) las explicaciones sobre las variaciones de sus subcuentas se sustentan en los saldos a 31 de diciembre de 2018 sin re expresión es decir sobre saldos no reales y no oficiales, dado que el Estado de Situación Financiera Comparativo que acompañan las notas refleja los saldos a 31 de diciembre de 2018 con saldos re expresados que son los datos oficiales. (Ver cuadros 3 y 4. Informe de Auditoría Financiera 2019)._x000a__x000a_De igual manera, en el numeral 11.1 se presenta el cuadro que refleja las variaciones presentadas en la Cuenta Bienes de Uso Público tanto en construcción como en servicio, en ésta última se muestran los saldos iniciales correspondientes a las cifras sin re expresar de diciembre 31 de 2018 y se reflejan los movimientos realizados en la vigencia 2019 e inexplicablemente el resultado final corresponde al saldo a 31 de diciembre de 2019."/>
    <s v=" _x000a__x000a_Incumplimiento de las características que deben reunir las Notas Explicativas de los Estados Financieros, de acuerdo con el Marco Conceptual para la Preparación y Presentación de Información Financiera de las entidades de gobierno, en relación con las notas explicativas de la cuenta Propiedad Planta y Equipo, Bienes de Uso Público y Resultados de Ejercicios Anteriores."/>
    <s v="Elaborar, formalizar, socializar e implementar instructivo en el cual se indique la forma de proceder cuando existe reexpresión de saldos"/>
    <s v="Elaboración, formalización, socialización e implementación del instructivo en el cual se indique la forma de proceder cuando existe reexpresión de saldos"/>
    <s v="Instructivo formalizado, socializado e implementado"/>
    <n v="1"/>
    <d v="2020-08-13T00:00:00"/>
    <d v="2020-12-31T00:00:00"/>
    <n v="20"/>
    <s v="SF (GC)"/>
    <n v="0"/>
    <s v="SIN OBSERVACIONES"/>
    <m/>
    <n v="-1473.2"/>
    <n v="0"/>
    <n v="0"/>
    <n v="0"/>
    <n v="20"/>
    <m/>
    <x v="0"/>
    <s v="VENCIDO"/>
    <x v="6"/>
    <s v="H3AF19"/>
    <n v="1"/>
    <s v="H3AF19 - 1"/>
  </r>
  <r>
    <n v="47"/>
    <n v="54"/>
    <m/>
    <s v="Administrativo con presunto alcance disciplinario"/>
    <s v="18 01 001   "/>
    <s v="H4AF19. Análisis de Notas Explicativas. _x000a__x000a_Las Notas Explicativas que presenta INVIAS, evidencian algunos errores de forma que no permiten una adecuada comprensibilidad, entre las que se encuentran las siguientes:_x000a__x000a_De 119 cuadros que se presentan en las notas, tan sólo 6 cuentan con número y nombre, los nombres de los capítulos se confunden con el título de los cuadros, cuadros cortados por saltos de página y títulos al final de la página sin texto, entre otros._x000a__x000a_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_x000a__x000a_En el acápite de antecedentes se informa que la Políticas Contables se actualizó mediante la Resolución 3807 de 2019. Sin embargo, esta resolución se encuentra derogada por la Resolución 7150 de 2019, con la que se adopta el nuevo manual."/>
    <s v="Falta de aplicación efectiva de controles, lo que conlleva también a un presunto incumplimiento del Marco Normativo para Entidades de Gobierno. "/>
    <s v="Elaborar formato guía para la elaboración de las notas a los Estados Financieros, para su aplicación a partir de la vigencia 2020."/>
    <s v="Elaboración de formato guía para la elaboración de las notas a los Estados Financieros, , para su aplicación a partir de la vigencia 2020."/>
    <s v="Formato guía elaborado e implementado"/>
    <n v="1"/>
    <d v="2020-08-13T00:00:00"/>
    <d v="2020-11-30T00:00:00"/>
    <n v="15.571428571428571"/>
    <s v="SF (GC)"/>
    <n v="1"/>
    <s v="SIN OBSERVACIONES"/>
    <d v="2021-03-05T00:00:00"/>
    <n v="3.1666666666666665"/>
    <n v="100"/>
    <n v="15.571428571428571"/>
    <n v="15.571428571428571"/>
    <n v="15.571428571428571"/>
    <m/>
    <x v="2"/>
    <s v="CUMPLIDO"/>
    <x v="6"/>
    <s v="H4AF19"/>
    <n v="1"/>
    <s v="H4AF19 - 1"/>
  </r>
  <r>
    <n v="48"/>
    <n v="55"/>
    <m/>
    <s v="Administrativo con posible incidencia disciplinaria"/>
    <s v="18 01 002   "/>
    <s v="H5AF19. Operaciones recíprocas reportadas por el INVIAS. _x000a__x000a_De acuerdo con lo reportado por la administración del INVIAS, y a pesar de las acciones emprendidas por la entidad, a 31 de diciembre de 2019, se evidenció que la entidad incluyó saldos sin conciliar de las cuentas contables recíprocas que tiene con otras entidades públicas._x000a__x000a_Es así que para la cuenta 1.9.08.01 Recursos Entregados en Administración por $1.056.202.368.408, calculado como la sumatoria de las diferencias absolutas entre el saldo registrado por INVIAS y el registrado por la entidad reciproca, corresponde al 56% del total de la cuenta ($1.870.505.596.634) y para la cuenta 2.4.01.02 Proyectos de Inversión las diferencias absolutas entre los saldos del INVIAS y los de las entidades reciprocas suman $201.819.312.518, que representa el 55% del total de la cuenta ($370.257.706.286) y menos significativa es la diferencia registrada para la cuenta 2.9.02.01 Recursos Recibidos en Administración por $106.740.375. Por lo tanto, se genera una limitante o deficiencia que origina la imposibilidad de verificar y comprobar el saldo real de las cuentas mencionadas.                  _x000a__x000a_(Ver cuadro 5. Informe Auditoría Financiera 2019)."/>
    <s v="Esta situación se debe a errores de registro o imputación contable, utilización de cuentas no incluidas en las reglas de eliminación y momentos distintos de reconocimiento de la transacción, entre otros._x000a__x000a_"/>
    <s v="Revisar, actualizar y socializar el procedimiento Conciliación Operaciones Recíprocas INVIAS, incorporando nuevos controles._x000a__x000a_"/>
    <s v="Revisión, actualización y socialización del procedimiento Conciliación Operaciones Recíprocas INVIAS, incorporando nuevos controles."/>
    <s v="Procedimiento revisado, actualizado y socializado"/>
    <n v="1"/>
    <d v="2020-08-13T00:00:00"/>
    <d v="2020-11-30T00:00:00"/>
    <n v="15.571428571428571"/>
    <s v="SF (GC)"/>
    <n v="1"/>
    <s v="SIN OBSERVACIONES"/>
    <d v="2021-03-05T00:00:00"/>
    <n v="3.1666666666666665"/>
    <n v="100"/>
    <n v="15.571428571428571"/>
    <n v="15.571428571428571"/>
    <n v="15.571428571428571"/>
    <m/>
    <x v="2"/>
    <s v="CUMPLIDO"/>
    <x v="6"/>
    <s v="H5AF19"/>
    <n v="1"/>
    <s v="H5AF19 - 1"/>
  </r>
  <r>
    <n v="49"/>
    <n v="56"/>
    <m/>
    <s v="Administrativo con posible incidencia disciplinaria"/>
    <s v="18 01 002   "/>
    <s v="H6AF19. Operaciones recíprocas reportadas por otras entidades del Estado._x000a__x000a_El INVIAS también aparece relacionado como entidad recíproca de los entes del estado con los cuales realiza transacciones, hechos y operaciones económicas, constituyéndose en una entidad destino. De este análisis se evidenció que INVIAS, en algunos casos, no tiene registradas en sus cuentas reciprocas los saldos que reportan las entidades relacionadas (Ver cuadro 6. Informe Auditoría Financiera 2019), y en otros casos, se presentan diferencias entre los saldos. "/>
    <s v="Esta situación se debe a errores de registro o imputación contable, utilización de cuentas no incluidas en las reglas de eliminación y momentos distintos de reconocimiento de la transacción, entre otros. _x000a__x000a_"/>
    <s v="Revisar, actualizar y socializar el procedimiento Conciliación Operaciones Recíprocas INVIAS, incorporando nuevos controles._x000a__x000a_"/>
    <s v="Revisión, actualización y socialización del procedimiento Conciliación Operaciones Recíprocas INVIAS, incorporando nuevos controles."/>
    <s v="Procedimiento revisado, actualizado y socializado"/>
    <n v="1"/>
    <d v="2020-08-13T00:00:00"/>
    <d v="2020-11-30T00:00:00"/>
    <n v="15.571428571428571"/>
    <s v="SF (GC)"/>
    <n v="1"/>
    <s v="SIN OBSERVACIONES"/>
    <d v="2021-03-03T00:00:00"/>
    <n v="3.1"/>
    <n v="100"/>
    <n v="15.571428571428571"/>
    <n v="15.571428571428571"/>
    <n v="15.571428571428571"/>
    <m/>
    <x v="2"/>
    <s v="CUMPLIDO"/>
    <x v="6"/>
    <s v="H6AF19"/>
    <n v="1"/>
    <s v="H6AF19 - 1"/>
  </r>
  <r>
    <n v="50"/>
    <n v="57"/>
    <m/>
    <s v="Administrativo con posible incidencia disciplinaria"/>
    <s v="18 01 002   "/>
    <s v="H7AF19. Anticipo para Adquisición de Bienes y Servicios. _x000a__x000a_De acuerdo con el Marco Conceptual para la Preparación y Presentación de Información Financiera de las Entidades de Gobierno: “Los activos son recursos controlados por la entidad que resultan de un evento pasado y de los cuales se espera obtener un potencial de servicio o generar beneficios económicos futuros&quot;._x000a__x000a_Sin embargo, la cuenta 1.9.06.04 Anticipo para Adquisición de Bienes y Servicios no cumple con dicha característica, dado que en el saldo a 31 de diciembre de 2019 por $289.871 millones incluye $ 2.503 millones del contrato 840/1988 por $4 millones, sobre el cual no se tiene ningún registro y el contrato 3381/2009 por $2.499 millones, que se encuentra certificado (figura utilizada del INVIAS que representa los contratos sobre los cuales se perdió la competencia para liquidar)._x000a__x000a_Esta situación genera que la cuenta en mención se encuentre sobreestimada en $2.503 millones."/>
    <s v="Falta de conciliación con las áreas que producen la información de origen y deficiencias en el proceso de depuración. "/>
    <s v="Suscribir acuerdos de nivel de servicios para los ejercicios de conciliación entre el Grupo Contabilidad, Dirección Operativa y Dirección Técnica."/>
    <s v="Suscripción acuerdos de nivel de servicios para los ejercicios de conciliación entre el Grupo Contabilidad, Dirección Operativa y Dirección Técnica."/>
    <s v="Acuerdos de nivel de servicios"/>
    <n v="2"/>
    <d v="2020-08-13T00:00:00"/>
    <d v="2020-10-31T00:00:00"/>
    <n v="11.285714285714286"/>
    <s v="SF(GC)-DO-DTEC"/>
    <n v="2"/>
    <s v="Acción cumplida según papel de trabajo del 21 de enero de 2021."/>
    <m/>
    <n v="-1471.1666666666667"/>
    <n v="100"/>
    <n v="11.285714285714286"/>
    <n v="11.285714285714286"/>
    <n v="11.285714285714286"/>
    <m/>
    <x v="2"/>
    <s v="CUMPLIDO"/>
    <x v="6"/>
    <s v="H7AF19"/>
    <n v="1"/>
    <s v="H7AF19 - 1"/>
  </r>
  <r>
    <n v="51"/>
    <n v="58"/>
    <m/>
    <s v="Administrativo"/>
    <s v="18 01 002   "/>
    <s v="H8AF19. Reclasificación partidas de Bienes de Uso Público en Construcción a Bienes de Uso Público en Servicio. _x000a__x000a_Al cierre de la vigencia de 2019, los saldos de los contratos de obra 0642/2015 por la suma de $731.146.282.511,16 y de interventoría 0644/2015 por valor de $41.720.519.168 quedaron contabilizados como parte del saldo de la cuenta 170501 Bienes de Uso Público en Construcción y no como Bienes de Uso Público en Servicio, teniendo como sustento que el contratista no ha terminado la ejecución de unas obras y que la interventoría no ha recibido por calidad, como otros ítems de obra que no se han iniciado relacionadas al espacio público._x000a__x000a_(…) operación del nuevo puente Pumarejo, el cual se dio al servicio con el acto de su inauguración en el mes de diciembre de 2019."/>
    <s v="No aplicación del principio de Esencia sobre la Forma, principio que se aplica para reconocer en la contabilidad actos que no han completado su forma jurídica o que, a pesar de haberlo hecho, resulten ilegales."/>
    <s v="Revisar, actualizar y socializar el Procedimiento Gestión y Reconocimiento Contable de las Novedades Bienes de Uso Público."/>
    <s v="Revisión, actualización y socialización del  Procedimiento Gestión y Reconocimiento Contable de las Novedades Bienes de Uso Público."/>
    <s v="Procedimiento revisado, actualizado y socializado"/>
    <n v="1"/>
    <d v="2020-08-13T00:00:00"/>
    <d v="2020-10-31T00:00:00"/>
    <n v="11.285714285714286"/>
    <s v="SF (GC)"/>
    <n v="1"/>
    <s v="Acción cumplida según papel de trabajo elaborado el 10 de diciembre de 2020."/>
    <m/>
    <n v="-1471.1666666666667"/>
    <n v="100"/>
    <n v="11.285714285714286"/>
    <n v="11.285714285714286"/>
    <n v="11.285714285714286"/>
    <m/>
    <x v="2"/>
    <s v="CUMPLIDO"/>
    <x v="6"/>
    <s v="H8AF19"/>
    <n v="1"/>
    <s v="H8AF19 - 1"/>
  </r>
  <r>
    <n v="52"/>
    <n v="59"/>
    <m/>
    <s v="Administrativo"/>
    <s v="18 01 001   "/>
    <s v="H9AF19. Nota 11.1.1 Bienes de Uso Público en Construcción. _x000a__x000a_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
    <s v="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
    <s v="_x000a__x000a_Desarrollar el plan de trabajo del proyecto BUPI, correspondiente a los predios adquiridos en la vigencia 2020, monitoreado a través de la conciliación contable e informe de gestión de BUPI. _x000a__x000a__x000a_"/>
    <s v="Adelantar la conciliación contable mensual con los anexos del inventario de predios y el informe de gestión de BUPI."/>
    <s v="Documento mensual de conciliación "/>
    <n v="6"/>
    <d v="2020-08-13T00:00:00"/>
    <d v="2021-01-30T00:00:00"/>
    <n v="24.285714285714285"/>
    <s v="SMA-SF (GC)"/>
    <n v="6"/>
    <s v="SIN OBSERVACIONES"/>
    <d v="2021-03-12T00:00:00"/>
    <n v="1.3666666666666667"/>
    <n v="100"/>
    <n v="24.285714285714285"/>
    <n v="24.285714285714285"/>
    <n v="24.285714285714285"/>
    <m/>
    <x v="2"/>
    <s v="CUMPLIDO"/>
    <x v="6"/>
    <s v="H9AF19"/>
    <n v="1"/>
    <s v="H9AF19 - 1"/>
  </r>
  <r>
    <n v="53"/>
    <n v="60"/>
    <m/>
    <s v="Administrativo"/>
    <s v="18 01 002   "/>
    <s v="H10AF19. Identificación de situaciones frente a los procesos jurídicos reportados en la Nota 23 Provisiones – 23.1 Litigios y Demandas con referencia a la información registrada en la base de datos del EKOGUI. _x000a__x000a_El análisis de la información por concepto de registros de Provisiones reveladas en la Nota 23.1 Litigios y Demandas, contra la Base de Datos de EKOGUI, permitió establecer las siguientes diferencias:_x000a__x000a_1. La Agencia Nacional de Defensa Jurídica del Estado, en su base de datos de EKOGUI registró como Activos 2.223 procesos, (…) con una provisión contable por $3.326.211.953.009,00. (…) esta información no guarda correspondencia con los 2.890 procesos que revela la Nota 23.1. Litigios y Demandas, evaluada por la Oficina Asesora Jurídica del INVIAS, (…) lo cual permitió establecer una diferencia mayor de 667 procesos a cargo del INVIAS._x000a_2. La Oficina Asesora Jurídica reportó 1.022 procesos jurídicos que mantienen la misma información según la última calificación realizada correspondió al periodo 2005 - 2018, como fuente de información determinada para el cierre de la vigencia 2019. En este mismo sentido la base de datos del EKOGUI detalló 890 procesos jurídicos Activos con calificación ALTA y provisión contable por $2.850.727.939.600,00 para el periodo 2015 – 2019. Situación que evidenció nuevamente una diferencia mayor de 132 procesos a cargo del Instituto. _x000a_3. La Oficina Asesora Jurídica reportó 710 procesos jurídicos de su base de información que concomitantemente no presentaban calificación y provisión contable, motivo por el cual no se reconoció contablemente. En este aspecto, la base de datos del EKOGUI registró 800 procesos jurídicos Activos que simultáneamente no tienen calificación y provisión contable, para una diferencia mayor de 90 procesos. _x000a__x000a_Las diferencias presentadas entre las bases de datos de la Oficina Asesora Jurídica y el EKOGUI, determinó que la información en ambos casos sigue siendo no concordante."/>
    <s v="La información revelada está limitada en la nota de los estados contables por concepto de la cuenta 2701 Litigios y Demandas (…) en virtud de que la información suministrada preliminarmente con la base del EKOGUI por la entidad no incluyó algunas de las validaciones realizadas en enero de 2020, y que incidieron al cierre de la vigencia de 2019."/>
    <s v="Suscribir acuerdo de nivel de servicios para los ejercicios de conciliación entre la Oficina Asesora Jurídica y el Grupo Contabilidad, en atención de lo preceptuado en la Directiva 01 de 2020."/>
    <s v="Suscripción de acuerdo de nivel de servicios para los ejercicios de conciliación entre la Oficina Asesora Jurídica y el Grupo Contabilidad."/>
    <s v="Acuerdo de nivel de servicios"/>
    <n v="1"/>
    <d v="2020-08-13T00:00:00"/>
    <d v="2020-10-31T00:00:00"/>
    <n v="11.285714285714286"/>
    <s v="SF (GC)-OAJ"/>
    <n v="1"/>
    <s v="Acción cumplida según papel de trabajo elaborado el 20 de enero de 2021."/>
    <m/>
    <n v="-1471.1666666666667"/>
    <n v="100"/>
    <n v="11.285714285714286"/>
    <n v="11.285714285714286"/>
    <n v="11.285714285714286"/>
    <m/>
    <x v="2"/>
    <s v="CUMPLIDO"/>
    <x v="6"/>
    <s v="H10AF19"/>
    <n v="1"/>
    <s v="H10AF19 - 1"/>
  </r>
  <r>
    <n v="54"/>
    <n v="61"/>
    <m/>
    <s v="Administrativo"/>
    <s v="18 01 002   "/>
    <s v="H11AF19. Nota 21.3 Créditos Judiciales – Información revelada. _x000a__x000a_Revisada la Nota 21.3 Créditos Judiciales que hace parte de la Nota 21 Cuentas por pagar, se reveló el valor de obligaciones por concepto de fallos en contra del INVIAS, debidamente ejecutoriados, así como mandamientos ejecutivos, conciliaciones administrativas y otras órdenes judiciales falladas a favor de terceros y originados en litigios de carácter civil, laboral o administrativo y en sus subcuentas se registró créditos judiciales reconocidos previamente por la Oficina Asesora Jurídica, para efectos de pago en la vigencia 2019 de 111 procesos que en su mayoría correspondieron a reparaciones directas y conciliaciones judiciales y extrajudiciales. _x000a__x000a_Verificada la información contra la base recibida del INVIAS por estos mismos conceptos se estableció que la misma no guarda correspondencia con respecto a los 754 procesos pagados por $54.304.362.975,93 durante la vigencia 2019, y que en la nota objeto de análisis de comprobación, la Oficina Asesora Jurídica no detalló la cuantía de los 111 procesos pagados."/>
    <s v="Debilidades del proceso contable y sistema documental con respecto a las formas de organización y ejecución del proceso financiero según lo dispuesto en la Resolución 625 de 2019 expedida por la Contaduría General de la Nación. _x000a__x000a_(…) la información suministrada preliminarmente por la entidad no incluyó la totalidad de los pagos realizados en la vigencia de 2019. _x000a_"/>
    <s v="Suscribir acuerdo de nivel de servicios para los ejercicios de conciliación entre la Oficina Asesora Jurídica y el Grupo Contabilidad, en atención de lo preceptuado en la Directiva 01 de 2020."/>
    <s v="Suscripción de acuerdo de nivel de servicios para los ejercicios de conciliación entre la Oficina Asesora Jurídica y el Grupo Contabilidad."/>
    <s v="Acuerdo de nivel de servicios"/>
    <n v="1"/>
    <d v="2020-08-13T00:00:00"/>
    <d v="2020-10-31T00:00:00"/>
    <n v="11.285714285714286"/>
    <s v="SF (GC)-OAJ"/>
    <n v="1"/>
    <s v="SIN OBSERVACIONES"/>
    <d v="2021-01-25T00:00:00"/>
    <n v="2.8666666666666667"/>
    <n v="100"/>
    <n v="11.285714285714286"/>
    <n v="11.285714285714286"/>
    <n v="11.285714285714286"/>
    <m/>
    <x v="2"/>
    <s v="CUMPLIDO"/>
    <x v="6"/>
    <s v="H11AF19"/>
    <n v="1"/>
    <s v="H11AF19 - 1"/>
  </r>
  <r>
    <n v="55"/>
    <n v="62"/>
    <m/>
    <s v="Administrativo"/>
    <s v="18 01 001   "/>
    <s v="H12AF19. Nota de Deterioro de Bienes de Uso Público en Servicio. _x000a__x000a_Examinada la Metodología para la determinación y cálculo del deterioro de Bienes de Uso Público de la Infraestructura a cargo del INVIAS, el análisis llevó a establecer según lo enunciado en esta metodología (…) que el deterioro solo se determinó específicamente a los kilómetros de la red vial, considerándose que es viable su aplicación. No obstante, se estableció que la nota explicativa no reveló otros aspectos y componentes que integran la red vial, para que su medición fuera más específica y confiable, así: _x000a__x000a_1. No se detalló un inventario del total de kilómetros de vías pavimentadas y no pavimentadas a nivel nacional (…) y de esta cantidad cuántos kilómetros se estimó que pueden estar en mal estado y cuántos kilómetros pueden ser evaluados periódicamente. _x000a_2. No se especificó la cantidad de kilómetros de vías que fueron de objeto del cálculo de deterioro durante la vigencia de 2019 y que conllevó a que se registrará como deterioro de los Bienes de Uso Público en Servicio la suma de $36.021.978 miles. _x000a_3. No identificó los componentes más significativos del inventario de kilómetros de la red vial pavimentada y no pavimentada (…) que puede ser objeto de deterioro. _x000a_4. No se identificó de toda la red vial pavimentada los activos generadores de efectivo con respecto a los tramos viales en los que se recaudó peajes (...)_x000a_5. No se determinó los factores internos y externos que se han apreciado como indicios de deterioro para los componentes que integran la red vial pavimentada y no pavimentada. _x000a_6. No detalló mediante un ejemplo específico de la red vial evaluada la metodología diseñada. "/>
    <s v="La falta de una mayor explicación con respecto a las revelaciones efectuadas en la nota referenciada, se origina en las debilidades de los lineamientos e instrucciones de como las dependencias generadoras de información financiera deben apoyar los procesos de conciliación, verificación y validación de la información que se remite a contabilidad, previos a la generación de los estados financieros."/>
    <s v="Revisar, actualizar y socializar la guía metodológica para la determinación y cálculo del deterioro de Bienes de Uso Público de la infraestructura a cargo del INVIAS."/>
    <s v="Revisión, actualización y socialización de  la guía metodológica para la determinación y cálculo del deterioro de Bienes de Uso Público de la infraestructura a cargo del INVIAS."/>
    <s v="Guía metodológica actualizada"/>
    <n v="1"/>
    <d v="2020-08-13T00:00:00"/>
    <d v="2020-11-30T00:00:00"/>
    <n v="15.571428571428571"/>
    <s v="SF(GC)-DO-DTEC"/>
    <n v="1"/>
    <s v="Acción cumplida ante soportes remitidos por el Grupo Contabilidad mediante el memorando SF-GC 13233 del 28 de febrero de 2021."/>
    <d v="2021-03-03T00:00:00"/>
    <n v="3.1"/>
    <n v="100"/>
    <n v="15.571428571428571"/>
    <n v="15.571428571428571"/>
    <n v="15.571428571428571"/>
    <m/>
    <x v="2"/>
    <s v="CUMPLIDO"/>
    <x v="6"/>
    <s v="H12AF19"/>
    <n v="1"/>
    <s v="H12AF19 - 1"/>
  </r>
  <r>
    <n v="56"/>
    <n v="63"/>
    <m/>
    <s v="Administrativo con presunta incidencia disciplinaria"/>
    <s v="18 01 001   "/>
    <s v="H13AF19. Responsabilidades por establecer en Bienes Entregados en Administración. _x000a__x000a_La Nota a los Estados Financieros 16.3.1. En Administración que hace parte de la Nota 16.3 Bienes Entregados en Administración, estipula de manera muy breve en sus párrafos que se registraron ajustes derivados del proceso de depuración extraordinaria de estos recursos (…)_x000a__x000a_El análisis (…) con referencia a la nota analizada permite señalar la baja de 69 partidas por $21.460.413 miles por su antigüedad como parte del proceso de depuración de saldos relacionados con anticipos pendientes de amortizar de recursos entregados en administración aprobadas en el Comité Técnico de Sostenibilidad del Sistema de la Contabilidad Pública. Sin embargo, en este aspecto es necesario señalar la existencia de deficiencias en su revelación que afecta la confiabilidad y trazabilidad de los hechos informados._x000a__x000a_En cuanto (…) a la reclasificación a cuentas de difícil recaudo de 80 partidas por $48.578.250 miles, reportadas por la Oficina Asesora Jurídica de procesos judiciales en curso, se estableció que esta nota presenta inconsistencias en su revelación._x000a__x000a_"/>
    <s v="Falta de lineamientos e instrucciones de como las dependencias generadoras de información financiera deben apoyar los procesos de conciliación, verificación y validación de la información que se remite a contabilidad, previos a la generación de los estados financieros ampliamente difundidas a través de las Resoluciones 425 de 2019, 625 de 2018, 196 de 2016, e Instructivo 001 de 20019. _x000a__x000a_Falta de un plan de contingencia en desarrollo del sistema de gestión de calidad y administración del riesgo, que le permitiera a la entidad desarrollar para llevar a cabo la reconstrucción de la información perdida o extraviada con referencia a cada una de las partidas mencionadas y que sobre las cuales se fundamentó la información contable que sirvió de fuente y soporte para el cierre de la vigencia de 2019, conforme a lo dispuesto en la Resolución 625 de 2018. Numeral 5.2. Pérdida y reconstrucción de documentos._x000a_"/>
    <s v="Suscribir acuerdos de nivel de servicios para los ejercicios de conciliación entre el Grupo Contabilidad, Dirección Operativa y Dirección Técnica."/>
    <s v="Suscripción de acuerdos de nivel de servicios para los ejercicios de conciliación entre el Grupo Contabilidad, Dirección Operativa y Dirección Técnica."/>
    <s v="Acuerdos de nivel de servicios"/>
    <n v="2"/>
    <d v="2020-08-13T00:00:00"/>
    <d v="2020-10-31T00:00:00"/>
    <n v="11.285714285714286"/>
    <s v="SF(GC)-DO-DTEC"/>
    <n v="2"/>
    <s v="Acción cumplida según papel de trabajo del 21 de enero de 2021."/>
    <m/>
    <n v="-1471.1666666666667"/>
    <n v="100"/>
    <n v="11.285714285714286"/>
    <n v="11.285714285714286"/>
    <n v="11.285714285714286"/>
    <m/>
    <x v="2"/>
    <s v="CUMPLIDO"/>
    <x v="6"/>
    <s v="H13AF19"/>
    <n v="1"/>
    <s v="H13AF19 - 1"/>
  </r>
  <r>
    <n v="57"/>
    <n v="64"/>
    <m/>
    <s v="Administrativo"/>
    <s v="18 02 002   "/>
    <s v="H14AF19. Planeación presupuestal de ingresos. _x000a__x000a_En cuanto al presupuesto de ingreso se observa, para algunos rubros, que hubo una variación importante entre el aforo inicial, aforo vigente y el recaudo (acumulado y por recaudar) (Ver cuadro 8. Informe de Auditoría Financiera 2019)._x000a__x000a_La Contraloría General de la República - CGR - llama la atención sobre las reservas constituidas con corte a 31 de diciembre de 2019 por el Instituto Nacional de Vías por valor de $347.101,6 millones, las cuales pese a lo reglado en el artículo 89 del Decreto 111 de 1996, (…) fueron constituidas sin cumplir este requisito, basándose en la Ley 1940 de 2018 que estableció que las obligaciones que no contaban con PAC no podrían constituirse como cuentas por pagar. Nótese que tanto la Ley 1940 de 2018 como el artículo 89 del Estatuto Orgánico del Presupuesto, se encontraban vigentes._x000a_En relación con la muestra por $812.885 millones de las reservas presupuestales constituidas por el INVIAS a 31-12-2019, se determinó que no procedería la refrendación por $46.785 millones correspondiente al Contrato 642 de 2015._x000a__x000a_En relación con vigencias futuras aprobadas en años anteriores al 2019 para ser ejecutadas en el 2019, (…) el valor final autorizado para ejecutar en el 2019, fue de $2.589.712,8 millones, de los cuales se tiene que el valor final comprometido en esa vigencia fue de $1.674.693,4 millones. Según lo informado por INVIAS en el memorando DT 20299 de 09/04/2020, anexó cuadro de las vigencias futuras no ejecutadas en el 2019, entre las cuales se encuentra el Contrato 2199 y 2194 de 2016. (Ver cuadro 10. Informe de Auditoría Financiera 2019)."/>
    <s v="Dentro del proceso de planificación y definición del presupuesto de ingresos, no se tuvo en cuenta la totalidad de variables internas para definir el mismo y variables externas que pudiesen afectar, de manera que con ello se genera el riesgo de incidencia en el equilibrio entre ingresos y gastos o sobre la programación de actividades, basadas en los ingresos, para los cuales no se dispondría de recursos para atenderlas."/>
    <s v="Revisar, actualizar y socializar el instructivo general para la proyección de recaudo de ingresos propios del INVIAS, incorporando un apartado sobre el seguimiento y control al recaudo de los ingresos._x000a__x000a_"/>
    <s v="Revisión, actualización y socialización del instructivo general para la proyección de recaudo de ingresos propios del INVIAS, incorporando un apartado sobre el seguimiento y control al recaudo de los ingresos"/>
    <s v="Instructivo actualizado y socializado"/>
    <n v="1"/>
    <d v="2020-08-13T00:00:00"/>
    <d v="2020-11-30T00:00:00"/>
    <n v="15.571428571428571"/>
    <s v="SF(GI)-DO-DTEC-OAP-SRN-SEI-GRUPO PEAJES-SMF"/>
    <n v="1"/>
    <s v="Se realiza ajuste en Área Líder, ante solicitud del coordinador del Grupo Presupuesto de la Subdirección Financiera mediante el memorando SF-GP 43855 del 31 de julio de 2020. Se cambia SF (GP) por SF (GI). _x000a__x000a_Se aclara que durante la mesa de trabajo realizada el 17 de julio de 2020, no se presentó objeción ante las áreas inicialmente citadas como responsables._x000a__x000a_Acción cumplida según papel de trabajo del 01 de diciembre de 2020. "/>
    <m/>
    <n v="-1472.1666666666667"/>
    <n v="100"/>
    <n v="15.571428571428571"/>
    <n v="15.571428571428571"/>
    <n v="15.571428571428571"/>
    <m/>
    <x v="2"/>
    <s v="CUMPLIDO"/>
    <x v="6"/>
    <s v="H14AF19"/>
    <n v="1"/>
    <s v="H14AF19 - 1"/>
  </r>
  <r>
    <n v="58"/>
    <n v="65"/>
    <m/>
    <s v="Administrativo"/>
    <s v="18 02 002   "/>
    <s v="H15AF19. Ejecución Presupuestal de Gastos 2019._x000a__x000a_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_x000a__x000a_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_x000a__x000a_Además, (…) del total del presupuesto definitivo por $3.358.911.9 millones, comprometieron $3.333.662 millones, dejando de comprometer $25.249.7 millones, cifras sobre la cual se desconocen las razones por las cuales no fueron ejecutados estos recursos. _x000a__x000a_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
    <s v="Deficiencias en la planeación y ejecución del presupuesto de gasto, con lo que además se genera que la entidad no desarrolle o atienda oportunamente algunas actividades de su quehacer misional y otras actividades no misionales."/>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DO-DTEC-OAP"/>
    <n v="0.3"/>
    <s v="Memorando OCI 8058 del 09 de febrero de 2021: &quot;En atención a lo acordado en mesa de trabajo realizada el 05 de febrero de 2021, a partir de la fecha la Oficina Asesora Jurídica no se cita en el ítem &quot;Área Líder o Responsable&quot; en el siguiente hallazgo del Plan de Mejoramiento suscrito con el Ente de Control Fiscal: H15AF19._x000a__x000a_Lo anterior, teniendo en cuenta que la implementación de la actividad concertada no depende de la Oficina Asesora Jurídica. "/>
    <m/>
    <n v="-1473.2"/>
    <n v="30"/>
    <n v="6"/>
    <n v="6"/>
    <n v="20"/>
    <m/>
    <x v="0"/>
    <s v="VENCIDO"/>
    <x v="6"/>
    <s v="H15AF19"/>
    <n v="1"/>
    <s v="H15AF19 - 1"/>
  </r>
  <r>
    <n v="59"/>
    <n v="66"/>
    <m/>
    <s v="Administrativo con presunta incidencia disciplinaria"/>
    <s v="18 02 100   "/>
    <s v="H16AF19. Monto de Reservas Presupuestales en 2019. _x000a__x000a_El INVIAS durante la vigencia 2019, tuvo una apropiación definitiva de $3.358.911.9 millones de los cuales $200.386 millones corresponden a funcionamiento y $3.149.098.9 millones a inversión. Al cierre de la vigencia constituyó Reservas Presupuestales por $1.197.334.7 millones de los cuales $15.700 millones correspondió a Funcionamiento y $1.181.634 millones a Inversión._x000a__x000a_Del análisis de los montos de las reservas presupuestales frente a las apropiaciones respectivas, se tiene lo siguiente:_x000a__x000a_• Al tener en cuenta la apropiación definitiva del presupuesto de funcionamiento de 2019 frente a las reservas presupuestales por el rubro de funcionamiento de ese mismo año, da como resultado un 8% ($15.700.490.504/ $200.386.261.520)._x000a_• Respecto a Inversión, al tenerse en cuenta la reserva presupuestal a 31/12/2019, respecto a la apropiación definitiva por inversión de 2019, da como resultado el 38 % ($1.181.634.249.025,24/$ 3.149.098.968.675)._x000a__x000a_Las reservas de funcionamiento e inversión, sin incluir las cuentas por pagar, representan el 3,67% y 26,77% de sus respectivas apropiaciones. (Ver cuadros 11 y 12. Informe de Auditoría Financiera 2019)._x000a__x000a_Con base en lo anterior se tiene que el INVIAS, superó los topes de reservas presupuestales definidos en la normatividad que regula la materia, por lo cual estaría expuesto a posibles reducciones presupuestales. "/>
    <s v="_x000a_Deficiencias de planificación, ejecución y situado oportuno de recursos, que conlleva a riesgo de reducción del presupuesto de funcionamiento y de inversión, por no acatamiento del artículo 9 de la Ley 225 de 1995, el artículo 78 del Estatuto Orgánico de Presupuesto (Decreto 111 de 1996), y el artículo 2.8.1.7.3.5. del Decreto 1068 de 2015 “Reducción al Presupuesto de acuerdo con el monto de reservas presupuestales”."/>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DO-DTEC-SA-OAP"/>
    <n v="0.3"/>
    <s v="SIN OBSERVACIONES"/>
    <m/>
    <n v="-1473.2"/>
    <n v="30"/>
    <n v="6"/>
    <n v="6"/>
    <n v="20"/>
    <m/>
    <x v="0"/>
    <s v="VENCIDO"/>
    <x v="6"/>
    <s v="H16AF19"/>
    <n v="1"/>
    <s v="H16AF19 - 1"/>
  </r>
  <r>
    <n v="60"/>
    <n v="67"/>
    <m/>
    <s v="Administrativo con presunta incidencia disciplinaria"/>
    <s v="18 02 100   "/>
    <s v="H17AF19. Refrendación Reservas Presupuestales. _x000a__x000a_Teniendo como base los valores de reserva presupuestal, el objeto contractual y las justificaciones registradas por INVIAS; y consultado el Contrato 642 de 2015 se tiene lo siguiente:_x000a__x000a_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_x000a__x000a_De otro lado, se observa que aplicaron recursos de la vigencia 2019, cuando las vigencias futuras para el desarrollo del contrato estaban hasta el 2018, sin que se evidencie gestión y aprobación de vigencia futura para hacer uso de los recursos del presupuesto de la vigencia 2019._x000a__x000a_Así las cosas, no procedería la refrendación de esas cuentas correspondiente al referido contrato."/>
    <s v="Se incumplió la parte pertinente del Decreto 111 de 1996, el Decreto 1068 de 2015 y la Ley 819 de 2003."/>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DO-DTEC-SF(GP)-SRN"/>
    <n v="0.3"/>
    <s v="SIN OBSERVACIONES"/>
    <m/>
    <n v="-1473.2"/>
    <n v="30"/>
    <n v="6"/>
    <n v="6"/>
    <n v="20"/>
    <m/>
    <x v="0"/>
    <s v="VENCIDO"/>
    <x v="6"/>
    <s v="H17AF19"/>
    <n v="1"/>
    <s v="H17AF19 - 1"/>
  </r>
  <r>
    <n v="61"/>
    <n v="68"/>
    <m/>
    <s v="Administrativo con incidencia disciplinaria"/>
    <s v="18 02 100   "/>
    <s v="H18AF19. Saldos por utilizar de las reservas presupuestal 2018 no ejecutadas en el 2019._x000a__x000a_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_x000a__x000a_(…) las cuentas o compromisos correspondientes a 248 contratos que dieron origen a esas reservas presupuestales por $25.391.8 millones, fenecieron._x000a__x000a_De otra parte, el artículo 2.8.1.7.3.4. del Decreto 1068 de 2015 determina que al haberse terminado el compromiso o la obligación que las originó, se deberá proceder a su cancelación y remisión mediante acta a la DGCPTN (Dirección General de Crédito Público y Tesoro Nacional del Ministerio de Hacienda y Crédito Público) para que se efectúen los ajustes respectivos, debido a que ya procedió el fenecimiento del rubro, como lo establece el artículo 2.8.1.7.3.3 del mismo decreto, sin embargo, no se tiene evidencia del cumplimiento de esta normatividad por parte de INVIAS para los casos correspondientes."/>
    <s v="Debilidades en la planeación y ejecución contractual, con lo cual no se aplicó oportunamente los recursos para el desarrollo de los contratos y de los proyectos a los cuales pertenecen y se genera tramites adicionales."/>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SF(GP)-DO-DTEC-SRN-SEI"/>
    <n v="0.3"/>
    <s v="SIN OBSERVACIONES"/>
    <m/>
    <n v="-1473.2"/>
    <n v="30"/>
    <n v="6"/>
    <n v="6"/>
    <n v="20"/>
    <m/>
    <x v="0"/>
    <s v="VENCIDO"/>
    <x v="6"/>
    <s v="H18AF19"/>
    <n v="1"/>
    <s v="H18AF19 - 1"/>
  </r>
  <r>
    <n v="62"/>
    <n v="69"/>
    <m/>
    <s v="Administrativo con presunta incidencia disciplinaria"/>
    <s v="14 01 100   "/>
    <s v="H19AF19. Desarrollo en la etapa de preconstrucción. Contrato de obra 1019 de 2018 y Contrato de interventoría 1022 de 2018, para la Variante San Gil._x000a__x000a_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_x000a__x000a_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_x000a__x000a_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_x000a__x000a_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
    <s v="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_x000a_"/>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SRN-SMA"/>
    <n v="0.3"/>
    <s v="SIN OBSERVACIONES"/>
    <m/>
    <n v="-1473.2"/>
    <n v="30"/>
    <n v="6"/>
    <n v="6"/>
    <n v="20"/>
    <m/>
    <x v="0"/>
    <s v="VENCIDO"/>
    <x v="6"/>
    <s v="H19AF19"/>
    <n v="1"/>
    <s v="H19AF19 - 1"/>
  </r>
  <r>
    <n v="63"/>
    <n v="70"/>
    <m/>
    <s v="Administrativo con presunta incidencia disciplinaria e indagación preliminar"/>
    <s v="14 01 100   "/>
    <s v="H20AF19. Obtención de licencia ambiental diseños canal acceso Puerto de Buenaventura y consultas previas. Contrato de obra 666 de 2015 y Contrato de interventoría 665 de 2015._x000a__x000a_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_x000a__x000a_(…) el acta recibo de los estudios y diseños, evidencia que el contrato se excedió en aproximadamente 47 meses, siendo que el plazo original era de aproximadamente siete (7) meses, por lo tanto, la gestión asociada a este proyecto ha sido ineficiente e ineficaz.  "/>
    <s v="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_x000a__x000a_(...) la gestión adelantada por el INVIAS conjuntamente con el consultor, el interventor, y (...) la coordinación interinstitucional con otros estamentos públicos, no han sido efectivas para dar cabal cumplimiento de las actividades previstas en el contrato._x000a_"/>
    <s v="Desarrollar mesas de trabajo con un equipo interdisciplinario al interior de la Subdirección de Medio Ambiente y Gestión Social, como apoyo de las estrategias encaminadas a fortalecer la coordinación interinstitucional. "/>
    <s v="Mesas de trabajo documentadas mediante actas donde se abordan estrategias encaminadas a fortalecer la coordinación interinstitucional."/>
    <s v="Actas de mesas de trabajo"/>
    <n v="5"/>
    <d v="2020-08-13T00:00:00"/>
    <d v="2020-12-31T00:00:00"/>
    <n v="20"/>
    <s v="SMA-SMF"/>
    <n v="5"/>
    <s v="Acción cumplida según papel de trabajo elaborado el 28 de diciembre de 2020."/>
    <m/>
    <n v="-1473.2"/>
    <n v="100"/>
    <n v="20"/>
    <n v="20"/>
    <n v="20"/>
    <m/>
    <x v="2"/>
    <s v="CUMPLIDO"/>
    <x v="6"/>
    <s v="H20AF19"/>
    <n v="1"/>
    <s v="H20AF19 - 1"/>
  </r>
  <r>
    <n v="64"/>
    <n v="71"/>
    <m/>
    <s v="Administrativo con presunta incidencia disciplinaria y para indagación preliminar"/>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1."/>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1. _x000a__x000a_Revisar, actualizar y socializar el Manual de Contratación en lo concerniente al proceso de liquidación de contratos._x000a__x000a_"/>
    <s v="Revisión, actualización y socialización del Manual de Contratación en lo concerniente al proceso de liquidación de contratos._x000a__x000a__x000a__x000a_"/>
    <s v="Manual de Contratación revisado, actualizado y socializado._x000a__x000a__x000a_"/>
    <n v="1"/>
    <d v="2020-08-13T00:00:00"/>
    <d v="2020-11-30T00:00:00"/>
    <n v="15.571428571428571"/>
    <s v="DC-DO-DTEC"/>
    <n v="0.3"/>
    <s v="En atención de lo acordado en mesa de trabajo realizada con la Oficina Asesora Jurídica el 07 de octubre de 2020, se excluye a esta dependencia del “Área Líder”. "/>
    <m/>
    <n v="-1472.1666666666667"/>
    <n v="30"/>
    <n v="4.6714285714285708"/>
    <n v="4.6714285714285708"/>
    <n v="15.571428571428571"/>
    <m/>
    <x v="0"/>
    <s v="VENCIDO"/>
    <x v="6"/>
    <s v="H21AF19"/>
    <n v="1"/>
    <s v="H21AF19 - 1"/>
  </r>
  <r>
    <m/>
    <n v="72"/>
    <m/>
    <s v="Administrativo con presunta incidencia disciplinaria y para indagación preliminar"/>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2."/>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2. _x000a__x000a_Formular acuerdos de niveles de servicios entre la Oficina Asesora Jurídica y las unidades ejecutoras respecto al proceso de liquidación de contratos."/>
    <s v="Implementar acuerdos de niveles de servicios entre la Oficina Asesora Jurídica y las unidades ejecutoras respecto al proceso de liquidación de contratos."/>
    <s v="Acuerdos de niveles de servicios entre la Oficina Asesora Jurídica y las unidades ejecutoras respecto al proceso de liquidación de contratos, implementado y socializado."/>
    <n v="1"/>
    <d v="2020-08-13T00:00:00"/>
    <d v="2020-12-31T00:00:00"/>
    <n v="20"/>
    <s v="OAJ-DO-DTEC"/>
    <n v="0"/>
    <s v="SIN OBSERVACIONES"/>
    <m/>
    <n v="-1473.2"/>
    <n v="0"/>
    <n v="0"/>
    <n v="0"/>
    <n v="20"/>
    <m/>
    <x v="0"/>
    <s v=""/>
    <x v="6"/>
    <s v="H21AF19"/>
    <n v="2"/>
    <s v="H21AF19 - 2"/>
  </r>
  <r>
    <m/>
    <n v="73"/>
    <m/>
    <s v="Administrativo con presunta incidencia disciplinaria y para indagación preliminar"/>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3."/>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3. _x000a__x000a_Formular acuerdos de niveles de servicios entre la Subdirección de Medio Ambiente y Gestión Social y las unidades ejecutoras  respecto al proceso de liquidación de contratos."/>
    <s v="Implementar acuerdos de niveles de servicios entre la Subdirección de Medio Ambiente y Gestión Social y las unidades ejecutoras  respecto al proceso de liquidación de contratos."/>
    <s v="Acuerdos de niveles de servicios entre la Subdirección de Medio Ambiente y Gestión Social y las unidades ejecutoras  respecto al proceso de liquidación de contratos, implementado y socializado."/>
    <n v="1"/>
    <d v="2020-08-13T00:00:00"/>
    <d v="2020-12-31T00:00:00"/>
    <n v="20"/>
    <s v="SMA-DO-DTEC"/>
    <n v="0"/>
    <s v="SIN OBSERVACIONES"/>
    <m/>
    <n v="-1473.2"/>
    <n v="0"/>
    <n v="0"/>
    <n v="0"/>
    <n v="20"/>
    <m/>
    <x v="0"/>
    <s v=""/>
    <x v="6"/>
    <s v="H21AF19"/>
    <n v="3"/>
    <s v="H21AF19 - 3"/>
  </r>
  <r>
    <n v="65"/>
    <n v="74"/>
    <m/>
    <s v="Administrativo con presunta incidencia disciplinaria"/>
    <s v="14 05 003   "/>
    <s v="H1CPP. Suscripción del Otrosí modificatorio al contrato de obra No. 0642 de 2015 – inclusión y suscripción de una cláusula compromisoria. _x000a__x000a_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_x000a__x000a_(...)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_x000a__x000a_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
    <s v="De acuerdo con lo considerado por el Órgano de Control &quot;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quot;."/>
    <s v="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
    <s v="Incorporar en el Manual de Contratación del INVIAS y en el Reglamento del Comité de Adiciones, Modificaciones y Prórrogas lo estipulado en la acción de mejora."/>
    <s v="Manual de Contratación actualizado incorporando la acción descrita"/>
    <n v="1"/>
    <d v="2020-07-20T00:00:00"/>
    <d v="2020-11-30T00:00:00"/>
    <n v="19"/>
    <s v="DC-OAJ-GPE"/>
    <n v="0.3"/>
    <s v="SIN OBSERVACIONES"/>
    <m/>
    <n v="-1472.1666666666667"/>
    <n v="30"/>
    <n v="5.7"/>
    <n v="5.7"/>
    <n v="19"/>
    <m/>
    <x v="0"/>
    <s v="VENCIDO"/>
    <x v="7"/>
    <s v="H1CPP"/>
    <n v="1"/>
    <s v="H1CPP - 1"/>
  </r>
  <r>
    <n v="66"/>
    <n v="75"/>
    <m/>
    <s v="Administrativo"/>
    <s v="14 01 007   "/>
    <s v="H2ACPP. Presupuesto de obra._x000a__x000a_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_x000a__x000a_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_x000a__x000a__x000a_"/>
    <s v="Publicar el presupuesto oficial detallado en el contenido de los pliegos de condiciones. _x000a__x000a_(…) mostrar el presupuesto detallado, facilita el ajuste de APU’s, para llegar al máximo permitido en cada ítem. "/>
    <s v="Implementación de Pliego Tipo, formulario 1, desagregando los ítems - Presupuesto Oficial."/>
    <s v="Realizar informe de seguimiento  que evidencie la aplicación del Decreto 1082 de 2015 Guia de Colombia Eficiente y la implementación de los pliegos tipo, en los procesos de selección que adelante la Entidad en las dependencias involucradas en el proceso &quot;Gestión de la Infraestructura vial&quot;. "/>
    <s v="Informe"/>
    <n v="1"/>
    <d v="2020-07-20T00:00:00"/>
    <d v="2020-12-31T00:00:00"/>
    <n v="23.428571428571427"/>
    <s v="DO"/>
    <n v="0"/>
    <s v="SIN OBSERVACIONES"/>
    <m/>
    <n v="-1473.2"/>
    <n v="0"/>
    <n v="0"/>
    <n v="0"/>
    <n v="23.428571428571427"/>
    <m/>
    <x v="0"/>
    <s v="VENCIDO"/>
    <x v="7"/>
    <s v="H2ACPP"/>
    <n v="1"/>
    <s v="H2ACPP - 1"/>
  </r>
  <r>
    <n v="67"/>
    <n v="76"/>
    <m/>
    <s v=" Administrativo"/>
    <s v="17 02 003   "/>
    <s v="H3ACPP. Efecto económico del cambio de norma diseño de puentes._x000a__x000a_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_x000a__x000a_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_x000a__x000a_(…)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
    <s v="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
    <s v="Elaborar guía para la estructuración de proyectos del INVIAS."/>
    <s v="Documentación y socialización de la guía técnica para la estructuración de proyectos del INVIAS"/>
    <s v="Guía técnica de estructuración de proyectos socializada"/>
    <n v="1"/>
    <d v="2020-07-20T00:00:00"/>
    <d v="2020-12-31T00:00:00"/>
    <n v="23.428571428571427"/>
    <s v="DTEC"/>
    <n v="0.3"/>
    <s v="SIN OBSERVACIONES"/>
    <m/>
    <n v="-1473.2"/>
    <n v="30"/>
    <n v="7.0285714285714276"/>
    <n v="7.0285714285714276"/>
    <n v="23.428571428571427"/>
    <m/>
    <x v="0"/>
    <s v="VENCIDO"/>
    <x v="7"/>
    <s v="H3ACPP"/>
    <n v="1"/>
    <s v="H3ACPP - 1"/>
  </r>
  <r>
    <n v="68"/>
    <n v="77"/>
    <m/>
    <s v="Administrativo con presunta incidencia disciplinaria "/>
    <s v="18 02 100   "/>
    <s v="H4ACPP. Constitución de Reservas Presupuestales dentro de la ejecución del Contrato de Obra No. 0642 de 2015. _x000a__x000a_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
    <s v="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
    <s v="Revisar y actualizar el Procedimiento de Constitución de Reservas Presupuestales y socializarlo a las respectivas unidades ejecutoras."/>
    <s v="Revisión, actualización y socialización del Procedimiento de Constitución de Reservas Presupuestales."/>
    <s v="Procedimiento revisado, actualizado y socializado"/>
    <n v="1"/>
    <d v="2020-07-20T00:00:00"/>
    <d v="2020-10-31T00:00:00"/>
    <n v="14.714285714285714"/>
    <s v="SF (GP)"/>
    <n v="1"/>
    <s v="Acción de mejora cumplida según papel de trabajo elaborado el 02 de diciembre de 2020."/>
    <m/>
    <n v="-1471.1666666666667"/>
    <n v="100"/>
    <n v="14.714285714285714"/>
    <n v="14.714285714285714"/>
    <n v="14.714285714285714"/>
    <m/>
    <x v="2"/>
    <s v="CUMPLIDO"/>
    <x v="7"/>
    <s v="H4ACPP"/>
    <n v="1"/>
    <s v="H4ACPP - 1"/>
  </r>
  <r>
    <n v="69"/>
    <n v="78"/>
    <m/>
    <s v="Administrativo con presunta incidencia disciplinaria"/>
    <s v="18 02 100   "/>
    <s v="H5ACPP. Justificaciones en la Constitución de Reservas Presupuestales dentro del Contrato de Obra No. 0642 de 2015. _x000a__x000a_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_x000a__x000a_Las situaciones expuestas no corresponden a fuerza mayor o caso fortuito, sino a situaciones inherentes al desarrollo de la obra, que permitían determinar que no se ejecutaría dentro del plazo inicialmente establecido._x000a__x000a_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
    <s v="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
    <s v="Elaborar guía para la estructuración de proyectos del INVIAS."/>
    <s v="Documentación y socialización de la guía técnica para la estructuración de proyectos del INVIAS."/>
    <s v="Guía técnica de estructuración de proyectos socializada"/>
    <n v="1"/>
    <d v="2020-07-20T00:00:00"/>
    <d v="2020-12-31T00:00:00"/>
    <n v="23.428571428571427"/>
    <s v="DTEC"/>
    <n v="0.3"/>
    <s v="SIN OBSERVACIONES"/>
    <m/>
    <n v="-1473.2"/>
    <n v="30"/>
    <n v="7.0285714285714276"/>
    <n v="7.0285714285714276"/>
    <n v="23.428571428571427"/>
    <m/>
    <x v="0"/>
    <s v="VENCIDO"/>
    <x v="7"/>
    <s v="H5ACPP"/>
    <n v="1"/>
    <s v="H5ACPP - 1"/>
  </r>
  <r>
    <n v="70"/>
    <n v="79"/>
    <m/>
    <s v="Administrativo"/>
    <s v="17 04 003   "/>
    <s v="H6ACPP. Facturación emitida por Contratista dentro del Contrato de Obra No. 0642 de 2015. _x000a__x000a_Revisada la facturación entregada por el Instituto Nacional de Vías – INVÍAS, en la ejecución del contrato de obra No. 0642 de 2015, para la construcción del Puente Pumarejo, se determinó que de una cantidad revisada de ciento siete (107) facturas por $678.775.904.232,87 que fueron objeto de verificación y comprobación respectivamente, contra los registros del libro auxiliar de la Subdirección Red de Carreteras y las órdenes de pago que evidencian el giro de los recursos a favor de la empresa contratista, se estableció que las mismas presentan (…) inconsistencias:_x000a__x000a_Factura No. 102 de fecha de expedición 05/10/2017 por un valor total de $5.016.183.966,80 registra en su columna de valor total por concepto de Acta parcial de obra la suma de $3.695.882.370,60 y Amortización de Anticipo por $523.017.941,00, no guarda correspondencia con el subtotal de $4.982.434.069,80 y los ítems detallados cuyas cifras no fueron incluidas en las columnas de valor unitario y valor total._x000a__x000a_Con base a lo anterior, se estableció que el valor registrado como subtotal corresponde a la sumatoria de los valores correspondientes a: (Básico de Obra + Plan de Manejo de Tránsito – Amortización Anticipo) y el valor de IVA a la sumatoria de: (AIU 5%, 16%, 30.5% + IVA Plan de Manejo de Tránsito), se desconoce la causa de la no inclusión de los $3.695.882.370,60 del Acta parcial de obra No. 28 dentro del subtotal o base gravable, toda vez, que como se detalla, dicha cifra es independiente a los demás valores registrados."/>
    <s v="Deficiencias del sistema de control interno de la respectiva Unidad Ejecutora, pues se estableció que esta factura fue objeto de giro el 12/10/2017 por un valor neto de $4.441.307.198,80 documento soporte No. 298623617 y fecha de registro 10/10/2017. "/>
    <s v="Revisar y actualizar el Procedimiento Operación de Cuentas por Pagar y socializarlo a las respectivas unidades ejecutoras."/>
    <s v="Revisión, actualización y socialización del Procedimiento Operación de Cuentas por Pagar."/>
    <s v="Procedimiento revisado, actualizado y socializado"/>
    <n v="1"/>
    <d v="2020-07-20T00:00:00"/>
    <d v="2020-10-31T00:00:00"/>
    <n v="14.714285714285714"/>
    <s v="SF(GCP-GT)"/>
    <n v="1"/>
    <s v="SIN OBSERVACIONES"/>
    <d v="2021-03-02T00:00:00"/>
    <n v="4.0666666666666664"/>
    <n v="100"/>
    <n v="14.714285714285714"/>
    <n v="14.714285714285714"/>
    <n v="14.714285714285714"/>
    <m/>
    <x v="2"/>
    <s v="CUMPLIDO"/>
    <x v="7"/>
    <s v="H6ACPP"/>
    <n v="1"/>
    <s v="H6ACPP - 1"/>
  </r>
  <r>
    <n v="71"/>
    <n v="80"/>
    <m/>
    <s v="Administrativo"/>
    <s v="18 01 002   "/>
    <s v="H7ACPP. Registro de partidas de Bienes de Uso Público en Construcción a Bienes de Uso Público en Servicio._x000a__x000a_A partir de la revisión de información remitida por la Coordinación Grupo de Contabilidad, mediante correo electrónico de 30-04-2020, relativa a los Auxiliares de las cuentas 17050108, 17050112, 17050208, 17050786 y 17051601 correspondientes a la cuenta 1705 BIENES DE USO PÚBLICO EN CONSTRUCCIÓN, se tiene que, en relación con los costos asociados al contrato No. 0642 de 2015, los valores débitos registrados corresponden a los valores totales de cada una de las facturas emitidas por el contratista y los créditos a las deducciones que se le realizaron. _x000a__x000a_Igualmente, en el libro auxiliar (en Excel) del contrato No. 0644 de 2015, se establece que los movimientos débitos y créditos en las cuentas 17050108, 17050208 y 17051386 de la cuenta Mayor 1705 BIENES DE USO PÚBLICO EN CONSTRUCCIÓN, en donde los valores registrados en estas cuentas corresponden al valor de las facturas generadas por la Interventoría._x000a__x000a_(...) es claro que al cierre de la vigencia de 2019, los saldos de los contratos de obra No 0642/2015 por la suma de $731.146.282.511,16 y de interventoría No 0644/2015 por valor de $41.720.519.168, quedaron contabilizados como parte del saldo de los Bienes de Uso Público en Construcción, subcuentas Red Carretera y Terreno y no como Bienes de Uso Público en Servicio, subcuentas Red Carretera y Terrenos, teniendo como sustento de que el contratista no ha terminado la ejecución de unas obras, sin que ello sea un factor limitante de peso o restricción significativa que impida la puesta en servicio y la operación del nuevo puente Pumarejo, el cual se dio al servicio con el acto de su inauguración en el mes de diciembre de 2019. "/>
    <s v="No aplicación de lo preceptuado en el numeral 5.3.1 Reconocimiento, del Manual de Políticas Contables del INVÍAS: “El Instituto Nacional de Vías reconoce como bienes de uso público, los activos destinados para el uso, goce y disfrute de la colectividad y que, por lo tanto, están al servicio de ésta, en forma permanente, con las limitaciones que establece el ordenamiento jurídico y la autoridad que regula su utilización&quot;._x000a__x000a_No aplicación del principio de Esencia sobre la Forma, principio que se aplica para reconocer en la contabilidad actos que no han completado su forma jurídica o que, a pesar de haberlo hecho, resulten ilegales._x000a__x000a__x000a_"/>
    <s v="Revisar, actualizar y socializar el Procedimiento Gestión y Reconocimiento Contable de las Novedades Bienes de Uso Público."/>
    <s v="Revisión, actualización y socialización del  Procedimiento Gestión y Reconocimiento Contable de las Novedades Bienes de Uso Público."/>
    <s v="Procedimiento revisado, actualizado y socializado"/>
    <n v="1"/>
    <d v="2020-07-20T00:00:00"/>
    <d v="2020-10-31T00:00:00"/>
    <n v="14.714285714285714"/>
    <s v="SF (GC)"/>
    <n v="1"/>
    <s v="Acción cumplida según papel de trabajo elaborado el 10 de diciembre de 2020."/>
    <m/>
    <n v="-1471.1666666666667"/>
    <n v="100"/>
    <n v="14.714285714285714"/>
    <n v="14.714285714285714"/>
    <n v="14.714285714285714"/>
    <m/>
    <x v="2"/>
    <s v="CUMPLIDO"/>
    <x v="7"/>
    <s v="H7ACPP"/>
    <n v="1"/>
    <s v="H7ACPP - 1"/>
  </r>
  <r>
    <n v="72"/>
    <n v="81"/>
    <m/>
    <s v="Disciplinario y Penal"/>
    <s v="22 02 004   "/>
    <s v="H2ACTL. D2. P2. Conformación y estabilidad en zonas de disposición de sobrantes ZODMES - ANLA - INVIAS._x000a__x000a_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_x000a__x000a_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_x000a__x000a_(...)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
    <s v="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_x000a__x000a_"/>
    <s v="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
    <s v="La unidad ejecutora remitirá a la SMA los reportes mensuales."/>
    <s v="Reporte Mensual"/>
    <n v="6"/>
    <d v="2019-09-02T00:00:00"/>
    <d v="2020-03-01T00:00:00"/>
    <n v="25.857142857142858"/>
    <s v="GPE-SMA"/>
    <n v="6"/>
    <s v="SIN OBSERVACIONES"/>
    <m/>
    <n v="-1463.0333333333333"/>
    <n v="100"/>
    <n v="25.857142857142858"/>
    <n v="25.857142857142858"/>
    <n v="25.857142857142858"/>
    <m/>
    <x v="2"/>
    <s v="CUMPLIDO"/>
    <x v="8"/>
    <s v="H2ACTL"/>
    <n v="1"/>
    <s v="H2ACTL - 1"/>
  </r>
  <r>
    <n v="73"/>
    <n v="82"/>
    <m/>
    <s v="Disciplinario, Penal y Fiscal"/>
    <s v="22 02 004   "/>
    <s v="H4ACTL. D4.P4.F1. Sistema de Tratamiento de Aguas Residuales Industriales - STARI - INVIAS._x000a__x000a_Las medidas de manejo ambiental relacionadas con el tratamiento de las aguas que drena el túnel piloto y el túnel principal del proyecto &quot;cruce de la cordillera central&quot;, popularmente conocido como túnel de la línea, han sido ineficaces, ineficientes y han representado pasivos ambientales que finalmente han sido asumidos por el estado a través del Instituto Nacional de Vías —INVÍAS-._x000a__x000a_Este ente de control considera que la gestión fiscal adelantada por el INVIAS, frente al tratamiento de las aguas residuales industriales del túnel piloto y principal del proyecto &quot;cruce de la cordillera central&quot;,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_x000a__x000a_(...)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
    <s v="Falencias en los mecanismos de control interno del INVIAS que no permiten advertir frente a el reconocimiento y pago de ítems contratados, que son responsabilidad de otros acuerdos contractuales._x000a__x000a_La ineficacia en la planeación por parte de INVIAS del Contrato No. 1883 de 2014, no permite advertir, las obligaciones contractuales del contratista UTSC como titular del permiso de vertimientos otorgado mediante Resolución CRQ No. 1633 de 2011."/>
    <s v="Elaborar y formalizar un informe acerca de las obligaciones ambientales del contrato, como experiencia hacia otros contratos. "/>
    <s v="Documentación de informe sobre obligaciones ambientales del contrato. "/>
    <s v=" Informe sobre obligaciones ambientales del contrato."/>
    <n v="1"/>
    <d v="2019-08-13T00:00:00"/>
    <d v="2020-06-30T00:00:00"/>
    <n v="46"/>
    <s v="GPE-SMA"/>
    <n v="1"/>
    <s v="SIN OBSERVACIONES"/>
    <m/>
    <n v="-1467.0666666666666"/>
    <n v="100"/>
    <n v="46"/>
    <n v="46"/>
    <n v="46"/>
    <m/>
    <x v="2"/>
    <s v="CUMPLIDO"/>
    <x v="8"/>
    <s v="H4ACTL"/>
    <n v="1"/>
    <s v="H4ACTL - 1"/>
  </r>
  <r>
    <n v="74"/>
    <n v="83"/>
    <n v="1"/>
    <s v="Disciplinario y Fiscal"/>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Actividad 1.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
    <s v="Matriz de riesgo actualizada"/>
    <n v="1"/>
    <d v="2019-09-02T00:00:00"/>
    <d v="2020-05-31T00:00:00"/>
    <n v="38.857142857142854"/>
    <s v="GPE-SMA"/>
    <n v="0"/>
    <s v="SIN OBSERVACIONES"/>
    <m/>
    <n v="-1466.0666666666666"/>
    <n v="0"/>
    <n v="0"/>
    <n v="0"/>
    <n v="38.857142857142854"/>
    <m/>
    <x v="0"/>
    <s v="VENCIDO"/>
    <x v="8"/>
    <s v="H5ACTL"/>
    <n v="1"/>
    <s v="H5ACTL - 1"/>
  </r>
  <r>
    <m/>
    <n v="84"/>
    <n v="2"/>
    <s v="Disciplinario y Fiscal"/>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_x000a_Actividad 2.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2: Socialización   para la implementación de  la  Matriz de Riesgos actualizada  a la Subdirección de Medio Ambiente y Gestión Socia, el Grupo Gerencia de Proyectos Estratégicos y la Dirección Técnica ."/>
    <s v="Acta de Socialización"/>
    <n v="1"/>
    <d v="2020-06-01T00:00:00"/>
    <d v="2020-06-30T00:00:00"/>
    <n v="4.1428571428571432"/>
    <s v="GPE-SMA"/>
    <n v="0"/>
    <s v="SIN OBSERVACIONES"/>
    <m/>
    <n v="-1467.0666666666666"/>
    <n v="0"/>
    <n v="0"/>
    <n v="0"/>
    <n v="4.1428571428571432"/>
    <m/>
    <x v="0"/>
    <s v=""/>
    <x v="8"/>
    <s v="H5ACTL"/>
    <n v="2"/>
    <s v="H5ACTL - 2"/>
  </r>
  <r>
    <n v="75"/>
    <n v="85"/>
    <n v="3"/>
    <s v="Disciplinario y Fiscal"/>
    <s v="22 02 004   "/>
    <s v="H12ACTL. D12.F3. Cumplimiento compensaciones ambientales._x000a__x000a_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_x000a__x000a_Actividad 1."/>
    <s v="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
    <s v="Actualización de la plantilla del apéndice ambiental para contratos de obra para proyectos licenciados,  en lo concerniente a las medidas compensatorias  derivadas  de licencias, permisos, concesiones  y autorizaciones ambientales."/>
    <s v="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
    <s v="Plantilla del apéndice ambiental actualizada"/>
    <n v="1"/>
    <d v="2019-09-02T00:00:00"/>
    <d v="2020-06-30T00:00:00"/>
    <n v="43.142857142857146"/>
    <s v="GPE-SMA-OAJ"/>
    <n v="1"/>
    <s v="SIN OBSERVACIONES"/>
    <m/>
    <n v="-1467.0666666666666"/>
    <n v="100"/>
    <n v="43.142857142857146"/>
    <n v="43.142857142857146"/>
    <n v="43.142857142857146"/>
    <m/>
    <x v="2"/>
    <s v="CUMPLIDO"/>
    <x v="8"/>
    <s v="H12ACTL"/>
    <n v="1"/>
    <s v="H12ACTL - 1"/>
  </r>
  <r>
    <m/>
    <n v="86"/>
    <n v="4"/>
    <s v="Disciplinario y Fiscal"/>
    <s v="22 02 004   "/>
    <s v="H12ACTL. D12.F3. Cumplimiento compensaciones ambientales._x000a__x000a_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_x000a__x000a_Actividad 2."/>
    <s v="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
    <s v="Actualización de la plantilla del apéndice ambiental para contratos de obra para proyectos licenciados,  en lo concerniente a las medidas compensatorias  derivadas  de licencias, permisos, concesiones  y autorizaciones ambientales."/>
    <s v="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
    <s v="Acta de Socialización"/>
    <n v="1"/>
    <d v="2020-07-01T00:00:00"/>
    <d v="2020-07-31T00:00:00"/>
    <n v="4.2857142857142856"/>
    <s v="GPE-SMA-OAJ"/>
    <n v="1"/>
    <s v="SIN OBSERVACIONES"/>
    <m/>
    <n v="-1468.1"/>
    <n v="100"/>
    <n v="4.2857142857142856"/>
    <n v="4.2857142857142856"/>
    <n v="4.2857142857142856"/>
    <m/>
    <x v="2"/>
    <s v=""/>
    <x v="8"/>
    <s v="H12ACTL"/>
    <n v="2"/>
    <s v="H12ACTL - 2"/>
  </r>
  <r>
    <n v="76"/>
    <n v="87"/>
    <n v="5"/>
    <s v="Disciplinario y Fiscal"/>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1."/>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
    <s v="Matriz de riesgos actualizada"/>
    <n v="1"/>
    <d v="2019-09-02T00:00:00"/>
    <d v="2020-06-30T00:00:00"/>
    <n v="43.142857142857146"/>
    <s v="GPE-SMA"/>
    <n v="0"/>
    <s v="En atención de lo acordado en mesa de trabajo realizada con la Oficina Asesora Jurídica el 07 de octubre de 2020, se excluye a esta dependencia del “Área Líder”. "/>
    <m/>
    <n v="-1467.0666666666666"/>
    <n v="0"/>
    <n v="0"/>
    <n v="0"/>
    <n v="43.142857142857146"/>
    <m/>
    <x v="0"/>
    <s v="VENCIDO"/>
    <x v="8"/>
    <s v="H15ACTL"/>
    <n v="1"/>
    <s v="H15ACTL - 1"/>
  </r>
  <r>
    <m/>
    <n v="88"/>
    <n v="6"/>
    <s v="Disciplinario y Fiscal"/>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2."/>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2: Socialización   para la implementación de  la  Matriz de Riesgos actualizada  a la Subdirección de Medio Ambiente y Gestión Social,  el Grupo Gerencia de Proyectos Estratégicos  y la Oficina  Asesora Jurídica."/>
    <s v="Acta de Socialización"/>
    <n v="1"/>
    <d v="2020-07-01T00:00:00"/>
    <d v="2020-07-31T00:00:00"/>
    <n v="4.2857142857142856"/>
    <s v="GPE-SMA"/>
    <n v="0"/>
    <s v="En atención de lo acordado en mesa de trabajo realizada con la Oficina Asesora Jurídica el 07 de octubre de 2020, se excluye a esta dependencia del “Área Líder”. "/>
    <m/>
    <n v="-1468.1"/>
    <n v="0"/>
    <n v="0"/>
    <n v="0"/>
    <n v="4.2857142857142856"/>
    <m/>
    <x v="0"/>
    <s v=""/>
    <x v="8"/>
    <s v="H15ACTL"/>
    <n v="2"/>
    <s v="H15ACTL - 2"/>
  </r>
  <r>
    <n v="77"/>
    <n v="89"/>
    <n v="7"/>
    <s v="Administrativo con presunta incidencia disciplinaria"/>
    <n v="1801001"/>
    <s v="H1AF18. Revelaciones asociadas a las Propiedades, Planta y Equipo. _x000a__x000a_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_x000a__x000a_Acción 1 - Actividad 1."/>
    <s v="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
    <s v="Generar flujos de información con las áreas origen y establecer los criterios necesarios,  para el reconocimiento contable y/o revelación."/>
    <s v="Con los soportes remitidos por la Subdirección Administrativa, realizar el registro contable."/>
    <s v="Acuerdo de Servicio con la Subdirección Administrativa."/>
    <n v="1"/>
    <d v="2019-08-13T00:00:00"/>
    <d v="2019-12-31T00:00:00"/>
    <n v="20"/>
    <s v="SF"/>
    <n v="1"/>
    <s v="La Acción 1 - Actividad 2 se consideró cumplida en virtud de la Circular N° 05 del 11 de marzo 2019, cuyo asunto es: &quot;Lineamiento Acciones Cumplidas - Planes de Mejoramiento - Sujetos de Control Fiscal&quot;, expedida por la Contraloría General de la República._x000a__x000a_Situación que aplica para el hallazgo H2AF18 - Actividades 1 y 2._x000a__x000a_Acción cumplida según papel de trabajo del 21 de enero de 2021."/>
    <m/>
    <n v="-1461"/>
    <n v="100"/>
    <n v="20"/>
    <n v="20"/>
    <n v="20"/>
    <m/>
    <x v="2"/>
    <s v="CUMPLIDO"/>
    <x v="9"/>
    <s v="H1AF18"/>
    <n v="1"/>
    <s v="H1AF18 - 1"/>
  </r>
  <r>
    <n v="78"/>
    <n v="90"/>
    <m/>
    <s v="Administrativo"/>
    <n v="1801001"/>
    <s v="H3AF18. Terrenos (Bienes Inmuebles)._x000a__x000a_Según las notas a los Estados Financieros, existen 62 bienes que no cuentan con avalúo de reconocido valor técnico para reconocerlos contablemente, que se detallan en el anexo 8 del mismo documento._x000a__x000a_Acción 1."/>
    <s v="a. El Anexo 8, contiene bienes fiscales urbanos, rurales e invadidos, sin considerar que estos se clasifican en cuentas contables diferentes y como tal deben revelarse. _x000a__x000a_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_x000a_"/>
    <s v="Evaluar con base en la normatividad vigente y su relevancia, las cuentas que necesitan desagregación en las Revelaciones contables"/>
    <s v="Elaborar lista de chequeo para determinar las cuentas y aspectos que deben revelarse en Notas"/>
    <s v="Lista de chequeo"/>
    <n v="1"/>
    <d v="2019-08-13T00:00:00"/>
    <d v="2019-12-31T00:00:00"/>
    <n v="20"/>
    <s v="SF"/>
    <n v="1"/>
    <s v="Confirmar si ya se elaboró la lista de chequeo."/>
    <m/>
    <n v="-1461"/>
    <n v="100"/>
    <n v="20"/>
    <n v="20"/>
    <n v="20"/>
    <m/>
    <x v="2"/>
    <s v="CUMPLIDO"/>
    <x v="9"/>
    <s v="H3AF18"/>
    <n v="1"/>
    <s v="H3AF18 - 1"/>
  </r>
  <r>
    <m/>
    <n v="91"/>
    <m/>
    <s v="Administrativo"/>
    <n v="1801001"/>
    <s v="H3AF18. Terrenos (Bienes Inmuebles). _x000a__x000a_Según las notas a los Estados Financieros, existen 62 bienes que no cuentan con avalúo de reconocido valor técnico para reconocerlos contablemente, que se detallan en el anexo 8 del mismo documento._x000a__x000a_Acción 3."/>
    <s v="a. El Anexo 8, contiene bienes fiscales urbanos, rurales e invadidos, sin considerar que estos se clasifican en cuentas contables diferentes y como tal deben revelarse. _x000a__x000a_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_x000a_"/>
    <s v="Generar flujos de información con las áreas origen y establecer los criterios necesarios,  para el reconocimiento contable y/o revelación."/>
    <s v="Documentar criterios para el flujo de información con el área encargada."/>
    <s v="Acuerdo de Servicio con la Subdirección Administrativa."/>
    <n v="1"/>
    <d v="2019-08-13T00:00:00"/>
    <d v="2019-12-31T00:00:00"/>
    <n v="20"/>
    <s v="SF"/>
    <n v="1"/>
    <s v="La Acción 2 se consideró cumplida en virtud de la Circular N° 05 del 11 de marzo 2019, cuyo asunto es: &quot;Lineamiento Acciones Cumplidas - Planes de Mejoramiento - Sujetos de Control Fiscal&quot;, expedida por la Contraloría General de la República._x000a__x000a_"/>
    <d v="2021-01-25T00:00:00"/>
    <n v="13.033333333333333"/>
    <n v="100"/>
    <n v="20"/>
    <n v="20"/>
    <n v="20"/>
    <m/>
    <x v="2"/>
    <s v=""/>
    <x v="9"/>
    <s v="H3AF18"/>
    <n v="2"/>
    <s v="H3AF18 - 2"/>
  </r>
  <r>
    <n v="79"/>
    <n v="92"/>
    <m/>
    <s v="Administrativo con presunta incidencia disciplinaria"/>
    <n v="1801001"/>
    <s v="H4AF18. Depreciación de inmuebles incorporados como ajustes de las Propiedades, Planta y Equipo. _x000a_ _x000a_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_x000a__x000a_Según el archivo detalle de las incorporaciones de edificaciones suministradas por el área de Contabilidad a la CGR, estas ascienden a $2.859.4 millones, por lo cual existe una diferencia de $2.6 millones entre las dos (2) fuentes de información._x000a_"/>
    <s v="Tal como se indicó previamente, si bien es cierto, la Entidad aplicó el concepto dado que la Resolución 523 es de noviembre de 2018, la misma es de obligatorio cumplimiento, y por ende, la depreciación debió ser calculada desde el 1 de enero de 2018. "/>
    <s v="Recalcular la depreciación de los bienes incorporados"/>
    <s v="Registrar el recalculo de la depreciación"/>
    <s v="Registro Contable"/>
    <n v="1"/>
    <d v="2019-08-13T00:00:00"/>
    <d v="2019-10-31T00:00:00"/>
    <n v="11.285714285714286"/>
    <s v="SF"/>
    <n v="1"/>
    <s v="SIN OBSERVACIONES"/>
    <m/>
    <n v="-1458.9666666666667"/>
    <n v="100"/>
    <n v="11.285714285714286"/>
    <n v="11.285714285714286"/>
    <n v="11.285714285714286"/>
    <m/>
    <x v="2"/>
    <s v="CUMPLIDO"/>
    <x v="9"/>
    <s v="H4AF18"/>
    <n v="1"/>
    <s v="H4AF18 - 1"/>
  </r>
  <r>
    <n v="80"/>
    <n v="93"/>
    <m/>
    <s v="Administrativo con presunta incidencia disciplinaria"/>
    <n v="1801001"/>
    <s v="H5AF18. Materialidad para el deterioro de los activos generadores de efectivo. _x000a__x000a_se observa que no se determinó valor alguno por concepto de deterioro para los bienes muebles, pero así mismo, no es claro cuál es el valor, en salarios mínimos mensuales vigentes, aplicable para establecer la materialidad, y por ende, determinar el deterioro._x000a__x000a_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_x000a__x000a__x000a_"/>
    <s v="Por lo tanto, esta situación genera incertidumbre sobre el cálculo del valor del deterioro y constituye una inobservancia a la Resolución 484 de 2017"/>
    <s v="Determinar el criterio de materialidad para la evaluación de los indicios de Deterioro de los bienes no generadores de efectivo"/>
    <s v="Actualizar la política contable de Deterioro en lo referente a la materialidad "/>
    <s v="Política Contable actualizada"/>
    <n v="1"/>
    <d v="2019-08-13T00:00:00"/>
    <d v="2019-12-31T00:00:00"/>
    <n v="20"/>
    <s v="SF"/>
    <n v="1"/>
    <s v="SIN OBSERVACIONES"/>
    <m/>
    <n v="-1461"/>
    <n v="100"/>
    <n v="20"/>
    <n v="20"/>
    <n v="20"/>
    <m/>
    <x v="2"/>
    <s v="CUMPLIDO"/>
    <x v="9"/>
    <s v="H5AF18"/>
    <n v="1"/>
    <s v="H5AF18 - 1"/>
  </r>
  <r>
    <n v="81"/>
    <n v="94"/>
    <m/>
    <s v="Administrativo con presunta incidencia disciplinaria"/>
    <n v="1801001"/>
    <s v="H6AF18. Oportunidad en la entrega de Auxiliares Contables de los Bienes de Uso Público del INVIAS. _x000a__x000a_En desarrollo de los procedimientos de auditoría, se identificó que Contabilidad en su respuesta, no suministró los movimientos de toda la vigencia sino tan sólo, los correspondientes al mes de diciembre de 2018._x000a__x000a_INVIAS omitió suministrar al ente auditor para estas dos (2) cuentas, movimientos débito por más de $6.000.000 millones y movimientos crédito por más de $1.000.000 millones._x000a__x000a_Lo descrito implica que no fue suministrada oportunamente información relevante; lo que a su vez constituye una limitación al alcance del trabajo y que dicha situación afectó la oportunidad en la ejecución de los procedimientos de auditoría asociados a estas partidas._x000a_"/>
    <s v="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quot;, en concordancia con el Artículo 101 de la Ley 42 de 1993."/>
    <s v="Asignar un responsable del área financiera para que consolide, revise y unifique la información entregada al Ente de Control."/>
    <s v="Asignar el responsable"/>
    <s v="Acto Administrativo"/>
    <n v="1"/>
    <d v="2019-08-13T00:00:00"/>
    <d v="2020-01-31T00:00:00"/>
    <n v="24.428571428571427"/>
    <s v="SF"/>
    <n v="1"/>
    <s v="Acción de mejora cumplida según papel de trabajo elaborado el 04 de diciembre de 2020."/>
    <m/>
    <n v="-1462.0333333333333"/>
    <n v="100"/>
    <n v="24.428571428571427"/>
    <n v="24.428571428571427"/>
    <n v="24.428571428571427"/>
    <m/>
    <x v="2"/>
    <s v="CUMPLIDO"/>
    <x v="9"/>
    <s v="H6AF18"/>
    <n v="1"/>
    <s v="H6AF18 - 1"/>
  </r>
  <r>
    <n v="82"/>
    <n v="95"/>
    <n v="11"/>
    <s v="Administrativo con presunta incidencia disciplinaria"/>
    <n v="1801001"/>
    <s v="H7AF18. Bienes de Uso Público en Construcción. _x000a__x000a_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_x000a__x000a_No se evidencia registro contable en la cuenta 1710 – Bienes de Uso Público en Servicio, en las vigencias anteriores, es decir, desde el momento que iniciaron los citados convenios y/o contratos._x000a__x000a_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_x000a__x000a_Por tanto, se configura un hallazgo con alcance disciplinario por el presunto incumplimiento a lo establecido en la Resolución 620 de 2015._x000a__x000a_Acción 1 - Actividad 1._x000a_"/>
    <s v="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_x000a_b. La dinámica de la cuenta de bienes de uso público en servicio que se debita por: 1- El valor total o parcial de las construcciones recibidas. (subrayado fuera de texto)_x000a_c. La dinámica de la cuenta depreciación acumulada de bienes de uso público que se acredita por: 1- El valor de la depreciación calculada periódicamente._x000a_"/>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
    <d v="2021-03-04T00:00:00"/>
    <n v="14.3"/>
    <n v="100"/>
    <n v="20"/>
    <n v="20"/>
    <n v="20"/>
    <m/>
    <x v="2"/>
    <s v="CUMPLIDO"/>
    <x v="9"/>
    <s v="H7AF18"/>
    <n v="1"/>
    <s v="H7AF18 - 1"/>
  </r>
  <r>
    <m/>
    <n v="96"/>
    <n v="12"/>
    <s v="Administrativo con presunta incidencia disciplinaria"/>
    <n v="1801001"/>
    <s v="H7AF18. Bienes de Uso Público en Construcción. _x000a__x000a_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_x000a__x000a_No se evidencia registro contable en la cuenta 1710 – Bienes de Uso Público en Servicio, en las vigencias anteriores, es decir, desde el momento que iniciaron los citados convenios y/o contratos._x000a__x000a_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_x000a__x000a_Por tanto, se configura un hallazgo con alcance disciplinario por el presunto incumplimiento a lo establecido en la Resolución 620 de 2015._x000a__x000a__x000a_Acción 1 - Actividad 2._x000a_"/>
    <s v="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_x000a_b. La dinámica de la cuenta de bienes de uso público en servicio que se debita por: 1- El valor total o parcial de las construcciones recibidas. (subrayado fuera de texto)_x000a_c. La dinámica de la cuenta depreciación acumulada de bienes de uso público que se acredita por: 1- El valor de la depreciación calculada periódicamente._x000a_"/>
    <s v="Generar flujos de información con las áreas origen y establecer los criterios necesarios,  para el reconocimiento contable y/o revelación."/>
    <s v="Documentar los criterios para el flujo de información con las áreas encargadas."/>
    <s v="Acuerdos de Servicio con las áreas responsables."/>
    <n v="2"/>
    <d v="2019-08-13T00:00:00"/>
    <d v="2019-12-31T00:00:00"/>
    <n v="20"/>
    <s v="SF- DTEC- DO"/>
    <n v="2"/>
    <s v="Acción de mejora considerada no efectiva por la Contraloría General de la República en Informe de Auditoría Financiera 2019, página 88."/>
    <d v="2021-01-25T00:00:00"/>
    <n v="13.033333333333333"/>
    <n v="100"/>
    <n v="20"/>
    <n v="20"/>
    <n v="20"/>
    <m/>
    <x v="2"/>
    <s v=""/>
    <x v="9"/>
    <s v="H7AF18"/>
    <n v="2"/>
    <s v="H7AF18 - 2"/>
  </r>
  <r>
    <n v="83"/>
    <n v="97"/>
    <m/>
    <s v="Administrativo con presunta incidencia disciplinaria"/>
    <n v="1801001"/>
    <s v="H8AF18. Bienes de uso público en construcción sin depurar. _x000a__x000a_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_x000a__x000a_Lo anterior genera incertidumbre respecto al saldo de la cuenta, al no haberse efectuado una depuración de los saldos pendientes, lo cual afecta la razonabilidad de la misma. De este valor, $18.323 millones corresponden a saldos iniciales a 1ro de enero de 2018."/>
    <s v="se establece que la entidad inobservó el plazo otorgado por la Resolución 523 de noviembre de 2018 para ajustar los saldos iniciales."/>
    <s v="Reflejar la realidad económica y financiera de la Entidad"/>
    <s v="Realizar análisis y depuración de la cuenta 17051286 - Saldos Pendientes por Depurar."/>
    <s v="Registros Contables"/>
    <n v="1"/>
    <d v="2019-08-13T00:00:00"/>
    <d v="2020-02-28T00:00:00"/>
    <n v="28.428571428571427"/>
    <s v="SF"/>
    <n v="1"/>
    <s v="SIN OBSERVACIONES"/>
    <m/>
    <n v="-1462.9666666666667"/>
    <n v="100"/>
    <n v="28.428571428571427"/>
    <n v="28.428571428571427"/>
    <n v="28.428571428571427"/>
    <m/>
    <x v="2"/>
    <s v="CUMPLIDO"/>
    <x v="9"/>
    <s v="H8AF18"/>
    <n v="1"/>
    <s v="H8AF18 - 1"/>
  </r>
  <r>
    <n v="84"/>
    <n v="98"/>
    <n v="13"/>
    <s v="Administrativo"/>
    <n v="1801001"/>
    <s v="H9AF18. Bienes de Uso Público recibidos de Ferrovías en Liquidación. _x000a__x000a_Según el Ministerio de Transporte, existen un total de 17 inmuebles que no forman parte de sus activos y cuya entrega debe legalizarse al INVIAS._x000a__x000a_Lo anterior, genera incertidumbre en cuantía indeterminada respecto al saldo de la cuenta 17100601 – Corredores Férreos._x000a__x000a_Acción 1 - Actividad 1."/>
    <s v="Por lo anterior, y pese a carecer del valor asociado a dichos inmuebles, el INVIAS debió revelar esta información en las notas a los Estados Financieros de la vigencia. "/>
    <s v="Generar flujos de información con las áreas origen y establecer los criterios necesarios,  para el reconocimiento contable y/o revelación."/>
    <s v="Actualizar, socializar e Implementar las políticas contables en lo referente a los predios de uso publico._x000a_"/>
    <s v="Política Contable actualizada"/>
    <n v="1"/>
    <d v="2019-08-13T00:00:00"/>
    <d v="2020-03-31T00:00:00"/>
    <n v="33"/>
    <s v="SF-SRT-SMA"/>
    <n v="1"/>
    <s v="SIN OBSERVACIONES"/>
    <m/>
    <n v="-1464.0333333333333"/>
    <n v="100"/>
    <n v="33"/>
    <n v="33"/>
    <n v="33"/>
    <m/>
    <x v="2"/>
    <s v="CUMPLIDO"/>
    <x v="9"/>
    <s v="H9AF18"/>
    <n v="1"/>
    <s v="H9AF18 - 1"/>
  </r>
  <r>
    <m/>
    <n v="99"/>
    <n v="14"/>
    <s v="Administrativo"/>
    <n v="1801001"/>
    <s v="H9AF18. Bienes de Uso Público recibidos de Ferrovías en Liquidación. _x000a__x000a_Según el Ministerio de Transporte, existen un total de 17 inmuebles que no forman parte de sus activos y cuya entrega debe legalizarse al INVIAS._x000a__x000a_Lo anterior, genera incertidumbre en cuantía indeterminada respecto al saldo de la cuenta 17100601 – Corredores Férreos._x000a__x000a_Acción 1 - Actividad 2."/>
    <s v="Por lo anterior, y pese a carecer del valor asociado a dichos inmuebles, el INVIAS debió revelar esta información en las notas a los Estados Financieros de la vigencia. "/>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RT-SMA"/>
    <n v="1"/>
    <s v="SIN OBSERVACIONES"/>
    <d v="2021-03-04T00:00:00"/>
    <n v="14.3"/>
    <n v="100"/>
    <n v="20"/>
    <n v="20"/>
    <n v="20"/>
    <m/>
    <x v="2"/>
    <s v=""/>
    <x v="9"/>
    <s v="H9AF18"/>
    <n v="2"/>
    <s v="H9AF18 - 2"/>
  </r>
  <r>
    <m/>
    <n v="100"/>
    <n v="15"/>
    <s v="Administrativo"/>
    <n v="1801001"/>
    <s v="H9AF18. Bienes de Uso Público recibidos de Ferrovías en Liquidación. _x000a_Según el Ministerio de Transporte, existen un total de 17 inmuebles que no forman parte de sus activos y cuya entrega debe legalizarse al INVIAS._x000a__x000a_Lo anterior, genera incertidumbre en cuantía indeterminada respecto al saldo de la cuenta 17100601 – Corredores Férreos._x000a__x000a_Acción 1 - Actividad 3."/>
    <s v="Por lo anterior, y pese a carecer del valor asociado a dichos inmuebles, el INVIAS debió revelar esta información en las notas a los Estados Financieros de la vigencia. "/>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s v="SF-SRT-SMA"/>
    <n v="1"/>
    <s v="Acción cumplida según papel de trabajo elaborado el 20 de enero de 2021."/>
    <m/>
    <n v="-1461"/>
    <n v="100"/>
    <n v="20"/>
    <n v="20"/>
    <n v="20"/>
    <m/>
    <x v="2"/>
    <s v=""/>
    <x v="9"/>
    <s v="H9AF18"/>
    <n v="3"/>
    <s v="H9AF18 - 3"/>
  </r>
  <r>
    <n v="85"/>
    <n v="101"/>
    <n v="16"/>
    <s v="Administrativo"/>
    <n v="1801001"/>
    <s v="H10AF18. Cuenta 1710 Bienes de Uso Público en Servicio, inventario vías secundarias y terciarias.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1."/>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Actualizar, socializar e Implementar las políticas contables en lo referente a los predios de uso publico._x000a_"/>
    <s v="Política Contable actualizada"/>
    <n v="1"/>
    <d v="2019-08-13T00:00:00"/>
    <d v="2020-03-31T00:00:00"/>
    <n v="33"/>
    <s v="SF-SRT-DTEC-GC-SMA"/>
    <n v="1"/>
    <s v="SIN OBSERVACIONES"/>
    <m/>
    <n v="-1464.0333333333333"/>
    <n v="100"/>
    <n v="33"/>
    <n v="33"/>
    <n v="33"/>
    <m/>
    <x v="2"/>
    <s v="CUMPLIDO"/>
    <x v="9"/>
    <s v="H10AF18"/>
    <n v="1"/>
    <s v="H10AF18 - 1"/>
  </r>
  <r>
    <m/>
    <n v="102"/>
    <n v="17"/>
    <s v="Administrativo"/>
    <n v="1801001"/>
    <s v="H10AF18. Cuenta 1710 Bienes de Uso Público en Servicio, inventario vías secundarias y terciarias. 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2."/>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RT-DTEC-GC-SMA"/>
    <n v="1"/>
    <s v="SIN OBSERVACIONES"/>
    <d v="2021-03-03T00:00:00"/>
    <n v="14.266666666666667"/>
    <n v="100"/>
    <n v="20"/>
    <n v="20"/>
    <n v="20"/>
    <m/>
    <x v="2"/>
    <s v=""/>
    <x v="9"/>
    <s v="H10AF18"/>
    <n v="2"/>
    <s v="H10AF18 - 2"/>
  </r>
  <r>
    <m/>
    <n v="103"/>
    <n v="18"/>
    <s v="Administrativo"/>
    <n v="1801001"/>
    <s v="H10AF18. Cuenta 1710 Bienes de Uso Público en Servicio, inventario vías secundarias y terciarias. 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3."/>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Documentar los criterios para el flujo de información con las áreas encargadas."/>
    <s v="Acuerdo de servicio con las áreas responsables."/>
    <n v="2"/>
    <d v="2019-08-13T00:00:00"/>
    <d v="2019-12-31T00:00:00"/>
    <n v="20"/>
    <s v="SF-DTEC-DO"/>
    <n v="2"/>
    <s v="Acción cumplida según papel de trabajo elaborado el 20 de enero de 2021."/>
    <m/>
    <n v="-1461"/>
    <n v="100"/>
    <n v="20"/>
    <n v="20"/>
    <n v="20"/>
    <m/>
    <x v="2"/>
    <s v=""/>
    <x v="9"/>
    <s v="H10AF18"/>
    <n v="3"/>
    <s v="H10AF18 - 3"/>
  </r>
  <r>
    <n v="86"/>
    <n v="104"/>
    <n v="19"/>
    <s v="Administrativo"/>
    <n v="1801001"/>
    <s v="H11AF18. Registro de Bienes de Uso Público en Servicio – Entregados a Terceros. _x000a__x000a_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_x000a__x000a_A pesar de que la entidad cuenta con el plazo señalado para surtir la depuración, esto afecta la razonabilidad de los estados financieros mientras se realiza la misma._x000a__x000a_Acción 1 - Actividad 1."/>
    <s v="La falta de depuración y separación del valor de los terrenos que conforman cada uno de los  tramos de las vías entregadas a dichos terceros"/>
    <s v="Generar flujos de información con las áreas origen y establecer los criterios necesarios,  para el reconocimiento contable y/o revelación."/>
    <s v="Actualizar, socializar e Implementar las Políticas Contables en lo referente al registro contable de los Predios de Uso Público._x000a_"/>
    <s v="Política Contable actualizada"/>
    <n v="1"/>
    <d v="2019-08-13T00:00:00"/>
    <d v="2020-03-31T00:00:00"/>
    <n v="33"/>
    <s v="SF-SMA"/>
    <n v="1"/>
    <s v="SIN OBSERVACIONES"/>
    <m/>
    <n v="-1464.0333333333333"/>
    <n v="100"/>
    <n v="33"/>
    <n v="33"/>
    <n v="33"/>
    <m/>
    <x v="2"/>
    <s v="CUMPLIDO"/>
    <x v="9"/>
    <s v="H11AF18"/>
    <n v="1"/>
    <s v="H11AF18 - 1"/>
  </r>
  <r>
    <m/>
    <n v="105"/>
    <n v="20"/>
    <s v="Administrativo"/>
    <n v="1801001"/>
    <s v="H11AF18. Registro de Bienes de Uso Público en Servicio – Entregados a Terceros. _x000a__x000a_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_x000a__x000a_A pesar de que la entidad cuenta con el plazo señalado para surtir la depuración, esto afecta la razonabilidad de los estados financieros mientras se realiza la misma._x000a__x000a_Acción 1 - Actividad 2."/>
    <s v="La falta de depuración y separación del valor de los terrenos que conforman cada uno de los  tramos de las vías entregadas a dichos terc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MA"/>
    <n v="1"/>
    <s v="SIN OBSERVACIONES"/>
    <d v="2021-03-03T00:00:00"/>
    <n v="14.266666666666667"/>
    <n v="100"/>
    <n v="20"/>
    <n v="20"/>
    <n v="20"/>
    <m/>
    <x v="2"/>
    <s v=""/>
    <x v="9"/>
    <s v="H11AF18"/>
    <n v="2"/>
    <s v="H11AF18 - 2"/>
  </r>
  <r>
    <m/>
    <n v="106"/>
    <n v="21"/>
    <s v="Administrativo"/>
    <n v="1801001"/>
    <s v="H11AF18. Registro de Bienes de Uso Público en Servicio – Entregados a Terceros. _x000a__x000a_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_x000a__x000a_A pesar de que la entidad cuenta con el plazo señalado para surtir la depuración, esto afecta la razonabilidad de los estados financieros mientras se realiza la misma._x000a__x000a_Acción 1 - Actividad 3._x000a_"/>
    <s v="La falta de depuración y separación del valor de los terrenos que conforman cada uno de los  tramos de las vías entregadas a dichos terceros"/>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s v="SF-SMA"/>
    <n v="1"/>
    <s v="Acción cumplida según papel de trabajo elaborado el 20 de enero de 2021."/>
    <m/>
    <n v="-1461"/>
    <n v="100"/>
    <n v="20"/>
    <n v="20"/>
    <n v="20"/>
    <m/>
    <x v="2"/>
    <s v=""/>
    <x v="9"/>
    <s v="H11AF18"/>
    <n v="3"/>
    <s v="H11AF18 - 3"/>
  </r>
  <r>
    <n v="87"/>
    <n v="107"/>
    <n v="22"/>
    <s v="Administrativo"/>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Acción 1 - Actividad 1."/>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Actualizar, socializar e Implementar las Políticas Contables en lo referente al registro contable de los Predios de Uso Público._x000a_"/>
    <s v="Política Contable actualizada"/>
    <n v="1"/>
    <d v="2019-08-13T00:00:00"/>
    <d v="2020-03-31T00:00:00"/>
    <n v="33"/>
    <s v="SF-SMA"/>
    <n v="1"/>
    <s v="SIN OBSERVACIONES"/>
    <m/>
    <n v="-1464.0333333333333"/>
    <n v="100"/>
    <n v="33"/>
    <n v="33"/>
    <n v="33"/>
    <m/>
    <x v="2"/>
    <s v="CUMPLIDO"/>
    <x v="9"/>
    <s v="H12AF18"/>
    <n v="1"/>
    <s v="H12AF18 - 1"/>
  </r>
  <r>
    <m/>
    <n v="108"/>
    <n v="23"/>
    <s v="Administrativo"/>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2."/>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MA"/>
    <n v="1"/>
    <s v="SIN OBSERVACIONES"/>
    <d v="2021-03-03T00:00:00"/>
    <n v="14.266666666666667"/>
    <n v="100"/>
    <n v="20"/>
    <n v="20"/>
    <n v="20"/>
    <m/>
    <x v="2"/>
    <s v=""/>
    <x v="9"/>
    <s v="H12AF18"/>
    <n v="2"/>
    <s v="H12AF18 - 2"/>
  </r>
  <r>
    <m/>
    <n v="109"/>
    <n v="24"/>
    <s v="Administrativo"/>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3."/>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s v="SF-SMA"/>
    <n v="1"/>
    <s v="Acción cumplida según papel de trabajo elaborado el 20 de enero de 2021."/>
    <m/>
    <n v="-1461"/>
    <n v="100"/>
    <n v="20"/>
    <n v="20"/>
    <n v="20"/>
    <m/>
    <x v="2"/>
    <s v=""/>
    <x v="9"/>
    <s v="H12AF18"/>
    <n v="3"/>
    <s v="H12AF18 - 3"/>
  </r>
  <r>
    <n v="88"/>
    <n v="110"/>
    <n v="25"/>
    <s v="Administrativo"/>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Acción 1 - Actividad 1._x000a_"/>
    <s v="El hecho de que el valor de los terrenos no se encuentra debidamente reconocido por separado."/>
    <s v="Generar flujos de información con las áreas origen y establecer los criterios necesarios,  para el reconocimiento contable y/o revelación."/>
    <s v="1.  Actualizar, socializar e Implementar las Políticas Contables en lo referente al registro contable de los Predios de Uso Público._x000a_"/>
    <s v="Política Contable actualizada"/>
    <n v="1"/>
    <d v="2019-08-13T00:00:00"/>
    <d v="2020-03-31T00:00:00"/>
    <n v="33"/>
    <s v="SF-SMA"/>
    <n v="1"/>
    <s v="SIN OBSERVACIONES"/>
    <m/>
    <n v="-1464.0333333333333"/>
    <n v="100"/>
    <n v="33"/>
    <n v="33"/>
    <n v="33"/>
    <m/>
    <x v="2"/>
    <s v="CUMPLIDO"/>
    <x v="9"/>
    <s v="H13AF18"/>
    <n v="1"/>
    <s v="H13AF18 - 1"/>
  </r>
  <r>
    <m/>
    <n v="111"/>
    <n v="26"/>
    <s v="Administrativo"/>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2._x000a_"/>
    <s v="El hecho de que el valor de los terrenos no se encuentra debidamente reconocido por separad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MA"/>
    <n v="1"/>
    <s v="SIN OBSERVACIONES"/>
    <d v="2021-03-03T00:00:00"/>
    <n v="14.266666666666667"/>
    <n v="100"/>
    <n v="20"/>
    <n v="20"/>
    <n v="20"/>
    <m/>
    <x v="2"/>
    <s v=""/>
    <x v="9"/>
    <s v="H13AF18"/>
    <n v="2"/>
    <s v="H13AF18 - 2"/>
  </r>
  <r>
    <m/>
    <n v="112"/>
    <n v="27"/>
    <s v="Administrativo"/>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3._x000a_"/>
    <s v="El hecho de que el valor de los terrenos no se encuentra debidamente reconocido por separado."/>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s v="SF-SMA"/>
    <n v="1"/>
    <s v="Acción cumplida según papel de trabajo elaborado el 20 de enero de 2021."/>
    <m/>
    <n v="-1461"/>
    <n v="100"/>
    <n v="20"/>
    <n v="20"/>
    <n v="20"/>
    <m/>
    <x v="2"/>
    <s v=""/>
    <x v="9"/>
    <s v="H13AF18"/>
    <n v="3"/>
    <s v="H13AF18 - 3"/>
  </r>
  <r>
    <n v="89"/>
    <n v="113"/>
    <m/>
    <s v="Administrativo"/>
    <n v="1801001"/>
    <s v="H14AF18. Depreciación Bienes de Uso Público en Servicio._x000a__x000a_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
    <s v="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
    <s v="Aplicar la depreciación según  las vidas útiles establecidas para los Bienes de Uso Público"/>
    <s v="Realizar el recálculo de la depreciación de los Bienes de Uso Público red carretero"/>
    <s v="Registro Contable"/>
    <n v="1"/>
    <d v="2019-08-13T00:00:00"/>
    <d v="2019-09-30T00:00:00"/>
    <n v="6.8571428571428568"/>
    <s v="SF"/>
    <n v="1"/>
    <s v="SIN OBSERVACIONES"/>
    <m/>
    <n v="-1457.9333333333334"/>
    <n v="100"/>
    <n v="6.8571428571428568"/>
    <n v="6.8571428571428568"/>
    <n v="6.8571428571428568"/>
    <m/>
    <x v="2"/>
    <s v="CUMPLIDO"/>
    <x v="9"/>
    <s v="H14AF18"/>
    <n v="1"/>
    <s v="H14AF18 - 1"/>
  </r>
  <r>
    <n v="90"/>
    <n v="114"/>
    <m/>
    <s v="Administrativo con presunta incidencia disciplinaria"/>
    <n v="1801001"/>
    <s v="H15AF18. Deterioro – Bienes de Uso Público en servicio. _x000a__x000a_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_x000a__x000a_El hallazgo tiene presunta incidencia disciplinaria, toda vez que pudo haberse incumplido Resolución 484 de 2017 por la cual se modifica la Resolución 533 de 2015 y el Instructivo 002 Numeral 1.1.10. Bienes de uso público, expedido por la Contaduría General de la Nación."/>
    <s v="Lo anterior por deficiencias en la gestión de la entidad, para determinar el estado de las vías, afectando la razonabilidad de los estados financieros."/>
    <s v="Establecer la Guía Metodológica para la estimación del valor de deterioro de los bienes de uso público en el INVIAS y su registro en los estados financieros"/>
    <s v="Manual de estimaciones contables que incorpora el método de estimación del deterioro de los bienes de uso público"/>
    <s v="Manual de estimaciones contables "/>
    <n v="1"/>
    <d v="2019-08-13T00:00:00"/>
    <d v="2019-11-30T00:00:00"/>
    <n v="15.571428571428571"/>
    <s v="DO-SF-DTEC"/>
    <n v="1"/>
    <s v="SIN OBSERVACIONES"/>
    <m/>
    <n v="-1459.9666666666667"/>
    <n v="100"/>
    <n v="15.571428571428571"/>
    <n v="15.571428571428571"/>
    <n v="15.571428571428571"/>
    <m/>
    <x v="2"/>
    <s v="CUMPLIDO"/>
    <x v="9"/>
    <s v="H15AF18"/>
    <n v="1"/>
    <s v="H15AF18 - 1"/>
  </r>
  <r>
    <n v="91"/>
    <n v="115"/>
    <n v="28"/>
    <s v="Administrativo"/>
    <n v="1801001"/>
    <s v="H16AF18. Recursos Entregados en Administración._x000a__x000a_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_x000a__x000a_Además, se evidencia que en el Manual de Políticas Contables adoptado por el INVIAS no se estableció reglamentación sobre los recursos entregados en administración._x000a__x000a_Acción 1 - Actividad 1._x000a__x000a__x000a__x000a_"/>
    <s v="Deficiencias de seguimiento y  en el efectivo y oportuno control a estos recursos incidiendo en los registros contables y, por ende, afecta la razonabilidad de los estados financieros."/>
    <s v="Generar flujos de información con las áreas origen y establecer los criterios necesarios,  para el reconocimiento contable y/o revelación."/>
    <s v="Actualizar Política Contable"/>
    <s v="Política Contable actualizada"/>
    <n v="1"/>
    <d v="2019-08-13T00:00:00"/>
    <d v="2019-12-31T00:00:00"/>
    <n v="20"/>
    <s v="SF-DTEC"/>
    <n v="1"/>
    <s v="Acción de mejora considerada no efectiva por la Contraloría General de la República en Informe de Auditoría Financiera 2019, página 88."/>
    <m/>
    <n v="-1461"/>
    <n v="100"/>
    <n v="20"/>
    <n v="20"/>
    <n v="20"/>
    <m/>
    <x v="2"/>
    <s v="CUMPLIDO"/>
    <x v="9"/>
    <s v="H16AF18"/>
    <n v="1"/>
    <s v="H16AF18 - 1"/>
  </r>
  <r>
    <m/>
    <n v="116"/>
    <n v="29"/>
    <s v="Administrativo"/>
    <n v="1801001"/>
    <s v="H16AF18. Recursos Entregados en Administración._x000a__x000a_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_x000a__x000a_Además, se evidencia que en el Manual de Políticas Contables adoptado por el INVIAS no se estableció reglamentación sobre los recursos entregados en administración._x000a__x000a_Acción 1 - Actividad 2._x000a__x000a_"/>
    <s v="Deficiencias de seguimiento y  en el efectivo y oportuno control a estos recursos incidiendo en los registros contables y, por ende, afecta la razonabilidad de los estados financi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DTEC"/>
    <n v="1"/>
    <s v="SIN OBSERVACIONES"/>
    <d v="2021-03-05T00:00:00"/>
    <n v="14.333333333333334"/>
    <n v="100"/>
    <n v="20"/>
    <n v="20"/>
    <n v="20"/>
    <m/>
    <x v="2"/>
    <s v=""/>
    <x v="9"/>
    <s v="H16AF18"/>
    <n v="2"/>
    <s v="H16AF18 - 2"/>
  </r>
  <r>
    <m/>
    <n v="117"/>
    <n v="30"/>
    <s v="Administrativo"/>
    <n v="1801001"/>
    <s v="H16AF18. Recursos Entregados en Administración. _x000a__x000a_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_x000a__x000a_Además, se evidencia que en el Manual de Políticas Contables adoptado por el INVIAS no se estableció reglamentación sobre los recursos entregados en administración._x000a__x000a_Acción 1 - Actividad 3._x000a__x000a_"/>
    <s v="Deficiencias de seguimiento y  en el efectivo y oportuno control a estos recursos incidiendo en los registros contables y, por ende, afecta la razonabilidad de los estados financieros."/>
    <s v="Generar flujos de información con las áreas origen y establecer los criterios necesarios,  para el reconocimiento contable y/o revelación."/>
    <s v="Documentar los criterios para el flujo de información con las áreas encargadas."/>
    <s v="Acuerdos de Servicio con las áreas responsables."/>
    <n v="2"/>
    <d v="2019-08-13T00:00:00"/>
    <d v="2019-12-31T00:00:00"/>
    <n v="20"/>
    <s v="SF-DTEC-DO"/>
    <n v="2"/>
    <s v="SIN OBSERVACIONES"/>
    <d v="2021-01-28T00:00:00"/>
    <n v="13.133333333333333"/>
    <n v="100"/>
    <n v="20"/>
    <n v="20"/>
    <n v="20"/>
    <m/>
    <x v="2"/>
    <s v=""/>
    <x v="9"/>
    <s v="H16AF18"/>
    <n v="3"/>
    <s v="H16AF18 - 3"/>
  </r>
  <r>
    <n v="92"/>
    <n v="118"/>
    <n v="31"/>
    <s v="Administrativo"/>
    <n v="1801001"/>
    <s v="H17AF18. Cuentas por Pagar- Créditos Judiciales. _x000a__x000a_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_x000a__x000a_Acción 1 - Actividad 1."/>
    <s v="Lo anterior por deficiencias en la información generada y en la articulación entre las áreas que tienen que ver con el proceso, lo cual afecta la razonabilidad de los estados contable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
    <d v="2021-03-05T00:00:00"/>
    <n v="14.333333333333334"/>
    <n v="100"/>
    <n v="20"/>
    <n v="20"/>
    <n v="20"/>
    <m/>
    <x v="2"/>
    <s v="CUMPLIDO"/>
    <x v="9"/>
    <s v="H17AF18"/>
    <n v="1"/>
    <s v="H17AF18 - 1"/>
  </r>
  <r>
    <m/>
    <n v="119"/>
    <n v="32"/>
    <s v="Administrativo"/>
    <n v="1801001"/>
    <s v="H17AF18. Cuentas por Pagar- Créditos Judiciales. _x000a__x000a_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_x000a__x000a__x000a_Acción 1 - Actividad 2."/>
    <s v="Lo anterior por deficiencias en la información generada y en la articulación entre las áreas que tienen que ver con el proceso, lo cual afecta la razonabilidad de los estados contables."/>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d v="2019-12-31T00:00:00"/>
    <n v="20"/>
    <s v="OAJ-SF"/>
    <n v="1"/>
    <s v="Acción de mejora considerada no efectiva por la Contraloría General de la República en Informe de Auditoría Financiera 2019, página 88. Valorada antes de su cumplimiento."/>
    <d v="2021-01-28T00:00:00"/>
    <n v="13.133333333333333"/>
    <n v="100"/>
    <n v="20"/>
    <n v="20"/>
    <n v="20"/>
    <m/>
    <x v="2"/>
    <s v=""/>
    <x v="9"/>
    <s v="H17AF18"/>
    <n v="2"/>
    <s v="H17AF18 - 2"/>
  </r>
  <r>
    <n v="93"/>
    <n v="120"/>
    <n v="33"/>
    <s v="Administrativo con presunta incidencia disciplinaria"/>
    <n v="1801001"/>
    <s v="H18AF18. Provisiones – Litigios y Demandas. _x000a__x000a_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_x000a__x000a_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_x000a__x000a_Acción 1 - Actividad 1."/>
    <s v="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
    <d v="2021-03-05T00:00:00"/>
    <n v="14.333333333333334"/>
    <n v="100"/>
    <n v="20"/>
    <n v="20"/>
    <n v="20"/>
    <m/>
    <x v="2"/>
    <s v="CUMPLIDO"/>
    <x v="9"/>
    <s v="H18AF18"/>
    <n v="1"/>
    <s v="H18AF18 - 1"/>
  </r>
  <r>
    <m/>
    <n v="121"/>
    <n v="34"/>
    <s v="Administrativo con presunta incidencia disciplinaria"/>
    <n v="1801001"/>
    <s v="H18AF18. Provisiones – Litigios y Demandas. _x000a__x000a_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_x000a__x000a_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_x000a__x000a_Acción 1 - Actividad 2."/>
    <s v="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d v="2019-12-31T00:00:00"/>
    <n v="20"/>
    <s v="OAJ-SF"/>
    <n v="1"/>
    <s v="Acción de mejora considerada no efectiva por la Contraloría General de la República en Informe de Auditoría Financiera 2019, página 88. Valorada antes de su cumplimiento."/>
    <d v="2021-01-28T00:00:00"/>
    <n v="13.133333333333333"/>
    <n v="100"/>
    <n v="20"/>
    <n v="20"/>
    <n v="20"/>
    <m/>
    <x v="2"/>
    <s v=""/>
    <x v="9"/>
    <s v="H18AF18"/>
    <n v="2"/>
    <s v="H18AF18 - 2"/>
  </r>
  <r>
    <n v="94"/>
    <n v="122"/>
    <n v="35"/>
    <s v="Administrativo con presunta incidencia disciplinaria"/>
    <n v="1801001"/>
    <s v="H19AF18. Provisiones – Litigios y Demandas, Procesos con Fallo en Primera Instancia. _x000a__x000a_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_x000a__x000a_Acción 1 - Actividad 1."/>
    <s v="Lo anterior tiene presunta incidencia disciplinaria, por la posible inobservancia del artículo 8 de la Resolución 353 del 01 de noviembre de 2016 de la Agencia Nacional de Defensa Jurídica del Estad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
    <d v="2021-03-05T00:00:00"/>
    <n v="14.333333333333334"/>
    <n v="100"/>
    <n v="20"/>
    <n v="20"/>
    <n v="20"/>
    <m/>
    <x v="2"/>
    <s v="CUMPLIDO"/>
    <x v="9"/>
    <s v="H19AF18"/>
    <n v="1"/>
    <s v="H19AF18 - 1"/>
  </r>
  <r>
    <m/>
    <n v="123"/>
    <n v="36"/>
    <s v="Administrativo con presunta incidencia disciplinaria"/>
    <n v="1801001"/>
    <s v="H19AF18. Provisiones – Litigios y Demandas, Procesos con Fallo en Primera Instancia. _x000a__x000a_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_x000a__x000a__x000a_Acción 1 - Actividad 2."/>
    <s v="Lo anterior tiene presunta incidencia disciplinaria, por la posible inobservancia del artículo 8 de la Resolución 353 del 01 de noviembre de 2016 de la Agencia Nacional de Defensa Jurídica del Estado."/>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d v="2019-12-31T00:00:00"/>
    <n v="20"/>
    <s v="OAJ-SF"/>
    <n v="1"/>
    <s v="Acción de mejora considerada no efectiva por la Contraloría General de la República en Informe de Auditoría Financiera 2019, página 88._x000a__x000a_Acción cumplida según papel de trabajo elaborado el 20 de enero de 2021."/>
    <m/>
    <n v="-1461"/>
    <n v="100"/>
    <n v="20"/>
    <n v="20"/>
    <n v="20"/>
    <m/>
    <x v="2"/>
    <s v=""/>
    <x v="9"/>
    <s v="H19AF18"/>
    <n v="2"/>
    <s v="H19AF18 - 2"/>
  </r>
  <r>
    <n v="95"/>
    <n v="124"/>
    <n v="37"/>
    <s v="Administrativo"/>
    <n v="1801001"/>
    <s v="H20AF18. Reporte SIRECI, Provisiones – Litigios y Demandas.  _x000a__x000a_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_x000a__x000a_Acción 1 - Actividad 1."/>
    <s v="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
    <d v="2021-03-04T00:00:00"/>
    <n v="14.3"/>
    <n v="100"/>
    <n v="20"/>
    <n v="20"/>
    <n v="20"/>
    <m/>
    <x v="2"/>
    <s v="CUMPLIDO"/>
    <x v="9"/>
    <s v="H20AF18"/>
    <n v="1"/>
    <s v="H20AF18 - 1"/>
  </r>
  <r>
    <m/>
    <n v="125"/>
    <n v="38"/>
    <s v="Administrativo"/>
    <n v="1801001"/>
    <s v="H20AF18. Reporte SIRECI, Provisiones – Litigios y Demandas.  _x000a__x000a_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_x000a__x000a_Acción 1 - Actividad 2."/>
    <s v="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
    <n v="1"/>
    <d v="2019-08-13T00:00:00"/>
    <d v="2019-12-31T00:00:00"/>
    <n v="20"/>
    <s v="OAJ-SF"/>
    <n v="1"/>
    <s v="Acción de mejora considerada no efectiva por la Contraloría General de la República en Informe de Auditoría Financiera 2019, página 88._x000a__x000a_Acción cumplida según papel de trabajo elaborado el 20 de enero de 2021."/>
    <m/>
    <n v="-1461"/>
    <n v="100"/>
    <n v="20"/>
    <n v="20"/>
    <n v="20"/>
    <m/>
    <x v="2"/>
    <s v=""/>
    <x v="9"/>
    <s v="H20AF18"/>
    <n v="2"/>
    <s v="H20AF18 - 2"/>
  </r>
  <r>
    <n v="96"/>
    <n v="126"/>
    <m/>
    <s v="Administrativo con presunta incidencia disciplinaria"/>
    <n v="1801001"/>
    <s v="H21AF18. Demandas en contra del INVÍAS.  _x000a__x000a_Revisada la información contenida en el cuadro de los procesos en contra de la Entidad suministrado por la Oficina Jurídica , se observa que a 31 de diciembre de 2018, se siguen presentando inconsistencias como:_x000a__x000a_• Se encuentran registrados 3.197 procesos mientras que en eKOGUI solamente hay registrados 2.687._x000a_• El reporte presenta 487 procesos que no tienen calificado el riesgo._x000a_• Existen158 procesos que tienen calificado el riesgo como alto y  no se encuentran provisionados, sin embargo._x000a_• Se encuentran 483 procesos que tienen calificado el riesgo como bajo y medio bajo, los cuales tiene registrada provisión. ......_x000a_• En el reporte de procesos pendientes de pago suministrado por la Entidad, existen 61 casos que no cuentan con el número del proceso....._x000a__x000a_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_x000a_"/>
    <s v="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
    <s v="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_x000a__x000a__x000a_"/>
    <s v="Fortalecer el control mediante la verificación semestral de la información cargada en el aplicativo Ekogui y el diligenciamiento de todas las casillas, por parte del funcionario designado por la OAJ para tal fin."/>
    <s v="Reporte de verificación del aplicativo Ekogui."/>
    <n v="2"/>
    <d v="2019-08-13T00:00:00"/>
    <d v="2020-08-12T00:00:00"/>
    <n v="52.142857142857146"/>
    <s v="OAJ"/>
    <n v="0.4"/>
    <s v="SIN OBSERVACIONES"/>
    <m/>
    <n v="-1468.5"/>
    <n v="20"/>
    <n v="10.428571428571429"/>
    <n v="10.428571428571429"/>
    <n v="52.142857142857146"/>
    <m/>
    <x v="0"/>
    <s v="VENCIDO"/>
    <x v="9"/>
    <s v="H21AF18"/>
    <n v="1"/>
    <s v="H21AF18 - 1"/>
  </r>
  <r>
    <n v="97"/>
    <n v="127"/>
    <n v="39"/>
    <s v="Administrativo con presunta incidencia disciplinaria"/>
    <n v="1801001"/>
    <s v="H22AF18. Cuentas de Orden. 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1."/>
    <s v="Deficiencias de seguimiento y depuración y actualización de la calificación de los procesos en contra del Institut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
    <d v="2021-03-04T00:00:00"/>
    <n v="14.3"/>
    <n v="100"/>
    <n v="20"/>
    <n v="20"/>
    <n v="20"/>
    <m/>
    <x v="2"/>
    <s v="CUMPLIDO"/>
    <x v="9"/>
    <s v="H22AF18"/>
    <n v="1"/>
    <s v="H22AF18 - 1"/>
  </r>
  <r>
    <m/>
    <n v="128"/>
    <n v="40"/>
    <s v="Administrativo con presunta incidencia disciplinaria"/>
    <n v="1801001"/>
    <s v="H22AF18. Cuentas de Orden. 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2."/>
    <s v="Deficiencias de seguimiento y depuración y actualización de la calificación de los procesos en contra del Instituto."/>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d v="2019-12-31T00:00:00"/>
    <n v="20"/>
    <s v="OAJ-SF"/>
    <n v="1"/>
    <s v="Acción de mejora considerada no efectiva por la Contraloría General de la República en Informe de Auditoría Financiera 2019, página 88._x000a__x000a_Acción cumplida según papel de trabajo elaborado el 20 de enero de 2021."/>
    <m/>
    <n v="-1461"/>
    <n v="100"/>
    <n v="20"/>
    <n v="20"/>
    <n v="20"/>
    <m/>
    <x v="2"/>
    <s v=""/>
    <x v="9"/>
    <s v="H22AF18"/>
    <n v="2"/>
    <s v="H22AF18 - 2"/>
  </r>
  <r>
    <n v="98"/>
    <n v="129"/>
    <n v="41"/>
    <s v="Administrativo con presunta incidencia disciplinaria"/>
    <n v="1801001"/>
    <s v="H23AF18. Notas a los Estados Financieros. 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1."/>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Establecer una lista de chequeo de revelaciones a diligenciar al momento de la elaboración de los Estados Financieros."/>
    <s v="Lista de chequeo"/>
    <n v="1"/>
    <d v="2019-08-13T00:00:00"/>
    <d v="2019-12-31T00:00:00"/>
    <n v="20"/>
    <s v="SF"/>
    <n v="1"/>
    <s v="Acción de mejora considerada no efectiva por la Contraloría General de la República en Informe de Auditoría Financiera 2019, página 88."/>
    <m/>
    <n v="-1461"/>
    <n v="100"/>
    <n v="20"/>
    <n v="20"/>
    <n v="20"/>
    <m/>
    <x v="2"/>
    <s v="CUMPLIDO"/>
    <x v="9"/>
    <s v="H23AF18"/>
    <n v="1"/>
    <s v="H23AF18 - 1"/>
  </r>
  <r>
    <m/>
    <n v="130"/>
    <n v="42"/>
    <s v="Administrativo con presunta incidencia disciplinaria"/>
    <n v="1801001"/>
    <s v="H23AF18. Notas a los Estados Financieros. 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2."/>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Aplicar la lista de chequeo al momento de realizar los Estados Financieros."/>
    <s v="Notas y revelaciones en la presentación de los Estados Financieros del Instituto"/>
    <n v="1"/>
    <d v="2019-08-13T00:00:00"/>
    <d v="2020-03-31T00:00:00"/>
    <n v="33"/>
    <s v="SF"/>
    <n v="1"/>
    <s v="Acción de mejora considerada no efectiva por la Contraloría General de la República en Informe de Auditoría Financiera 2019, página 88."/>
    <m/>
    <n v="-1464.0333333333333"/>
    <n v="100"/>
    <n v="33"/>
    <n v="33"/>
    <n v="33"/>
    <m/>
    <x v="2"/>
    <s v=""/>
    <x v="9"/>
    <s v="H23AF18"/>
    <n v="2"/>
    <s v="H23AF18 - 2"/>
  </r>
  <r>
    <n v="99"/>
    <n v="131"/>
    <m/>
    <s v="Administrativo con presunta incidencia disciplinaria"/>
    <n v="1801001"/>
    <s v="_x000a_H24AF18. Implementación de Normas Internacionales de Contabilidad Pública. _x000a__x000a_Mediante Contrato 01290, firmado el 22 de noviembre de 2017, el INVÍAS contrató la “Consultoría para la asesoría y acompañamiento en la adopción e implementación de normas internacionales de contabilidad para el sector público NICSP en el Instituto Nacional de Vías._x000a__x000a_Respecto a la ejecución del contrato se observó: ..._x000a__x000a_Lo anterior, conllevó a que no se observaran en las políticas contables del INVIAS cambios referentes a aspectos tales como:_x000a__x000a_- Medición inicial de los préstamos por pagar._x000a_- Medición inicial de las provisiones._x000a_- Indicios de deterioro del valor de los activos no generadores de efectivo._x000a_- Reversión de las pérdidas por deterioro del valor de los activos no generadores de efectivo._x000a__x000a__x000a__x000a_"/>
    <s v="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
    <s v="Establecer que en los informes Finales y/o acta de recibo definitivo de supervisión, se adjunte  o enuncie donde se encuentran publicados los productos objeto del contrato"/>
    <s v="Incluir un numeral al  Formato del &quot;Acta de Recibo definitivo contrato por prestación de servicios profesionales y de apoyo a la gestión No. ACONTR-FR-37&quot;, con los productos objeto del contrato y sus anexos y su ubicación."/>
    <s v="Acta de Recibo definitivo Actualizada"/>
    <n v="1"/>
    <d v="2019-08-13T00:00:00"/>
    <d v="2019-12-31T00:00:00"/>
    <n v="20"/>
    <s v="SF"/>
    <n v="0"/>
    <s v="Acción de mejora considerada no efectiva por la Contraloría General de la República en Informe de Auditoría Financiera 2019, página 88."/>
    <m/>
    <n v="-1461"/>
    <n v="0"/>
    <n v="0"/>
    <n v="0"/>
    <n v="20"/>
    <m/>
    <x v="0"/>
    <s v="VENCIDO"/>
    <x v="9"/>
    <s v="_x000a_H24AF18"/>
    <n v="1"/>
    <s v="_x000a_H24AF18 - 1"/>
  </r>
  <r>
    <n v="100"/>
    <n v="132"/>
    <n v="43"/>
    <s v="Administrativo"/>
    <n v="1801001"/>
    <s v="H25AF18. Techo Reserva Presupuestal Rubro Inversión.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Acción 1 - Actividad 1."/>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
    <s v="Actas de reunión_x000a_"/>
    <n v="2"/>
    <d v="2019-08-13T00:00:00"/>
    <d v="2019-09-30T00:00:00"/>
    <n v="6.8571428571428568"/>
    <s v="OAP-DG-DO-DTEC-SF"/>
    <n v="2"/>
    <s v="SIN OBSERVACIONES"/>
    <m/>
    <n v="-1457.9333333333334"/>
    <n v="100"/>
    <n v="6.8571428571428568"/>
    <n v="6.8571428571428568"/>
    <n v="6.8571428571428568"/>
    <m/>
    <x v="2"/>
    <s v="CUMPLIDO"/>
    <x v="9"/>
    <s v="H25AF18"/>
    <n v="1"/>
    <s v="H25AF18 - 1"/>
  </r>
  <r>
    <m/>
    <n v="133"/>
    <n v="44"/>
    <s v="Administrativo"/>
    <n v="1801001"/>
    <s v="H25AF18. Techo Reserva Presupuestal Rubro Inversión.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1 - Actividad 2."/>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Elaboración de herramienta metodológica."/>
    <s v="Herramienta  metodológica elaborada"/>
    <n v="1"/>
    <d v="2019-10-01T00:00:00"/>
    <d v="2019-10-30T00:00:00"/>
    <n v="4.1428571428571432"/>
    <s v="OAP  "/>
    <n v="1"/>
    <s v="SIN OBSERVACIONES"/>
    <m/>
    <n v="-1458.9333333333334"/>
    <n v="100"/>
    <n v="4.1428571428571432"/>
    <n v="4.1428571428571432"/>
    <n v="4.1428571428571432"/>
    <m/>
    <x v="2"/>
    <s v=""/>
    <x v="9"/>
    <s v="H25AF18"/>
    <n v="2"/>
    <s v="H25AF18 - 2"/>
  </r>
  <r>
    <m/>
    <n v="134"/>
    <n v="45"/>
    <s v="Administrativo"/>
    <n v="1801001"/>
    <s v="H25AF18. Techo Reserva Presupuestal Rubro Inversión.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1 - Actividad 3."/>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Adoptar y formalizar la herramienta metodológica en aplicativo del Sistema de Calidad de la Entidad."/>
    <s v="Herramienta  metodológica adoptada"/>
    <n v="1"/>
    <d v="2019-10-15T00:00:00"/>
    <d v="2019-10-30T00:00:00"/>
    <n v="2.1428571428571428"/>
    <s v="OAP"/>
    <n v="1"/>
    <s v="SIN OBSERVACIONES"/>
    <m/>
    <n v="-1458.9333333333334"/>
    <n v="100"/>
    <n v="2.1428571428571428"/>
    <n v="2.1428571428571428"/>
    <n v="2.1428571428571428"/>
    <m/>
    <x v="2"/>
    <s v=""/>
    <x v="9"/>
    <s v="H25AF18"/>
    <n v="3"/>
    <s v="H25AF18 - 3"/>
  </r>
  <r>
    <m/>
    <n v="135"/>
    <n v="46"/>
    <s v="Administrativo"/>
    <n v="1801001"/>
    <s v="H25AF18. Techo Reserva Presupuestal Rubro Inversión.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1 - Actividad 4."/>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Socialización de la herramienta metodológica."/>
    <s v="Socialización a través de correo electrónico"/>
    <n v="1"/>
    <d v="2019-11-01T00:00:00"/>
    <d v="2020-01-30T00:00:00"/>
    <n v="12.857142857142858"/>
    <s v="OAP-DO-DTEC"/>
    <n v="1"/>
    <s v="SIN OBSERVACIONES"/>
    <m/>
    <n v="-1462"/>
    <n v="100"/>
    <n v="12.857142857142858"/>
    <n v="12.857142857142858"/>
    <n v="12.857142857142858"/>
    <m/>
    <x v="2"/>
    <s v=""/>
    <x v="9"/>
    <s v="H25AF18"/>
    <n v="4"/>
    <s v="H25AF18 - 4"/>
  </r>
  <r>
    <n v="101"/>
    <n v="136"/>
    <m/>
    <s v="Administrativo"/>
    <n v="1801001"/>
    <s v="H25AF18. Techo Reserva Presupuestal Rubro Inversión.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2."/>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Realizar capacitación sobre la Metodología General Ajustada - MGA,  a los Coordinadores , Facilitadores de MIPG,  supervisores y gestores de las Áreas Misionales."/>
    <s v="Coordinar capacitación en la MGA"/>
    <s v="Registro de participantes"/>
    <n v="2"/>
    <d v="2019-08-20T00:00:00"/>
    <d v="2019-09-30T00:00:00"/>
    <n v="5.8571428571428568"/>
    <s v="OAP"/>
    <n v="2"/>
    <s v="SIN OBSERVACIONES"/>
    <m/>
    <n v="-1457.9333333333334"/>
    <n v="100"/>
    <n v="5.8571428571428568"/>
    <n v="5.8571428571428568"/>
    <n v="5.8571428571428568"/>
    <m/>
    <x v="2"/>
    <s v="CUMPLIDO"/>
    <x v="9"/>
    <s v="H25AF18"/>
    <n v="1"/>
    <s v="H25AF18 - 1"/>
  </r>
  <r>
    <n v="102"/>
    <n v="137"/>
    <n v="47"/>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1.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mesas de trabajo para establecer los parámetros de seguimiento a los proyectos y plasmarlos en la hoja de ruta."/>
    <s v="Registro de participantes"/>
    <n v="2"/>
    <d v="2019-11-01T00:00:00"/>
    <d v="2020-01-30T00:00:00"/>
    <n v="12.857142857142858"/>
    <s v="DO-DTEC-OAP"/>
    <n v="2"/>
    <s v="SIN OBSERVACIONES"/>
    <m/>
    <n v="-1462"/>
    <n v="100"/>
    <n v="12.857142857142858"/>
    <n v="12.857142857142858"/>
    <n v="12.857142857142858"/>
    <m/>
    <x v="2"/>
    <s v="VENCIDO"/>
    <x v="9"/>
    <s v="H26AF18"/>
    <n v="1"/>
    <s v="H26AF18 - 1"/>
  </r>
  <r>
    <m/>
    <n v="138"/>
    <n v="48"/>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2.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Adoptar y formalizar la hoja de ruta en aplicativo del Sistema de Calidad de la Entidad."/>
    <s v="Hoja de ruta adoptada"/>
    <n v="1"/>
    <d v="2020-01-30T00:00:00"/>
    <d v="2020-02-15T00:00:00"/>
    <n v="2.2857142857142856"/>
    <s v="DO-DTEC-OAP"/>
    <n v="1"/>
    <s v="SIN OBSERVACIONES"/>
    <m/>
    <n v="-1462.5333333333333"/>
    <n v="100"/>
    <n v="2.2857142857142856"/>
    <n v="2.2857142857142856"/>
    <n v="2.2857142857142856"/>
    <m/>
    <x v="2"/>
    <s v=""/>
    <x v="9"/>
    <s v="H26AF18"/>
    <n v="2"/>
    <s v="H26AF18 - 2"/>
  </r>
  <r>
    <m/>
    <n v="139"/>
    <n v="49"/>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3.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Socialización de la hoja de ruta."/>
    <s v="Socialización a través de correo electrónico"/>
    <n v="1"/>
    <d v="2020-01-30T00:00:00"/>
    <d v="2020-02-06T00:00:00"/>
    <n v="1"/>
    <s v="OAP"/>
    <n v="1"/>
    <s v="SIN OBSERVACIONES"/>
    <m/>
    <n v="-1462.2333333333333"/>
    <n v="100"/>
    <n v="1"/>
    <n v="1"/>
    <n v="1"/>
    <m/>
    <x v="2"/>
    <s v=""/>
    <x v="9"/>
    <s v="H26AF18"/>
    <n v="3"/>
    <s v="H26AF18 - 3"/>
  </r>
  <r>
    <m/>
    <n v="140"/>
    <n v="50"/>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4.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seguimiento a su adecuada implementación y aplicación de la hoja de ruta en los proyectos."/>
    <s v="Informe mensual de seguimiento "/>
    <n v="12"/>
    <d v="2020-02-06T00:00:00"/>
    <d v="2021-01-30T00:00:00"/>
    <n v="51.285714285714285"/>
    <s v="DO-DTEC"/>
    <n v="0"/>
    <s v="SIN OBSERVACIONES"/>
    <m/>
    <n v="-1474.2"/>
    <n v="0"/>
    <n v="0"/>
    <n v="0"/>
    <n v="51.285714285714285"/>
    <m/>
    <x v="0"/>
    <s v=""/>
    <x v="9"/>
    <s v="H26AF18"/>
    <n v="4"/>
    <s v="H26AF18 - 4"/>
  </r>
  <r>
    <n v="103"/>
    <n v="141"/>
    <n v="53"/>
    <s v="Administrativo con presunta a incidencia disciplinaria"/>
    <n v="1801001"/>
    <s v="H28AF18. Adición presupuestal, Proyecto Aeropuerto El Edén- Club Campestre- Armenia y  Proyecto Paso Nacional. 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1.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
    <s v="Actas de reunión_x000a_"/>
    <n v="2"/>
    <d v="2019-08-13T00:00:00"/>
    <d v="2019-09-30T00:00:00"/>
    <n v="6.8571428571428568"/>
    <s v="OAP-DG-DO-DTEC-SF"/>
    <n v="2"/>
    <s v="SIN OBSERVACIONES"/>
    <m/>
    <n v="-1457.9333333333334"/>
    <n v="100"/>
    <n v="6.8571428571428568"/>
    <n v="6.8571428571428568"/>
    <n v="6.8571428571428568"/>
    <m/>
    <x v="2"/>
    <s v="CUMPLIDO"/>
    <x v="9"/>
    <s v="H28AF18"/>
    <n v="1"/>
    <s v="H28AF18 - 1"/>
  </r>
  <r>
    <m/>
    <n v="142"/>
    <n v="54"/>
    <s v="Administrativo con presunta a incidencia disciplinaria"/>
    <n v="1801001"/>
    <s v="H28AF18. Adición presupuestal, Proyecto Aeropuerto El Edén- Club Campestre- Armenia y  Proyecto Paso Nacional. 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2.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Elaboración de herramienta metodológica."/>
    <s v="Herramienta  metodológica elaborada"/>
    <n v="1"/>
    <d v="2019-10-01T00:00:00"/>
    <d v="2019-10-30T00:00:00"/>
    <n v="4.1428571428571432"/>
    <s v="OAP"/>
    <n v="1"/>
    <s v="SIN OBSERVACIONES"/>
    <m/>
    <n v="-1458.9333333333334"/>
    <n v="100"/>
    <n v="4.1428571428571432"/>
    <n v="4.1428571428571432"/>
    <n v="4.1428571428571432"/>
    <m/>
    <x v="2"/>
    <s v=""/>
    <x v="9"/>
    <s v="H28AF18"/>
    <n v="2"/>
    <s v="H28AF18 - 2"/>
  </r>
  <r>
    <m/>
    <n v="143"/>
    <n v="55"/>
    <s v="Administrativo con presunta a incidencia disciplinaria"/>
    <n v="1801001"/>
    <s v="H28AF18. Adición presupuestal, Proyecto Aeropuerto El Edén- Club Campestre- Armenia y  Proyecto Paso Nacional. 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3.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Adoptar y formalizar la herramienta metodológica en aplicativo del Sistema de Calidad de la Entidad"/>
    <s v="Herramienta  metodológica adoptada"/>
    <n v="1"/>
    <d v="2019-10-15T00:00:00"/>
    <d v="2019-10-30T00:00:00"/>
    <n v="2.1428571428571428"/>
    <s v="OAP"/>
    <n v="1"/>
    <s v="SIN OBSERVACIONES"/>
    <m/>
    <n v="-1458.9333333333334"/>
    <n v="100"/>
    <n v="2.1428571428571428"/>
    <n v="2.1428571428571428"/>
    <n v="2.1428571428571428"/>
    <m/>
    <x v="2"/>
    <s v=""/>
    <x v="9"/>
    <s v="H28AF18"/>
    <n v="3"/>
    <s v="H28AF18 - 3"/>
  </r>
  <r>
    <m/>
    <n v="144"/>
    <n v="56"/>
    <s v="Administrativo con presunta a incidencia disciplinaria"/>
    <n v="1801001"/>
    <s v="H28AF18. Adición presupuestal, Proyecto Aeropuerto El Edén- Club Campestre- Armenia y  Proyecto Paso Nacional. 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4.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Socialización de la herramienta metodológica."/>
    <s v="Socialización a través de correo electrónico"/>
    <n v="1"/>
    <d v="2019-11-01T00:00:00"/>
    <d v="2020-01-30T00:00:00"/>
    <n v="12.857142857142858"/>
    <s v="OAP-DO-DTEC"/>
    <n v="1"/>
    <s v="SIN OBSERVACIONES"/>
    <m/>
    <n v="-1462"/>
    <n v="100"/>
    <n v="12.857142857142858"/>
    <n v="12.857142857142858"/>
    <n v="12.857142857142858"/>
    <m/>
    <x v="2"/>
    <s v=""/>
    <x v="9"/>
    <s v="H28AF18"/>
    <n v="4"/>
    <s v="H28AF18 - 4"/>
  </r>
  <r>
    <m/>
    <n v="145"/>
    <m/>
    <s v="Administrativo con presunta a incidencia disciplinaria"/>
    <n v="1801001"/>
    <s v="H28AF18. Adición presupuestal, Proyecto Aeropuerto El Edén- Club Campestre- Armenia y  Proyecto Paso Nacional. 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2.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Realizar capacitación sobre la Metodología General Ajustada - MGA,  a los Coordinadores , Facilitadores de MIPG,  supervisores y gestores de las Áreas Misionales."/>
    <s v="Coordinar capacitación en la MGA."/>
    <s v="Registro de participantes"/>
    <n v="2"/>
    <d v="2019-08-20T00:00:00"/>
    <d v="2019-09-30T00:00:00"/>
    <n v="5.8571428571428568"/>
    <s v="OAP"/>
    <n v="2"/>
    <s v="SIN OBSERVACIONES"/>
    <m/>
    <n v="-1457.9333333333334"/>
    <n v="100"/>
    <n v="5.8571428571428568"/>
    <n v="5.8571428571428568"/>
    <n v="5.8571428571428568"/>
    <m/>
    <x v="2"/>
    <s v=""/>
    <x v="9"/>
    <s v="H28AF18"/>
    <n v="5"/>
    <s v="H28AF18 - 5"/>
  </r>
  <r>
    <n v="104"/>
    <n v="146"/>
    <n v="57"/>
    <s v="Administrativo con presunta incidencia disciplinaria"/>
    <n v="1801001"/>
    <s v="H29AF18. Fenecimiento Rezago Presupuestal de 2017, Respaldo Presupuestal Contrato de Obra 2179-2016.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1.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
    <s v="Actas de reunión_x000a_"/>
    <n v="2"/>
    <d v="2019-08-13T00:00:00"/>
    <d v="2019-09-30T00:00:00"/>
    <n v="6.8571428571428568"/>
    <s v="OAP-DG-DO-DTEC-SF"/>
    <n v="2"/>
    <s v="SIN OBSERVACIONES"/>
    <m/>
    <n v="-1457.9333333333334"/>
    <n v="100"/>
    <n v="6.8571428571428568"/>
    <n v="6.8571428571428568"/>
    <n v="6.8571428571428568"/>
    <m/>
    <x v="2"/>
    <s v="CUMPLIDO"/>
    <x v="9"/>
    <s v="H29AF18"/>
    <n v="1"/>
    <s v="H29AF18 - 1"/>
  </r>
  <r>
    <m/>
    <n v="147"/>
    <n v="58"/>
    <s v="Administrativo con presunta incidencia disciplinaria"/>
    <n v="1801001"/>
    <s v="H29AF18. Fenecimiento Rezago Presupuestal de 2017, Respaldo Presupuestal Contrato de Obra 2179-2016.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2.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Elaboración de herramienta metodológica."/>
    <s v="Herramienta  metodológica elaborada"/>
    <n v="1"/>
    <d v="2019-10-01T00:00:00"/>
    <d v="2019-10-30T00:00:00"/>
    <n v="4.1428571428571432"/>
    <s v="OAP"/>
    <n v="1"/>
    <s v="SIN OBSERVACIONES"/>
    <m/>
    <n v="-1458.9333333333334"/>
    <n v="100"/>
    <n v="4.1428571428571432"/>
    <n v="4.1428571428571432"/>
    <n v="4.1428571428571432"/>
    <m/>
    <x v="2"/>
    <s v=""/>
    <x v="9"/>
    <s v="H29AF18"/>
    <n v="2"/>
    <s v="H29AF18 - 2"/>
  </r>
  <r>
    <m/>
    <n v="148"/>
    <n v="59"/>
    <s v="Administrativo con presunta incidencia disciplinaria"/>
    <n v="1801001"/>
    <s v="H29AF18. Fenecimiento Rezago Presupuestal de 2017, Respaldo Presupuestal Contrato de Obra 2179-2016.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3.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Adoptar y formalizar la herramienta metodológica en aplicativo del Sistema de Calidad de la Entidad."/>
    <s v="Herramienta  metodológica adoptada"/>
    <n v="1"/>
    <d v="2019-10-15T00:00:00"/>
    <d v="2019-10-30T00:00:00"/>
    <n v="2.1428571428571428"/>
    <s v="OAP"/>
    <n v="1"/>
    <s v="SIN OBSERVACIONES"/>
    <m/>
    <n v="-1458.9333333333334"/>
    <n v="100"/>
    <n v="2.1428571428571428"/>
    <n v="2.1428571428571428"/>
    <n v="2.1428571428571428"/>
    <m/>
    <x v="2"/>
    <s v=""/>
    <x v="9"/>
    <s v="H29AF18"/>
    <n v="3"/>
    <s v="H29AF18 - 3"/>
  </r>
  <r>
    <m/>
    <n v="149"/>
    <n v="60"/>
    <s v="Administrativo con presunta incidencia disciplinaria"/>
    <n v="1801001"/>
    <s v="H29AF18. Fenecimiento Rezago Presupuestal de 2017, Respaldo Presupuestal Contrato de Obra 2179-2016.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4.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Socialización de la herramienta metodológica."/>
    <s v="Socialización a través de correo electrónico"/>
    <n v="1"/>
    <d v="2019-11-01T00:00:00"/>
    <d v="2020-01-30T00:00:00"/>
    <n v="12.857142857142858"/>
    <s v="OAP-DO-DTEC"/>
    <n v="1"/>
    <s v="SIN OBSERVACIONES"/>
    <m/>
    <n v="-1462"/>
    <n v="100"/>
    <n v="12.857142857142858"/>
    <n v="12.857142857142858"/>
    <n v="12.857142857142858"/>
    <m/>
    <x v="2"/>
    <s v=""/>
    <x v="9"/>
    <s v="H29AF18"/>
    <n v="4"/>
    <s v="H29AF18 - 4"/>
  </r>
  <r>
    <m/>
    <n v="150"/>
    <m/>
    <s v="Administrativo con presunta incidencia disciplinaria"/>
    <n v="1801001"/>
    <s v="H29AF18. Fenecimiento Rezago Presupuestal de 2017, Respaldo Presupuestal Contrato de Obra 2179-2016.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2._x000a_"/>
    <s v="Debilidades en la aplicación de controles que conllevaría a trámites presupuestales adicionales, riesgo de inoportunidad    de respaldo presupuestal y por ende también a riesgos de incurrir en montos adicionales por nuevos conceptos de gastos."/>
    <s v="Realizar capacitación sobre la Metodología General Ajustada - MGA,  a los Coordinadores , Facilitadores de MIPG,  supervisores y gestores de las Áreas Misionales."/>
    <s v="Coordinar capacitación en la MGA."/>
    <s v="Registro de participantes"/>
    <n v="2"/>
    <d v="2019-08-20T00:00:00"/>
    <d v="2019-09-30T00:00:00"/>
    <n v="5.8571428571428568"/>
    <s v="OAP"/>
    <n v="2"/>
    <s v="SIN OBSERVACIONES"/>
    <m/>
    <n v="-1457.9333333333334"/>
    <n v="100"/>
    <n v="5.8571428571428568"/>
    <n v="5.8571428571428568"/>
    <n v="5.8571428571428568"/>
    <m/>
    <x v="2"/>
    <s v=""/>
    <x v="9"/>
    <s v="H29AF18"/>
    <n v="5"/>
    <s v="H29AF18 - 5"/>
  </r>
  <r>
    <n v="105"/>
    <n v="151"/>
    <m/>
    <s v="Administrativo"/>
    <s v="14 05 001   "/>
    <s v="H30AF18. Gestión en la liquidación de contratos. 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1."/>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
    <s v="Requerimiento a través de Directiva Permanente para verificar el cumplimiento y seguimiento de las liquidaciones de los contratos y/o convenios en tiempo. "/>
    <s v="Acta de Comité"/>
    <n v="6"/>
    <d v="2019-08-13T00:00:00"/>
    <d v="2020-01-31T00:00:00"/>
    <n v="24.428571428571427"/>
    <s v="DO-DC"/>
    <n v="6"/>
    <s v="La Dirección de Contratación presentó 12 actas del Comité Mensual de Liquidaciones, vigencia 2019."/>
    <m/>
    <n v="-1462.0333333333333"/>
    <n v="100"/>
    <n v="24.428571428571427"/>
    <n v="24.428571428571427"/>
    <n v="24.428571428571427"/>
    <m/>
    <x v="2"/>
    <s v="VENCIDO"/>
    <x v="9"/>
    <s v="H30AF18"/>
    <n v="1"/>
    <s v="H30AF18 - 1"/>
  </r>
  <r>
    <m/>
    <n v="152"/>
    <m/>
    <s v="Administrativo"/>
    <s v="14 05 001   "/>
    <s v="H30AF18. Gestión en la liquidación de contratos. 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2."/>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2: Realizar seguimiento a la liquidación de los contratos observados por la CGR, con el fin de proceder a la liquidación de los mismos."/>
    <s v="Efectuar seguimiento y presentar la liquidación de los contratos en los cuales procede la misma. (se informaran a medida que se tenga notificación del proceso judicial)."/>
    <s v="Documento  de Liquidación"/>
    <n v="29"/>
    <d v="2019-08-13T00:00:00"/>
    <d v="2020-01-31T00:00:00"/>
    <n v="24.428571428571427"/>
    <s v="DO (SRT) - DTEC (GGP)"/>
    <n v="26"/>
    <s v="Mediante memorando DC 22989 del 24 de abril de 2020 se excluye a la Dirección de Contratación dado que se evidenció la gestión realizada para el alcance de la acción de mejora propuesta, dentro de sus competencias._x000a__x000a_Está pendiente de liquidación, tres contratos a cargo del GGP y un convenio a cargo de la SRT."/>
    <m/>
    <n v="-1462.0333333333333"/>
    <n v="89.65517241379311"/>
    <n v="21.901477832512313"/>
    <n v="21.901477832512313"/>
    <n v="24.428571428571427"/>
    <m/>
    <x v="0"/>
    <s v=""/>
    <x v="9"/>
    <s v="H30AF18"/>
    <n v="2"/>
    <s v="H30AF18 - 2"/>
  </r>
  <r>
    <n v="106"/>
    <n v="153"/>
    <m/>
    <s v=" Administrativo con presunta incidencia fiscal y disciplinaria"/>
    <s v="14 04 100   "/>
    <s v="H31AF18. Intereses moratorios fallos judiciales.  Administrativo con presunta incidencia fiscal y disciplinaria._x000a__x000a_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_x000a__x000a_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_x000a__x000a_Acción 1."/>
    <s v="Situación que se  traduce  en una gestión deficiente  para la consecución  y provisión oportuna de los recursos necesarios para atender los pagos y deficiencias en la articulación entre las áreas que tienen que ver con el proceso"/>
    <s v="1. Adelantar en la presente vigencia (2019) un PLAN CHOQUE con el objeto de pagar  y poner al día los turno de pago. "/>
    <s v="1. Establecer criterios y parámetros para el pago de las sentencias y conciliaciones que están en la lista de pagos del Invías. "/>
    <s v="Número de resoluciones de pago = número de beneficiarios de la lista de turnos actualmente existente en el Invías"/>
    <n v="1"/>
    <d v="2019-08-13T00:00:00"/>
    <d v="2019-12-31T00:00:00"/>
    <n v="20"/>
    <s v="OAJ"/>
    <n v="0"/>
    <s v="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_x000a__x000a_Acción de mejora considerada no efectiva por la Contraloría General de la República en Informe de Auditoría Financiera 2019, página 88._x000a_"/>
    <m/>
    <n v="-1461"/>
    <n v="0"/>
    <n v="0"/>
    <n v="0"/>
    <n v="20"/>
    <m/>
    <x v="0"/>
    <s v="VENCIDO"/>
    <x v="9"/>
    <s v="H31AF18"/>
    <n v="1"/>
    <s v="H31AF18 - 1"/>
  </r>
  <r>
    <m/>
    <n v="154"/>
    <m/>
    <s v="Administrativo con presunta incidencia fiscal y disciplinaria"/>
    <s v="14 04 100   "/>
    <s v="H31AF18. Intereses moratorios fallos judiciales.  _x000a__x000a_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_x000a__x000a_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_x000a__x000a_Acción 2."/>
    <s v="Situación que se  traduce  en una gestión deficiente  para la consecución  y provisión oportuna de los recursos necesarios para atender los pagos y deficiencias en la articulación entre las áreas que tienen que ver con el proceso"/>
    <s v="_x000a_2. Elaborar nueva lista con turnos para pagos de las nuevas solicitudes de pagos de sentencias y conciliaciones, que cumplan los requisitos de la normatividad vigente._x000a_"/>
    <s v="2. Nueva lista de pago, con las nuevas solicitudes de pago."/>
    <s v="Lista de pagos (2019)"/>
    <d v="2019-08-13T00:00:00"/>
    <d v="2019-08-13T00:00:00"/>
    <d v="2019-12-31T00:00:00"/>
    <n v="20"/>
    <s v="OAJ"/>
    <n v="0"/>
    <s v="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_x000a__x000a_Acción de mejora considerada no efectiva por la Contraloría General de la República en Informe de Auditoría Financiera 2019, página 88."/>
    <m/>
    <n v="-1461"/>
    <n v="0"/>
    <n v="0"/>
    <n v="0"/>
    <n v="20"/>
    <m/>
    <x v="0"/>
    <s v=""/>
    <x v="9"/>
    <s v="H31AF18"/>
    <n v="2"/>
    <s v="H31AF18 - 2"/>
  </r>
  <r>
    <n v="107"/>
    <n v="155"/>
    <m/>
    <s v="Administrativo con presunta incidencia disciplinaria"/>
    <s v="14 04 100   "/>
    <s v="H32AF18. Información, seguimiento, control y gestión de Defensa Judicial.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1."/>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
    <s v="Certificación de pago que incorpora el aval por parte del jefe de la Oficina Asesora Jurídica respecto del diligenciamiento de todas las casilla a las que esta obligado cada abogado contractualmente a diligenciar en el aplicativo de información Ekogui. "/>
    <s v="Certificación de pago que incorpora el aval por parte del jefe de la Oficina Asesora Jurídica_x000a__x000a_Numero de certificaciones = número de contratistas de prestación de servicios (abogados)"/>
    <n v="1"/>
    <d v="2019-08-13T00:00:00"/>
    <d v="2020-08-12T00:00:00"/>
    <n v="52.142857142857146"/>
    <s v="OAJ"/>
    <n v="0"/>
    <s v="SIN OBSERVACIONES"/>
    <m/>
    <n v="-1468.5"/>
    <n v="0"/>
    <n v="0"/>
    <n v="0"/>
    <n v="52.142857142857146"/>
    <m/>
    <x v="0"/>
    <s v="VENCIDO"/>
    <x v="9"/>
    <s v="H32AF18"/>
    <n v="1"/>
    <s v="H32AF18 - 1"/>
  </r>
  <r>
    <m/>
    <n v="156"/>
    <m/>
    <s v="Administrativo con presunta incidencia disciplinaria"/>
    <s v="14 04 100   "/>
    <s v="H32AF18. Información, seguimiento, control y gestión de Defensa Judicial.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2."/>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Verificar por parte de la OAJ, el diligenciamiento de todos los campos en el aplicativo de información Ekogui por parte de los servidores públicos (abogados de planta de la DT) a que están obligados, so pena de las acciones disciplinarias a que haya lugar."/>
    <s v="Realizar reporte semestral de verificación del debido diligenciamiento del sistema de información Ekogui, por parte de los servidores públicos (abogados de planta de la DT)."/>
    <s v="Reporte semestral de verificación"/>
    <n v="2"/>
    <d v="2019-08-13T00:00:00"/>
    <d v="2020-08-12T00:00:00"/>
    <n v="52.142857142857146"/>
    <s v="OAJ"/>
    <n v="0"/>
    <s v="SIN OBSERVACIONES"/>
    <m/>
    <n v="-1468.5"/>
    <n v="0"/>
    <n v="0"/>
    <n v="0"/>
    <n v="52.142857142857146"/>
    <m/>
    <x v="0"/>
    <s v=""/>
    <x v="9"/>
    <s v="H32AF18"/>
    <n v="2"/>
    <s v="H32AF18 - 2"/>
  </r>
  <r>
    <n v="108"/>
    <n v="157"/>
    <m/>
    <s v="Administrativo con presunta incidencia fiscal y disciplinaria"/>
    <s v="14 05 004   "/>
    <s v="H33AF18. Variación en actividades y en cantidades en Análisis de Precios Unitarios, Contrato de Obra 1516 de 2015.  _x000a__x000a_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_x000a__x000a_De igual manera se tenían previstos desde la planeación del contrato, dos (2)  ítems para efectuar en forma parcial la intervención de las ventanas pendientes en pavimento hidráulico (ítems  27 y 28) (...)_x000a__x000a_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_x000a__x000a_En concordancia con lo anteriormente expuesto, y de acuerdo a los análisis Unitarios de precios y al acta de entrega y recibo de obra, presuntamente se generó una lesión al patrimonio público en cuantía de $2.152.2 millones (...)"/>
    <s v="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s v="SRN"/>
    <n v="0"/>
    <s v="SIN OBSERVACIONES"/>
    <m/>
    <n v="-1458.9333333333334"/>
    <n v="0"/>
    <n v="0"/>
    <n v="0"/>
    <n v="11.142857142857142"/>
    <m/>
    <x v="0"/>
    <s v="VENCIDO"/>
    <x v="9"/>
    <s v="H33AF18"/>
    <n v="1"/>
    <s v="H33AF18 - 1"/>
  </r>
  <r>
    <n v="109"/>
    <n v="158"/>
    <m/>
    <s v="Administrativo"/>
    <s v="14 05 004   "/>
    <s v="H34AF18. Hundimiento de la calzada, Contrato de Obra 1516 de 2015. _x000a__x000a_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_x000a_"/>
    <s v="Lo anterior por deficiencias en la aplicación de controles, o lentitud en aplicar correctivos a la falla presentada, lo cual genera y acelera el asentamiento, por lo tanto, se podría comprometer la estructura y riesgo de colapso de toda la banca  en el ancho descrito.  "/>
    <s v="Adelantar inspección al sitio para evaluar el estado actual y posibles causas, con el propósito de establecer las acciones a seguir."/>
    <s v="Realizar visita de inspección y documentar mediante informe."/>
    <s v="Informe "/>
    <n v="1"/>
    <d v="2019-08-13T00:00:00"/>
    <d v="2019-09-15T00:00:00"/>
    <n v="4.7142857142857144"/>
    <s v="SRN "/>
    <n v="1"/>
    <s v="Acción de mejora cumplida según papel de trabajo elaborado el 24 de noviembre de 2020."/>
    <m/>
    <n v="-1457.4333333333334"/>
    <n v="100"/>
    <n v="4.7142857142857144"/>
    <n v="4.7142857142857144"/>
    <n v="4.7142857142857144"/>
    <m/>
    <x v="2"/>
    <s v="CUMPLIDO"/>
    <x v="9"/>
    <s v="H34AF18"/>
    <n v="1"/>
    <s v="H34AF18 - 1"/>
  </r>
  <r>
    <n v="110"/>
    <n v="159"/>
    <m/>
    <s v="Administrativo"/>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1.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1. Se crearan protocolos de avance técnicos de  obra, que garanticen que las especificaciones  técnicas y diseños de obras, cumplen con la establecido. en garantía de las obras que se reciben. _x000a_"/>
    <s v="1. Fortalecer la supervisión mediante un protocolo inmerso en el Manual de Contratación ejerciendo mas control sobre la garantía de la interventoría."/>
    <s v="1. Protocolo técnico de avance creado_x000a_"/>
    <n v="1"/>
    <d v="2019-09-01T00:00:00"/>
    <d v="2019-11-30T00:00:00"/>
    <n v="12.857142857142858"/>
    <s v="DTEC-GGP"/>
    <n v="0"/>
    <s v="SIN OBSERVACIONES"/>
    <m/>
    <n v="-1459.9666666666667"/>
    <n v="0"/>
    <n v="0"/>
    <n v="0"/>
    <n v="12.857142857142858"/>
    <m/>
    <x v="0"/>
    <s v="VENCIDO"/>
    <x v="9"/>
    <s v="H35AF18"/>
    <n v="1"/>
    <s v="H35AF18 - 1"/>
  </r>
  <r>
    <m/>
    <n v="160"/>
    <m/>
    <s v="Administrativo"/>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2.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2. Realizar auditorías de seguimiento técnico en obra, en garantía de verificar la calidad de las obras que se están ejecutando  la fecha de inicio del presente plan de mejoramiento, como medida de control preventiva._x000a_"/>
    <s v="_x000a_2. Realizar auditorías de seguimiento técnico en obra, en garantía de verificar la calidad de las obras que se están ejecutando._x000a_"/>
    <s v="_x000a_2. Informes de auditoria de avance técnico de las obras en ejecución._x000a_"/>
    <n v="8"/>
    <d v="2019-09-10T00:00:00"/>
    <d v="2020-06-30T00:00:00"/>
    <n v="42"/>
    <s v="DTEC-GGP"/>
    <n v="0"/>
    <s v="SIN OBSERVACIONES"/>
    <m/>
    <n v="-1467.0666666666666"/>
    <n v="0"/>
    <n v="0"/>
    <n v="0"/>
    <n v="42"/>
    <m/>
    <x v="0"/>
    <s v=""/>
    <x v="9"/>
    <s v="H35AF18"/>
    <n v="2"/>
    <s v="H35AF18 - 2"/>
  </r>
  <r>
    <m/>
    <n v="161"/>
    <m/>
    <s v="Administrativo"/>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3.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_x000a_3. Se requerirá a la interventoría y al contratista para efectuar las respectivas correcciones, los defectos y deficiencias constructivos detectados por la contraloría. "/>
    <s v="_x000a_3. Informe técnico  de la interventoría con registro fotográfico que demuestre la corrección al problema evidenciado. "/>
    <s v="_x000a_3.  Informe del supervisor  con registro fotográfico."/>
    <n v="1"/>
    <d v="2019-09-05T00:00:00"/>
    <d v="2019-12-31T00:00:00"/>
    <n v="16.714285714285715"/>
    <s v="DTEC-GGP"/>
    <n v="1"/>
    <s v="Acción de  mejora cumplida por presentación de la unidad de medida. Sin embargo, las evidencias registradas en papel de trabajo elaborado el 10 de octubre de 2020 sustentan la no efectivad de la actividad emprendida. "/>
    <m/>
    <n v="-1461"/>
    <n v="100"/>
    <n v="16.714285714285715"/>
    <n v="16.714285714285715"/>
    <n v="16.714285714285715"/>
    <m/>
    <x v="2"/>
    <s v=""/>
    <x v="9"/>
    <s v="H35AF18"/>
    <n v="3"/>
    <s v="H35AF18 - 3"/>
  </r>
  <r>
    <n v="111"/>
    <n v="162"/>
    <m/>
    <s v="Administrativo con presunta a incidencia fiscal y disciplinaria "/>
    <s v="14 05 004   "/>
    <s v="H37AF18. Contrato de Obra 544 de 2012. Pago correspondiente a derechos de botadero. _x000a__x000a_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_x000a__x000a_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
    <s v="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s v="SRN"/>
    <n v="0"/>
    <s v="SIN OBSERVACIONES"/>
    <m/>
    <n v="-1458.9333333333334"/>
    <n v="0"/>
    <n v="0"/>
    <n v="0"/>
    <n v="11.142857142857142"/>
    <m/>
    <x v="0"/>
    <s v="VENCIDO"/>
    <x v="9"/>
    <s v="H37AF18"/>
    <n v="1"/>
    <s v="H37AF18 - 1"/>
  </r>
  <r>
    <n v="112"/>
    <n v="163"/>
    <m/>
    <s v="Administrativo con presunta a incidencia fiscal y disciplinaria"/>
    <s v="14 05 004   "/>
    <s v="H38AF18. Contrato de Obra 544 de 2012. Elaboración de estudios y diseños nuevos. _x000a__x000a_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_x000a__x000a_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_x000a__x000a_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
    <s v="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s v="SRN"/>
    <n v="0"/>
    <s v="SIN OBSERVACIONES"/>
    <m/>
    <n v="-1458.9333333333334"/>
    <n v="0"/>
    <n v="0"/>
    <n v="0"/>
    <n v="11.142857142857142"/>
    <m/>
    <x v="0"/>
    <s v="VENCIDO"/>
    <x v="9"/>
    <s v="H38AF18"/>
    <n v="1"/>
    <s v="H38AF18 - 1"/>
  </r>
  <r>
    <n v="113"/>
    <n v="164"/>
    <m/>
    <s v="Administrativo con presunta incidencia fiscal y disciplinaria"/>
    <s v="14 05 004   "/>
    <s v="H39AF18. Contrato de Obra 1638 de 2015. Mayor valor pagado por concepto de vigilancia, operación y mantenimiento de túneles sector Cisneros – Loboguerrero. 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1.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Desligar el tema contractivo del tema operativo mediante la suscripción de contratos exclusivamente para operación vigilancia y mantenimiento de los túneles, lo cual se incorporará en el anexo técnico para futuros contratos."/>
    <s v="Anexo técnico en el cuál se desliga el tema constructivo del tema operativo."/>
    <s v="Anexo técnico ajustado"/>
    <n v="1"/>
    <d v="2019-08-13T00:00:00"/>
    <d v="2019-12-31T00:00:00"/>
    <n v="20"/>
    <s v="DTEC-DO-GGP"/>
    <n v="1"/>
    <s v="Acción cumplida según papel de trabajo elaborado el 21 de diciembre de 2020"/>
    <m/>
    <n v="-1461"/>
    <n v="100"/>
    <n v="20"/>
    <n v="20"/>
    <n v="20"/>
    <m/>
    <x v="2"/>
    <s v="VENCIDO"/>
    <x v="9"/>
    <s v="H39AF18"/>
    <n v="1"/>
    <s v="H39AF18 - 1"/>
  </r>
  <r>
    <m/>
    <n v="165"/>
    <m/>
    <s v=" Administrativo con presunta incidencia fiscal y disciplinaria"/>
    <s v="14 05 004   "/>
    <s v="H39AF18. Contrato de Obra 1638 de 2015. Mayor valor pagado por concepto de vigilancia, operación y mantenimiento de túneles sector Cisneros – Loboguerrero.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2.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Los recursos pagados incorrectamente se descontaran en la correspondiente acta  liquidación."/>
    <s v="Descuento de mayor valor pagado en acta  liquidación."/>
    <s v="2. Acta de liquidación "/>
    <n v="1"/>
    <d v="2019-08-13T00:00:00"/>
    <d v="2019-12-31T00:00:00"/>
    <n v="20"/>
    <s v="DTEC-GGP"/>
    <n v="0.2"/>
    <s v="SIN OBSERVACIONES"/>
    <m/>
    <n v="-1461"/>
    <n v="20"/>
    <n v="4"/>
    <n v="4"/>
    <n v="20"/>
    <m/>
    <x v="0"/>
    <s v=""/>
    <x v="9"/>
    <s v="H39AF18"/>
    <n v="2"/>
    <s v="H39AF18 - 2"/>
  </r>
  <r>
    <n v="114"/>
    <n v="166"/>
    <m/>
    <s v=" Administrativo con presunto alcance disciplinario"/>
    <s v="14 05 004   "/>
    <s v="H40AF18. Contrato de Obra 1651 de 2015. Obras inconclusas._x000a__x000a_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_x000a__x000a_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_x000a_"/>
    <s v="Lo identificado por debilidades en la planificación contractual con lo cual presuntamente se inobservó lo establecido en el Artículo 3 y en los numerales 1 y 2 del Artículo 26 de la Ley 80 de 1993 . El presente hallazgo tiene presunta incidencia disciplinaria."/>
    <s v="Gestionar  la estructuración de la segunda y última etapa del puente Benito Hernández y construcción, de acuerdo a los recursos presupuestales de la anualidad 2021 o posteriores."/>
    <s v="_x000a_Estructurar anteproyecto etapa 2 y final, puente Benito Hernández, que posibilite la construcción de los ejes viales 11 y 14._x000a_"/>
    <s v=" _x000a_Anteproyecto etapa 2 y final, estructurado._x000a_"/>
    <n v="1"/>
    <d v="2019-09-01T00:00:00"/>
    <d v="2019-12-31T00:00:00"/>
    <n v="17.285714285714285"/>
    <s v="DTEC-GGP"/>
    <n v="1"/>
    <s v="Acción cumplida según papel de trabajo elaborado el 28 de diciembre de 2020."/>
    <m/>
    <n v="-1461"/>
    <n v="100"/>
    <n v="17.285714285714285"/>
    <n v="17.285714285714285"/>
    <n v="17.285714285714285"/>
    <m/>
    <x v="2"/>
    <s v="CUMPLIDO"/>
    <x v="9"/>
    <s v="H40AF18"/>
    <n v="1"/>
    <s v="H40AF18 - 1"/>
  </r>
  <r>
    <m/>
    <n v="167"/>
    <m/>
    <s v="Administrativo"/>
    <s v="14 05 004   "/>
    <s v="H41AF18. Contrato de Obra 518 de 2012. Obras Inconclusas. _x000a__x000a_(…)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_x000a__x000a_Acción 2."/>
    <s v="De la información referida se establece que desde mayo de 2018 no se ejecutaron más actividades de obra por parte del Contratista, a pesar de existir los recursos financieros disponibles del contrato para garantizar su pago (…)"/>
    <s v="Incorporar en el anteproyecto de presupuesto la necesidad de los recursos para la culminación de las obras."/>
    <s v="Realizar las gestiones para la solicitud de recursos dentro del anteproyecto de presupuesto para la culminación de las obras."/>
    <s v="Anteproyecto de presupuesto con la incorporación del proyecto para terminación de las obras."/>
    <n v="1"/>
    <d v="2019-08-13T00:00:00"/>
    <d v="2019-10-31T00:00:00"/>
    <n v="11.285714285714286"/>
    <s v="SRN"/>
    <n v="1"/>
    <s v="La Acción 1 se consideró cumplida en virtud de la Circular N° 05 del 11 de marzo 2019, cuyo asunto es: &quot;Lineamiento Acciones Cumplidas - Planes de Mejoramiento - Sujetos de Control Fiscal&quot;, expedida por la Contraloría General de la República._x000a__x000a_Situación que aplica también para el hallazgo H42AF18 - Acciones 1 y 2."/>
    <m/>
    <n v="-1458.9666666666667"/>
    <n v="100"/>
    <n v="11.285714285714286"/>
    <n v="11.285714285714286"/>
    <n v="11.285714285714286"/>
    <m/>
    <x v="2"/>
    <s v=""/>
    <x v="9"/>
    <s v="H40AF18"/>
    <n v="2"/>
    <s v="H40AF18 - 2"/>
  </r>
  <r>
    <n v="115"/>
    <n v="168"/>
    <m/>
    <s v="Administrativo"/>
    <s v="14 05 004   "/>
    <s v="H43AF18. Mantenimiento a las Obras. Contrato de Obra 1696 de 11-12-2015. _x000a__x000a_Como resultado de la visita practicada por la CGR el 12 de marzo de 2019 a las obras en ejecución, se estableció que entre el K0+000 y K6+800, el pavimento flexible en varios sectores presentaba fisuramiento longitudinal y grietas sobre los bordes de la vía. _x000a__x000a_"/>
    <s v="(…) falta de mantenimiento oportuno por parte del contratista y la aplicación de controles por parte de la interventoría, con lo cual podrían generar daños mayores y reprocesos que originan demoras en la terminación de las obras y dificultades en la operación."/>
    <s v="Reparar los defectos constructivos detectados por la Contraloría por parte del contratista bajo la supervisión de la interventoría."/>
    <s v="Informe de la interventoría con registro fotográfico del recibo a satisfacción de las reparaciones indicando los PR."/>
    <s v="Informe con registro fotográfico "/>
    <n v="1"/>
    <d v="2019-08-13T00:00:00"/>
    <d v="2019-12-31T00:00:00"/>
    <n v="20"/>
    <s v="SRN"/>
    <n v="1"/>
    <s v="SIN OBSERVACIONES"/>
    <m/>
    <n v="-1461"/>
    <n v="100"/>
    <n v="20"/>
    <n v="20"/>
    <n v="20"/>
    <m/>
    <x v="2"/>
    <s v="CUMPLIDO"/>
    <x v="9"/>
    <s v="H43AF18"/>
    <n v="1"/>
    <s v="H43AF18 - 1"/>
  </r>
  <r>
    <n v="116"/>
    <n v="169"/>
    <m/>
    <s v="Administrativo"/>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1.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1. Se efectuará una  auditoria  posventa de obra, en garantía de verificar la calidad y estado de las obras recibidas._x000a__x000a_"/>
    <s v="1. Auditoria posventa de obra para verificación de calidad y estado."/>
    <s v="1. Informe de auditoria "/>
    <n v="1"/>
    <d v="2019-09-10T00:00:00"/>
    <d v="2020-06-30T00:00:00"/>
    <n v="42"/>
    <s v="DTEC-GGP"/>
    <n v="0"/>
    <s v="SIN OBSERVACIONES"/>
    <m/>
    <n v="-1467.0666666666666"/>
    <n v="0"/>
    <n v="0"/>
    <n v="0"/>
    <n v="42"/>
    <m/>
    <x v="0"/>
    <s v="VENCIDO"/>
    <x v="9"/>
    <s v="H45AF18"/>
    <n v="1"/>
    <s v="H45AF18 - 1"/>
  </r>
  <r>
    <m/>
    <n v="170"/>
    <m/>
    <s v="Administrativo"/>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2.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2. Se requerirá a la interventoría y al contratista para  que efectúen las respectivas correcciones y deficiencias constructivos resultantes de los hallazgos de contraloría y la auditoria técnica posventa efectuada por el INVIAS. _x000a__x000a_"/>
    <s v="2. Informe técnico  de la interventoría con registro fotográfico que demuestre la corrección al problema evidenciado. "/>
    <s v="2. Informe del supervisor  con registro fotográfico."/>
    <n v="1"/>
    <d v="2019-08-13T00:00:00"/>
    <d v="2019-12-31T00:00:00"/>
    <n v="20"/>
    <s v="DTEC-GGP"/>
    <n v="0"/>
    <s v="SIN OBSERVACIONES"/>
    <m/>
    <n v="-1461"/>
    <n v="0"/>
    <n v="0"/>
    <n v="0"/>
    <n v="20"/>
    <m/>
    <x v="0"/>
    <s v=""/>
    <x v="9"/>
    <s v="H45AF18"/>
    <n v="2"/>
    <s v="H45AF18 - 2"/>
  </r>
  <r>
    <m/>
    <n v="171"/>
    <m/>
    <s v="Administrativo"/>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_x000a__x000a_Acción 3.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3. Se gestionará mesas de trabajo con los entes territoriales responsables del mantenimiento de las vías para que efectúen el correspondiente y periódico mantenimiento de la vía_x000a_"/>
    <s v="_x000a_3. Mesas de trabajo con entes territoriales para gestionar mantenimiento  de la vía._x000a_"/>
    <s v="_x000a_3. Acta de mesa de trabajo_x000a_"/>
    <s v="1"/>
    <d v="2019-08-13T00:00:00"/>
    <d v="2019-12-31T00:00:00"/>
    <n v="20"/>
    <s v="DTEC-GGP"/>
    <n v="0"/>
    <s v="SIN OBSERVACIONES"/>
    <m/>
    <n v="-1461"/>
    <n v="0"/>
    <n v="0"/>
    <n v="0"/>
    <n v="20"/>
    <m/>
    <x v="0"/>
    <s v=""/>
    <x v="9"/>
    <s v="H45AF18"/>
    <n v="3"/>
    <s v="H45AF18 - 3"/>
  </r>
  <r>
    <n v="117"/>
    <n v="172"/>
    <m/>
    <s v="Administrativo"/>
    <s v="14 05 004   "/>
    <s v="H46AF18. Reductores de Velocidad. Contrato de Obra 1647 de 30-11-2015._x000a__x000a_En el sector del pavimento flexible comprendido entre TCC – Tele Bucaramanga en el cual se encuentran instalados estoperoles por parte del Contratista, se presenta desprendimiento prematuro de varios de estos elementos (...)_x000a__x000a_Acción 2."/>
    <s v="Deficiencias en la instalación, calidad y funcionalidad de los estoperoles, con lo cual se genera riesgo en la seguridad operacional del corredor."/>
    <s v="Realizar auditorías de seguimiento técnico en obra, en garantía de verificar la calidad de las obras que se están ejecutando  la fecha de inicio del presente plan de mejoramiento, como medida de control preventiva._x000a_"/>
    <s v="_x000a_Realizar auditorías de seguimiento técnico en obra, en garantía de verificar la calidad de las obras que se están ejecutando._x000a_"/>
    <s v="_x000a_Informes de auditoria de avance técnico de las obras en ejecución._x000a_"/>
    <n v="8"/>
    <d v="2019-09-10T00:00:00"/>
    <d v="2020-06-30T00:00:00"/>
    <n v="42"/>
    <s v="DTEC-GGP"/>
    <n v="0"/>
    <s v="La Acción 1 se consideró cumplida en virtud de la Circular N° 05 del 11 de marzo 2019, cuyo asunto es: &quot;Lineamiento Acciones Cumplidas - Planes de Mejoramiento - Sujetos de Control Fiscal&quot;, expedida por la Contraloría General de la República."/>
    <m/>
    <n v="-1467.0666666666666"/>
    <n v="0"/>
    <n v="0"/>
    <n v="0"/>
    <n v="42"/>
    <m/>
    <x v="0"/>
    <s v="VENCIDO"/>
    <x v="9"/>
    <s v="H46AF18"/>
    <n v="1"/>
    <s v="H46AF18 - 1"/>
  </r>
  <r>
    <n v="118"/>
    <n v="173"/>
    <m/>
    <s v="Administrativo"/>
    <s v="14 05 004   "/>
    <s v="H47AF18. Mantenimiento al Corredor Vial. Contrato de Obra 1639 de 30-11-2015. _x000a__x000a_Contrato por valor de $89.376.3 millones, suscrito entre el INVIAS y el Consorcio Vías de Colombia para el Mejoramiento, Gestión Predial, Social y Ambiental de la Carretera Málaga - Los Curos en el Departamento de Santander_x000a__x000a_El puente el Guamo a la salida de Guaca a San Andrés k61+080, en construcción, presenta deficiencias en la señalización de desviación y orientación del tráfico._x000a__x000a_En el paso nacional por la población de Guaca, cuatro (4) losas de pavimento rígido presentan fisuramiento transversal, la misma falla se observó en una losa del paso nacional población de San Andrés. _x000a__x000a_El pavimento flexible en el sector comprendido entre el K58+090 presenta fisuramientos longitudinales en el eje central de la vía._x000a__x000a_En varios sectores de la vía las cunetas en concreto muestran fracturas, así como ranuras de dilataciones superficiales poco profundas y sin el lleno correspondiente que permita una adecuada dilatación e impida la filtración de partículas y escorrentía de la zona.   _x000a_"/>
    <s v="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
    <s v="Reparar los defectos constructivos y arreglar la señalización informada por  la Contraloría  por parte del contratista bajo la supervisión de la interventoría "/>
    <s v="informe de la interventoría con registro fotográfico del recibo a satisfacción de los arreglos observados por la Contraloría indicando PRS."/>
    <s v="Informe con registro fotográfico"/>
    <n v="1"/>
    <d v="2019-08-13T00:00:00"/>
    <d v="2019-12-31T00:00:00"/>
    <n v="20"/>
    <s v="SRN"/>
    <n v="1"/>
    <s v="SIN OBSERVACIONES"/>
    <m/>
    <n v="-1461"/>
    <n v="100"/>
    <n v="20"/>
    <n v="20"/>
    <n v="20"/>
    <m/>
    <x v="2"/>
    <s v="CUMPLIDO"/>
    <x v="9"/>
    <s v="H47AF18"/>
    <n v="1"/>
    <s v="H47AF18 - 1"/>
  </r>
  <r>
    <n v="119"/>
    <n v="174"/>
    <m/>
    <s v="Administrativo con presunta incidencia disciplinaria"/>
    <s v="14 05 004   "/>
    <s v="H48AF18. Calidad de las obras en el Corredor Vial del Contrato de Obra 1510 de 26-10-2015. 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1.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_x000a_1. Se efectuará auditoria de estado técnico en obra, en garantía de verificar el estado de las obra ejecutadas, como medida de control posventa._x000a_"/>
    <s v="_x000a_1. Auditoria de obra posventa._x000a_"/>
    <s v="_x000a_2. Informe de auditoria_x000a__x000a_"/>
    <s v="1"/>
    <d v="2019-08-13T00:00:00"/>
    <d v="2019-12-31T00:00:00"/>
    <n v="20"/>
    <s v="DTEC-GGP"/>
    <n v="0"/>
    <s v="SIN OBSERVACIONES"/>
    <m/>
    <n v="-1461"/>
    <n v="0"/>
    <n v="0"/>
    <n v="0"/>
    <n v="20"/>
    <m/>
    <x v="0"/>
    <s v="VENCIDO"/>
    <x v="9"/>
    <s v="H48AF18"/>
    <n v="1"/>
    <s v="H48AF18 - 1"/>
  </r>
  <r>
    <m/>
    <n v="175"/>
    <m/>
    <s v="Administrativo con presunta incidencia disciplinaria"/>
    <s v="14 05 004   "/>
    <s v="H48AF18. Calidad de las obras en el Corredor Vial del Contrato de Obra 1510 de 26-10-2015. 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2.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_x000a__x000a_"/>
    <s v="_x000a_2, Requerimiento a interventoría y contratista para hacer efectiva la póliza de cumplimiento y estabilidad de obra y documentar las reparaciones mediante informe con registro fotográfico._x000a_"/>
    <s v="Informe con registro fotográfico"/>
    <s v="1"/>
    <d v="2019-08-13T00:00:00"/>
    <d v="2019-12-31T00:00:00"/>
    <n v="20"/>
    <s v="DTEC-GGP"/>
    <n v="0"/>
    <s v="SIN OBSERVACIONES"/>
    <m/>
    <n v="-1461"/>
    <n v="0"/>
    <n v="0"/>
    <n v="0"/>
    <n v="20"/>
    <m/>
    <x v="0"/>
    <s v=""/>
    <x v="9"/>
    <s v="H48AF18"/>
    <n v="2"/>
    <s v="H48AF18 - 2"/>
  </r>
  <r>
    <n v="120"/>
    <n v="176"/>
    <m/>
    <s v="Administrativo con presunta incidencia disciplinaria"/>
    <s v="14 05 004   "/>
    <s v="H49AF18. Construcción de Muros en Mampostería para Centro de Control – Contrato 1759/2015 (Equipos Electromecánicos). _x000a__x000a_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_x000a__x000a_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_x000a__x000a_"/>
    <s v="(…) deficiencias en los procesos de control realizados por parte del contratista de obra y la interventoría de la misma."/>
    <s v="El CONSORCIO INTEGRAL MAB-ZAÑARTU, firma interventora, presentará un informe con fotografías y ensayos de laboratorio que evidencien el cumplimiento de la norma NSR-10, sobre el estado actual de los trabajos y las acciones realizadas."/>
    <s v="Se procederá a presentar un documento por la interventoría del contrato, en el cual conste el seguimiento al Hallazgo enunciado, que incluye las respectivas fotografías y ensayos sobre las acciones realizadas"/>
    <s v="Informe"/>
    <n v="1"/>
    <d v="2019-08-13T00:00:00"/>
    <d v="2019-08-31T00:00:00"/>
    <n v="2.5714285714285716"/>
    <s v="GPE"/>
    <n v="1"/>
    <s v="SIN OBSERVACIONES"/>
    <m/>
    <n v="-1456.9333333333334"/>
    <n v="100"/>
    <n v="2.5714285714285716"/>
    <n v="2.5714285714285716"/>
    <n v="2.5714285714285716"/>
    <m/>
    <x v="2"/>
    <s v="CUMPLIDO"/>
    <x v="9"/>
    <s v="H49AF18"/>
    <n v="1"/>
    <s v="H49AF18 - 1"/>
  </r>
  <r>
    <n v="121"/>
    <n v="177"/>
    <m/>
    <s v="Administrativo con presunta incidencia disciplinaria y fiscal"/>
    <s v="14 05 004   "/>
    <s v="H50AF18. Demolición Puente “Artura” y Construcción Puente “Bermellón I” (Terminación Túnel de la Línea). 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1."/>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d v="2020-08-12T00:00:00"/>
    <n v="52.142857142857146"/>
    <s v="GPE"/>
    <n v="0"/>
    <s v="SIN OBSERVACIONES"/>
    <m/>
    <n v="-1468.5"/>
    <n v="0"/>
    <n v="0"/>
    <n v="0"/>
    <n v="52.142857142857146"/>
    <m/>
    <x v="0"/>
    <s v="VENCIDO"/>
    <x v="9"/>
    <s v="H50AF18"/>
    <n v="1"/>
    <s v="H50AF18 - 1"/>
  </r>
  <r>
    <m/>
    <n v="178"/>
    <m/>
    <s v="Administrativo con presunta incidencia disciplinaria y fiscal"/>
    <s v="14 05 004   "/>
    <s v="H50AF18. Demolición Puente “Artura” y Construcción Puente “Bermellón I” (Terminación Túnel de la Línea). 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2."/>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d v="2020-06-30T00:00:00"/>
    <n v="46"/>
    <s v="GPE"/>
    <n v="40"/>
    <s v="Acción a cargo del Grupo Cruce Cordillera Central - Túnel de la línea - GCC -, ante división de proyectos asignados al Grupo Gerencia de Proyectos Estratégicos._x000a__x000a_Acción cumplida según papel de trabajo del 27 de noviembre de 2020."/>
    <m/>
    <n v="-1467.0666666666666"/>
    <n v="100"/>
    <n v="46"/>
    <n v="46"/>
    <n v="46"/>
    <m/>
    <x v="2"/>
    <s v=""/>
    <x v="9"/>
    <s v="H50AF18"/>
    <n v="2"/>
    <s v="H50AF18 - 2"/>
  </r>
  <r>
    <n v="122"/>
    <n v="179"/>
    <m/>
    <s v="Administrativo con presunta incidencia disciplinaria"/>
    <s v="14 05 004   "/>
    <s v="H51AF18. Revestimiento Túnel Principal Sector Falla la Soledad.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1.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d v="2020-08-12T00:00:00"/>
    <n v="52.142857142857146"/>
    <s v="GPE"/>
    <n v="0"/>
    <s v="SIN OBSERVACIONES"/>
    <m/>
    <n v="-1468.5"/>
    <n v="0"/>
    <n v="0"/>
    <n v="0"/>
    <n v="52.142857142857146"/>
    <m/>
    <x v="0"/>
    <s v="VENCIDO"/>
    <x v="9"/>
    <s v="H51AF18"/>
    <n v="1"/>
    <s v="H51AF18 - 1"/>
  </r>
  <r>
    <m/>
    <n v="180"/>
    <m/>
    <s v="Administrativo con presunta incidencia disciplinaria"/>
    <s v="14 05 004   "/>
    <s v="H51AF18. Revestimiento Túnel Principal Sector Falla la Soledad.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2.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d v="2020-06-30T00:00:00"/>
    <n v="46"/>
    <s v="GPE"/>
    <n v="40"/>
    <s v="Acción a cargo del Grupo Cruce Cordillera Central - Túnel de la línea - GCC -, ante división de proyectos asignados al Grupo Gerencia de Proyectos Estratégicos._x000a__x000a_Acción cumplida según papel de trabajo del 27 de noviembre de 2020."/>
    <m/>
    <n v="-1467.0666666666666"/>
    <n v="100"/>
    <n v="46"/>
    <n v="46"/>
    <n v="46"/>
    <m/>
    <x v="2"/>
    <s v=""/>
    <x v="9"/>
    <s v="H51AF18"/>
    <n v="2"/>
    <s v="H51AF18 - 2"/>
  </r>
  <r>
    <n v="123"/>
    <n v="181"/>
    <m/>
    <s v="Administrativo"/>
    <s v="14 05 004   "/>
    <s v="H52AF18. Alcance Contrato 806 de 2017 y Adición de Cláusula Compromisoria. _x000a__x000a_(…) disminución del alcance contractual inicial y aumento de los recursos necesarios para la terminación del proyecto. "/>
    <s v="_x000a_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
    <s v="Elaborar y formalizar un documento guía para la planeación y estructuración de proyectos estratégicos."/>
    <s v="Documentación de la guía &quot;Planeación y estructuración de proyectos estratégicos.&quot;"/>
    <s v="Guía &quot;Planeación y estructuración de proyectos estratégicos.&quot;"/>
    <n v="1"/>
    <d v="2019-08-13T00:00:00"/>
    <d v="2020-06-30T00:00:00"/>
    <n v="46"/>
    <s v="GPE"/>
    <n v="0"/>
    <s v="SIN OBSERVACIONES"/>
    <m/>
    <n v="-1467.0666666666666"/>
    <n v="0"/>
    <n v="0"/>
    <n v="0"/>
    <n v="46"/>
    <m/>
    <x v="0"/>
    <s v="VENCIDO"/>
    <x v="9"/>
    <s v="H52AF18"/>
    <n v="1"/>
    <s v="H52AF18 - 1"/>
  </r>
  <r>
    <n v="124"/>
    <n v="182"/>
    <m/>
    <s v="Administrativo con presunta incidencia disciplinaria"/>
    <s v="14 05 004   "/>
    <s v="H53AF18. Transitabilidad Quebrada Agua Blanca – Otanche. _x000a__x000a_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_x000a__x000a_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_x000a__x000a_"/>
    <s v="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
    <s v="Estructurar una guía para la coordinación interinstitucional, a manera de herramienta  metodológica, de manera que se establezcan claramente las  competencias y responsabilidades de los intervinientes en los convenios a suscribir "/>
    <s v="Guía Metodológica de Cooperación."/>
    <s v="Una (1) Guía Metodológica."/>
    <n v="1"/>
    <d v="2019-08-13T00:00:00"/>
    <d v="2019-12-31T00:00:00"/>
    <n v="20"/>
    <s v="SPA"/>
    <n v="0"/>
    <s v="SIN OBSERVACIONES"/>
    <m/>
    <n v="-1461"/>
    <n v="0"/>
    <n v="0"/>
    <n v="0"/>
    <n v="20"/>
    <m/>
    <x v="0"/>
    <s v="VENCIDO"/>
    <x v="9"/>
    <s v="H53AF18"/>
    <n v="1"/>
    <s v="H53AF18 - 1"/>
  </r>
  <r>
    <n v="125"/>
    <n v="183"/>
    <m/>
    <s v="Administrativo con presunta incidencia disciplinaria"/>
    <s v="14 05 004   "/>
    <s v="_x000a__x000a_H54AF18. Reasentamiento comunidad en Ciénaga por trazado de la Variante de Ciénaga. _x000a__x000a_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_x000a__x000a_(...) a la fecha de hoy no se cuenta con información sobre la consecución de recursos para este reasentamiento o el avance en algún proyecto de vivienda que beneficie a la comunidad afectada por el proyecto (...)_x000a__x000a__x000a__x000a__x000a__x000a_"/>
    <s v="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
    <s v="_x000a__x000a_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_x000a_"/>
    <s v="_x000a_1. Mesa de trabajo con INVIAS, Municipio de Ciénaga._x000a__x000a__x000a_"/>
    <s v="_x000a_1 . Acta de mesa de trabajo._x000a_"/>
    <n v="1"/>
    <d v="2019-08-13T00:00:00"/>
    <d v="2019-12-31T00:00:00"/>
    <n v="20"/>
    <s v="DTEC-GGP"/>
    <n v="0.7"/>
    <s v="SIN OBSERVACIONES"/>
    <m/>
    <n v="-1461"/>
    <n v="70"/>
    <n v="14"/>
    <n v="14"/>
    <n v="20"/>
    <m/>
    <x v="0"/>
    <s v="VENCIDO"/>
    <x v="9"/>
    <s v="_x000a__x000a_H54AF18"/>
    <n v="1"/>
    <s v="_x000a__x000a_H54AF18 - 1"/>
  </r>
  <r>
    <n v="126"/>
    <n v="184"/>
    <m/>
    <s v="Administrativo con presunta incidencia disciplinaria - Indagación Preliminar"/>
    <s v="14 05 004   "/>
    <s v="H55AF18. Conexión Variante de Ciénaga con Ruta del Sol III.  _x000a__x000a_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_x000a__x000a_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_x000a__x000a_"/>
    <s v="(…) se debe a las deficiencias en planeación que presenta el proyecto, al partir de supuestos que no se iban a realizar (…)."/>
    <s v="_x000a__x000a_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_x000a_  "/>
    <s v="_x000a_1. Mesa de trabajo INVIAS, Gobernación de Magdalena, y municipio de Ciénaga._x000a_"/>
    <s v="_x000a_1. Acta de Mesa de trabajo."/>
    <n v="1"/>
    <d v="2019-08-13T00:00:00"/>
    <d v="2019-12-31T00:00:00"/>
    <n v="20"/>
    <s v="DTEC-GGP"/>
    <n v="0.3"/>
    <s v="SIN OBSERVACIONES"/>
    <m/>
    <n v="-1461"/>
    <n v="30"/>
    <n v="6"/>
    <n v="6"/>
    <n v="20"/>
    <m/>
    <x v="0"/>
    <s v="VENCIDO"/>
    <x v="9"/>
    <s v="H55AF18"/>
    <n v="1"/>
    <s v="H55AF18 - 1"/>
  </r>
  <r>
    <n v="127"/>
    <n v="185"/>
    <m/>
    <s v="Administrativo con presunta incidencia disciplinaria y para Indagación Preliminar "/>
    <s v="14 05 004   "/>
    <s v="H56AF18. Cuota de gerencia Convenio 267 de 2009 y ejecución de trabajos en Transversal de la Macarena. _x000a__x000a_(...)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_x000a__x000a_(...)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_x000a__x000a_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
    <s v="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
    <s v="Realizar seguimiento periódico a la ejecución del convenio y documentar mediante informes trimestrales."/>
    <s v="Efectuar seguimiento semestral a la ejecución del convenio y documentar mediante informes trimestrales."/>
    <s v="Informe trimestral de seguimiento"/>
    <n v="4"/>
    <d v="2019-08-13T00:00:00"/>
    <d v="2020-08-12T00:00:00"/>
    <n v="52.142857142857146"/>
    <s v="SRN"/>
    <n v="4"/>
    <s v="SIN OBSERVACIONES"/>
    <d v="2021-02-09T00:00:00"/>
    <n v="6.0333333333333332"/>
    <n v="100"/>
    <n v="52.142857142857146"/>
    <n v="52.142857142857146"/>
    <n v="52.142857142857146"/>
    <m/>
    <x v="2"/>
    <s v="CUMPLIDO"/>
    <x v="9"/>
    <s v="H56AF18"/>
    <n v="1"/>
    <s v="H56AF18 - 1"/>
  </r>
  <r>
    <n v="128"/>
    <n v="186"/>
    <m/>
    <s v="Administrativo"/>
    <s v="14 05 004   "/>
    <s v="H57AF18. Cumplimiento Contrato Obra 2179 de 2016. _x000a__x000a_(...) no existe certeza de que se haya extraído la totalidad de los restos del buque Tritonia, y -en consecuencia, tampoco sobre el cumplimiento de este ítem del Contrato de Obra 2179 de 2016._x000a__x000a_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
    <s v="(…) existe un nivel de incertidumbre en todas las mediciones realizadas en las distintas campañas (…)"/>
    <s v="Elaborar e implementar una bitácora para la estructuración de proyectos de la Subdirección Marítima y Fluvial."/>
    <s v="Elaboración y aprobación de la bitácora  para la estructuración de proyectos de la Subdirección Marítima y Fluvial (la cuál reposará dentro del expediente documental.), para su cumplimiento a partir de la socialización."/>
    <s v="Bitácora elaborada, aprobada y socializada  para la estructuración de proyectos de la Subdirección Marítima y Fluvial."/>
    <n v="1"/>
    <d v="2019-08-13T00:00:00"/>
    <d v="2019-10-15T00:00:00"/>
    <n v="9"/>
    <s v="SMF"/>
    <n v="0.5"/>
    <s v="SIN OBSERVACIONES"/>
    <m/>
    <n v="-1458.4333333333334"/>
    <n v="50"/>
    <n v="4.5"/>
    <n v="4.5"/>
    <n v="9"/>
    <m/>
    <x v="0"/>
    <s v="VENCIDO"/>
    <x v="9"/>
    <s v="H57AF18"/>
    <n v="1"/>
    <s v="H57AF18 - 1"/>
  </r>
  <r>
    <n v="129"/>
    <n v="187"/>
    <n v="61"/>
    <s v=" Administrativo con presunta incidencia disciplinaria"/>
    <s v="14 05 004   "/>
    <s v="H58AF18. Cumplimiento y seguimiento ambiental, proyecto Dragado Canal de Acceso al Puerto de Buenaventura (Valle del Cauc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1."/>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1: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
    <s v="Matriz de Riesgo actualizada"/>
    <n v="1"/>
    <d v="2019-08-02T00:00:00"/>
    <d v="2019-11-30T00:00:00"/>
    <n v="17.142857142857142"/>
    <s v="SMF-SMA"/>
    <n v="1"/>
    <s v="Acción cumplida según papel de trabajo del 31 de diciembre de 2020."/>
    <m/>
    <n v="-1459.9666666666667"/>
    <n v="100"/>
    <n v="17.142857142857142"/>
    <n v="17.142857142857142"/>
    <n v="17.142857142857142"/>
    <m/>
    <x v="2"/>
    <s v="CUMPLIDO"/>
    <x v="9"/>
    <s v="H58AF18"/>
    <n v="1"/>
    <s v="H58AF18 - 1"/>
  </r>
  <r>
    <m/>
    <n v="188"/>
    <n v="62"/>
    <s v="Administrativo con presunta incidencia disciplinaria"/>
    <s v="14 05 004   "/>
    <s v="H58AF18. Cumplimiento y seguimiento ambiental, proyecto Dragado Canal de Acceso al Puerto de Buenaventura (Valle del Cauc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2."/>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2: Socialización   para la implementación de  la  matriz de riesgos actualizada  a la Subdirección de Medio Ambiente y Gestión Socia l, la Subdirección Marítima y Fluvial y la Dirección Técnica ."/>
    <s v="Actas de Socialización"/>
    <n v="2"/>
    <d v="2019-12-01T00:00:00"/>
    <d v="2019-12-31T00:00:00"/>
    <n v="4.2857142857142856"/>
    <s v="SMF-SMA"/>
    <n v="2"/>
    <s v="Acción cumplida según papel de trabajo del 30 de diciembre de 2020."/>
    <m/>
    <n v="-1461"/>
    <n v="100"/>
    <n v="4.2857142857142856"/>
    <n v="4.2857142857142856"/>
    <n v="4.2857142857142856"/>
    <m/>
    <x v="2"/>
    <s v=""/>
    <x v="9"/>
    <s v="H58AF18"/>
    <n v="2"/>
    <s v="H58AF18 - 2"/>
  </r>
  <r>
    <n v="130"/>
    <n v="189"/>
    <m/>
    <s v="Fiscal, disciplinario y penal"/>
    <s v="14 04 004   "/>
    <s v="H1APCSMF18. Mayores cantidades de obras pagadas contrato 688 de 2015. De 2016-100263-80914-D._x000a__x000a_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_x000a__x000a_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_x000a__x000a_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
    <s v="Incumplimiento de los deberes funcionales del interventor del contrato, referido a las funciones de vigencia técnica y de los deberes del contratista establecidos en el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incluido el Informe Mensual de Supervisión.  En cumplimiento de lo establecido en el parágrafo segundo del artículo 39 de la Ley 80 de 1993.  "/>
    <s v="Procedimiento documentado"/>
    <n v="1"/>
    <d v="2019-01-15T00:00:00"/>
    <d v="2019-02-28T00:00:00"/>
    <n v="6.2857142857142856"/>
    <s v="SMF"/>
    <n v="0.4"/>
    <s v="SIN OBSERVACIONES"/>
    <m/>
    <n v="-1450.8"/>
    <n v="40"/>
    <n v="2.5142857142857142"/>
    <n v="2.5142857142857142"/>
    <n v="6.2857142857142856"/>
    <m/>
    <x v="0"/>
    <s v="VENCIDO"/>
    <x v="10"/>
    <s v="H1APCSMF18"/>
    <n v="1"/>
    <s v="H1APCSMF18 - 1"/>
  </r>
  <r>
    <n v="131"/>
    <n v="190"/>
    <m/>
    <s v="Disciplinario"/>
    <s v="14 04 004   "/>
    <s v="H2APCSMF18. Cronología pliegos contrato 688 de 2015. _x000a_      _x000a_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_x000a__x000a_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_x000a__x000a_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_x000a__x000a_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
    <s v="Las irregularidades señaladas denotan debilidades en el sistema de control interno con respecto al cumplimiento de los tiempos establecidos para las etapas del proceso contractual."/>
    <s v="Fortalecer la etapa de planeación y estructuración de los proyectos (Convenios Interadministrativos o contratos), formulando un procedimiento documentado que oriente el ejercicio y establezca los controles para mejorar aspectos tales como:_x000a_ _x000a_Análisis de todas las variables inmersas en el proyecto._x000a_Correcta verificación de estudios y diseños._x000a_Adecuada construcción de presupuestos de obra e interventoría._x000a_Correcta formulación de alcances y condiciones técnicas._x000a_Correcta coordinación y comunicación interinstitucional entre entidades involucradas._x000a_"/>
    <s v="Procedimiento documentado que oriente el ejercicio y establezca los controles para fortalecer la gestión contractual y mitigar la materialización de los riesgos inherentes a la actividad."/>
    <s v="Procedimiento documentado"/>
    <n v="1"/>
    <d v="2019-01-15T00:00:00"/>
    <d v="2019-02-28T00:00:00"/>
    <n v="6.2857142857142856"/>
    <s v="SMF"/>
    <n v="0.4"/>
    <s v="SIN OBSERVACIONES"/>
    <m/>
    <n v="-1450.8"/>
    <n v="40"/>
    <n v="2.5142857142857142"/>
    <n v="2.5142857142857142"/>
    <n v="6.2857142857142856"/>
    <m/>
    <x v="0"/>
    <s v="VENCIDO"/>
    <x v="10"/>
    <s v="H2APCSMF18"/>
    <n v="1"/>
    <s v="H2APCSMF18 - 1"/>
  </r>
  <r>
    <n v="132"/>
    <n v="191"/>
    <m/>
    <s v="Fiscal y disciplinario"/>
    <s v="17 04 003   "/>
    <s v="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_x000a_"/>
    <s v="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
    <s v="Revisión y actualización del procedimiento cuentas por pagar relacionado con la revisión, verificación y control de las deducciones inherentes al pago de las obligaciones de la entidad."/>
    <s v="Implementar actualización del procedimiento cuentas por pagar."/>
    <s v="Procedimiento actualizado"/>
    <n v="1"/>
    <d v="2019-01-15T00:00:00"/>
    <d v="2019-06-30T00:00:00"/>
    <n v="23.714285714285715"/>
    <s v="SF (GCP)"/>
    <n v="1"/>
    <s v="SIN OBSERVACIONES"/>
    <d v="2021-03-02T00:00:00"/>
    <n v="20.366666666666667"/>
    <n v="100"/>
    <n v="23.714285714285715"/>
    <n v="23.714285714285715"/>
    <n v="23.714285714285715"/>
    <m/>
    <x v="2"/>
    <s v="CUMPLIDO"/>
    <x v="10"/>
    <s v="H4APCSMF18"/>
    <n v="1"/>
    <s v="H4APCSMF18 - 1"/>
  </r>
  <r>
    <n v="133"/>
    <n v="192"/>
    <m/>
    <s v="Administrativo"/>
    <s v="14 01 012   "/>
    <s v="H5APCSMF18. Garantías  necesarias del contrato No 688 de 2015. se observa que el contratista no constituyo la garantía que ampare los riesgos que en este sentido son imputables al mismo tampoco las mismas le fueron exigidas a pesar de lo establecido en los pliegos definitivos."/>
    <s v="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
    <s v="Revisión y actualización de la matriz de riesgos._x000a__x000a_"/>
    <s v="Documentar el riesgo inherente y el residual en obras de dragado, soportando jurídicamente el apetito del riesgo  y las garantías a exigir."/>
    <s v="Matriz de riesgo actualizada"/>
    <n v="1"/>
    <d v="2019-01-15T00:00:00"/>
    <d v="2019-02-28T00:00:00"/>
    <n v="6.2857142857142856"/>
    <s v="SMF"/>
    <n v="0.9"/>
    <s v="SIN OBSERVACIONES"/>
    <m/>
    <n v="-1450.8"/>
    <n v="90"/>
    <n v="5.6571428571428566"/>
    <n v="5.6571428571428566"/>
    <n v="6.2857142857142856"/>
    <m/>
    <x v="0"/>
    <s v="VENCIDO"/>
    <x v="10"/>
    <s v="H5APCSMF18"/>
    <n v="1"/>
    <s v="H5APCSMF18 - 1"/>
  </r>
  <r>
    <n v="134"/>
    <n v="193"/>
    <m/>
    <s v="Fiscal, disciplinario y penal"/>
    <s v="14 04 004   "/>
    <s v="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
    <s v="Incumplimiento de los deberes funcionales del interventor del contrato, referidos a las funciones de seguimiento y de los deberes del contratista establecidos en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15T00:00:00"/>
    <d v="2019-02-28T00:00:00"/>
    <n v="6.2857142857142856"/>
    <s v="SMF"/>
    <n v="0.4"/>
    <s v="SIN OBSERVACIONES"/>
    <m/>
    <n v="-1450.8"/>
    <n v="40"/>
    <n v="2.5142857142857142"/>
    <n v="2.5142857142857142"/>
    <n v="6.2857142857142856"/>
    <m/>
    <x v="0"/>
    <s v="VENCIDO"/>
    <x v="10"/>
    <s v="H6APCSMF18"/>
    <n v="1"/>
    <s v="H6APCSMF18 - 1"/>
  </r>
  <r>
    <n v="135"/>
    <n v="194"/>
    <m/>
    <s v="Administrativo con presunta incidencia fiscal y disciplinaria"/>
    <s v="14 01 007   "/>
    <s v="H1ACSRT17. Contrato de Interventoría 1109 de 2015._x000a__x000a_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
    <s v="Deficiencias y debilidades, respecto de la observancia normativa, a tener en cuenta para el desarrollo de la interventoría y que estaba reglamentada en los en los ítems 8.2, 8.3 y 8.22 de los pliegos de condiciones del concurso de méritos, "/>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Procedimiento documentado que oriente el ejercicio y establezca los controles para fortalecer la gestión contractual y mitigar la materialización de los riesgos inherentes a la actividad._x000a_"/>
    <s v="_x000a__x000a_Procedimiento documentado"/>
    <n v="1"/>
    <d v="2019-01-02T00:00:00"/>
    <d v="2019-02-28T00:00:00"/>
    <n v="8.1428571428571423"/>
    <s v="SRT"/>
    <n v="0"/>
    <s v="SIN OBSERVACIONES"/>
    <m/>
    <n v="-1450.8"/>
    <n v="0"/>
    <n v="0"/>
    <n v="0"/>
    <n v="8.1428571428571423"/>
    <m/>
    <x v="0"/>
    <s v="VENCIDO"/>
    <x v="11"/>
    <s v="H1ACSRT17"/>
    <n v="1"/>
    <s v="H1ACSRT17 - 1"/>
  </r>
  <r>
    <n v="136"/>
    <n v="195"/>
    <m/>
    <s v="Administrativo con presunta incidencia disciplinaria"/>
    <s v="17 02 003   "/>
    <s v="H2ACSRT17. Recursos del Convenio 2219 de 2013 en riesgo._x000a__x000a_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
    <s v="Debilidades en la ejecución de las obligaciones de la interventoría, quienes a pesar de los retrasos e inconsistencias de obra, no efectuaron las alertas oportunamente, o efectuadas estas, no se tomaron las medidas correctivas por parte de Ente Territorial."/>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2ACSRT17"/>
    <n v="1"/>
    <s v="H2ACSRT17 - 1"/>
  </r>
  <r>
    <n v="137"/>
    <n v="196"/>
    <m/>
    <s v="Administrativo con presunta incidencia disciplinaria"/>
    <s v="14 04 004   "/>
    <s v="H3ACSRT17.  Intervención del Tramo Vía Valledupar vereda Cerro Peralta _x000a__x000a_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
    <s v="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3ACSRT17"/>
    <n v="1"/>
    <s v="H3ACSRT17 - 1"/>
  </r>
  <r>
    <n v="138"/>
    <n v="197"/>
    <m/>
    <s v="Administrativo con presunta incidencia disciplinaria"/>
    <s v="14 02 002   "/>
    <s v="H4ACSRT17. Convenio 1216 de 2014 – Alcance Plan de Obras y Liquidación _x000a__x000a_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
    <s v="Es la falta de asignación de recursos para el proyecto de manera total"/>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_x000a__x000a_"/>
    <s v="_x000a__x000a_Procedimiento documentado que oriente el ejercicio y establezca los controles para fortalecer la gestión contractual y mitigar la materialización de los riesgos inherentes a la actividad._x000a__x000a__x000a__x000a__x000a_"/>
    <s v="_x000a__x000a_Procedimiento documentado"/>
    <n v="1"/>
    <d v="2019-01-02T00:00:00"/>
    <d v="2019-02-28T00:00:00"/>
    <n v="8.1428571428571423"/>
    <s v="SRT"/>
    <n v="0"/>
    <s v="SIN OBSERVACIONES"/>
    <m/>
    <n v="-1450.8"/>
    <n v="0"/>
    <n v="0"/>
    <n v="0"/>
    <n v="8.1428571428571423"/>
    <m/>
    <x v="0"/>
    <s v="VENCIDO"/>
    <x v="11"/>
    <s v="H4ACSRT17"/>
    <n v="1"/>
    <s v="H4ACSRT17 - 1"/>
  </r>
  <r>
    <n v="139"/>
    <n v="198"/>
    <m/>
    <s v="Administrativo"/>
    <s v="14 04 003   "/>
    <s v="H5ACSRT17. Estado de las obras construidas en desarrollo del convenio 2219 de 2013._x000a__x000a_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
    <s v="Deficiencias constructivas o de calidad de los materiales que aunado a la falta de mantenimiento, disminuyen el periodo de diseño o vida útil de las intervenciones realizadas"/>
    <s v="_x000a__x000a_Iniciar proceso sancionatorio en contra del interventor por el incumplimiento de las obligaciones establecidas en el numeral 8.3 del Manual de Interventoría en lo correspondiente al Recibo Definitivo de las Obras."/>
    <s v="_x000a_Proceso sancionatorio en contra del interventor por el incumplimiento de las obligaciones."/>
    <s v="_x000a__x000a_Inicio de proceso sancionatorio"/>
    <n v="1"/>
    <d v="2019-01-02T00:00:00"/>
    <d v="2019-02-28T00:00:00"/>
    <n v="8.1428571428571423"/>
    <s v="SRT"/>
    <n v="0"/>
    <s v="SIN OBSERVACIONES"/>
    <m/>
    <n v="-1450.8"/>
    <n v="0"/>
    <n v="0"/>
    <n v="0"/>
    <n v="8.1428571428571423"/>
    <m/>
    <x v="0"/>
    <s v="VENCIDO"/>
    <x v="11"/>
    <s v="H5ACSRT17"/>
    <n v="1"/>
    <s v="H5ACSRT17 - 1"/>
  </r>
  <r>
    <n v="140"/>
    <n v="199"/>
    <m/>
    <s v="Administrativo con presunta incidencia disciplinaria"/>
    <s v="18 02 001   "/>
    <s v="H6ACSRT17. Frente adicional, contratos de Interventoría, convenio Agencia de Renovación del Territorio._x000a__x000a_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
    <s v="Denota debilidades de planeación y deficiencias en la estructuración de los proyectos, afectándose el principio de Planeación como principio rector de la contratación estatal, que es una manifestación del Principio de Eficacia._x000a__x000a_"/>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
    <s v="_x000a__x000a_Procedimiento documentado"/>
    <n v="1"/>
    <d v="2019-01-02T00:00:00"/>
    <d v="2019-02-28T00:00:00"/>
    <n v="8.1428571428571423"/>
    <s v="SRT"/>
    <n v="0"/>
    <s v="SIN OBSERVACIONES"/>
    <m/>
    <n v="-1450.8"/>
    <n v="0"/>
    <n v="0"/>
    <n v="0"/>
    <n v="8.1428571428571423"/>
    <m/>
    <x v="0"/>
    <s v="VENCIDO"/>
    <x v="11"/>
    <s v="H6ACSRT17"/>
    <n v="1"/>
    <s v="H6ACSRT17 - 1"/>
  </r>
  <r>
    <n v="141"/>
    <n v="200"/>
    <m/>
    <s v="Administrativo con presunta incidencia disciplinaria"/>
    <s v="17 04 005   "/>
    <s v="H7ACSRT17. Rendimientos Financieros derivados de los Convenios Interadministrativos._x000a__x000a_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
    <s v="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
    <s v="_x000a_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_x000a_1. Procedimiento documentado que oriente el ejercicio y establezca los controles para fortalecer la gestión contractual y mitigar la materialización de los riesgos inherentes a la actividad._x000a_                                                                                                 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2"/>
    <d v="2019-01-02T00:00:00"/>
    <d v="2019-02-28T00:00:00"/>
    <n v="8.1428571428571423"/>
    <s v="SRT"/>
    <n v="0"/>
    <s v="SIN OBSERVACIONES"/>
    <m/>
    <n v="-1450.8"/>
    <n v="0"/>
    <n v="0"/>
    <n v="0"/>
    <n v="8.1428571428571423"/>
    <m/>
    <x v="0"/>
    <s v="VENCIDO"/>
    <x v="11"/>
    <s v="H7ACSRT17"/>
    <n v="1"/>
    <s v="H7ACSRT17 - 1"/>
  </r>
  <r>
    <n v="142"/>
    <n v="201"/>
    <m/>
    <s v="Administrativo con presunta incidencia disciplinaria"/>
    <s v="14 04 010   "/>
    <s v="H8ACSRT17. Pago del A.I.U. en Acta de recibo final de obra del contrato de obra derivado del Convenio interadministrativo No. 825 de 2013. _x000a__x000a_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
    <s v="Fallas en los controles de supervisión y de seguimiento por parte de la Interventoría del contrato, dado que aprobó y dio aval a la mencionada acta, sin percatarse y glosar la utilidad por mayor valor, que se le estaba reconociendo al contratista en la suma de $3,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8ACSRT17"/>
    <n v="1"/>
    <s v="H8ACSRT17 - 1"/>
  </r>
  <r>
    <n v="143"/>
    <n v="202"/>
    <m/>
    <s v="Administrativo con presunta incidencia disciplinaria"/>
    <s v="14 01 013   "/>
    <s v="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
    <s v="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_x000a__x000a_... &quot;afectándose el principio de Planeación como principio rector de la contratación estatal&quot;...&quot;vulnerando aspectos normados en el Articulo 25 del Estatuto General de Contratación Administrativa, así como a principios de la Función Administrativa consagrados en el Artículo 3 de la Ley 489 de 1998&quot;."/>
    <s v="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Procedimiento documentado que oriente el ejercicio y establezca los controles para fortalecer la gestión contractual y mitigar la materialización de los riesgos inherentes a la actividad."/>
    <s v="_x000a__x000a_Procedimiento documentado"/>
    <n v="1"/>
    <d v="2019-01-02T00:00:00"/>
    <d v="2019-02-28T00:00:00"/>
    <n v="8.1428571428571423"/>
    <s v="SRT"/>
    <n v="0"/>
    <s v="SIN OBSERVACIONES"/>
    <m/>
    <n v="-1450.8"/>
    <n v="0"/>
    <n v="0"/>
    <n v="0"/>
    <n v="8.1428571428571423"/>
    <m/>
    <x v="0"/>
    <s v="VENCIDO"/>
    <x v="11"/>
    <s v="H9ACSRT17"/>
    <n v="1"/>
    <s v="H9ACSRT17 - 1"/>
  </r>
  <r>
    <n v="144"/>
    <n v="203"/>
    <m/>
    <s v="Administrativo con presunta incidencia disciplinaria"/>
    <s v="14 04 004   "/>
    <s v="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_x000a__x000a_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_x000a__x000a_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
    <s v="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_x000a__x000a_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
    <s v="_x000a__x000a_Segregación de función de pago con interventoría."/>
    <s v="Documentar la segregación de función de pago con interventoría a través de la minuta contractual."/>
    <s v="_x000a_Documentación de la segregación de función de pago con interventoría al interior de la minuta contractual."/>
    <n v="1"/>
    <d v="2019-01-02T00:00:00"/>
    <d v="2019-02-28T00:00:00"/>
    <n v="8.1428571428571423"/>
    <s v="SRT"/>
    <n v="0"/>
    <s v="SIN OBSERVACIONES"/>
    <m/>
    <n v="-1450.8"/>
    <n v="0"/>
    <n v="0"/>
    <n v="0"/>
    <n v="8.1428571428571423"/>
    <m/>
    <x v="0"/>
    <s v="VENCIDO"/>
    <x v="11"/>
    <s v="H10ACSRT17"/>
    <n v="1"/>
    <s v="H10ACSRT17 - 1"/>
  </r>
  <r>
    <n v="145"/>
    <n v="204"/>
    <m/>
    <s v="Administrativo"/>
    <s v="14 04 001   "/>
    <s v="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
    <s v="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
    <s v="_x000a_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RT"/>
    <n v="0"/>
    <s v="SIN OBSERVACIONES"/>
    <m/>
    <n v="-1450.8"/>
    <n v="0"/>
    <n v="0"/>
    <n v="0"/>
    <n v="8.1428571428571423"/>
    <m/>
    <x v="0"/>
    <s v="VENCIDO"/>
    <x v="11"/>
    <s v="H11ACSRT17"/>
    <n v="1"/>
    <s v="H11ACSRT17 - 1"/>
  </r>
  <r>
    <n v="146"/>
    <n v="205"/>
    <m/>
    <s v="Administrativo con presunta incidencia disciplinaria"/>
    <s v="14 02 014   "/>
    <s v="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
    <s v="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RT"/>
    <n v="0"/>
    <s v="SIN OBSERVACIONES"/>
    <m/>
    <n v="-1450.8"/>
    <n v="0"/>
    <n v="0"/>
    <n v="0"/>
    <n v="8.1428571428571423"/>
    <m/>
    <x v="0"/>
    <s v="VENCIDO"/>
    <x v="11"/>
    <s v="H12ACSRT17"/>
    <n v="1"/>
    <s v="H12ACSRT17 - 1"/>
  </r>
  <r>
    <n v="147"/>
    <n v="206"/>
    <m/>
    <s v="Administrativo"/>
    <s v="14 02 014   "/>
    <s v="H13ACSRT17. Obligaciones Convenio Interadministrativo No.1739 de 2014, celebrado con el Municipio de Puerto Parra, se dio inicio al contrato de obra, sin que tuviera finalizado la gestión predial y ambiental estipulada lo que llevo a justificar las prorrogas."/>
    <s v="Debilidades en la ejecución de controles asociados a la identificación, seguimiento y verificación de todos los aspectos que afectan el desarrollo de los convenios suscritos."/>
    <s v="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02T00:00:00"/>
    <d v="2019-02-28T00:00:00"/>
    <n v="8.1428571428571423"/>
    <s v="SRT"/>
    <n v="0"/>
    <s v="SIN OBSERVACIONES"/>
    <m/>
    <n v="-1450.8"/>
    <n v="0"/>
    <n v="0"/>
    <n v="0"/>
    <n v="8.1428571428571423"/>
    <m/>
    <x v="0"/>
    <s v="VENCIDO"/>
    <x v="11"/>
    <s v="H13ACSRT17"/>
    <n v="1"/>
    <s v="H13ACSRT17 - 1"/>
  </r>
  <r>
    <n v="148"/>
    <n v="207"/>
    <m/>
    <s v="Administrativo con presunta incidencia disciplinaria"/>
    <s v="17 02 012   "/>
    <s v="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
    <s v="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14ACSRT17"/>
    <n v="1"/>
    <s v="H14ACSRT17 - 1"/>
  </r>
  <r>
    <n v="149"/>
    <n v="208"/>
    <m/>
    <s v="Administrativo"/>
    <s v="14 04 004   "/>
    <s v="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s v="No existe un procedimiento o lineamiento Institucional respecto a la forma como se desarrollan los documentos que se deben incluir que evidencie la trazabilidad de la gestión respecto de los controles que deben adelantar las direcciones territorial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15ACSRT17"/>
    <n v="1"/>
    <s v="H15ACSRT17 - 1"/>
  </r>
  <r>
    <n v="150"/>
    <n v="209"/>
    <m/>
    <s v="Administrativo con presunta incidencia disciplinaria"/>
    <s v="17 02 012   "/>
    <s v="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ómico tuvo lugar."/>
    <s v="Se  genera para cada uno de los periodos contables una subestimación del saldo  de la cuenta 1710,Bienes de beneficio y uso público en servicio."/>
    <s v="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
    <s v="_x000a_Procedimiento documentado"/>
    <n v="1"/>
    <d v="2019-01-02T00:00:00"/>
    <d v="2019-02-28T00:00:00"/>
    <n v="8.1428571428571423"/>
    <s v="SRT"/>
    <n v="0"/>
    <s v="SIN OBSERVACIONES"/>
    <m/>
    <n v="-1450.8"/>
    <n v="0"/>
    <n v="0"/>
    <n v="0"/>
    <n v="8.1428571428571423"/>
    <m/>
    <x v="0"/>
    <s v="VENCIDO"/>
    <x v="11"/>
    <s v="H16ACSRT17"/>
    <n v="1"/>
    <s v="H16ACSRT17 - 1"/>
  </r>
  <r>
    <n v="151"/>
    <n v="210"/>
    <m/>
    <s v="Administrativo"/>
    <s v="17 01 011   "/>
    <s v="H17ACSRT17. En la cuenta 1470 – Otros deudores, el Invías registra los derechos de cobro derivados de los saldos no ejecutados de los convenios._x000a__x000a_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
    <s v="Inoportunidad en la causación de un valor a favor de la Entidad de ocho (8) mes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
    <s v="_x000a_Procedimiento documentado"/>
    <n v="1"/>
    <d v="2019-01-02T00:00:00"/>
    <d v="2019-02-28T00:00:00"/>
    <n v="8.1428571428571423"/>
    <s v="SRT"/>
    <n v="0"/>
    <s v="Acción de mejora considerada no efectiva por la Contraloría General de la República en Informe de Auditoría Financiera 2019, página 88."/>
    <m/>
    <n v="-1450.8"/>
    <n v="0"/>
    <n v="0"/>
    <n v="0"/>
    <n v="8.1428571428571423"/>
    <m/>
    <x v="0"/>
    <s v="VENCIDO"/>
    <x v="11"/>
    <s v="H17ACSRT17"/>
    <n v="1"/>
    <s v="H17ACSRT17 - 1"/>
  </r>
  <r>
    <n v="152"/>
    <n v="211"/>
    <m/>
    <s v="Administrativo con presunta incidencia disciplinaria"/>
    <s v="14 04 004   "/>
    <s v="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
    <s v="Falta de actualización de información al área contable por parte de la Oficina Asesora Jurídica, conforme a lo descrito en el Manual de Procedimientos Contables"/>
    <s v="Conciliación del saldo de la cuenta de orden 8120 - Litigios y mecanismos alternativos de solución de conflictos - "/>
    <s v="Conciliación entre la oficina Asesora Jurídica y Grupo de Contabilidad el saldo de la cuenta de orden 8120 - Litigios y mecanismos alternativos de solución de conflictos - "/>
    <s v="Conciliación del saldo de la cuenta de orden 8120 "/>
    <n v="1"/>
    <d v="2019-01-02T00:00:00"/>
    <d v="2019-02-28T00:00:00"/>
    <n v="8.1428571428571423"/>
    <s v="OAJ"/>
    <n v="0"/>
    <s v="SIN OBSERVACIONES"/>
    <m/>
    <n v="-1450.8"/>
    <n v="0"/>
    <n v="0"/>
    <n v="0"/>
    <n v="8.1428571428571423"/>
    <m/>
    <x v="0"/>
    <s v="VENCIDO"/>
    <x v="11"/>
    <s v="H18ACSRT17"/>
    <n v="1"/>
    <s v="H18ACSRT17 - 1"/>
  </r>
  <r>
    <n v="153"/>
    <n v="212"/>
    <m/>
    <s v="Administrativo con presunta incidencia disciplinaria"/>
    <s v="17 01 002   "/>
    <s v="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
    <s v="Falta de previsión en la ejecución de las obras y el desplazamiento en las inversiones y en los cronogramas y que no se está cumpliendo en términos de oportunidad con los compromisos contractuales inicialmente pactados."/>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_x000a_"/>
    <s v="_x000a_Procedimiento documentado"/>
    <n v="1"/>
    <d v="2019-01-02T00:00:00"/>
    <d v="2019-02-28T00:00:00"/>
    <n v="8.1428571428571423"/>
    <s v="SRT"/>
    <n v="0"/>
    <s v="SIN OBSERVACIONES"/>
    <m/>
    <n v="-1450.8"/>
    <n v="0"/>
    <n v="0"/>
    <n v="0"/>
    <n v="8.1428571428571423"/>
    <m/>
    <x v="0"/>
    <s v="VENCIDO"/>
    <x v="11"/>
    <s v="H19ACSRT17"/>
    <n v="1"/>
    <s v="H19ACSRT17 - 1"/>
  </r>
  <r>
    <n v="154"/>
    <n v="213"/>
    <m/>
    <s v="Administrativo con presunta incidencia disciplinaria"/>
    <s v="17 02 012   "/>
    <s v="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
    <s v="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RT"/>
    <n v="0"/>
    <s v="SIN OBSERVACIONES"/>
    <m/>
    <n v="-1450.8"/>
    <n v="0"/>
    <n v="0"/>
    <n v="0"/>
    <n v="8.1428571428571423"/>
    <m/>
    <x v="0"/>
    <s v="VENCIDO"/>
    <x v="11"/>
    <s v="H20ACSRT17"/>
    <n v="1"/>
    <s v="H20ACSRT17 - 1"/>
  </r>
  <r>
    <n v="155"/>
    <n v="214"/>
    <m/>
    <s v="Administrativo con presunta incidencia disciplinaria"/>
    <s v="11 02 100  "/>
    <s v="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s v="Inconsistencias en la información, en razón a que carecía de completitud al no incluir la relación de Convenios y/o Contratos desarrollados en los departamentos de La Guajira y San Andrés y Providencia, "/>
    <s v="_x000a__x000a_Revisar los criterios y variables que estructuran la base de datos contractual; Actualizar la información de los procesos contractuales por la unidad ejecutora con periodicidad mensual."/>
    <s v="_x000a_Reporte actualizado de la base de datos de contratos de la unidad. "/>
    <s v="Reporte mensual "/>
    <n v="12"/>
    <d v="2019-01-02T00:00:00"/>
    <d v="2019-12-28T00:00:00"/>
    <n v="51.428571428571431"/>
    <s v="SRT"/>
    <n v="0"/>
    <s v="SIN OBSERVACIONES"/>
    <m/>
    <n v="-1460.9"/>
    <n v="0"/>
    <n v="0"/>
    <n v="0"/>
    <n v="51.428571428571431"/>
    <m/>
    <x v="0"/>
    <s v="VENCIDO"/>
    <x v="11"/>
    <s v="H21ACSRT17"/>
    <n v="1"/>
    <s v="H21ACSRT17 - 1"/>
  </r>
  <r>
    <n v="156"/>
    <n v="215"/>
    <m/>
    <s v="Administrativo con presunta incidencia disciplinaria"/>
    <s v="11 02 002  "/>
    <s v="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
    <s v="Fallas en la actualización y consolidación de la información, que no le permitió a la jefatura de la Oficina Jurídica del Invías, generar y presentar los informes relacionados de manera unificada e inmediata"/>
    <s v="Adelantar la revisión y actualización de la base de datos - procesos judiciales"/>
    <s v="Reporte actualizado de la base de datos de procesos judiciales. "/>
    <s v="Reporte mensual "/>
    <n v="12"/>
    <d v="2019-01-02T00:00:00"/>
    <d v="2019-12-28T00:00:00"/>
    <n v="51.428571428571431"/>
    <s v="OAJ"/>
    <n v="0"/>
    <s v="SIN OBSERVACIONES"/>
    <m/>
    <n v="-1460.9"/>
    <n v="0"/>
    <n v="0"/>
    <n v="0"/>
    <n v="51.428571428571431"/>
    <m/>
    <x v="0"/>
    <s v="VENCIDO"/>
    <x v="11"/>
    <s v="H22ACSRT17"/>
    <n v="1"/>
    <s v="H22ACSRT17 - 1"/>
  </r>
  <r>
    <n v="157"/>
    <n v="216"/>
    <m/>
    <s v="Administrativo"/>
    <s v="11 01 002 "/>
    <s v="H23ACSRT17. La Subdirección de la Red Terciaria y Férrea, durante los años 2016, 2017 y 2018, no contó con asignación de presupuesto para cumplir con las funciones contempladas en el Decreto 2618 de 2013 y la Resolución No. 01588 del 17 de marzo del 2015."/>
    <s v="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
    <s v="_x000a__x000a_Gestionar recursos para obras de Red Terciaria en el presupuesto del cuatrienio  Plan Estratégico  2019-2022 "/>
    <s v="Suscribir los respetivos procesos de selección y /o Convenios para la ejecución del nuevo Programa COLOMBIA RURAL."/>
    <s v="Desarrollar el Programa COLOMBIA RURAL de la vigencia meta 2019_x000a_"/>
    <n v="1"/>
    <d v="2019-03-03T00:00:00"/>
    <d v="2019-12-31T00:00:00"/>
    <n v="43.285714285714285"/>
    <s v="SRT"/>
    <n v="0"/>
    <s v="SIN OBSERVACIONES"/>
    <m/>
    <n v="-1461"/>
    <n v="0"/>
    <n v="0"/>
    <n v="0"/>
    <n v="43.285714285714285"/>
    <m/>
    <x v="0"/>
    <s v="VENCIDO"/>
    <x v="11"/>
    <s v="H23ACSRT17"/>
    <n v="1"/>
    <s v="H23ACSRT17 - 1"/>
  </r>
  <r>
    <n v="158"/>
    <n v="217"/>
    <m/>
    <s v="Administrativo con presunta incidencia disciplinaria"/>
    <s v="11 03 002  "/>
    <s v="H24ACSRT17. Criterios para el diligenciamiento,  evaluación y selección de vías a intervenir de acuerdo con &quot;matriz de priorización&quot; de vías de orden terciaria del proyecto &quot;caminos para la Prosperidad&quot;."/>
    <s v="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
    <s v="_x000a_Documentar a través de un instructivo los criterios para adelantar la priorización de la vías a intervenir por la unidad ejecutora._x000a_"/>
    <s v="_x000a__x000a_Documentar, aprobar y socializar el instructivo que establece los criterios para adelantar la priorización de la vías a intervenir."/>
    <s v="Documento instructivo"/>
    <n v="1"/>
    <d v="2019-01-02T00:00:00"/>
    <d v="2019-02-28T00:00:00"/>
    <n v="8.1428571428571423"/>
    <s v="SRT"/>
    <n v="0"/>
    <s v="SIN OBSERVACIONES"/>
    <m/>
    <n v="-1450.8"/>
    <n v="0"/>
    <n v="0"/>
    <n v="0"/>
    <n v="8.1428571428571423"/>
    <m/>
    <x v="0"/>
    <s v="VENCIDO"/>
    <x v="11"/>
    <s v="H24ACSRT17"/>
    <n v="1"/>
    <s v="H24ACSRT17 - 1"/>
  </r>
  <r>
    <n v="159"/>
    <n v="218"/>
    <m/>
    <s v="Administrativo con presunta incidencia disciplinaria"/>
    <s v="16 01 002   "/>
    <s v="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
    <s v="Presunto incumplimiento de lo establecido en la Ley 734 de 2003 artículos 33 y 34 derechos y obligaciones del servidor público."/>
    <s v="Actualizar el inventario de vías terciarias intervenidas a través del programa COLOMBIA RURAL"/>
    <s v="Levantamiento y procesamiento de información para la Elaboración y actualización de inventarios de la Red Terciaria - programa Colombia Rural, acorde con la meta 2019."/>
    <s v="Inventario actualizado vías Colombia Rural"/>
    <n v="1"/>
    <d v="2019-01-02T00:00:00"/>
    <d v="2019-12-31T00:00:00"/>
    <n v="51.857142857142854"/>
    <s v="SRT"/>
    <n v="0"/>
    <s v="SIN OBSERVACIONES"/>
    <m/>
    <n v="-1461"/>
    <n v="0"/>
    <n v="0"/>
    <n v="0"/>
    <n v="51.857142857142854"/>
    <m/>
    <x v="0"/>
    <s v="VENCIDO"/>
    <x v="11"/>
    <s v="H25ACSRT17"/>
    <n v="1"/>
    <s v="H25ACSRT17 - 1"/>
  </r>
  <r>
    <n v="160"/>
    <n v="219"/>
    <m/>
    <s v="Administrativo"/>
    <s v="14 04 007   "/>
    <s v="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
    <s v="Deficiencias en planeación, seguimiento y en la efectiva coordinación interinstitucional que llevaron a no dar cumplimiento a los términos inicialmente previstos para la ejecución de los convenios e interventorías."/>
    <s v="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RT"/>
    <n v="0"/>
    <s v="SIN OBSERVACIONES"/>
    <m/>
    <n v="-1450.8"/>
    <n v="0"/>
    <n v="0"/>
    <n v="0"/>
    <n v="8.1428571428571423"/>
    <m/>
    <x v="0"/>
    <s v="VENCIDO"/>
    <x v="11"/>
    <s v="H26ACSRT17"/>
    <n v="1"/>
    <s v="H26ACSRT17 - 1"/>
  </r>
  <r>
    <n v="161"/>
    <n v="220"/>
    <m/>
    <s v="Administrativo"/>
    <s v="11 01 002 "/>
    <s v="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
    <s v="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                                                                                             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
    <s v="_x000a__x000a_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RT"/>
    <n v="0"/>
    <s v="SIN OBSERVACIONES"/>
    <m/>
    <n v="-1450.8"/>
    <n v="0"/>
    <n v="0"/>
    <n v="0"/>
    <n v="8.1428571428571423"/>
    <m/>
    <x v="0"/>
    <s v="VENCIDO"/>
    <x v="11"/>
    <s v="H27ACSRT17"/>
    <n v="1"/>
    <s v="H27ACSRT17 - 1"/>
  </r>
  <r>
    <n v="162"/>
    <n v="221"/>
    <m/>
    <s v="Administrativo con presunta incidencia disciplinaria"/>
    <s v="12 02 001   "/>
    <s v="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
    <s v="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
    <s v="Adelantar la revisión y actualización de la base de datos - procesos judiciales"/>
    <s v="Reporte actualizado de la base de datos de procesos judiciales. "/>
    <s v="Reporte mensual "/>
    <n v="12"/>
    <d v="2019-01-02T00:00:00"/>
    <d v="2019-12-28T00:00:00"/>
    <n v="51.428571428571431"/>
    <s v="OAJ"/>
    <n v="2.4"/>
    <s v="SIN OBSERVACIONES"/>
    <m/>
    <n v="-1460.9"/>
    <n v="20"/>
    <n v="10.285714285714286"/>
    <n v="10.285714285714286"/>
    <n v="51.428571428571431"/>
    <m/>
    <x v="0"/>
    <s v="VENCIDO"/>
    <x v="11"/>
    <s v="H28ACSRT17"/>
    <n v="1"/>
    <s v="H28ACSRT17 - 1"/>
  </r>
  <r>
    <n v="163"/>
    <n v="222"/>
    <m/>
    <s v="Administrativo con presunta incidencia disciplinaria"/>
    <s v="14 04 004   "/>
    <s v="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
    <s v="Debilidades o falta de eficacia en la aplicación de las herramientas de control"/>
    <s v="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29ACSRT17"/>
    <n v="1"/>
    <s v="H29ACSRT17 - 1"/>
  </r>
  <r>
    <n v="164"/>
    <n v="223"/>
    <m/>
    <s v="Administrativo"/>
    <s v="17 01 011   "/>
    <s v="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
    <s v="Fallas en los procedimientos de defensa judicial, los controles de supervisión y de seguimiento por parte del INVIAS, creándose el riesgo de que el valor reintegrado no corresponda al que se encuentra debidamente soportado sino al contemplado en demanda."/>
    <s v="Adelantar la revisión y actualización de la base de datos - procesos judiciales"/>
    <s v="Reporte actualizado de la base de datos de procesos judiciales. "/>
    <s v="Reporte mensual "/>
    <n v="12"/>
    <d v="2019-01-02T00:00:00"/>
    <d v="2019-12-28T00:00:00"/>
    <n v="51.428571428571431"/>
    <s v="OAJ"/>
    <n v="12"/>
    <s v="SIN OBSERVACIONES"/>
    <m/>
    <n v="-1460.9"/>
    <n v="100"/>
    <n v="51.428571428571431"/>
    <n v="51.428571428571431"/>
    <n v="51.428571428571431"/>
    <m/>
    <x v="2"/>
    <s v="CUMPLIDO"/>
    <x v="11"/>
    <s v="H30ACSRT17"/>
    <n v="1"/>
    <s v="H30ACSRT17 - 1"/>
  </r>
  <r>
    <n v="165"/>
    <n v="224"/>
    <m/>
    <s v="Administrativo"/>
    <s v="17 02 012   "/>
    <s v="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_x000a__x000a_"/>
    <s v="Falencia en la ejecución de un control detectivo por parte de la Subdirección de Red Terciaria y Férrea, como lo es el diligenciamiento del formato de autorización de pago"/>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31ACSRT17"/>
    <n v="1"/>
    <s v="H31ACSRT17 - 1"/>
  </r>
  <r>
    <n v="166"/>
    <n v="225"/>
    <m/>
    <s v="Administrativo con presunta incidencia disciplinaria y fiscal"/>
    <s v="14 04 004"/>
    <s v="H1DP17. Ajuste factor multiplicador contrato de interventoría N° 2023 de 2016._x000a__x000a_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d v="2018-11-30T00:00:00"/>
    <n v="10.428571428571429"/>
    <s v="DO"/>
    <n v="4"/>
    <s v="Se asignó cumplimiento producto del concepto de la Oficina Asesora Jurídica que señaló la no necesidad de modificar el Manual de Interventoría y formatos. Se recomendó incluir la obligación en los pliegos de condiciones y minutas._x000a__x000a_En atención de lo acordado en mesa de trabajo realizada con la Oficina Asesora Jurídica el 07 de octubre de 2020, se excluye a esta dependencia del “Área Líder”. "/>
    <m/>
    <n v="-1447.8"/>
    <n v="100"/>
    <n v="10.428571428571429"/>
    <n v="10.428571428571429"/>
    <n v="10.428571428571429"/>
    <m/>
    <x v="2"/>
    <s v="CUMPLIDO"/>
    <x v="12"/>
    <s v="H1DP17"/>
    <n v="1"/>
    <s v="H1DP17 - 1"/>
  </r>
  <r>
    <n v="167"/>
    <n v="226"/>
    <m/>
    <s v="Administrativo con presunta incidencia disciplinaria y fiscal"/>
    <s v="14 04 004"/>
    <s v="H2DP17. Ajuste factor multiplicador contrato N° 1739 de 2015._x000a__x000a_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s v="DO"/>
    <n v="0"/>
    <s v="En atención de lo acordado en mesa de trabajo realizada con la Oficina Asesora Jurídica el 07 de octubre de 2020, se excluye a esta dependencia del “Área Líder”. "/>
    <m/>
    <n v="-1472.1666666666667"/>
    <n v="0"/>
    <n v="0"/>
    <n v="0"/>
    <n v="43.857142857142854"/>
    <m/>
    <x v="0"/>
    <s v="VENCIDO"/>
    <x v="12"/>
    <s v="H2DP17"/>
    <n v="1"/>
    <s v="H2DP17 - 1"/>
  </r>
  <r>
    <n v="168"/>
    <n v="227"/>
    <m/>
    <s v="Administrativo con presunta incidencia disciplinaria y fiscal"/>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d v="2018-11-30T00:00:00"/>
    <n v="10.428571428571429"/>
    <s v="DO"/>
    <n v="4"/>
    <s v="Se asignó cumplimiento producto del concepto de la Oficina Asesora Jurídica que señaló la no necesidad de modificar el Manual de Interventoría y formatos. Se recomendó incluir la obligación en los pliegos de condiciones y minutas._x000a__x000a_En atención de lo acordado en mesa de trabajo realizada con la Oficina Asesora Jurídica el 07 de octubre de 2020, se excluye a esta dependencia del “Área Líder”. "/>
    <m/>
    <n v="-1447.8"/>
    <n v="100"/>
    <n v="10.428571428571429"/>
    <n v="10.428571428571429"/>
    <n v="10.428571428571429"/>
    <m/>
    <x v="2"/>
    <s v="VENCIDO"/>
    <x v="12"/>
    <s v="H3DP17"/>
    <n v="1"/>
    <s v="H3DP17 - 1"/>
  </r>
  <r>
    <m/>
    <n v="228"/>
    <m/>
    <m/>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3.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3._x000a__x000a_Revisar la política de la entidad respecto de la aplicación del factor multiplicador y ajustar  el manual de interventoría si es del caso."/>
    <s v="Informe sobre el estudio de la política de aplicación del factor multiplicador."/>
    <s v="Informe de política con corte a: 30/10/2018 y definitivo 30/11/2018."/>
    <n v="2"/>
    <d v="2018-09-18T00:00:00"/>
    <d v="2018-11-30T00:00:00"/>
    <n v="10.428571428571429"/>
    <s v="DO"/>
    <n v="0"/>
    <s v="En atención de lo acordado en mesa de trabajo realizada con la Oficina Asesora Jurídica el 07 de octubre de 2020, se excluye a esta dependencia del “Área Líder”. "/>
    <m/>
    <n v="-1447.8"/>
    <n v="0"/>
    <n v="0"/>
    <n v="0"/>
    <n v="10.428571428571429"/>
    <m/>
    <x v="0"/>
    <s v=""/>
    <x v="12"/>
    <s v="H3DP17"/>
    <n v="2"/>
    <s v="H3DP17 - 2"/>
  </r>
  <r>
    <n v="169"/>
    <n v="229"/>
    <m/>
    <s v="Administrativo con presunta incidencia disciplinaria y fiscal"/>
    <s v="14 04 004"/>
    <s v="H4DP17. Ajuste factor multiplicador contrato N° 1612 de 2015._x000a__x000a_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_x000a__x000a_Presunto daño patrimonial por valor de $290.10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s v="DO"/>
    <n v="0"/>
    <s v="En atención de lo acordado en mesa de trabajo realizada con la Oficina Asesora Jurídica el 07 de octubre de 2020, se excluye a esta dependencia del “Área Líder”. "/>
    <m/>
    <n v="-1472.1666666666667"/>
    <n v="0"/>
    <n v="0"/>
    <n v="0"/>
    <n v="43.857142857142854"/>
    <m/>
    <x v="0"/>
    <s v="VENCIDO"/>
    <x v="12"/>
    <s v="H4DP17"/>
    <n v="1"/>
    <s v="H4DP17 - 1"/>
  </r>
  <r>
    <n v="170"/>
    <n v="230"/>
    <m/>
    <s v="Administrativo con presunta incidencia disciplinaria y fiscal"/>
    <s v="14 04 004"/>
    <s v="H5DP17. Inclusión de costos no soportados contrato N° 1612 de 2015._x000a__x000a_Revisada el acta de costos de interventoría de febrero de 2017, se observó que se realizó un cobro por concepto de ajuste de costos actas anteriores y no se evidencia en el expediente el soporte que permita realizar este pago._x000a__x000a_Presunto daño patrimonial por valor de $9.664.336,29."/>
    <s v="Debilidades en la verificación de la información que debe realizar la supervisión del contrato a los formatos MSE-FR-11, MSE-FR-11-1 y MSE-FR-11-2, así como el incumplimiento de lo señalado en la cláusula sexta del contrato."/>
    <s v="Realizar los ajustes y/o solicitar el reintegro según corresponda."/>
    <s v="Informe con soporte donde se evidencia el ajuste o reintegro."/>
    <s v="Informe"/>
    <n v="1"/>
    <d v="2018-09-18T00:00:00"/>
    <d v="2018-11-30T00:00:00"/>
    <n v="10.428571428571429"/>
    <s v="GGP"/>
    <n v="1"/>
    <s v="Acción cumplida según papel de trabajo elaborado el 21 de diciembre de 2020."/>
    <m/>
    <n v="-1447.8"/>
    <n v="100"/>
    <n v="10.428571428571429"/>
    <n v="10.428571428571429"/>
    <n v="10.428571428571429"/>
    <m/>
    <x v="2"/>
    <s v="CUMPLIDO"/>
    <x v="12"/>
    <s v="H5DP17"/>
    <n v="1"/>
    <s v="H5DP17 - 1"/>
  </r>
  <r>
    <n v="171"/>
    <n v="231"/>
    <m/>
    <s v="Administrativo con presunta incidencia disciplinaria y fiscal"/>
    <s v="14 04 004"/>
    <s v="H6DP17. Ajuste factor multiplicador contrato N° 1619 de 2015._x000a__x000a_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839.727.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d v="2020-11-30T00:00:00"/>
    <n v="43.857142857142854"/>
    <s v="DO"/>
    <n v="0"/>
    <s v="En atención de lo acordado en mesa de trabajo realizada con la Oficina Asesora Jurídica el 07 de octubre de 2020, se excluye a esta dependencia del “Área Líder”. "/>
    <m/>
    <n v="-1472.1666666666667"/>
    <n v="0"/>
    <n v="0"/>
    <n v="0"/>
    <n v="43.857142857142854"/>
    <m/>
    <x v="0"/>
    <s v="VENCIDO"/>
    <x v="12"/>
    <s v="H6DP17"/>
    <n v="1"/>
    <s v="H6DP17 - 1"/>
  </r>
  <r>
    <n v="172"/>
    <n v="232"/>
    <m/>
    <s v="Administrativo con presunta incidencia disciplinaria y fiscal"/>
    <s v="14 04 004"/>
    <s v="H7DP17. Ajuste factor multiplicador contrato N° 1545 de 2015._x000a__x000a_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1.703.25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d v="2020-11-30T00:00:00"/>
    <n v="43.857142857142854"/>
    <s v="DO"/>
    <n v="0"/>
    <s v="En atención de lo acordado en mesa de trabajo realizada con la Oficina Asesora Jurídica el 07 de octubre de 2020, se excluye a esta dependencia del “Área Líder”. "/>
    <m/>
    <n v="-1472.1666666666667"/>
    <n v="0"/>
    <n v="0"/>
    <n v="0"/>
    <n v="43.857142857142854"/>
    <m/>
    <x v="0"/>
    <s v="VENCIDO"/>
    <x v="12"/>
    <s v="H7DP17"/>
    <n v="1"/>
    <s v="H7DP17 - 1"/>
  </r>
  <r>
    <n v="173"/>
    <n v="233"/>
    <m/>
    <s v="Administrativo con presunta incidencia disciplinaria "/>
    <s v="18 04 001"/>
    <s v="H1AF17. Sobrestimación en los recursos entregados en administración._x000a__x000a_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
    <s v="Incumplimiento de los principios de causación o devengo y registro exigidos en la Resolución 354 de 2007 Régimen de Contabilidad Pública, Manual de Contabilidad Pública, Manual de Procedimientos Contables AFINCO-MN-1."/>
    <s v="Registrar la legalización de los recurso de los convenios 1814 de 2008 y 3272 de 2013 de acuerdo con las actas de entrega y recibo definitivo de las obras, en cumplimiento de los principios de causación o devengo."/>
    <s v="Remitir mediante memorando las actas de los convenios 1814 de 2008 y 3272 de 2013 al Grupo Contabilidad para realizar el respectivo registro."/>
    <s v="Registros contables"/>
    <n v="2"/>
    <d v="2018-08-01T00:00:00"/>
    <d v="2018-10-31T00:00:00"/>
    <n v="13"/>
    <s v="SRN"/>
    <n v="2"/>
    <s v="SIN OBSERVACIONES"/>
    <m/>
    <n v="-1446.8"/>
    <n v="100"/>
    <n v="13"/>
    <n v="13"/>
    <n v="13"/>
    <m/>
    <x v="2"/>
    <s v="CUMPLIDO"/>
    <x v="13"/>
    <s v="H1AF17"/>
    <n v="1"/>
    <s v="H1AF17 - 1"/>
  </r>
  <r>
    <n v="174"/>
    <n v="234"/>
    <m/>
    <s v="Administrativo"/>
    <s v="18 04 001"/>
    <s v="H2AF17. Incertidumbre Bienes Inmuebles - Propiedades Planta y Equipo. _x000a__x000a_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
    <s v="172 inmuebles no se encuentran registrados en la contabilidad . Lo anterior afecta la razonabilidad de los estados contables."/>
    <s v="Realizar la conciliación contable con el Grupo de Contabilidad de los 938 predios fiscales registrados en la SA, con el fin de reflejarlos en los estados financieros de la entidad."/>
    <s v="1. Realizar conciliación de los bienes inmuebles entre la subdirección administrativa y la subdirección financiera para determinar los valores reales que deben quedar reconocidos._x000a_2. Con base en la conciliación hacer los ajustes pertinentes tanto en la subdirección administrativa como en la subdirección financiera para que en ambas se maneje la misma información en número de predios y en valor._x000a_3. En caso de tener diferencias que estén en proceso de conciliación dejarlas documentadas en las revelaciones respectivas.  "/>
    <s v="Informe trimestral (938 predios) que evidencie el numero de predios conciliados. "/>
    <n v="4"/>
    <d v="2020-01-29T00:00:00"/>
    <d v="2021-01-28T00:00:00"/>
    <n v="52.142857142857146"/>
    <s v="SA-SF"/>
    <n v="0"/>
    <s v="SIN OBSERVACIONES"/>
    <m/>
    <n v="-1474.1333333333334"/>
    <n v="0"/>
    <n v="0"/>
    <n v="0"/>
    <n v="52.142857142857146"/>
    <m/>
    <x v="0"/>
    <s v="VENCIDO"/>
    <x v="13"/>
    <s v="H2AF17"/>
    <n v="1"/>
    <s v="H2AF17 - 1"/>
  </r>
  <r>
    <n v="175"/>
    <n v="235"/>
    <m/>
    <s v="Administrativo con presunta incidencia disciplinaria "/>
    <s v="18 04 001"/>
    <s v="H3AF17. Incertidumbre en Propiedades, Planta y Equipo – Entidades Liquidadas. _x000a__x000a_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
    <s v="Incumplimiento  del artículo 3 del Decreto 2056 de 2003, Patrimonio del Instituto Nacional de Vías. Existiendo inmuebles que carecen de dirección o la misma está desactualizada y sin cédula catastral."/>
    <s v="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y presentarlas en las revelaciones.   _x000a__x000a_4. Producto de las actividades de revisión de los bienes durante el mes, suscribir las actas de conciliación entre las áreas administrativa y financiera, donde se evidencien las gestiones adelantadas y el plan de acción a seguir. _x000a__x000a_5. Respecto de los bienes que aún están en proceso de identificación, generar un proyecto para la depuración de los bienes fiscales  que permitan su saneamiento. _x000a__x000a_6. Los bienes que fueron recibidos en calidad de poseedor y de los que hasta ahora no se ha podido obtener el antecedente registral, realizar un proyecto para adelantar las gestiones tendientes a establecer su antecedente registral."/>
    <s v="Informe trimestral (220 predios), que evidencie el numero de predios conciliados. "/>
    <n v="4"/>
    <d v="2020-01-29T00:00:00"/>
    <d v="2021-01-28T00:00:00"/>
    <n v="52.142857142857146"/>
    <s v="SA-SF"/>
    <n v="0"/>
    <s v="SIN OBSERVACIONES"/>
    <m/>
    <n v="-1474.1333333333334"/>
    <n v="0"/>
    <n v="0"/>
    <n v="0"/>
    <n v="52.142857142857146"/>
    <m/>
    <x v="0"/>
    <s v="VENCIDO"/>
    <x v="13"/>
    <s v="H3AF17"/>
    <n v="1"/>
    <s v="H3AF17 - 1"/>
  </r>
  <r>
    <n v="176"/>
    <n v="236"/>
    <m/>
    <s v="Administrativo"/>
    <s v="18 03 001"/>
    <s v="H4AF17. Subestimación Bienes Muebles en Bodega.  _x000a__x000a_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
    <s v="Diferencias entre inventario de bienes almacenados y saldos de balance."/>
    <s v="Conciliar la cuenta 1635 propiedades, planta y equipo."/>
    <s v="Depurar, cruzar información y registrar entre el Grupo Contabilidad y el Grupo Almacén e Inventarios de la tabla 1 del informe de la Contraloría General de la República._x000a__x000a_"/>
    <s v="Informe semestral"/>
    <n v="2"/>
    <d v="2018-08-01T00:00:00"/>
    <d v="2019-07-31T00:00:00"/>
    <n v="52"/>
    <s v="SA-SF"/>
    <n v="2"/>
    <s v="SIN OBSERVACIONES"/>
    <m/>
    <n v="-1455.9"/>
    <n v="100"/>
    <n v="52"/>
    <n v="52"/>
    <n v="52"/>
    <m/>
    <x v="2"/>
    <s v="CUMPLIDO"/>
    <x v="13"/>
    <s v="H4AF17"/>
    <n v="1"/>
    <s v="H4AF17 - 1"/>
  </r>
  <r>
    <n v="177"/>
    <n v="237"/>
    <m/>
    <s v="Administrativo"/>
    <s v="18 04 001"/>
    <s v="H5AF17. Sobreestimación bienes muebles Propiedades, Planta y Equipo. _x000a__x000a_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
    <s v="Diferencias  entre saldos contables con saldos según inventarios."/>
    <s v="Conciliar las cuentas 1655, 1660, 1670, 1675 con el fin de depurar la información entre los saldos contables y los saldos en inventarios."/>
    <s v="Depurar, cruzar información y registrar entre el Grupo Contabilidad y el Grupo Almacén e Inventarios de la tabla 2 del informe de la Contraloría General de la República._x000a_"/>
    <s v="Informe semestral"/>
    <n v="2"/>
    <d v="2018-08-01T00:00:00"/>
    <d v="2019-07-31T00:00:00"/>
    <n v="52"/>
    <s v="SA-SF"/>
    <n v="2"/>
    <s v="SIN OBSERVACIONES"/>
    <m/>
    <n v="-1455.9"/>
    <n v="100"/>
    <n v="52"/>
    <n v="52"/>
    <n v="52"/>
    <m/>
    <x v="2"/>
    <s v="CUMPLIDO"/>
    <x v="13"/>
    <s v="H5AF17"/>
    <n v="1"/>
    <s v="H5AF17 - 1"/>
  </r>
  <r>
    <n v="178"/>
    <n v="238"/>
    <m/>
    <s v="Administrativo con presunta incidencia disciplinaria "/>
    <s v="18 04 001"/>
    <s v="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s v="No se cuenta con una base única de predios de uso público."/>
    <s v="Diseñar e implementar una base única de predios del INVIAS con el fin de generar acciones de saneamiento jurídico, catastral, registral, tributario, contable, etc."/>
    <s v="1. Contratar personal con perfil en el área predial exclusivo para realizar  la base única de predios._x000a_2. Suscribir convenios de intercambio de información con el Instituto Geográfico Agustín Codazzi (IGAC) y la Superintendencia de Notariado y Registro (SNR)._x000a_3. Crear y/o actualizar procedimientos en el Sistema de Gestión de Calidad._x000a_4. Diseñar una matriz de priorización._x000a_5. Articular actividades con las diferentes dependencias._x000a_8. Requerir información a catastros descentralizados (Cali, Medellín, Antioquia y Barranquilla)._x000a_9. Solicitar presupuesto para el personal con perfil en el área predial con el propósito de dar continuidad al proyecto."/>
    <s v="1. Base Única de Predios del INVIAS (Plataforma BUPI)._x000a__x000a_2. Informe de avance trimestral (2)."/>
    <n v="3"/>
    <d v="2018-08-01T00:00:00"/>
    <d v="2019-02-01T00:00:00"/>
    <n v="26.285714285714285"/>
    <s v="SMA (BUPI)"/>
    <n v="3"/>
    <s v="Acción cumplida según papel de trabjo del 31 de diciembre de 2020."/>
    <m/>
    <n v="-1449.9"/>
    <n v="100"/>
    <n v="26.285714285714285"/>
    <n v="26.285714285714285"/>
    <n v="26.285714285714285"/>
    <m/>
    <x v="2"/>
    <s v="CUMPLIDO"/>
    <x v="13"/>
    <s v="H7AF17"/>
    <n v="1"/>
    <s v="H7AF17 - 1"/>
  </r>
  <r>
    <n v="179"/>
    <n v="239"/>
    <m/>
    <s v="Administrativo"/>
    <s v="18 04 001"/>
    <s v="H8AF17. Incertidumbre en los Bienes de Uso Público e Históricos y Culturales por saldos contrarios en el auxiliar. _x000a__x000a_En el libro auxiliar en Excel de Bienes de Uso Público e Históricos y Culturales, presentan 216 partidas registradas con saldos contrarios a su naturaleza por $1.409.777.772.869, que representa el 4% del total de la cuenta."/>
    <s v="Partidas registradas con saldos contrarios a su naturaleza."/>
    <s v="Registrar los saldos conforme a su naturaleza respecto a las  216 partidas identificadas por la Contraloría General de la República por $1.409.777.772.869._x000a_"/>
    <s v="1. Analizar la información y efectuar los ajustes contables a que haya lugar._x000a__x000a_2. Revisar  los saldos del auxiliar Bienes de Uso Público e Históricos y Culturales y verificar que no existan saldos contrarios a su naturaleza."/>
    <s v="Informe trimestral"/>
    <n v="2"/>
    <d v="2018-09-01T00:00:00"/>
    <d v="2019-03-01T00:00:00"/>
    <n v="25.857142857142858"/>
    <s v="SF"/>
    <n v="2"/>
    <s v="SIN OBSERVACIONES"/>
    <m/>
    <n v="-1450.8333333333333"/>
    <n v="100"/>
    <n v="25.857142857142858"/>
    <n v="25.857142857142858"/>
    <n v="25.857142857142858"/>
    <m/>
    <x v="2"/>
    <s v="CUMPLIDO"/>
    <x v="13"/>
    <s v="H8AF17"/>
    <n v="1"/>
    <s v="H8AF17 - 1"/>
  </r>
  <r>
    <n v="180"/>
    <n v="240"/>
    <m/>
    <s v="Administrativo con presunta connotación disciplinaria"/>
    <s v="18 04 001"/>
    <s v="H9AF17. Sobrestimación Bienes Entregados a Terceros – Bienes Inmuebles._x000a__x000a_La cuenta de Bienes Entregados a Terceros - Bienes Inmuebles Entregados en Comodato (192006) y el Patrimonio Institucional - Capital Fiscal (3208) se encuentran sobrestimados en $5.210.129.132."/>
    <s v="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
    <s v="Aplicar el nuevo marco normativo para entidades de gobierno."/>
    <s v="Reclasificar contablemente los bienes entregados en comodato."/>
    <s v="Informe de reclasificación"/>
    <n v="1"/>
    <d v="2018-08-01T00:00:00"/>
    <d v="2019-08-30T00:00:00"/>
    <n v="56.285714285714285"/>
    <s v="SF"/>
    <n v="1"/>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
    <m/>
    <n v="-1456.9"/>
    <n v="100"/>
    <n v="56.285714285714285"/>
    <n v="56.285714285714285"/>
    <n v="56.285714285714285"/>
    <m/>
    <x v="2"/>
    <s v="CUMPLIDO"/>
    <x v="13"/>
    <s v="H9AF17"/>
    <n v="1"/>
    <s v="H9AF17 - 1"/>
  </r>
  <r>
    <n v="181"/>
    <n v="241"/>
    <m/>
    <s v="Administrativo"/>
    <s v="16 04 003"/>
    <s v="H10AF17. Incertidumbre Otros Activos - Valorizaciones – No Avalúo._x000a__x000a_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
    <s v="Falta de actualización de  avalúos de los inmuebles."/>
    <s v="Actualizar los avalúos de los 580 bienes fiscales identificados por la CGR para su registro contable."/>
    <s v="De acuerdo con el nuevo marco normativo,  en la actualidad las entidades públicas no están obligadas a realizar avalúos a los bienes fiscales.   En ese sentido se validará los indicios de deterioro a los bienes que presenten dicha situación. Para el efecto se realizará:                                                                                                                                           1. Revisar y conciliar los predios que cuentan con avaluó realizado antes de la aplicación de las normas internacionales.                                                                                          2. Revisar anualmente los predios que presentan deterioro según los requerimientos establecidos en la norma. _x000a_3. Actualizar los valores de los predios y reflejarlos en los estados financieros del INVIAS. "/>
    <s v="Informe semestral (580 predios) que evidencie el numero de predios conciliados"/>
    <n v="4"/>
    <d v="2020-01-29T00:00:00"/>
    <d v="2021-01-28T00:00:00"/>
    <n v="52.142857142857146"/>
    <s v="SA-SF"/>
    <n v="0"/>
    <s v="SIN OBSERVACIONES"/>
    <m/>
    <n v="-1474.1333333333334"/>
    <n v="0"/>
    <n v="0"/>
    <n v="0"/>
    <n v="52.142857142857146"/>
    <m/>
    <x v="0"/>
    <s v="VENCIDO"/>
    <x v="13"/>
    <s v="H10AF17"/>
    <n v="1"/>
    <s v="H10AF17 - 1"/>
  </r>
  <r>
    <n v="182"/>
    <n v="242"/>
    <m/>
    <s v="Administrativo con presunta incidencia disciplinaria "/>
    <s v="18 01 002"/>
    <s v="H11AF17. Subestimación Provisiones._x000a__x000a_A 31 de diciembre de 2017, las cuentas “271005 Pasivos Estimados – Provisiones para Contingencias – Litigios y 3208 Patrimonio – Patrimonio Institucional – Capital Fiscal”, se encuentran subestimadas en $5.872.650.950.756"/>
    <s v="Diferencias entre el registro de la provisión según Formato 9 EKOGUI y el registro contable según balance. "/>
    <s v="Actualizar la provisión contable de los procesos judiciales en eKogui."/>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_x000a__x000a_2. Solicitar información a las Direcciones Territoriales a través de memorando, teniendo en cuenta la responsabilidad y deber funcional de las direcciones territoriales en virtud de la Resolución 1120 de 2014 de reportar al Organismo de Control el informe.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Reporte trimestral"/>
    <n v="4"/>
    <d v="2018-08-01T00:00:00"/>
    <d v="2019-07-30T00:00:00"/>
    <n v="51.857142857142854"/>
    <s v="OAJ - DIRECCIONES TERRITORIALES"/>
    <n v="0"/>
    <s v="Acción de mejora considerada no efectiva por la Contraloría General de la República en Informe de Auditoría Financiera 2019, página 88."/>
    <m/>
    <n v="-1455.8666666666666"/>
    <n v="0"/>
    <n v="0"/>
    <n v="0"/>
    <n v="51.857142857142854"/>
    <m/>
    <x v="0"/>
    <s v="VENCIDO"/>
    <x v="13"/>
    <s v="H11AF17"/>
    <n v="1"/>
    <s v="H11AF17 - 1"/>
  </r>
  <r>
    <n v="183"/>
    <n v="243"/>
    <m/>
    <s v="Administrativo con presunta incidencia disciplinaria "/>
    <s v="18 01 002"/>
    <s v="H12AF17. Incertidumbre, diferencia entre Cuenta Fiscal y Contabilidad - Pasivos Estimados – Litigios._x000a__x000a_Las cuentas “271005 Pasivos Estimados – Provisiones para Contingencias – Litigios y 3208 Patrimonio – Patrimonio Institucional – Capital Fiscal”, presentan incertidumbre por $13.128.888.926."/>
    <s v="No  se reportó en la cuenta fiscal 991 procesos, afectando el saldo de esta cuenta en el balance."/>
    <s v="Actualizar la provisión contable de los procesos judiciales en eKogui."/>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_x000a__x000a_2. Solicitar información a las Direcciones Territoriales a través de memorando, teniendo en cuenta la responsabilidad y deber funcional de las direcciones territoriales en virtud de la Resolución 1120 de 2014 de reportar al Organismo de Control el informe.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Reporte trimestral"/>
    <n v="4"/>
    <d v="2018-08-01T00:00:00"/>
    <d v="2019-07-30T00:00:00"/>
    <n v="51.857142857142854"/>
    <s v="OAJ - DIRECCIONES TERRITORIALES"/>
    <n v="0"/>
    <s v="Acción de mejora considerada no efectiva por la Contraloría General de la República en Informe de Auditoría Financiera 2019, página 88."/>
    <m/>
    <n v="-1455.8666666666666"/>
    <n v="0"/>
    <n v="0"/>
    <n v="0"/>
    <n v="51.857142857142854"/>
    <m/>
    <x v="0"/>
    <s v="VENCIDO"/>
    <x v="13"/>
    <s v="H12AF17"/>
    <n v="1"/>
    <s v="H12AF17 - 1"/>
  </r>
  <r>
    <n v="184"/>
    <n v="244"/>
    <m/>
    <s v="Administrativo con presunta connotación disciplinaria"/>
    <s v="16 01 004"/>
    <s v="H13AF17. Subestimación en las cuentas Deudoras de Control de Bienes Entregados a Terceros._x000a__x000a_Las cuentas Deudoras de Control de Bienes Entregados a Terceros - Propiedad Planta y Equipo (834704), Deudoras de Control por Contra (CR). (891518) y Bienes Entregados  a Terceros - Bienes Inmuebles en Comodato (192006) se encuentran subestimados en $37.907.167.468 y $506.203.043 respectivamente."/>
    <s v="No se  reclasificó en las cuentas los bienes inmuebles entregados mediante 39 contratos de comodato a otras entidades del Gobierno General y 4 contratos de comodato con empresas públicas y/o particulares, lo que sobrestimó los valores netos las cuentas. "/>
    <s v="Aplicar el nuevo marco normativo para entidades de gobierno."/>
    <s v="Solicitar información a la Subdirección Administrativa de los 43 contratos de comodato mencionados por la Contraloría General de la República y reclasificar contablemente los bienes. "/>
    <s v="Informe trimestral del registro de los 43 contratos de comodato"/>
    <n v="2"/>
    <d v="2018-09-01T00:00:00"/>
    <d v="2019-02-28T00:00:00"/>
    <n v="25.714285714285715"/>
    <s v="SF"/>
    <n v="2"/>
    <s v="SIN OBSERVACIONES"/>
    <m/>
    <n v="-1450.8"/>
    <n v="100"/>
    <n v="25.714285714285715"/>
    <n v="25.714285714285715"/>
    <n v="25.714285714285715"/>
    <m/>
    <x v="2"/>
    <s v="CUMPLIDO"/>
    <x v="13"/>
    <s v="H13AF17"/>
    <n v="1"/>
    <s v="H13AF17 - 1"/>
  </r>
  <r>
    <n v="185"/>
    <n v="245"/>
    <m/>
    <s v="Administrativo con presunta incidencia disciplinaria "/>
    <s v="18 01 002"/>
    <s v="H14AF17. Subestimación cuentas de Orden Acreedoras – Litigios._x000a__x000a_Las cuentas “912001 Cuentas de Orden Acreedoras – Responsabilidades Contingentes – Civiles y 990505 Acreedoras por Contra – Responsabilidades Contingentes por Contra – Litigios y Mecanismos Alternativos de Solución de Conflictos”, se encuentran subestimadas en $3.311.119.983.333."/>
    <s v="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
    <s v="Actualizar la provisión contable de los procesos judiciales en eKogui."/>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_x000a__x000a_2. Solicitar información a las Direcciones Territoriales a través de memorando, teniendo en cuenta la responsabilidad y deber funcional de las direcciones territoriales en virtud de la Resolución 1120 de 2014 de reportar al Organismo de Control el informe.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Reporte trimestral"/>
    <n v="4"/>
    <d v="2018-08-01T00:00:00"/>
    <d v="2019-07-30T00:00:00"/>
    <n v="51.857142857142854"/>
    <s v="OAJ - DIRECCIONES TERRITORIALES"/>
    <n v="0"/>
    <s v="Acción de mejora considerada no efectiva por la Contraloría General de la República en Informe de Auditoría Financiera 2019, página 88."/>
    <m/>
    <n v="-1455.8666666666666"/>
    <n v="0"/>
    <n v="0"/>
    <n v="0"/>
    <n v="51.857142857142854"/>
    <m/>
    <x v="0"/>
    <s v="VENCIDO"/>
    <x v="13"/>
    <s v="H14AF17"/>
    <n v="1"/>
    <s v="H14AF17 - 1"/>
  </r>
  <r>
    <n v="186"/>
    <n v="246"/>
    <m/>
    <s v="Administrativo con presunta incidencia disciplinaria "/>
    <s v="18 01 002"/>
    <s v="H16AF17. Bienes de Consumo.  _x000a__x000a_El INVÍAS tiene registrados en sus inventarios de bienes devolutivos como cosedoras, perforadoras, destornilladores, llaves mixtas, llaves de expansión, alicates, pinzas de punta, cables de expansión etc."/>
    <s v="Incumplimiento del instructivo 001 del 20 de enero de 2017, expedido por la Contaduría General de la Nación."/>
    <s v="Reclasificar los bienes devolutivos que hoy son considerados de consumo en cumplimiento del instructivo 001 del 20 de enero de 2017 expedido por la Contaduría General de la Nación."/>
    <s v="Depurar y reclasificar los inventarios de acuerdo a la nueva política contable del INVIAS."/>
    <s v="Informe semestral"/>
    <n v="2"/>
    <d v="2018-08-01T00:00:00"/>
    <d v="2019-07-31T00:00:00"/>
    <n v="52"/>
    <s v="SA-SF"/>
    <n v="2"/>
    <s v="SIN OBSERVACIONES"/>
    <m/>
    <n v="-1455.9"/>
    <n v="100"/>
    <n v="52"/>
    <n v="52"/>
    <n v="52"/>
    <m/>
    <x v="2"/>
    <s v="CUMPLIDO"/>
    <x v="13"/>
    <s v="H16AF17"/>
    <n v="1"/>
    <s v="H16AF17 - 1"/>
  </r>
  <r>
    <n v="187"/>
    <n v="247"/>
    <m/>
    <s v="Administrativo"/>
    <s v="19 05 001"/>
    <s v="H17AF17. Litigios y demandas en contra del INVÍAS. _x000a__x000a_Al analizar la relación de las demandas en contra del INVIAS  se observa que existen inconsistencias como:_x000a__x000a_• Algunos fallos judiciales ya pagados se encuentran todavía registrados como si se encontraran activos en el formato 9 del Sistema Único de Gestión e Información Litigiosa EKOGUI. _x000a__x000a_• No todos los procesos tienen ajustado el valor de las pretensiones._x000a__x000a_• No se actualiza constantemente el cálculo de la probabilidad de pérdida de los procesos._x000a__x000a_• Existen 701 procesos con calificación del riesgo Medio, Bajo y Remoto que se encuentran provisionados._x000a_"/>
    <s v="Falta de control en el manejo de los procesos en contra, generando incertidumbre en los valores registrados en la contabilidad del INVÍAS."/>
    <s v="Actualizar la provisión contable de los procesos judiciales en eKogui, ajustar el valor de las pretensiones, actualizar el cálculo de la probabilidad de pérdida de los procesos y calificar el riesgo, para fortalecer el control en el manejo de los procesos en contra."/>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_x000a__x000a_2. Solicitar información a las Direcciones Territoriales a través de memorando, teniendo en cuenta la responsabilidad y deber funcional de las direcciones territoriales en virtud de la Resolución 1120 de 2014.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Informe trimestral"/>
    <n v="4"/>
    <d v="2018-08-01T00:00:00"/>
    <d v="2019-07-30T00:00:00"/>
    <n v="51.857142857142854"/>
    <s v="OAJ - DIRECCIONES TERRITORIALES"/>
    <n v="0"/>
    <s v="Acción de mejora considerada no efectiva por la Contraloría General de la República en Informe de Auditoría Financiera 2019, página 88."/>
    <m/>
    <n v="-1455.8666666666666"/>
    <n v="0"/>
    <n v="0"/>
    <n v="0"/>
    <n v="51.857142857142854"/>
    <m/>
    <x v="0"/>
    <s v="VENCIDO"/>
    <x v="13"/>
    <s v="H17AF17"/>
    <n v="1"/>
    <s v="H17AF17 - 1"/>
  </r>
  <r>
    <n v="188"/>
    <n v="248"/>
    <m/>
    <s v="Administrativo"/>
    <s v="18 01 001"/>
    <s v="H18AF17. Notas a los Estados Financieros. _x000a__x000a_Las Notas a los Estados Financieros no reflejan la información suficiente para que sirva de complemento a la interpretación y entendimiento de las cifras plasmadas en los estados financieros."/>
    <s v="Falta de conciliación con las diferentes dependencias administrativas y ejecutoras."/>
    <s v="Aplicar el nuevo marco normativo para entidades de gobierno en lo relacionado a las notas de los estados financieros."/>
    <s v="Enviar memorandos individuales a las unidades ejecutoras solicitando información a revelar en las notas de los estados financieros."/>
    <s v="Notas a los estados financieros o revelaciones"/>
    <n v="1"/>
    <d v="2018-11-01T00:00:00"/>
    <d v="2019-03-30T00:00:00"/>
    <n v="21.285714285714285"/>
    <s v="SF"/>
    <n v="1"/>
    <s v="Acción de mejora considerada no efectiva por la Contraloría General de la República en Informe de Auditoría Financiera 2019, página 88."/>
    <m/>
    <n v="-1451.8"/>
    <n v="100"/>
    <n v="21.285714285714285"/>
    <n v="21.285714285714285"/>
    <n v="21.285714285714285"/>
    <m/>
    <x v="2"/>
    <s v="CUMPLIDO"/>
    <x v="13"/>
    <s v="H18AF17"/>
    <n v="1"/>
    <s v="H18AF17 - 1"/>
  </r>
  <r>
    <n v="189"/>
    <n v="249"/>
    <m/>
    <s v="Administrativo"/>
    <s v="18 02 001"/>
    <s v="H21AF17. Proceso de Planeación Presupuestal._x000a__x000a_ El Instituto en su proceso de planeación presupuestal, aplicó la metodología establecida por el Ministerio de Hacienda y Crédito Público. No obstante lo anterior se presenta las siguientes deficiencias: _x000a__x000a_A. En lo relacionado con el presupuesto de Gastos de la vigencia 2017, se comprobaron un total de 68 traslados presupuestales, 31 que corresponden a gastos de funcionamiento y 37 a Inversión._x000a__x000a_B. En relación con el presupuesto de ingresos, se determinaron deficiencias en el 88% del presupuestado frente al recaudado; para ingresos corrientes en nueve (9) de diez (10) subcuentas y para Recursos de Capital en seis (6) de siete (7) subcuentas._x000a__x000a_El alto volumen de modificaciones al presupuesto de gastos (88), como de vigencias futuras (66) y que el 88% del presupuesto de ingresos proyectado no sea acertado al recaudado."/>
    <s v="Deficiencias del proceso de planeación presupuestal."/>
    <s v="Fortalecer el proceso de planeación presupuestal a través de talleres de capacitación encaminados a reducir en un 30% los traslados presupuestales y establecer una metodología de cálculo de las proyecciones de los ingresos de los recursos propios del INVIAS._x000a__x000a_ _x000a__x000a__x000a__x000a_"/>
    <s v="A. Realizar capacitación en planeación presupuestal para las diferentes unidades ejecutoras del instituto para disminuir en 30% los traslados:_x000a__x000a_1. Solicitar a la Subdirección Administrativa por parte de la Oficina Asesora de Planeación la realización de una capacitación en planificación presupuestal._x000a__x000a_2. Capacitar a las diferentes unidades ejecutoras en planificación presupuestal (SA)._x000a__x000a_B. Elaborar un instructivo de la metodología de cálculo de las proyecciones de ingresos de los recursos propios del INVIAS._x000a__x000a_"/>
    <s v="A. Registro de capacitación y 30% de disminución de traslados._x000a__x000a_B. Instructivo implementado."/>
    <n v="2"/>
    <d v="2018-08-01T00:00:00"/>
    <d v="2018-12-20T00:00:00"/>
    <n v="20.142857142857142"/>
    <s v="SA-OAP"/>
    <n v="2"/>
    <s v="Acción de mejora considerada no efectiva por la Contraloría General de la República en Informe de Auditoría Financiera 2019, página 88."/>
    <m/>
    <n v="-1448.4666666666667"/>
    <n v="100"/>
    <n v="20.142857142857142"/>
    <n v="20.142857142857142"/>
    <n v="20.142857142857142"/>
    <m/>
    <x v="2"/>
    <s v="CUMPLIDO"/>
    <x v="13"/>
    <s v="H21AF17"/>
    <n v="1"/>
    <s v="H21AF17 - 1"/>
  </r>
  <r>
    <n v="190"/>
    <n v="250"/>
    <m/>
    <s v="Administrativo"/>
    <s v="18 02 002"/>
    <s v="H22AF17. Cumplimiento Actividades Proceso de Planeación Presupuestal._x000a__x000a_La Oficina Asesora de Planeación en una de sus actividades solicita y recibe las proyecciones de necesidades de las diferentes dependencias._x000a__x000a_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
    <s v=" Deficiencias de planeación."/>
    <s v="_x000a_Fortalecer la planeación presupuestal mediante la elaboración de un instructivo de la metodología de cálculo de las proyecciones de ingresos de los recursos propios del INVIAS."/>
    <s v="1. Solicitar a las dependencias responsables la metodología de cálculo de la proyección de los ingresos propios._x000a__x000a_2. Realizar mesa de trabajo con las dependencias responsables y la Oficina Asesora de Planeación para la consolidación del instructivo de la metodología de proyección de ingresos propios del INVIAS._x000a__x000a_3. Implementar el instructivo._x000a_"/>
    <s v="_x000a__x000a_Instructivo implementado"/>
    <n v="1"/>
    <d v="2018-08-01T00:00:00"/>
    <d v="2018-12-20T00:00:00"/>
    <n v="20.142857142857142"/>
    <s v="SEI-OAP"/>
    <n v="1"/>
    <s v="Acción de mejora considerada no efectiva por la Contraloría General de la República en Informe de Auditoría Financiera 2019, página 88."/>
    <m/>
    <n v="-1448.4666666666667"/>
    <n v="100"/>
    <n v="20.142857142857142"/>
    <n v="20.142857142857142"/>
    <n v="20.142857142857142"/>
    <m/>
    <x v="2"/>
    <s v="CUMPLIDO"/>
    <x v="13"/>
    <s v="H22AF17"/>
    <n v="1"/>
    <s v="H22AF17 - 1"/>
  </r>
  <r>
    <n v="191"/>
    <n v="251"/>
    <m/>
    <s v="Administrativo con presunta incidencia disciplinaria "/>
    <s v="18 02 001"/>
    <s v="H23AF17. Techo Reserva Presupuestal Rubro Inversión. _x000a__x000a_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_x000a__x000a_Actividad 1."/>
    <s v="Falta de seguimiento en el cumplimiento del artículo 78  del Decreto 111 de 1996 y el artículo 40 de la Ley 1815 de 2016 apropiación vigencia 2017."/>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y SG (1)."/>
    <n v="9"/>
    <d v="2020-01-01T00:00:00"/>
    <d v="2020-03-31T00:00:00"/>
    <n v="12.857142857142858"/>
    <s v="DTEC-DO-SG"/>
    <n v="8"/>
    <s v="Se asigna 100% a la actividad a cargo de la Dirección Técnica y Dirección Operativa. La acción de mejora como tal se reporta con un avance del 89% en el Plan de Mejoramiento, teniendo en cuenta que dicha acción comparte responsabilidad igualmente con la Secretaría General, quien tiene pendiente la presentación de acta de la socialización de la Guía Metodológica Ciclo Presupuestal” EDEPI-GUI-1 al interior de sus respectivos equipos de trabajo._x000a__x000a_Soportes: _x000a__x000a_Memorando DT 24047 del 29 de abril de 2020 y papel de trabajo elaborado el 06 de mayo de 2020._x000a__x000a_Memorando DO 49835 del 28 de agosto de 2020 y papel de trabajo elaborado el 01 de septiembre de 2020."/>
    <m/>
    <n v="-1464.0333333333333"/>
    <n v="88.888888888888886"/>
    <n v="11.428571428571429"/>
    <n v="11.428571428571429"/>
    <n v="12.857142857142858"/>
    <m/>
    <x v="0"/>
    <s v="VENCIDO"/>
    <x v="13"/>
    <s v="H23AF17"/>
    <n v="1"/>
    <s v="H23AF17 - 1"/>
  </r>
  <r>
    <m/>
    <n v="252"/>
    <m/>
    <s v="Administrativo con presunta incidencia disciplinaria "/>
    <s v="18 02 001"/>
    <s v="H23AF17. Techo Reserva Presupuestal Rubro Inversión. _x000a__x000a_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_x000a__x000a_Actividad 2."/>
    <s v="Falta de seguimiento en el cumplimiento del artículo 78  del Decreto 111 de 1996 y el artículo 40 de la Ley 1815 de 2016 apropiación vigencia 2017."/>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SG (2)."/>
    <n v="6"/>
    <d v="2020-01-01T00:00:00"/>
    <d v="2020-12-31T00:00:00"/>
    <n v="52.142857142857146"/>
    <s v="DTEC-DO-SG"/>
    <n v="2"/>
    <s v="33% de avance teniendo en cuenta que es una acción cuya ejecución se comparte con la Dirección Técnica (quien allegó el primer informe mediante el memorando DT 35237 del 24 de junio de 2020 evidenciándose igualmente la estimación de reservas en un nivel superior al 15% de las apropiaciones para inversión) y la Secretaría General (que tiene pendiente la remisión del primer reporte). ((2/6) * 100 = 33%)."/>
    <m/>
    <n v="-1473.2"/>
    <n v="33.333333333333329"/>
    <n v="17.38095238095238"/>
    <n v="17.38095238095238"/>
    <n v="52.142857142857146"/>
    <m/>
    <x v="0"/>
    <s v=""/>
    <x v="13"/>
    <s v="H23AF17"/>
    <n v="2"/>
    <s v="H23AF17 - 2"/>
  </r>
  <r>
    <n v="192"/>
    <n v="253"/>
    <m/>
    <s v="Administrativo con presunta incidencia disciplinaria "/>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24AF17"/>
    <n v="1"/>
    <s v="H24AF17 - 1"/>
  </r>
  <r>
    <m/>
    <n v="254"/>
    <m/>
    <s v="Administrativo con presunta incidencia disciplinaria "/>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_x000a_"/>
    <m/>
    <n v="-1473.2"/>
    <n v="50"/>
    <n v="26.071428571428573"/>
    <n v="26.071428571428573"/>
    <n v="52.142857142857146"/>
    <m/>
    <x v="0"/>
    <s v=""/>
    <x v="13"/>
    <s v="H24AF17"/>
    <n v="2"/>
    <s v="H24AF17 - 2"/>
  </r>
  <r>
    <n v="193"/>
    <n v="255"/>
    <m/>
    <s v="Administrativo con presunta incidencia disciplinaria "/>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1. "/>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25AF17"/>
    <n v="1"/>
    <s v="H25AF17 - 1"/>
  </r>
  <r>
    <m/>
    <n v="256"/>
    <m/>
    <m/>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_x000a_"/>
    <m/>
    <n v="-1473.2"/>
    <n v="50"/>
    <n v="26.071428571428573"/>
    <n v="26.071428571428573"/>
    <n v="52.142857142857146"/>
    <m/>
    <x v="0"/>
    <s v=""/>
    <x v="13"/>
    <s v="H25AF17"/>
    <n v="2"/>
    <s v="H25AF17 - 2"/>
  </r>
  <r>
    <n v="194"/>
    <n v="257"/>
    <m/>
    <s v="Administrativo con presunta incidencia disciplinaria "/>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26AF17"/>
    <n v="1"/>
    <s v="H26AF17 - 1"/>
  </r>
  <r>
    <m/>
    <n v="258"/>
    <m/>
    <s v="Administrativo con presunta incidencia disciplinaria "/>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26AF17"/>
    <n v="2"/>
    <s v="H26AF17 - 2"/>
  </r>
  <r>
    <n v="195"/>
    <n v="259"/>
    <m/>
    <s v="Administrativo con presunta incidencia disciplinaria "/>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27AF17"/>
    <n v="1"/>
    <s v="H27AF17 - 1"/>
  </r>
  <r>
    <m/>
    <n v="260"/>
    <m/>
    <m/>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_x000a__x000a_Acción de mejora considerada no efectiva por la Contraloría General de la República en Informe de Auditoría Financiera 2019, página 88._x000a_"/>
    <m/>
    <n v="-1473.2"/>
    <n v="50"/>
    <n v="26.071428571428573"/>
    <n v="26.071428571428573"/>
    <n v="52.142857142857146"/>
    <m/>
    <x v="0"/>
    <s v=""/>
    <x v="13"/>
    <s v="H27AF17"/>
    <n v="2"/>
    <s v="H27AF17 - 2"/>
  </r>
  <r>
    <n v="196"/>
    <n v="261"/>
    <m/>
    <s v="Administrativo con presunta incidencia disciplinaria "/>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28AF17"/>
    <n v="1"/>
    <s v="H28AF17 - 1"/>
  </r>
  <r>
    <m/>
    <n v="262"/>
    <m/>
    <m/>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28AF17"/>
    <n v="2"/>
    <s v="H28AF17 - 2"/>
  </r>
  <r>
    <n v="197"/>
    <n v="263"/>
    <m/>
    <s v="Administrativo con presunta incidencia disciplinaria "/>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29AF17"/>
    <n v="1"/>
    <s v="H29AF17 - 1"/>
  </r>
  <r>
    <m/>
    <n v="264"/>
    <m/>
    <s v="Administrativo con presunta incidencia disciplinaria "/>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29AF17"/>
    <n v="2"/>
    <s v="H29AF17 - 2"/>
  </r>
  <r>
    <n v="198"/>
    <n v="265"/>
    <m/>
    <s v="Administrativo con presunta incidencia disciplinaria "/>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30AF17"/>
    <n v="1"/>
    <s v="H30AF17 - 1"/>
  </r>
  <r>
    <m/>
    <n v="266"/>
    <m/>
    <s v="Administrativo con presunta incidencia disciplinaria "/>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30AF17"/>
    <n v="2"/>
    <s v="H30AF17 - 2"/>
  </r>
  <r>
    <n v="199"/>
    <n v="267"/>
    <m/>
    <s v="Administrativo con presunta incidencia disciplinaria "/>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31AF17"/>
    <n v="1"/>
    <s v="H31AF17 - 1"/>
  </r>
  <r>
    <m/>
    <n v="268"/>
    <m/>
    <s v="Administrativo con presunta incidencia disciplinaria "/>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31AF17"/>
    <n v="2"/>
    <s v="H31AF17 - 2"/>
  </r>
  <r>
    <n v="200"/>
    <n v="269"/>
    <m/>
    <s v="Administrativo con presunta incidencia disciplinaria "/>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32AF17"/>
    <n v="1"/>
    <s v="H32AF17 - 1"/>
  </r>
  <r>
    <m/>
    <n v="270"/>
    <m/>
    <s v="Administrativo con presunta incidencia disciplinaria "/>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32AF17"/>
    <n v="2"/>
    <s v="H32AF17 - 2"/>
  </r>
  <r>
    <n v="201"/>
    <n v="271"/>
    <m/>
    <s v="Administrativo con presunta incidencia disciplinaria "/>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33AF17"/>
    <n v="1"/>
    <s v="H33AF17 - 1"/>
  </r>
  <r>
    <m/>
    <n v="272"/>
    <m/>
    <s v="Administrativo con presunta incidencia disciplinaria "/>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33AF17"/>
    <n v="2"/>
    <s v="H33AF17 - 2"/>
  </r>
  <r>
    <n v="202"/>
    <n v="273"/>
    <m/>
    <s v="Administrativo con presunta incidencia disciplinaria "/>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34AF17"/>
    <n v="1"/>
    <s v="H34AF17 - 1"/>
  </r>
  <r>
    <m/>
    <n v="274"/>
    <m/>
    <s v="Administrativo con presunta incidencia disciplinaria "/>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34AF17"/>
    <n v="2"/>
    <s v="H34AF17 - 2"/>
  </r>
  <r>
    <n v="203"/>
    <n v="275"/>
    <m/>
    <s v="Administrativo con presunta incidencia disciplinaria "/>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1.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35AF17"/>
    <n v="1"/>
    <s v="H35AF17 - 1"/>
  </r>
  <r>
    <m/>
    <n v="276"/>
    <m/>
    <s v="Administrativo con presunta incidencia disciplinaria "/>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2.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35AF17"/>
    <n v="2"/>
    <s v="H35AF17 - 2"/>
  </r>
  <r>
    <n v="204"/>
    <n v="277"/>
    <m/>
    <s v="Administrativo con presunta incidencia disciplinaria "/>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36AF17"/>
    <n v="1"/>
    <s v="H36AF17 - 1"/>
  </r>
  <r>
    <m/>
    <n v="278"/>
    <m/>
    <s v="Administrativo con presunta incidencia disciplinaria "/>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36AF17"/>
    <n v="2"/>
    <s v="H36AF17 - 2"/>
  </r>
  <r>
    <n v="205"/>
    <n v="279"/>
    <m/>
    <s v="Administrativo con presunta incidencia disciplinaria "/>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GGP)-DO"/>
    <n v="8"/>
    <s v="SIN OBSERVACIONES"/>
    <m/>
    <n v="-1464.0333333333333"/>
    <n v="100"/>
    <n v="12.857142857142858"/>
    <n v="12.857142857142858"/>
    <n v="12.857142857142858"/>
    <m/>
    <x v="2"/>
    <s v="VENCIDO"/>
    <x v="13"/>
    <s v="H37AF17"/>
    <n v="1"/>
    <s v="H37AF17 - 1"/>
  </r>
  <r>
    <m/>
    <n v="280"/>
    <m/>
    <m/>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 (GGP)-DO"/>
    <n v="2"/>
    <s v="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m/>
    <n v="-1473.2"/>
    <n v="50"/>
    <n v="26.071428571428573"/>
    <n v="26.071428571428573"/>
    <n v="52.142857142857146"/>
    <m/>
    <x v="0"/>
    <s v=""/>
    <x v="13"/>
    <s v="H37AF17"/>
    <n v="2"/>
    <s v="H37AF17 - 2"/>
  </r>
  <r>
    <n v="206"/>
    <n v="281"/>
    <m/>
    <s v="Administrativo con presunta incidencia fiscal y disciplinaria"/>
    <s v="11 03 002"/>
    <s v="H38AF17. Reconocimiento de intereses moratorios en el pago de fallos judiciales en contra del INVIAS._x000a__x000a_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
    <s v="No  observancia a los requerimientos y plazos establecidos en los artículos 173, 176, 177 y 76 del Decreto 01 de 1984   y respecto de los artículos 192,195 y 308 de la ley 1437 de 2011 , para el pago dinerario de obligaciones."/>
    <s v="Gestionar la asignación de recursos suficientes ante la Oficina Asesora de Planeación y el Ministerio de Hacienda y Crédito Público, que permita el pago de las condenas dentro del término legal establecido."/>
    <s v="1. Cruzar informe semestralmente con la Oficina Asesora de Planeación. _x000a_ _x000a_2.  Dirigir oficio al Ministerio de Hacienda y Crédito Público.                                                                           "/>
    <s v="Informe semestral "/>
    <n v="2"/>
    <d v="2018-08-01T00:00:00"/>
    <d v="2019-07-30T00:00:00"/>
    <n v="51.857142857142854"/>
    <s v="OAJ "/>
    <n v="0"/>
    <s v="Acción de mejora considerada no efectiva por la Contraloría General de la República en Informe de Auditoría Financiera 2019, página 88."/>
    <m/>
    <n v="-1455.8666666666666"/>
    <n v="0"/>
    <n v="0"/>
    <n v="0"/>
    <n v="51.857142857142854"/>
    <m/>
    <x v="0"/>
    <s v="VENCIDO"/>
    <x v="13"/>
    <s v="H38AF17"/>
    <n v="1"/>
    <s v="H38AF17 - 1"/>
  </r>
  <r>
    <n v="207"/>
    <n v="282"/>
    <m/>
    <s v="Administrativo con presunta incidencia fiscal y disciplinaria"/>
    <s v="14 04 004"/>
    <s v="H39AF17. Calidad de las obras ejecutadas - Convenio 257 de 2011._x000a__x000a_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
    <s v="Deficiencias en la labor de la interventoría y supervisión administrativa por parte del INVIAS."/>
    <s v="Efectuar las reparaciones que se encuentren dentro del periodo de garantía de estabilidad de la obra sustentadas mediante informe del Administrador Vial y de la Gobernación de Arauca."/>
    <s v="1. Solicitar y presentar informe con registro fotográfico a la Gobernación de Arauca en el cual se constate las reparaciones que se encuentren dentro del periodo de garantía de estabilidad de la obra. _x000a__x000a_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
    <s v="1. Informe con registro fotográfico de la Gobernación de Arauca._x000a__x000a_2. Informe del Administrador Vial."/>
    <n v="2"/>
    <d v="2018-08-01T00:00:00"/>
    <d v="2018-12-31T00:00:00"/>
    <n v="21.714285714285715"/>
    <s v="SRN"/>
    <n v="2"/>
    <s v="SIN OBSERVACIONES"/>
    <m/>
    <n v="-1448.8333333333333"/>
    <n v="100"/>
    <n v="21.714285714285715"/>
    <n v="21.714285714285715"/>
    <n v="21.714285714285715"/>
    <m/>
    <x v="2"/>
    <s v="CUMPLIDO"/>
    <x v="13"/>
    <s v="H39AF17"/>
    <n v="1"/>
    <s v="H39AF17 - 1"/>
  </r>
  <r>
    <n v="208"/>
    <n v="283"/>
    <m/>
    <s v="Administrativo con presunta incidencia disciplinaria, para indagación preliminar"/>
    <s v="14 04 004"/>
    <s v="H43AF17. Obras no ejecutadas. Convenio 2742 de 2009._x000a__x000a_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
    <s v="Deficiencias en la labor de  seguimiento y supervisión por parte del INVIAS, lo cual además del incrementar los costos del proyecto, redunda en el desmejoramiento de las buenas condiciones de transitabilidad para los usuarios de este futuro corredor vial."/>
    <s v="Fortalecer la supervisión por parte de la Dirección Territorial Santander sobre el convenio 2742 de 2009."/>
    <s v="1. Enviar oficio a Ecopetrol solicitando se tomen las medidas necesarias para la terminación del proyecto sin que se acarreen mayores costos._x000a__x000a_2. Dirigir memorando al Director Territorial Santander solicitando informe bimestral de la supervisión del convenio._x000a__x000a_3. Realizar reunión con levantamiento de acta bimestral de seguimiento con todos los actores del convenio."/>
    <s v="Informe bimestral (Anexo actas)"/>
    <n v="3"/>
    <d v="2018-08-01T00:00:00"/>
    <d v="2019-01-31T00:00:00"/>
    <n v="26.142857142857142"/>
    <s v="DO-TERRITORIAL SANTANDER"/>
    <n v="1.9999"/>
    <s v="SIN OBSERVACIONES"/>
    <m/>
    <n v="-1449.8666666666666"/>
    <n v="66.663333333333327"/>
    <n v="17.427699999999998"/>
    <n v="17.427699999999998"/>
    <n v="26.142857142857142"/>
    <m/>
    <x v="0"/>
    <s v="VENCIDO"/>
    <x v="13"/>
    <s v="H43AF17"/>
    <n v="1"/>
    <s v="H43AF17 - 1"/>
  </r>
  <r>
    <n v="209"/>
    <n v="284"/>
    <m/>
    <s v="Administrativo con presunta incidencia fiscal y disciplinaria"/>
    <s v="14 04 004"/>
    <s v="H44AF17. Calidad de las obras ejecutadas - Contrato 708 de 2009._x000a__x000a_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
    <s v="Posibles debilidades en el proceso constructivo y/o calidad de las obras, así como  presuntas deficiencias en la labor de la interventoría y supervisión administrativa por parte del INVIAS."/>
    <s v="Hacer efectiva las garantías contractuales para la indemnización de los perjuicios ocasionados al INVIAS."/>
    <s v="1. Demandar al contratista por el incumplimiento definitivo del contrato 708 de 2009 y solicitar la indemnización de los perjuicios ocasionados al INVIAS._x000a__x000a_2. Presentar informe de seguimiento a la demanda."/>
    <s v="Informe semestral"/>
    <n v="2"/>
    <d v="2018-08-01T00:00:00"/>
    <d v="2019-07-31T00:00:00"/>
    <n v="52"/>
    <s v="SRN"/>
    <n v="2"/>
    <s v="SIN OBSERVACIONES"/>
    <m/>
    <n v="-1455.9"/>
    <n v="100"/>
    <n v="52"/>
    <n v="52"/>
    <n v="52"/>
    <m/>
    <x v="2"/>
    <s v="CUMPLIDO"/>
    <x v="13"/>
    <s v="H44AF17"/>
    <n v="1"/>
    <s v="H44AF17 - 1"/>
  </r>
  <r>
    <n v="210"/>
    <n v="285"/>
    <m/>
    <s v="Administrativo"/>
    <s v="14 01 001"/>
    <s v="H48AF17. Financiación varios proyectos._x000a__x000a_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
    <s v="Debilidades en el planeamiento físico y financiero de las distintas obra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d v="2020-11-30T00:00:00"/>
    <n v="43.857142857142854"/>
    <s v="DO-DTEC"/>
    <n v="0"/>
    <s v="SIN OBSERVACIONES"/>
    <m/>
    <n v="-1472.1666666666667"/>
    <n v="0"/>
    <n v="0"/>
    <n v="0"/>
    <n v="43.857142857142854"/>
    <m/>
    <x v="0"/>
    <s v="VENCIDO"/>
    <x v="13"/>
    <s v="H48AF17"/>
    <n v="1"/>
    <s v="H48AF17 - 1"/>
  </r>
  <r>
    <n v="211"/>
    <n v="286"/>
    <m/>
    <s v="Administrativo con presunta incidencia disciplinaria, para indagación preliminar"/>
    <s v="14 04 003"/>
    <s v="H49AF17. Puente Orquídeas 1. Contrato 807 de 2009._x000a__x000a_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
    <s v="Presuntas trasgresiones a lo reglado por el Código Colombiano de Diseño Sísmico de Puentes."/>
    <s v="Iniciar proceso  Judicial para demandar el incumplimiento del contrato por la acción de controversias contractuales y  afectar amparo de estabilidad y calidad de la obra del puente Orquídea 1, construido dentro del alcance del contrato de obra 807 de 2009."/>
    <s v="Presentar la Demanda ante el Tribunal Administrativo "/>
    <s v="Auto Admisorio de la Demanda "/>
    <n v="1"/>
    <d v="2020-02-01T00:00:00"/>
    <d v="2020-03-30T00:00:00"/>
    <n v="8.2857142857142865"/>
    <s v="SRN"/>
    <n v="1"/>
    <s v="SIN OBSERVACIONES"/>
    <m/>
    <n v="-1464"/>
    <n v="100"/>
    <n v="8.2857142857142865"/>
    <n v="8.2857142857142865"/>
    <n v="8.2857142857142865"/>
    <m/>
    <x v="2"/>
    <s v="CUMPLIDO"/>
    <x v="13"/>
    <s v="H49AF17"/>
    <n v="1"/>
    <s v="H49AF17 - 1"/>
  </r>
  <r>
    <n v="212"/>
    <n v="287"/>
    <m/>
    <s v="Administrativo con presunta incidencia disciplinaria"/>
    <s v="14 04 004"/>
    <s v="H51AF17. Atrasos en obras nuevo Puente Pumarejo._x000a__x000a_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
    <s v="Presuntas contravenciones a los artículos 25 y 26 de la Ley 80 de 1993, 8º de la Ley 42 de 1993, el artículo 83 de la Ley 1474 de 2011 y el numeral 7.34 de los pliegos de condiciones definitivos."/>
    <s v="Continuar con los procesos sancionatorios iniciados por el INVIAS en contra del contratista de obra por los presuntos incumplimientos del contrato que repercuten en la programación de la obra."/>
    <s v="Presentar definición de fondo respecto a la responsabilidad del contratista de obra."/>
    <s v="Resolución "/>
    <n v="1"/>
    <d v="2018-08-01T00:00:00"/>
    <d v="2019-03-31T00:00:00"/>
    <n v="34.571428571428569"/>
    <s v="SRN"/>
    <n v="1"/>
    <s v="Acción de mejora considerada no efectiva por la Contraloría General de la República en Informe de Auditoría Financiera 2019, página 88._x000a__x000a_Se asignó cumplimiento de la acción de mejora con el Acta de Entrega y Recibo Definitivo. Papel de trabajo elaborado y aprobado el 27 de octubre de 2020."/>
    <m/>
    <n v="-1451.8333333333333"/>
    <n v="100"/>
    <n v="34.571428571428569"/>
    <n v="34.571428571428569"/>
    <n v="34.571428571428569"/>
    <m/>
    <x v="2"/>
    <s v="CUMPLIDO"/>
    <x v="13"/>
    <s v="H51AF17"/>
    <n v="1"/>
    <s v="H51AF17 - 1"/>
  </r>
  <r>
    <n v="213"/>
    <n v="288"/>
    <m/>
    <s v="Administrativo"/>
    <s v="14 04 004"/>
    <s v="H52AF17. Planeación fuentes de trabajo nuevo Puente Pumarejo._x000a__x000a_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
    <s v="Presuntas trasgresiones al Artículo 17. Frentes de Trabajo 7x24 de la  ley 1682 de 2013."/>
    <s v="Iniciar proceso administrativo conminatorio, sancionatorio,  en contra del contratista de obra con el propósito de que cumpla con al obligación de incrementar los frentes de trabajo en horario nocturno o sancionar su incumplimiento."/>
    <s v="Presentar definición de fondo respecto a la responsabilidad del contratista de obra."/>
    <s v="Resolución "/>
    <n v="1"/>
    <d v="2018-08-01T00:00:00"/>
    <d v="2019-03-31T00:00:00"/>
    <n v="34.571428571428569"/>
    <s v="SRN"/>
    <n v="1"/>
    <s v="Acción de mejora considerada no efectiva por la Contraloría General de la República en Informe de Auditoría Financiera 2019, página 88._x000a__x000a_Se asignó cumplimiento de la acción de mejora con el Acta de Entrega y Recibo Definitivo. Papel de trabajo elaborado y aprobado el 27 de octubre de 2020."/>
    <m/>
    <n v="-1451.8333333333333"/>
    <n v="100"/>
    <n v="34.571428571428569"/>
    <n v="34.571428571428569"/>
    <n v="34.571428571428569"/>
    <m/>
    <x v="2"/>
    <s v="CUMPLIDO"/>
    <x v="13"/>
    <s v="H52AF17"/>
    <n v="1"/>
    <s v="H52AF17 - 1"/>
  </r>
  <r>
    <n v="214"/>
    <n v="289"/>
    <m/>
    <s v="Administrativo con presunta incidencia disciplinaria"/>
    <s v="14 01 003"/>
    <s v="H53AF17. Ajustes a diseño nuevo Puente Pumarejo. _x000a__x000a_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
    <s v="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3"/>
    <s v="H53AF17"/>
    <n v="1"/>
    <s v="H53AF17 - 1"/>
  </r>
  <r>
    <n v="215"/>
    <n v="290"/>
    <m/>
    <s v="Administrativo con presunta incidencia disciplinaria"/>
    <s v="14 01 003"/>
    <s v="H54AF17. Retranqueo redes eléctricas proyecto nuevo Puente Pumarejo._x000a__x000a_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
    <s v="Deficiencias de planeación por parte del Invías, constituyéndose en un 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3"/>
    <s v="H54AF17"/>
    <n v="1"/>
    <s v="H54AF17 - 1"/>
  </r>
  <r>
    <n v="216"/>
    <n v="291"/>
    <m/>
    <s v="Administrativo con presunta incidencia disciplinaria y fiscal"/>
    <s v="14 05 004"/>
    <s v="H56AF17. Costo pagado obras ejecutadas en el contrato 806 de 2017 por calidad de obras del contrato 3460 de 2008._x000a__x000a_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
    <s v="Falta disciplinaria por la violación del numeral 4 del artículo 25 de la Ley 80 de 1993 y de los art. 83 y 84 de la Ley 1474 de 2011, por deficiencias en la supervisión e interventoría del proyecto."/>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GPE"/>
    <n v="0"/>
    <s v="SIN OBSERVACIONES"/>
    <m/>
    <n v="-1465.9666666666667"/>
    <n v="0"/>
    <n v="0"/>
    <n v="0"/>
    <n v="16.714285714285715"/>
    <m/>
    <x v="0"/>
    <s v="VENCIDO"/>
    <x v="13"/>
    <s v="H56AF17"/>
    <n v="1"/>
    <s v="H56AF17 - 1"/>
  </r>
  <r>
    <n v="217"/>
    <n v="292"/>
    <m/>
    <s v="Administrativo con presunta incidencia disciplinaria y fiscal"/>
    <s v="14 05 004"/>
    <s v="H57AF17. Costo modificación de especificaciones existentes. _x000a__x000a_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
    <s v="Deficiencias en la planeación y supervisión del proyecto (tanto de los supervisores de la entidad contratante como de la interventoría). "/>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GPE"/>
    <n v="0"/>
    <s v="SIN OBSERVACIONES"/>
    <m/>
    <n v="-1465.9666666666667"/>
    <n v="0"/>
    <n v="0"/>
    <n v="0"/>
    <n v="16.714285714285715"/>
    <m/>
    <x v="0"/>
    <s v="VENCIDO"/>
    <x v="13"/>
    <s v="H57AF17"/>
    <n v="1"/>
    <s v="H57AF17 - 1"/>
  </r>
  <r>
    <n v="218"/>
    <n v="293"/>
    <m/>
    <s v="Administrativo con presunta incidencia fiscal y disciplinaria"/>
    <s v="14 04 004"/>
    <s v="H58AF17. Inversión Proyecto Variante San Francisco - Mocoa._x000a__x000a_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
    <s v="Deficiencias en la planeación y supervisión del proyecto (tanto de los supervisores de la entidad contratante como de la interventoría)."/>
    <s v="Fortalecer la planeación y supervisión del proyecto variante San Francisco - Mocoa."/>
    <s v="_x000a__x000a_Continuar con las actividades relacionadas con la consecución de recursos y procesos licitatorios."/>
    <s v="Informe trimestral"/>
    <n v="4"/>
    <d v="2018-08-01T00:00:00"/>
    <d v="2019-07-31T00:00:00"/>
    <n v="52"/>
    <s v="GGP"/>
    <n v="4"/>
    <s v="Acción de mejora cumplida, según papel de trabajo elaborado el 24 de diciembre de 2020."/>
    <m/>
    <n v="-1455.9"/>
    <n v="100"/>
    <n v="52"/>
    <n v="52"/>
    <n v="52"/>
    <m/>
    <x v="2"/>
    <s v="CUMPLIDO"/>
    <x v="13"/>
    <s v="H58AF17"/>
    <n v="1"/>
    <s v="H58AF17 - 1"/>
  </r>
  <r>
    <n v="219"/>
    <n v="294"/>
    <m/>
    <s v="Administrativo con presunta incidencia disciplinaria"/>
    <s v="18 04 001"/>
    <s v="H1AC17. Registro de los bienes inmuebles fiscales en la Contabilidad._x000a__x000a_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_x000a__x000a_"/>
    <s v="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presentarlas en las revelaciones.   _x000a__x000a_4. Respecto a los bienes que aún están en proceso de identificación, generar un proyecto para la depuración de los bienes fiscales que permitan individualización. _x000a__x000a_5. Los bienes que fueron recibidos en posesión y de los que hasta ahora no se ha podido obtener el antecedente registral, realizar un proyecto para adelantar las gestiones tendientes a establecerlo."/>
    <s v="Informe trimestral que evidencia la identificación de los bienes fiscales. "/>
    <n v="4"/>
    <d v="2020-01-29T00:00:00"/>
    <d v="2021-01-28T00:00:00"/>
    <n v="52.142857142857146"/>
    <s v="SF-SA"/>
    <n v="0"/>
    <s v="SIN OBSERVACIONES"/>
    <m/>
    <n v="-1474.1333333333334"/>
    <n v="0"/>
    <n v="0"/>
    <n v="0"/>
    <n v="52.142857142857146"/>
    <m/>
    <x v="0"/>
    <s v="VENCIDO"/>
    <x v="14"/>
    <s v="H1AC17"/>
    <n v="1"/>
    <s v="H1AC17 - 1"/>
  </r>
  <r>
    <n v="220"/>
    <n v="295"/>
    <m/>
    <s v="Administrativo con presunta incidencia disciplinaria"/>
    <s v="18 04 001"/>
    <s v="H2AC17. Funciones y Responsabilidades sobre la infraestructura de Transporte, asignadas al Ministerio de Transporte y a las Entidades del Orden Nacional, mediante de la Ley 105 de 1993._x000a__x000a_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
    <s v="Cumplimiento parcial de los Artículos 19 y 20 de la Ley 105 de 1993, lo que genera deficiencias en la identificación y conservación de los bienes a cargo del Instituto."/>
    <s v="Actualizar el inventario de las Estaciones Férreas propiedad del INVIAS y determinar su estado de conservación de las mismas."/>
    <s v="Actividad 1. El Grupo de Bienes Inmuebles con base en las escrituras y actas de entrega, actualizara el inventario y la base de datos de bienes fiscales de las Estaciones Férreas y paraderos propiedad del Invías. (SA)._x000a__x000a_Actividad 2. El inventario final de Estaciones Férreas y paraderos se enviara a la Subdirección Red Terciaria y Férrea para determinar las edificaciones objeto de conservación de acuerdo a los recursos que tengan asignados. (SRT)."/>
    <s v="Informe trimestral"/>
    <n v="4"/>
    <d v="2018-01-22T00:00:00"/>
    <d v="2019-01-20T00:00:00"/>
    <n v="51.857142857142854"/>
    <s v="SA"/>
    <n v="4"/>
    <s v="Se consolidó la información en un informe."/>
    <m/>
    <n v="-1449.5"/>
    <n v="100"/>
    <n v="51.857142857142854"/>
    <n v="51.857142857142854"/>
    <n v="51.857142857142854"/>
    <m/>
    <x v="2"/>
    <s v="CUMPLIDO"/>
    <x v="14"/>
    <s v="H2AC17"/>
    <n v="1"/>
    <s v="H2AC17 - 1"/>
  </r>
  <r>
    <n v="221"/>
    <n v="296"/>
    <m/>
    <s v="Administrativo"/>
    <s v="16 02 001"/>
    <s v="H5AC17. Disposición de los elementos en el almacén de la Entidad._x000a__x000a_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
    <s v="Desactualización y desorganización de los inventarios, falta de control en el procedimiento de disposición de los elementos en el almacén de la entidad y falta de mantenimiento a las bodegas."/>
    <s v="Organizar la bodega de Fontibón."/>
    <s v="Se enviará un equipo de trabajo para la organización de la misma."/>
    <s v="Informe Semestral"/>
    <n v="2"/>
    <d v="2018-03-01T00:00:00"/>
    <d v="2019-03-01T00:00:00"/>
    <n v="52.142857142857146"/>
    <s v="SA"/>
    <n v="1.6"/>
    <s v="SIN OBSERVACIONES"/>
    <m/>
    <n v="-1450.8333333333333"/>
    <n v="80"/>
    <n v="41.714285714285715"/>
    <n v="41.714285714285715"/>
    <n v="52.142857142857146"/>
    <m/>
    <x v="0"/>
    <s v="VENCIDO"/>
    <x v="14"/>
    <s v="H5AC17"/>
    <n v="1"/>
    <s v="H5AC17 - 1"/>
  </r>
  <r>
    <n v="222"/>
    <n v="297"/>
    <m/>
    <s v="Administrativo con presunta connotación disciplinaria"/>
    <s v="14 05 004"/>
    <s v="H8AC17. Obligaciones del convenio No. 1056 del 2006 de la Dirección de Tránsito y Transporte, DITRA con respecto al INVIAS- Informes._x000a__x000a_El Invías a través del Programa de Seguridad en Carreteras Nacionales, no exige el cumplimiento del convenio 1056 de 2006 que en su cláusula quinta “Obligaciones de la Dirección de la Policía Nacional”."/>
    <s v="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
    <s v="Seguimiento al cumplimiento de la cláusula quinta del convenio 1056 de 2006."/>
    <s v="Actividad 1. Requerir a la Dirección General de Tránsito y Transporte -DITRA- de la Policía Nacional para que dentro de los 5 primeros días de cada mes se informe sobre las actividades desarrolladas en cumplimiento de la cláusula quinta del convenio 1056 de 2006._x000a__x000a_Actividad 2. Realizar seguimiento al cumplimiento de la entrega mensual de informes establecido en la cláusula quinta del convenio 1056 de 2006.   _x000a_"/>
    <s v="Oficio e  Informes mensuales"/>
    <n v="12"/>
    <d v="2018-01-15T00:00:00"/>
    <d v="2018-12-31T00:00:00"/>
    <n v="50"/>
    <s v="SG"/>
    <n v="12"/>
    <s v="SIN OBSERVACIONES"/>
    <m/>
    <n v="-1448.8333333333333"/>
    <n v="100"/>
    <n v="50"/>
    <n v="50"/>
    <n v="50"/>
    <m/>
    <x v="2"/>
    <s v="CUMPLIDO"/>
    <x v="14"/>
    <s v="H8AC17"/>
    <n v="1"/>
    <s v="H8AC17 - 1"/>
  </r>
  <r>
    <n v="223"/>
    <n v="298"/>
    <m/>
    <s v="Administrativo con presunta incidencia disciplinaria."/>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1._x000a_"/>
    <s v="Debilidades en la estructuración de los documentos previos necesarios para adelantar los procesos contractuales y falencias en el lleno de requisitos exigidos en la Ley, específicamente el artículo 20 del Decreto 1510 de 2013. "/>
    <s v="Acción 1._x000a__x000a_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d v="2020-11-30T00:00:00"/>
    <n v="43.857142857142854"/>
    <s v="DO"/>
    <n v="0"/>
    <s v="SIN OBSERVACIONES"/>
    <m/>
    <n v="-1472.1666666666667"/>
    <n v="0"/>
    <n v="0"/>
    <n v="0"/>
    <n v="43.857142857142854"/>
    <m/>
    <x v="0"/>
    <s v="VENCIDO"/>
    <x v="15"/>
    <s v="H1R16"/>
    <n v="1"/>
    <s v="H1R16 - 1"/>
  </r>
  <r>
    <m/>
    <n v="299"/>
    <m/>
    <m/>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2._x000a_"/>
    <s v="Debilidades en la estructuración de los documentos previos necesarios para adelantar los procesos contractuales y falencias en el lleno de requisitos exigidos en la Ley, específicamente el artículo 20 del Decreto 1510 de 2013. "/>
    <s v="Acción 2._x000a__x000a_Disponer de estudios actualizados en el momento de la contratación del proyecto._x000a__x000a_"/>
    <s v="Estudios actualizados."/>
    <s v="Reporte cuatrimestral"/>
    <n v="3"/>
    <d v="2017-11-01T00:00:00"/>
    <d v="2018-10-30T00:00:00"/>
    <n v="51.857142857142854"/>
    <s v="GGP"/>
    <n v="3"/>
    <s v="Se consolidó la respuesta en un único reporte."/>
    <m/>
    <n v="-1446.7666666666667"/>
    <n v="100"/>
    <n v="51.857142857142854"/>
    <n v="51.857142857142854"/>
    <n v="51.857142857142854"/>
    <m/>
    <x v="2"/>
    <s v=""/>
    <x v="15"/>
    <s v="H1R16"/>
    <n v="2"/>
    <s v="H1R16 - 2"/>
  </r>
  <r>
    <n v="224"/>
    <n v="300"/>
    <m/>
    <s v="Administrativo con presunta incidencia disciplinaria y fiscal."/>
    <n v="1401003"/>
    <s v="H7R16. Afectación de estructuras construidas por planeación de obras convenio 1345 de 2014._x000a__x000a_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_x000a__x000a_"/>
    <s v="Falencias en la Planeación de proyecto de mantenimiento de la Segunda calzada de la Av. Circunvalar."/>
    <s v="Presentar informe técnico respecto a la necesidad de demoler los 5 metros del muro."/>
    <s v="Solicitud al interventor del informe técnico. "/>
    <s v="Informe técnico del interventor"/>
    <n v="1"/>
    <d v="2017-11-01T00:00:00"/>
    <d v="2018-02-28T00:00:00"/>
    <n v="17"/>
    <s v="SRN"/>
    <n v="1"/>
    <s v="SIN OBSERVACIONES"/>
    <m/>
    <n v="-1438.6333333333334"/>
    <n v="100"/>
    <n v="17"/>
    <n v="17"/>
    <n v="17"/>
    <m/>
    <x v="2"/>
    <s v="CUMPLIDO"/>
    <x v="15"/>
    <s v="H7R16"/>
    <n v="1"/>
    <s v="H7R16 - 1"/>
  </r>
  <r>
    <n v="225"/>
    <n v="301"/>
    <m/>
    <s v="Administrativo con presunta incidencia disciplinaria y fiscal."/>
    <n v="1401013"/>
    <s v="H8R16. Precios unitarios contrato derivado del convenio 1344 de 2014_x000a__x000a_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
    <s v="Falta de controles, planeación  y falencias en la supervisión."/>
    <s v="Justificación de la diferencia del los análisis de precios unitarios de los contratos observados por la contraloría general."/>
    <s v="Solicitud del informe al Distrito de Barranquilla._x000a__x000a_"/>
    <s v="Informe del Distrito de Barranquilla_x000a__x000a_"/>
    <n v="1"/>
    <d v="2017-11-01T00:00:00"/>
    <d v="2017-12-30T00:00:00"/>
    <n v="8.4285714285714288"/>
    <s v="SRN"/>
    <n v="1"/>
    <s v="SIN OBSERVACIONES"/>
    <m/>
    <n v="-1436.6333333333334"/>
    <n v="100"/>
    <n v="8.4285714285714288"/>
    <n v="8.4285714285714288"/>
    <n v="8.4285714285714288"/>
    <m/>
    <x v="2"/>
    <s v="CUMPLIDO"/>
    <x v="15"/>
    <s v="H8R16"/>
    <n v="1"/>
    <s v="H8R16 - 1"/>
  </r>
  <r>
    <n v="226"/>
    <n v="302"/>
    <m/>
    <s v="Administrativo con presunta incidencia disciplinaria y fiscal."/>
    <n v="1403001"/>
    <s v="H9R16. Urgencia manifiesta Cruce de la Cordillera Central._x000a__x000a_El contrato 3460 de 2008. “CRUCE DE LA CORDILLERA CENTRAL” , después de múltiples prórrogas y compromisos para lograr la terminación del proyecto de acuerdo a las metas físicas previstas , terminó el 30 de noviembre de 2016, llegando a un alcance físico estimado del 88%."/>
    <s v="Falta de planeación."/>
    <s v="Sustentar la necesidad de la urgencia manifiesta declarada, junto a las acciones del INVIAS para atenderla y el resultado de la misma."/>
    <s v="Solicitar los debidos soportes a la interventoría._x000a_"/>
    <s v="Informe"/>
    <n v="1"/>
    <d v="2017-11-01T00:00:00"/>
    <d v="2018-01-30T00:00:00"/>
    <n v="12.857142857142858"/>
    <s v="GPE"/>
    <n v="1"/>
    <s v="SIN OBSERVACIONES"/>
    <m/>
    <n v="-1437.6666666666667"/>
    <n v="100"/>
    <n v="12.857142857142858"/>
    <n v="12.857142857142858"/>
    <n v="12.857142857142858"/>
    <m/>
    <x v="2"/>
    <s v="CUMPLIDO"/>
    <x v="15"/>
    <s v="H9R16"/>
    <n v="1"/>
    <s v="H9R16 - 1"/>
  </r>
  <r>
    <n v="227"/>
    <n v="303"/>
    <m/>
    <s v="Administrativo"/>
    <n v="1405003"/>
    <s v="H10R16. Notas de campo._x000a__x000a_Terminado por plazo el contrato 3460 de 2008, “CRUCE DE LA CORDILLERA CENTRAL”, se evidencia que el alcance físico pactado no se consiguió en su totalidad. _x000a__x000a_Acción 1."/>
    <s v="Falencias en estructuración de presupuesto oficial."/>
    <s v="_x000a_Acción 1. _x000a__x000a_Entregar el informe final del incumplimiento del contrato y demanda de reconvención presentada por el INVIAS en el tribunal de Arbitramento vigente para el contrato 3460 de 2008.  _x000a__x000a__x000a__x000a_"/>
    <s v="1. Solicitar a la interventoría el  informe de incumplimiento. _x000a__x000a_2. Solicitar a la OAJ la demanda._x000a_"/>
    <s v="Informe y demanda"/>
    <n v="2"/>
    <d v="2017-11-01T00:00:00"/>
    <d v="2017-12-30T00:00:00"/>
    <n v="8.4285714285714288"/>
    <s v="GPE"/>
    <n v="2"/>
    <s v="SIN OBSERVACIONES"/>
    <m/>
    <n v="-1436.6333333333334"/>
    <n v="100"/>
    <n v="8.4285714285714288"/>
    <n v="8.4285714285714288"/>
    <n v="8.4285714285714288"/>
    <m/>
    <x v="2"/>
    <s v="CUMPLIDO"/>
    <x v="15"/>
    <s v="H10R16"/>
    <n v="1"/>
    <s v="H10R16 - 1"/>
  </r>
  <r>
    <m/>
    <n v="304"/>
    <m/>
    <m/>
    <n v="1405003"/>
    <s v="H10R16. Notas de campo._x000a__x000a_Terminado por plazo el contrato 3460 de 2008, “CRUCE DE LA CORDILLERA CENTRAL”, se evidencia que el alcance físico pactado no se consiguió en su totalidad. _x000a__x000a_Acción 2. "/>
    <s v="Falencias en estructuración de presupuesto oficial."/>
    <s v="Acción 2. _x000a__x000a_Estado actual del proceso. "/>
    <s v="Presentar informes."/>
    <s v="Informe semestral"/>
    <n v="2"/>
    <d v="2017-11-01T00:00:00"/>
    <d v="2018-10-30T00:00:00"/>
    <n v="51.857142857142854"/>
    <s v="GPE"/>
    <n v="2"/>
    <s v="SIN OBSERVACIONES"/>
    <m/>
    <n v="-1446.7666666666667"/>
    <n v="100"/>
    <n v="51.857142857142854"/>
    <n v="51.857142857142854"/>
    <n v="51.857142857142854"/>
    <m/>
    <x v="2"/>
    <s v=""/>
    <x v="15"/>
    <s v="H10R16"/>
    <n v="2"/>
    <s v="H10R16 - 2"/>
  </r>
  <r>
    <n v="228"/>
    <n v="305"/>
    <m/>
    <s v="Administrativo"/>
    <n v="1401001"/>
    <s v="H11R16. Inversión de anticipo contrato 1759 de 2015_x000a__x000a_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
    <s v="Deficiencias en la Planeación y gestión de los recursos para la puesta en marcha del proyecto por parte del contratista."/>
    <s v="Reprogramar el flujo de inversión del anticipo, con la aprobación de la interventoría."/>
    <s v="Solicitar al contratista un nuevo programa del anticipo para ser aprobado por la interventora y posterior remisión al Invías para su respectivo seguimiento."/>
    <s v="Reprogramación del plan de inversiones de anticipo aprobado"/>
    <n v="1"/>
    <d v="2017-11-01T00:00:00"/>
    <d v="2017-12-30T00:00:00"/>
    <n v="8.4285714285714288"/>
    <s v="GPE"/>
    <n v="1"/>
    <s v="SIN OBSERVACIONES"/>
    <m/>
    <n v="-1436.6333333333334"/>
    <n v="100"/>
    <n v="8.4285714285714288"/>
    <n v="8.4285714285714288"/>
    <n v="8.4285714285714288"/>
    <m/>
    <x v="2"/>
    <s v="CUMPLIDO"/>
    <x v="15"/>
    <s v="H11R16"/>
    <n v="1"/>
    <s v="H11R16 - 1"/>
  </r>
  <r>
    <n v="229"/>
    <n v="306"/>
    <m/>
    <s v="Administrativo con presunta connotación disciplinaria y fiscal"/>
    <n v="1404005"/>
    <s v="H13R16. Transporte de Materiales provenientes de derrumbes medido a partir en cien metros (100M) y Transporte de materiales provenientes de la excavación de la explanación canales y préstamos entre cien metros y mil metros de distancia._x000a__x000a_El Ítem 211.1 Remoción de derrumbes (incluye conformación de botadero), tuvo como cantidades totales de la obra ejecutada de 27.349 metros cúbicos."/>
    <s v="Falta de controles en el recibo de los trabajos."/>
    <s v="Evidenciar mediante certificación o informe de la firma interventora, los costos y cantidades transportadas a cada uno de los botaderos utilizados para disponer el material proveniente del derrumbe."/>
    <s v="_x000a_1. Solicitar a la interventoría informe detallado de las cantidades y costo de material transportado proveniente del derrumbe._x000a__x000a_2. Discriminar los costos y cantidades que se depositaron en cada uno de los botaderos utilizados para los derrumbes."/>
    <s v="Informe detallado"/>
    <n v="1"/>
    <d v="2017-11-01T00:00:00"/>
    <d v="2017-12-30T00:00:00"/>
    <n v="8.4285714285714288"/>
    <s v="SPA"/>
    <n v="0.2"/>
    <s v="SIN OBSERVACIONES"/>
    <m/>
    <n v="-1436.6333333333334"/>
    <n v="20"/>
    <n v="1.6857142857142859"/>
    <n v="1.6857142857142859"/>
    <n v="8.4285714285714288"/>
    <m/>
    <x v="0"/>
    <s v="VENCIDO"/>
    <x v="15"/>
    <s v="H13R16"/>
    <n v="1"/>
    <s v="H13R16 - 1"/>
  </r>
  <r>
    <n v="230"/>
    <n v="307"/>
    <m/>
    <s v="Administrativo con presunta incidencia disciplinaria."/>
    <n v="1405004"/>
    <s v="H22R16. Pasivos Consulta Previa. _x000a__x000a_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_x000a__x000a_Acción 1."/>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1 . _x000a__x000a_1. Celebrar entre el contratista y las comunidades un acuerdo que contenga los criterios o metas, relativo a la ejecución de los recursos del Invías asignados a los proyectos.        _x000a__x000a_2. Publicar un informe de seguimiento con los avances de cumplimiento de los acuerdos.  "/>
    <s v="Efectuar seguimiento a los compromisos adquiridos."/>
    <s v="Informes semestrales"/>
    <n v="2"/>
    <d v="2017-11-01T00:00:00"/>
    <d v="2018-10-30T00:00:00"/>
    <n v="51.857142857142854"/>
    <s v="SMA"/>
    <n v="2"/>
    <s v="SIN OBSERVACIONES"/>
    <m/>
    <n v="-1446.7666666666667"/>
    <n v="100"/>
    <n v="51.857142857142854"/>
    <n v="51.857142857142854"/>
    <n v="51.857142857142854"/>
    <m/>
    <x v="2"/>
    <s v="CUMPLIDO"/>
    <x v="15"/>
    <s v="H22R16"/>
    <n v="1"/>
    <s v="H22R16 - 1"/>
  </r>
  <r>
    <m/>
    <n v="308"/>
    <m/>
    <m/>
    <n v="1405004"/>
    <s v="H22R16. Pasivos Consulta Previa._x000a__x000a_Acción 2."/>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2. _x000a__x000a_Reestructurar internamente los recursos del contrato 1533 de 2015 para garantizar el cabal   cumplimiento a los acuerdos y al plan de Gestión Social aprobado.                             "/>
    <s v="Celebrar Comité para aprobación de restructuración financiera del contrato."/>
    <s v="Documento soporte de la reestructuración financiera para el cumplimiento de los compromisos"/>
    <n v="1"/>
    <d v="2017-11-01T00:00:00"/>
    <d v="2018-05-30T00:00:00"/>
    <n v="30"/>
    <s v="SMA"/>
    <n v="1"/>
    <s v="SIN OBSERVACIONES"/>
    <m/>
    <n v="-1441.6666666666667"/>
    <n v="100"/>
    <n v="30"/>
    <n v="30"/>
    <n v="30"/>
    <m/>
    <x v="2"/>
    <s v=""/>
    <x v="15"/>
    <s v="H22R16"/>
    <n v="2"/>
    <s v="H22R16 - 2"/>
  </r>
  <r>
    <n v="231"/>
    <n v="309"/>
    <m/>
    <s v="Administrativo con presunta incidencia disciplinaria."/>
    <n v="1404001"/>
    <s v="H27R16. Mantenimiento Inspección Fluvial del Ministerio de Transporte.  _x000a__x000a_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
    <s v="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
    <s v="_x000a_En caso de requerir alguna intervención en el muelle de Victoria Regia, que involucre inmuebles y  predios del Ministerio de Transporte, se adelantará la suscripción de convenio de cooperación entre el Ministerio de Transporte y el Invías."/>
    <s v="Suscribir convenio si da lugar."/>
    <s v="Reporte semestral"/>
    <n v="2"/>
    <d v="2017-11-01T00:00:00"/>
    <d v="2018-10-15T00:00:00"/>
    <n v="49.714285714285715"/>
    <s v="SMF"/>
    <n v="2"/>
    <s v="SIN OBSERVACIONES"/>
    <m/>
    <n v="-1446.2666666666667"/>
    <n v="100"/>
    <n v="49.714285714285715"/>
    <n v="49.714285714285715"/>
    <n v="49.714285714285715"/>
    <m/>
    <x v="2"/>
    <s v="CUMPLIDO"/>
    <x v="15"/>
    <s v="H27R16"/>
    <n v="1"/>
    <s v="H27R16 - 1"/>
  </r>
  <r>
    <n v="232"/>
    <n v="310"/>
    <m/>
    <s v="Administrativo con presunta incidencia disciplinaria."/>
    <n v="1401006"/>
    <s v="H29R16.  Adicional 3 Dragado con Draga Hidráulica Muelle de Leticia._x000a__x000a_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_x000a_"/>
    <s v="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
    <s v="_x000a_Evidenciar la correcta planeación efectuada al dragado mediante el ejercicio de liquidación del presupuesto, de acuerdo con el volumen objetivo ejecutado, incluido o no el transporte del equipo en el ítem de dragado."/>
    <s v="Comparar el método de evaluación del presupuesto utilizado en el dragado inicial y el dragado adicional."/>
    <s v="Informe"/>
    <n v="1"/>
    <d v="2017-11-01T00:00:00"/>
    <d v="2017-12-30T00:00:00"/>
    <n v="8.4285714285714288"/>
    <s v="SMF"/>
    <n v="1"/>
    <s v="SIN OBSERVACIONES"/>
    <m/>
    <n v="-1436.6333333333334"/>
    <n v="100"/>
    <n v="8.4285714285714288"/>
    <n v="8.4285714285714288"/>
    <n v="8.4285714285714288"/>
    <m/>
    <x v="2"/>
    <s v="CUMPLIDO"/>
    <x v="15"/>
    <s v="H29R16"/>
    <n v="1"/>
    <s v="H29R16 - 1"/>
  </r>
  <r>
    <n v="233"/>
    <n v="311"/>
    <m/>
    <s v="Administrativo con presunta incidencia disciplinaria."/>
    <n v="1405004"/>
    <s v="H32R16.  Oportunidad y Exactitud de los Informes de la Interventoría Convenio 777 de 2014 y Convenio 787 de 2014._x000a__x000a_Respecto al desarrollo de los contratos, es normal hasta cierto punto que se presenten hechos imprevisibles que alteren las condiciones iniciales pactadas, generalmente en cuanto su alcance, especificaciones, valoración y tiempo de ejecución."/>
    <s v="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
    <s v="Verificar el cumplimiento de las obligaciones de los supervisores de contrato en la revisión de los informes mensuales de interventoría, conforme con lo estipulado en el Manual de Interventoría y Contratación vigentes del Invías, por parte de la unidad ejecutora."/>
    <s v="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
    <s v="Informe trimestral"/>
    <n v="3"/>
    <d v="2017-11-01T00:00:00"/>
    <d v="2018-08-30T00:00:00"/>
    <n v="43.142857142857146"/>
    <s v="SRT"/>
    <n v="0"/>
    <s v="SIN OBSERVACIONES"/>
    <m/>
    <n v="-1444.7333333333333"/>
    <n v="0"/>
    <n v="0"/>
    <n v="0"/>
    <n v="43.142857142857146"/>
    <m/>
    <x v="0"/>
    <s v="VENCIDO"/>
    <x v="15"/>
    <s v="H32R16"/>
    <n v="1"/>
    <s v="H32R16 - 1"/>
  </r>
  <r>
    <n v="234"/>
    <n v="312"/>
    <m/>
    <s v="Administrativo con presunta incidencia disciplinaria."/>
    <n v="1404004"/>
    <s v="H33R16.  Oportunidad de las publicaciones en SECOP Convenio 777 de 2014 y Convenio 787 de 2014._x000a__x000a_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
    <s v="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
    <s v="Solicitar para los nuevos convenios la inclusión de la información oportuna en el SECOP._x000a__x000a_"/>
    <s v="Oficiar a los entes territoriales con los cuales se suscriba convenios la oportuna publicación en el SECOP."/>
    <s v="Reporte semestral "/>
    <n v="2"/>
    <d v="2017-11-01T00:00:00"/>
    <d v="2018-10-30T00:00:00"/>
    <n v="51.857142857142854"/>
    <s v="SRT"/>
    <n v="0"/>
    <s v="SIN OBSERVACIONES"/>
    <m/>
    <n v="-1446.7666666666667"/>
    <n v="0"/>
    <n v="0"/>
    <n v="0"/>
    <n v="51.857142857142854"/>
    <m/>
    <x v="0"/>
    <s v="VENCIDO"/>
    <x v="15"/>
    <s v="H33R16"/>
    <n v="1"/>
    <s v="H33R16 - 1"/>
  </r>
  <r>
    <n v="235"/>
    <n v="313"/>
    <m/>
    <s v="Administrativo con presunta incidencia disciplinaria."/>
    <n v="1404004"/>
    <s v="H35R16. Seguimiento al convenio 583 de 1996. Cumplimiento del plazo estipulado en el convenio._x000a__x000a_El convenio 583 de 1996, cuyo objeto es “Financiación de la Construcción del Proyecto comunicación vial entre los Valles de Aburrá y Río Cauca (Variante Medellín – Santa Fe de Antioquia), que se compone del Túnel en San Cristóbal y sus respectivos accesos”._x000a_"/>
    <s v="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
    <s v="Realizar seguimiento permanente al último cronograma propuesto a la Junta Directiva,  que fuere aprobado en sesión del 28 de abril de 2017, en la cual se definió la alternativa para continuar con la liquidación del Convenio 583 de 1996 hasta el día 31 de diciembre de 2018."/>
    <s v="Informe trimestral rendidos por la Gerencia de Proyectos Estratégicos al INVIAS - en los cuales se registre los avances de los componentes predial-ambiental-social-técnico-administrativo y legal, de acuerdo al escenario 2 aprobado por el Junta Directiva del 28 de abril de 2017."/>
    <s v="Informe trimestral"/>
    <n v="4"/>
    <d v="2017-11-01T00:00:00"/>
    <d v="2018-10-30T00:00:00"/>
    <n v="51.857142857142854"/>
    <s v="DO"/>
    <n v="2.8"/>
    <s v="Se traslada responsabilidad para subsanar el hallazgo del Grupo Grandes Proyectos a la Dirección Operativa, de acuerdo con lo manifestado en el memorando OCI 18846 del 18 de marzo de 2021."/>
    <m/>
    <n v="-1446.7666666666667"/>
    <n v="70"/>
    <n v="36.299999999999997"/>
    <n v="36.299999999999997"/>
    <n v="51.857142857142854"/>
    <m/>
    <x v="0"/>
    <s v="VENCIDO"/>
    <x v="15"/>
    <s v="H35R16"/>
    <n v="1"/>
    <s v="H35R16 - 1"/>
  </r>
  <r>
    <n v="236"/>
    <n v="314"/>
    <m/>
    <s v="Administrativo con presunta incidencia disciplinaria."/>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1.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1. _x000a__x000a_Aplicar el manual de interventoría que entró en vigencia el 01/02/2017, donde se incorpora formatos de seguimiento e informes relacionados con el tema ambiental."/>
    <s v="Efectuar informe del cumplimiento del EIA, PMA y licencias que se le solicitará de manera cuatrimestral a la interventoría por parte del supervisor o gestor del proyecto o contrato. "/>
    <s v=" Informe de cumplimiento cuatrimestral"/>
    <n v="3"/>
    <d v="2017-11-01T00:00:00"/>
    <d v="2018-10-30T00:00:00"/>
    <n v="51.857142857142854"/>
    <s v="SMA"/>
    <n v="3"/>
    <s v="SIN OBSERVACIONES"/>
    <m/>
    <n v="-1446.7666666666667"/>
    <n v="100"/>
    <n v="51.857142857142854"/>
    <n v="51.857142857142854"/>
    <n v="51.857142857142854"/>
    <m/>
    <x v="2"/>
    <s v="VENCIDO"/>
    <x v="15"/>
    <s v="H36R16"/>
    <n v="1"/>
    <s v="H36R16 - 1"/>
  </r>
  <r>
    <m/>
    <n v="315"/>
    <m/>
    <m/>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2.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2. _x000a__x000a_1. Impulso procesal con el fin de evitar una sanción pecuniaria.       _x000a__x000a_2. Realizar obras de Estabilización para mitigar daño ambiental."/>
    <s v="1. Adquirir predio Depósito &quot; El galpón&quot;,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
    <s v="Reporte de actuaciones - Informe"/>
    <n v="2"/>
    <d v="2017-11-01T00:00:00"/>
    <d v="2018-08-30T00:00:00"/>
    <n v="43.142857142857146"/>
    <s v="SMA"/>
    <n v="0.8"/>
    <s v="SIN OBSERVACIONES"/>
    <m/>
    <n v="-1444.7333333333333"/>
    <n v="40"/>
    <n v="17.257142857142856"/>
    <n v="17.257142857142856"/>
    <n v="43.142857142857146"/>
    <m/>
    <x v="0"/>
    <s v=""/>
    <x v="15"/>
    <s v="H36R16"/>
    <n v="2"/>
    <s v="H36R16 - 2"/>
  </r>
  <r>
    <n v="237"/>
    <n v="316"/>
    <m/>
    <s v="Administrativo"/>
    <n v="1405004"/>
    <s v="H37R16. Ejecución obras puente Pumarejo contrato 642 de 2015._x000a__x000a_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_x000a_"/>
    <s v="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
    <s v="Realizar seguimiento a la ejecución del contrato con el fin de conminar al contratista a estar al día con el cronograma establecido."/>
    <s v="Solicitar a la interventoría informe de seguimiento. "/>
    <s v="Informe trimestral de seguimiento"/>
    <n v="2"/>
    <d v="2017-11-01T00:00:00"/>
    <d v="2018-06-30T00:00:00"/>
    <n v="34.428571428571431"/>
    <s v="SRN"/>
    <n v="2"/>
    <s v="Acción de mejora considerada no efectiva por la Contraloría General de la República en Informe de Auditoría Financiera 2019, página 88."/>
    <m/>
    <n v="-1442.7"/>
    <n v="100"/>
    <n v="34.428571428571431"/>
    <n v="34.428571428571431"/>
    <n v="34.428571428571431"/>
    <m/>
    <x v="2"/>
    <s v="CUMPLIDO"/>
    <x v="15"/>
    <s v="H37R16"/>
    <n v="1"/>
    <s v="H37R16 - 1"/>
  </r>
  <r>
    <n v="238"/>
    <n v="317"/>
    <m/>
    <s v="Administrativo con presunta incidencia disciplinaria y fiscal."/>
    <n v="1405004"/>
    <s v="H39R16.  Puesto de Salud Kilómetro 9 - Consulta Previa._x000a__x000a_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
    <s v="Debilidades en el seguimiento y control de los recursos para los compromisos de las Consultas Previas, situación que genera incertidumbre sobre la efectiva terminación y funcionalidad de esta obra."/>
    <s v="1. Determinar el alcance del acuerdo y desvirtuar el detrimento anexando las actas de acuerdo y contrato de obra con la comunidad._x000a__x000a_2. Celebrar convenios y/o contratos con las comunidades donde se indique el objeto, controles y garantías de los recursos aportados para el proyecto o contrato.     "/>
    <s v="1. Solicitar a la interventoría Informe soportado donde se evidencie el  seguimiento de los recursos invertidos en el contrato  y   las actas de acuerdo y contrato de obra con la comunidad. _x000a_                                                                                 _x000a_2. Presentar informe de la aplicación de  controles a los recursos comprometidos en la Consulta previa de futuros proyectos y el estado actual de la obra.  "/>
    <s v="Informe presentado por el gestor social"/>
    <n v="1"/>
    <d v="2017-11-01T00:00:00"/>
    <d v="2017-12-30T00:00:00"/>
    <n v="8.4285714285714288"/>
    <s v="SMA"/>
    <n v="1"/>
    <s v="SIN OBSERVACIONES"/>
    <m/>
    <n v="-1436.6333333333334"/>
    <n v="100"/>
    <n v="8.4285714285714288"/>
    <n v="8.4285714285714288"/>
    <n v="8.4285714285714288"/>
    <m/>
    <x v="2"/>
    <s v="CUMPLIDO"/>
    <x v="15"/>
    <s v="H39R16"/>
    <n v="1"/>
    <s v="H39R16 - 1"/>
  </r>
  <r>
    <n v="239"/>
    <n v="318"/>
    <m/>
    <s v="Administrativo"/>
    <n v="1405004"/>
    <s v="H41R16. Terraplén PR 24+500 y Cuneta Sector la Gallega._x000a__x000a_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
    <s v="Debilidades en el seguimiento y control de las obras. "/>
    <s v="_x000a_Evidenciar la corrección de las deficiencias encontradas por la CGR de acuerdo a las normas de ensayo INV E-793."/>
    <s v="Presentar informe de la interventoría en el que se evidencie las correcciones realizadas en cumplimiento de las normas de ensayo INV E-793.       _x000a_        _x000a_"/>
    <s v="Informe y registro fotográfico"/>
    <n v="1"/>
    <d v="2017-11-01T00:00:00"/>
    <d v="2017-12-30T00:00:00"/>
    <n v="8.4285714285714288"/>
    <s v="GGP"/>
    <n v="1"/>
    <s v="SIN OBSERVACIONES"/>
    <m/>
    <n v="-1436.6333333333334"/>
    <n v="100"/>
    <n v="8.4285714285714288"/>
    <n v="8.4285714285714288"/>
    <n v="8.4285714285714288"/>
    <m/>
    <x v="2"/>
    <s v="CUMPLIDO"/>
    <x v="15"/>
    <s v="H41R16"/>
    <n v="1"/>
    <s v="H41R16 - 1"/>
  </r>
  <r>
    <n v="240"/>
    <n v="319"/>
    <m/>
    <s v="Administrativo con presunta incidencia disciplinaria."/>
    <n v="1405004"/>
    <s v="H44R16. Señalización y Defensa de la zona de las obras Construcción Lavadero Katanga y Puente Triana.  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La señalización no cumplía lo establecido en el capítulo 4 del Manual de señalización del Ministerio de Transporte, dado que en las obras que se están ejecutando en el Lavadero Sector Katanga y del Puente Sector Triana no cuentan con la señalización reglamentaria."/>
    <s v="Evidenciar la existencia de las señales preventivas durante el desarrollo de la actividad contractual (La actividad que generaba el uso de las señales preventivas ya se encuentra terminada)."/>
    <s v="Presentar informe de la interventoría."/>
    <s v="Reporte y registro fotográfico"/>
    <n v="1"/>
    <d v="2017-11-01T00:00:00"/>
    <d v="2017-12-30T00:00:00"/>
    <n v="8.4285714285714288"/>
    <s v="GGP"/>
    <n v="1"/>
    <s v="SIN OBSERVACIONES"/>
    <m/>
    <n v="-1436.6333333333334"/>
    <n v="100"/>
    <n v="8.4285714285714288"/>
    <n v="8.4285714285714288"/>
    <n v="8.4285714285714288"/>
    <m/>
    <x v="2"/>
    <s v="CUMPLIDO"/>
    <x v="15"/>
    <s v="H44R16"/>
    <n v="1"/>
    <s v="H44R16 - 1"/>
  </r>
  <r>
    <n v="241"/>
    <n v="320"/>
    <m/>
    <s v="Administrativo con presunta incidencia disciplinaria."/>
    <n v="1405004"/>
    <s v="H54R16. Señalización y defensa de obra.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Debilidades en el seguimiento y control, lo cual afecta la seguridad de los trabajadores de la obra y los usuarios de la vía."/>
    <s v="Evidenciar que se contaba con la respectiva señalización reglamentaria. _x000a__x000a_(La actividad de obra que generaba la señalización preventiva ya está terminada)."/>
    <s v="Señalización reglamentaria"/>
    <s v="Reporte y registro fotográfico"/>
    <n v="1"/>
    <d v="2017-11-01T00:00:00"/>
    <d v="2017-12-30T00:00:00"/>
    <n v="8.4285714285714288"/>
    <s v="GGP"/>
    <n v="1"/>
    <s v="SIN OBSERVACIONES"/>
    <m/>
    <n v="-1436.6333333333334"/>
    <n v="100"/>
    <n v="8.4285714285714288"/>
    <n v="8.4285714285714288"/>
    <n v="8.4285714285714288"/>
    <m/>
    <x v="2"/>
    <s v="CUMPLIDO"/>
    <x v="15"/>
    <s v="H54R16"/>
    <n v="1"/>
    <s v="H54R16 - 1"/>
  </r>
  <r>
    <n v="242"/>
    <n v="321"/>
    <m/>
    <s v="Administrativo"/>
    <n v="1405004"/>
    <s v="H55R16. Estado de la gestión predial del Proyecto para su respectivo cierre. _x000a__x000a_Se detectó que se encuentra pendientes en el desarrollo de actividades prediales."/>
    <s v="Aún existen pendientes prediales que podría afectar la finalización en oportunidad para lograr la total disponibilidad jurídica de las zonas de terreno requeridas en el desarrollo del proyecto"/>
    <s v=" _x000a_ _x000a_ Elaborar documentos técnicos para las estructuraciones en fase 1 y 2, que orienten la estimación del valor de la gestión y adquisición predial de los proyectos._x000a__x000a_"/>
    <s v="_x000a__x000a_1. Elaboración de anexos técnicos Fase 1 y Fase 2._x000a__x000a_2. Realizar publicación en el repositorio de los documentos técnicos vía SharePoint dispuesto para las unidades ejecutoras. _x000a__x000a_                    "/>
    <s v="_x000a_Documentos técnicos elaborados y publicados. "/>
    <n v="2"/>
    <d v="2020-08-01T00:00:00"/>
    <d v="2021-02-28T00:00:00"/>
    <n v="30.142857142857142"/>
    <s v="SMA"/>
    <n v="2"/>
    <s v="Acción de mejora reformulada por la Subdirección de Medio Ambiente y Gestión Social, aprobada por el Director General mediante memorando DG 43151 del 29 de julio de 2020, ante solicitud allegada en el memorando SMA 42584 del 28 de julio de 2020._x000a__x000a_Acción cumplida según papel de trabajo elaborado el 21 de diciembre de 2020"/>
    <m/>
    <n v="-1475.1666666666667"/>
    <n v="100"/>
    <n v="30.142857142857142"/>
    <n v="30.142857142857142"/>
    <n v="30.142857142857142"/>
    <m/>
    <x v="2"/>
    <s v="CUMPLIDO"/>
    <x v="15"/>
    <s v="H55R16"/>
    <n v="1"/>
    <s v="H55R16 - 1"/>
  </r>
  <r>
    <n v="243"/>
    <n v="322"/>
    <m/>
    <s v="Administrativo con posible incidencia disciplinaria"/>
    <n v="1405004"/>
    <s v="H56R16. Disponibilidad de recursos para finiquitar la adquisición predial y otras actividades contractuales. _x000a__x000a_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
    <s v="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
    <s v="Gestionar los recursos ante la Oficina Asesora de Planeación para culminar la gestión predial."/>
    <s v="1. Remitir solicitud a la OAP._x000a__x000a_2. Mesas de trabajo con la SMA."/>
    <s v="Asignación de recursos"/>
    <n v="1"/>
    <d v="2017-11-01T00:00:00"/>
    <d v="2017-12-30T00:00:00"/>
    <n v="8.4285714285714288"/>
    <s v="GGP "/>
    <n v="1"/>
    <s v="SIN OBSERVACIONES"/>
    <m/>
    <n v="-1436.6333333333334"/>
    <n v="100"/>
    <n v="8.4285714285714288"/>
    <n v="8.4285714285714288"/>
    <n v="8.4285714285714288"/>
    <m/>
    <x v="2"/>
    <s v="CUMPLIDO"/>
    <x v="15"/>
    <s v="H56R16"/>
    <n v="1"/>
    <s v="H56R16 - 1"/>
  </r>
  <r>
    <n v="244"/>
    <n v="323"/>
    <m/>
    <s v="Administrativo con presunta incidencia fiscal y disciplinaria."/>
    <n v="10405004"/>
    <s v="H57R16. Elaboración de insumos prediales._x000a__x000a_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_x000a_"/>
    <s v="Se establece un presunto detrimento al patrimonio por dicho valor de tales insumos prediales por $3.8 millones, al igual que una posible incidencia disciplinaria."/>
    <s v="_x000a__x000a_1. Actualizar en el apéndice predial, el componente técnico respecto a los alcances de las afectaciones de aquellas zonas que eventualmente sean necesarias para el desarrollo del proyecto como lo son los ZODMES._x000a__x000a_2. Solicitar al contratista un informe técnico de desafectación de áreas, en el evento que el proyecto así lo requiera. _x000a__x000a_                                                                                                                                                                                          "/>
    <s v="_x000a_1.Incluir en el apéndice predial los alcances de la afectación de aquellas zonas que eventualmente sean necesarias para el desarrollo del proyecto como lo son los ZODMES._x000a__x000a_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_x000a_ _x000a_3.Realizar publicación en el repositorio de los documentos técnicos vía SharePoint dispuesto para las unidades ejecutoras._x000a_"/>
    <s v="Apéndice predial actualizado y publicado"/>
    <n v="2"/>
    <d v="2020-08-01T00:00:00"/>
    <d v="2021-02-28T00:00:00"/>
    <n v="30.142857142857142"/>
    <s v="SMA"/>
    <n v="2"/>
    <s v="Acción de mejora reformulada por la Subdirección de Medio Ambiente y Gestión Social, aprobada por el Director General mediante memorando DG 43151 del 29 de julio de 2020, ante solicitud allegada en el memorando SMA 42584 del 28 de julio de 2020._x000a__x000a_Acción cumplida según papel de trabajo elaborado el 21 de diciembre de 2020"/>
    <m/>
    <n v="-1475.1666666666667"/>
    <n v="100"/>
    <n v="30.142857142857142"/>
    <n v="30.142857142857142"/>
    <n v="30.142857142857142"/>
    <m/>
    <x v="2"/>
    <s v="CUMPLIDO"/>
    <x v="15"/>
    <s v="H57R16"/>
    <n v="1"/>
    <s v="H57R16 - 1"/>
  </r>
  <r>
    <n v="245"/>
    <n v="324"/>
    <m/>
    <s v="Administrativo"/>
    <n v="1405004"/>
    <s v="H58R16. Adquisición predial._x000a__x000a_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_x000a_"/>
    <s v="Reducción en el número de predios a adquirir ya que se excluyó el sector comprendido en la Glorieta Montecarlo, donde inicia el proyecto K50+400 hasta k41+200[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5"/>
    <s v="H58R16"/>
    <n v="1"/>
    <s v="H58R16 - 1"/>
  </r>
  <r>
    <n v="246"/>
    <n v="325"/>
    <m/>
    <s v="Administrativo"/>
    <n v="1103002"/>
    <s v="H59R16. Obras del contrato N° 1200 de 2016._x000a__x000a_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
    <s v="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
    <s v="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 la gestión socio-predial correspondiente al rubro contractual previsto para propietarios y mejoratarios."/>
    <s v="Informes de seguimiento cuatrimestral._x000a_"/>
    <s v="Informes"/>
    <n v="3"/>
    <d v="2017-11-01T00:00:00"/>
    <d v="2018-10-30T00:00:00"/>
    <n v="51.857142857142854"/>
    <s v="GGP"/>
    <n v="0.9"/>
    <s v="SIN OBSERVACIONES"/>
    <m/>
    <n v="-1446.7666666666667"/>
    <n v="30"/>
    <n v="15.557142857142855"/>
    <n v="15.557142857142855"/>
    <n v="51.857142857142854"/>
    <m/>
    <x v="0"/>
    <s v="VENCIDO"/>
    <x v="15"/>
    <s v="H59R16"/>
    <n v="1"/>
    <s v="H59R16 - 1"/>
  </r>
  <r>
    <n v="247"/>
    <n v="326"/>
    <m/>
    <s v="Administrativo"/>
    <n v="1405004"/>
    <s v="H61R16. Gestión desplegada por el contratista. Contrato N° 1647 de 2015._x000a__x000a_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
    <s v="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
    <s v="Evidenciar el cumplimiento de la totalidad de las acciones de la gestión predial requerida  para la liberación de los predios necesarios y la correcta ejecución de las obras objeto del proyecto."/>
    <s v="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
    <s v="Informe"/>
    <n v="1"/>
    <d v="2017-11-01T00:00:00"/>
    <d v="2018-02-28T00:00:00"/>
    <n v="17"/>
    <s v="GGP"/>
    <n v="1"/>
    <s v="SIN OBSERVACIONES"/>
    <m/>
    <n v="-1438.6333333333334"/>
    <n v="100"/>
    <n v="17"/>
    <n v="17"/>
    <n v="17"/>
    <m/>
    <x v="2"/>
    <s v="CUMPLIDO"/>
    <x v="15"/>
    <s v="H61R16"/>
    <n v="1"/>
    <s v="H61R16 - 1"/>
  </r>
  <r>
    <n v="248"/>
    <n v="327"/>
    <m/>
    <s v="Administrativo con presunta connotación disciplinaria"/>
    <n v="1103002"/>
    <s v="H62R16. Viabilidad predial para la construcción de la Paralela Oriental de la Autopista Floridablanca - Bucaramanga, Tramo T.C.C. - Molinos Altos en el Municipio de Floridablanca._x000a__x000a_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
    <s v="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
    <s v="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
    <s v="Gestionar directriz que incluya las visitas y recorridos de campo conjuntas  (Social-Predial-Técnico-Ambiental), que originen información estratégica para la ejecución antes, durante y después del proyecto."/>
    <s v="Directriz o memorando circular"/>
    <n v="1"/>
    <d v="2018-03-01T00:00:00"/>
    <d v="2018-03-30T00:00:00"/>
    <n v="4.1428571428571432"/>
    <s v="GGP"/>
    <n v="1"/>
    <s v="SIN OBSERVACIONES"/>
    <m/>
    <n v="-1439.6333333333334"/>
    <n v="100"/>
    <n v="4.1428571428571432"/>
    <n v="4.1428571428571432"/>
    <n v="4.1428571428571432"/>
    <m/>
    <x v="2"/>
    <s v="CUMPLIDO"/>
    <x v="15"/>
    <s v="H62R16"/>
    <n v="1"/>
    <s v="H62R16 - 1"/>
  </r>
  <r>
    <n v="249"/>
    <n v="328"/>
    <m/>
    <s v="Administrativo"/>
    <n v="1405004"/>
    <s v="H63R16. Mejoramiento gestión social predial y ambiental corredor transversal Medellín Quibdó fase 2 – prosperidad._x000a__x000a_Se presentan temas pendientes para finiquitar la gestión de adquisición predial, actividad delegada al contratista, cuando el contrato está por finalizar el 30 de junio de 2017 según el Adicional No.3 del 30 de marzo  de 2017."/>
    <s v="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
    <s v="Culminar las acciones relacionadas en el informe de auditoria,  tendientes a lograr el cierre predial del contrato 544 de 2012."/>
    <s v="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
    <s v="Informe que contenga todas las acciones pendientes en la gestión predial y  soportes"/>
    <n v="2"/>
    <d v="2017-11-01T00:00:00"/>
    <d v="2018-05-30T00:00:00"/>
    <n v="30"/>
    <s v="SMA"/>
    <n v="0"/>
    <s v="SIN OBSERVACIONES"/>
    <m/>
    <n v="-1441.6666666666667"/>
    <n v="0"/>
    <n v="0"/>
    <n v="0"/>
    <n v="30"/>
    <m/>
    <x v="0"/>
    <s v="VENCIDO"/>
    <x v="15"/>
    <s v="H63R16"/>
    <n v="1"/>
    <s v="H63R16 - 1"/>
  </r>
  <r>
    <n v="250"/>
    <n v="329"/>
    <m/>
    <s v="Administrativo con presunta incidencia disciplinaria."/>
    <n v="1401003"/>
    <s v="H68R16. Estudios y Diseños._x000a__x000a_En el Acta de Aprobación de Estudios y Diseños del 5 de octubre de 2016, la interventoría, manifiesta “Se deja constancia que la Interventoría, UNIVERSIDAD DEL CAUCA, mediante acta de aprobación de estudios y diseños del 15 de diciembre de 2015"/>
    <s v="Debilidades en el seguimiento y control de los estudios y diseños para las obras de construcción del puente y genera demoras en la ejecución del contrato 1483 de 2014."/>
    <s v="Aprobar los estudios y diseños por parte de la Universidad del Quindío."/>
    <s v="Estudios y diseños aprobados por la Universidad del Quindío."/>
    <s v="Acta de aprobación de los estudios y diseños "/>
    <n v="1"/>
    <d v="2017-11-01T00:00:00"/>
    <d v="2018-02-28T00:00:00"/>
    <n v="17"/>
    <s v="SRN"/>
    <n v="1"/>
    <s v="SIN OBSERVACIONES"/>
    <m/>
    <n v="-1438.6333333333334"/>
    <n v="100"/>
    <n v="17"/>
    <n v="17"/>
    <n v="17"/>
    <m/>
    <x v="2"/>
    <s v="CUMPLIDO"/>
    <x v="15"/>
    <s v="H68R16"/>
    <n v="1"/>
    <s v="H68R16 - 1"/>
  </r>
  <r>
    <n v="251"/>
    <n v="330"/>
    <m/>
    <s v="Administrativo con presunta incidencia disciplinaria."/>
    <n v="1405004"/>
    <s v="H70R16. Devolución de Anticipo Contrato Derivado 1483 de 2014._x000a__x000a_Debilidades en el seguimiento y control de la Interventoría y la Supervisión sobre el manejo de los recursos del anticipo del Contrato Derivado 1483 de 2014, por cuanto no se realizó la vigilancia de las obligaciones y compromisos pactados en el Convenio 2335 de 2013."/>
    <s v="Se configura un presunto alcance disciplinario porque la entidad no cumplió debidamente con lo previsto en el mismo Convenio 2335/13 y las normas que aplican para el manejo del anticipo."/>
    <s v="Solicitar los soportes de devolución del anticipo._x000a__x000a__x000a_"/>
    <s v="Soporte de devolución de anticipos."/>
    <s v="Constancia de consignación bancaria "/>
    <n v="1"/>
    <d v="2017-11-01T00:00:00"/>
    <d v="2017-12-30T00:00:00"/>
    <n v="8.4285714285714288"/>
    <s v="SRN"/>
    <n v="1"/>
    <s v="SIN OBSERVACIONES"/>
    <m/>
    <n v="-1436.6333333333334"/>
    <n v="100"/>
    <n v="8.4285714285714288"/>
    <n v="8.4285714285714288"/>
    <n v="8.4285714285714288"/>
    <m/>
    <x v="2"/>
    <s v="CUMPLIDO"/>
    <x v="15"/>
    <s v="H70R16"/>
    <n v="1"/>
    <s v="H70R16 - 1"/>
  </r>
  <r>
    <n v="252"/>
    <n v="331"/>
    <m/>
    <s v="Administrativo"/>
    <n v="1101002"/>
    <s v="H71R16. Evaluación al cumplimiento del Plan de Acción._x000a__x000a_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_x000a__x000a_Acción 1."/>
    <s v="21 metas fueron ajustadas faltando tres meses para finalizar la vigencia, así mismo analizadas las justificaciones expresadas por las dependencias estas obedecen a deficiencias en la planeación de las metas y/o ejecución de las actividades."/>
    <s v="Acción 1. _x000a__x000a_Dar lineamientos a las dependencias para realizar formulación de metas ajustadas a la realidad de las obras y a la situación económica y social del país, y realizar los ajustes de metas pertinentes en el Comité Institucional de Gestión y Desempeño._x000a__x000a_"/>
    <s v="Realizar reunión con los facilitadores de planeación de todas las dependencias, con el fin de emitir lineamientos para la formulación de planes de acción 2018. _x000a_"/>
    <s v="Soporte de reunión con facilitadores_x000a__x000a__x000a_"/>
    <n v="1"/>
    <d v="2017-11-01T00:00:00"/>
    <d v="2017-12-15T00:00:00"/>
    <n v="6.2857142857142856"/>
    <s v="OAP"/>
    <n v="1"/>
    <s v="SIN OBSERVACIONES"/>
    <m/>
    <n v="-1436.1333333333334"/>
    <n v="100"/>
    <n v="6.2857142857142856"/>
    <n v="6.2857142857142856"/>
    <n v="6.2857142857142856"/>
    <m/>
    <x v="2"/>
    <s v="CUMPLIDO"/>
    <x v="15"/>
    <s v="H71R16"/>
    <n v="1"/>
    <s v="H71R16 - 1"/>
  </r>
  <r>
    <m/>
    <n v="332"/>
    <m/>
    <m/>
    <n v="1101002"/>
    <s v="H71R16. Evaluación al cumplimiento del Plan de Acción._x000a__x000a_Acción 2. "/>
    <s v="21 metas fueron ajustadas faltando tres meses para finalizar la vigencia, así mismo analizadas las justificaciones expresadas por las dependencias estas obedecen a deficiencias en la planeación de las metas y/o ejecución de las actividades."/>
    <s v="Acción 2. _x000a__x000a_Realizar los ajustes pertinentes, en caso de ser necesario, en el Comité  Institucional de Gestión y Desempeño."/>
    <s v="Llevar a aprobación del Comité  Institucional de Gestión y Desempeño el ajuste de metas solicitados por las unidades ejecutoras"/>
    <s v="Acta de Comité"/>
    <n v="1"/>
    <d v="2018-07-01T00:00:00"/>
    <d v="2018-09-30T00:00:00"/>
    <n v="13"/>
    <s v="OAP"/>
    <n v="1"/>
    <s v="SIN OBSERVACIONES"/>
    <m/>
    <n v="-1445.7666666666667"/>
    <n v="100"/>
    <n v="13"/>
    <n v="13"/>
    <n v="13"/>
    <m/>
    <x v="2"/>
    <s v=""/>
    <x v="15"/>
    <s v="H71R16"/>
    <n v="2"/>
    <s v="H71R16 - 2"/>
  </r>
  <r>
    <n v="253"/>
    <n v="333"/>
    <m/>
    <s v="Administrativo"/>
    <n v="1101002"/>
    <s v="H72R16. Construcción e implementación de Indicadores de gestión._x000a__x000a_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_x000a__x000a_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_x000a__x000a_"/>
    <s v="Desconocimiento parcial del marco general para uso y aplicación de indicadores diseñado por el DNP, el DANE y el Departamento Administrativo para la Función Pública."/>
    <s v="_x000a_Verificar la metodología de los indicadores de SISMEG que se están utilizando actualmente."/>
    <s v="_x000a_Acercamiento a las unidades rectoras de política DNP, DANE y DAFP para revisar la metodología de formulación de indicadores para la formulación y seguimiento a la gestión institucional, con el fin de adoptar mejoras en la formulación de los indicadores."/>
    <s v="Hoja de vida de Indicadores"/>
    <n v="1"/>
    <d v="2018-02-01T00:00:00"/>
    <d v="2018-03-30T00:00:00"/>
    <n v="8.1428571428571423"/>
    <s v="OAP"/>
    <n v="1"/>
    <s v="SIN OBSERVACIONES"/>
    <m/>
    <n v="-1439.6333333333334"/>
    <n v="100"/>
    <n v="8.1428571428571423"/>
    <n v="8.1428571428571423"/>
    <n v="8.1428571428571423"/>
    <m/>
    <x v="2"/>
    <s v="CUMPLIDO"/>
    <x v="15"/>
    <s v="H72R16"/>
    <n v="1"/>
    <s v="H72R16 - 1"/>
  </r>
  <r>
    <n v="254"/>
    <n v="334"/>
    <m/>
    <s v="Administrativo con posible connotación disciplinaria"/>
    <n v="1401005"/>
    <s v="H77R16. Administrativo con posible connotación disciplinaria. Modalidad del proceso de contratación del contrato 521 de 2016._x000a__x000a_Una vez revisados los documentos precontractuales- estudios previos del contrato 521 de 2016, se evidencia que no se encuentra debidamente justificada la modalidad de selección del contratista._x000a__x000a_"/>
    <s v="La anterior situación evidencia debilidades en la aplicación normativa, lo que presuntamente trasgrede el principio de selección objetiva."/>
    <s v="Establecer en los estudios previos de la contratación del PSCN un ítem que justifique la modalidad de la contratación a aplicar. "/>
    <s v="Descripción del ítem a incluir."/>
    <s v="Ítem incluido"/>
    <n v="1"/>
    <d v="2018-01-01T00:00:00"/>
    <d v="2018-10-30T00:00:00"/>
    <n v="43.142857142857146"/>
    <s v="SG"/>
    <n v="1"/>
    <s v="SIN OBSERVACIONES"/>
    <m/>
    <n v="-1446.7666666666667"/>
    <n v="100"/>
    <n v="43.142857142857146"/>
    <n v="43.142857142857146"/>
    <n v="43.142857142857146"/>
    <m/>
    <x v="2"/>
    <s v="CUMPLIDO"/>
    <x v="15"/>
    <s v="H77R16"/>
    <n v="1"/>
    <s v="H77R16 - 1"/>
  </r>
  <r>
    <n v="255"/>
    <n v="335"/>
    <m/>
    <s v="Administrativo con posible connotación disciplinaria"/>
    <n v="1405004"/>
    <s v="H78R16. Administrativo connotación disciplinaria. Supervisión contratos prestación de servicios profesionales - PPNCN._x000a__x000a_De acuerdo con lo señalado en los estudios previos del contrato 521 de 2016, en la vigencia 2015 el Invías contaba con nueve (9) contratos para viabilizar el funcionamiento del Plan Nacional de Carreteras Nacionales._x000a__x000a_"/>
    <s v="No ejercer adecuadamente el seguimiento y supervisión de los contratos puede ocasionar eventuales incumplimientos contractuales."/>
    <s v="Realizar seguimiento a los informes presentados por los contratistas de prestación de servicio. "/>
    <s v="Proferir el documento de seguimiento."/>
    <s v="Documento de seguimiento semestral"/>
    <n v="2"/>
    <d v="2018-01-01T00:00:00"/>
    <d v="2018-10-30T00:00:00"/>
    <n v="43.142857142857146"/>
    <s v="SG"/>
    <n v="2"/>
    <s v="SIN OBSERVACIONES"/>
    <m/>
    <n v="-1446.7666666666667"/>
    <n v="100"/>
    <n v="43.142857142857146"/>
    <n v="43.142857142857146"/>
    <n v="43.142857142857146"/>
    <m/>
    <x v="2"/>
    <s v="CUMPLIDO"/>
    <x v="15"/>
    <s v="H78R16"/>
    <n v="1"/>
    <s v="H78R16 - 1"/>
  </r>
  <r>
    <n v="256"/>
    <n v="336"/>
    <m/>
    <s v="Administrativo con presunta incidencia disciplinaria para indagación preliminar."/>
    <n v="1402006"/>
    <s v="H79R16. Suscripción Contratos para realizar apoyo a la supervisión y seguimiento de los Contratos del Programa de Seguridad en Carreteras Nacionales."/>
    <s v="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
    <s v="Diseñar la programación anual de la contratación de prestación de servicios. "/>
    <s v="Programación diseñada."/>
    <s v="Programación"/>
    <n v="1"/>
    <d v="2018-01-01T00:00:00"/>
    <d v="2018-10-30T00:00:00"/>
    <n v="43.142857142857146"/>
    <s v="SG"/>
    <n v="1"/>
    <s v="SIN OBSERVACIONES"/>
    <m/>
    <n v="-1446.7666666666667"/>
    <n v="100"/>
    <n v="43.142857142857146"/>
    <n v="43.142857142857146"/>
    <n v="43.142857142857146"/>
    <m/>
    <x v="2"/>
    <s v="CUMPLIDO"/>
    <x v="15"/>
    <s v="H79R16"/>
    <n v="1"/>
    <s v="H79R16 - 1"/>
  </r>
  <r>
    <n v="257"/>
    <n v="337"/>
    <m/>
    <s v="Administrativo con presunta incidencia disciplinaria y penal."/>
    <n v="1802001"/>
    <s v="H80R16. Administrativo, con presunta incidencia Disciplinaria y Penal Convocatoria a Concurso de Merito._x000a__x000a_En los concursos públicos de méritos es obligatoria la exigencia del certificado de disponibilidad presupuestal."/>
    <s v="Prohíbase tramitar actos administrativos u obligaciones que afecten el presupuesto de gastos cuando no reúnan los requisitos legales o se configuren como hechos cumplidos."/>
    <s v="1. Solicitar a la Comisión Nacional del Servicio Civil (CNSC) cuántos pines se vendieron de la Convocatoria 325 de 2015. _x000a__x000a_2. Anexar concepto de la Función Pública."/>
    <s v="Oficio a la CNSC y concepto."/>
    <s v="1. Oficio y respuesta._x000a__x000a_2. Concepto."/>
    <n v="3"/>
    <d v="2017-11-01T00:00:00"/>
    <d v="2017-12-30T00:00:00"/>
    <n v="8.4285714285714288"/>
    <s v="SA"/>
    <n v="3"/>
    <s v="SIN OBSERVACIONES"/>
    <m/>
    <n v="-1436.6333333333334"/>
    <n v="100"/>
    <n v="8.4285714285714288"/>
    <n v="8.4285714285714288"/>
    <n v="8.4285714285714288"/>
    <m/>
    <x v="2"/>
    <s v="CUMPLIDO"/>
    <x v="15"/>
    <s v="H80R16"/>
    <n v="1"/>
    <s v="H80R16 - 1"/>
  </r>
  <r>
    <n v="258"/>
    <n v="338"/>
    <m/>
    <s v="Administrativo"/>
    <n v="1404002"/>
    <s v="H81R16. Administrativo. Firma del Director  en la Convocatoria._x000a__x000a_El Director del INVIAS no suscribió la convocatoria 325 de 2015 desconociendo lo previsto en el artículo 31 de la ley 909 de 2004."/>
    <s v="La convocatoria, que deberá ser suscrita por la Comisión Nacional del Servicio Civil, el Jefe de la entidad u organismo."/>
    <s v="Registrar la revisión de la pertinencia de firmar o no el acuerdo de la Convocatoria 325 de 2015."/>
    <s v="Revisar pertinencia de firmar o no el acuerdo de la convocatoria y realizar el respectivo reporte."/>
    <s v="Reporte"/>
    <n v="1"/>
    <d v="2017-11-01T00:00:00"/>
    <d v="2017-12-30T00:00:00"/>
    <n v="8.4285714285714288"/>
    <s v="SA"/>
    <n v="1"/>
    <s v="SIN OBSERVACIONES"/>
    <m/>
    <n v="-1436.6333333333334"/>
    <n v="100"/>
    <n v="8.4285714285714288"/>
    <n v="8.4285714285714288"/>
    <n v="8.4285714285714288"/>
    <m/>
    <x v="2"/>
    <s v="CUMPLIDO"/>
    <x v="15"/>
    <s v="H81R16"/>
    <n v="1"/>
    <s v="H81R16 - 1"/>
  </r>
  <r>
    <n v="259"/>
    <n v="339"/>
    <m/>
    <s v="Administrativo con presunta incidencia disciplinaria y penal."/>
    <n v="1404002"/>
    <s v="H82R16 Administrativo con presunta incidencia Disciplinaria y Penal. Para Indagación Preliminar.  Contrato de Apoyo Jurídico._x000a__x000a_La Secretaria General del Invías suscribió el contrato 1007 de 2016 cuyo objeto era Brindar Asesoría y Apoyo Jurídico al  – PSCN en los asuntos relacionados con los Contratos de Interventoría 1235 y 1236 de 2015."/>
    <s v="Por suscribir un contrato de prestación de servicios sin una verdadera necesidad estamos ante una gestión antieconómica  porque  no cumple con los deberes de la contratación pública y no consulta el buen uso de los recursos públicos."/>
    <s v="Diseñar la programación anual de la contratación de prestación de servicios. "/>
    <s v="Programación diseñada."/>
    <s v="Programación"/>
    <n v="1"/>
    <d v="2018-01-01T00:00:00"/>
    <d v="2018-10-30T00:00:00"/>
    <n v="43.142857142857146"/>
    <s v="SG"/>
    <n v="1"/>
    <s v="SIN OBSERVACIONES"/>
    <m/>
    <n v="-1446.7666666666667"/>
    <n v="100"/>
    <n v="43.142857142857146"/>
    <n v="43.142857142857146"/>
    <n v="43.142857142857146"/>
    <m/>
    <x v="2"/>
    <s v="CUMPLIDO"/>
    <x v="15"/>
    <s v="H82R16"/>
    <n v="1"/>
    <s v="H82R16 - 1"/>
  </r>
  <r>
    <n v="260"/>
    <n v="340"/>
    <m/>
    <m/>
    <n v="1401001"/>
    <s v="H84R16. Administrativo con presunta connotación Disciplinaria y Fiscal – Motocicletas adquiridas con Orden de Compra 01989 de 2016._x000a__x000a_Acción 2.  (Acción 1 considera efectiva de conformidad con la Circular 05 de 2019 de la CGR)."/>
    <s v="La adquisición de las citadas motocicletas se tramitó a través de Colombia Compra Eficiente, estando obligado el INVIAS a la utilización del Acuerdo marco de precios en la forma dispuesta por Colombia Compra Eficiente"/>
    <s v="Acción 2.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d v="2018-10-30T00:00:00"/>
    <n v="43.142857142857146"/>
    <s v="SG"/>
    <n v="1"/>
    <s v="SIN OBSERVACIONES"/>
    <m/>
    <n v="-1446.7666666666667"/>
    <n v="100"/>
    <n v="43.142857142857146"/>
    <n v="43.142857142857146"/>
    <n v="43.142857142857146"/>
    <m/>
    <x v="2"/>
    <s v="CUMPLIDO"/>
    <x v="15"/>
    <s v="H84R16"/>
    <n v="1"/>
    <s v="H84R16 - 1"/>
  </r>
  <r>
    <n v="261"/>
    <n v="341"/>
    <m/>
    <s v="Administrativo con presunta connotación disciplinaria"/>
    <n v="1401001"/>
    <s v="H85R16. Plazo de Ejecución y modelos motos de la Orden de Compra 01989 de 2016._x000a__x000a_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_x000a_"/>
    <s v="Lo anterior, denota deficiencias en la gestión de la Entidad, incumpliendo lo establecido en el Acuerdo Marco de Precios CCE-416-1-AMP-2016 y lo acordado en la Orden de Compra 01989 de 2016."/>
    <s v="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d v="2018-10-30T00:00:00"/>
    <n v="43.142857142857146"/>
    <s v="SG"/>
    <n v="1"/>
    <s v="SIN OBSERVACIONES"/>
    <m/>
    <n v="-1446.7666666666667"/>
    <n v="100"/>
    <n v="43.142857142857146"/>
    <n v="43.142857142857146"/>
    <n v="43.142857142857146"/>
    <m/>
    <x v="2"/>
    <s v="CUMPLIDO"/>
    <x v="15"/>
    <s v="H85R16"/>
    <n v="1"/>
    <s v="H85R16 - 1"/>
  </r>
  <r>
    <n v="262"/>
    <n v="342"/>
    <m/>
    <s v="Administrativo"/>
    <n v="1301001"/>
    <s v="H86R16. Información litigiosa en el Sistema Ekogui._x000a__x000a_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_x000a_"/>
    <s v="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
    <s v="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
    <s v="Revisar el reporte diligenciado por los diferentes abogados a nivel nacional (planta central y territoriales), los cuales diligenciarán los datos en el aplicativo E-KOGUI de acuerdo a las etapas y actuaciones procesales de cada medio de control que se encuentren a su cargo. "/>
    <s v="1. Requerimiento mensualmente a los abogados apoderados de procesos a nivel nacional._x000a__x000a_2. Reporte trimestral del administrador del EKOGUI evidenciando que se encuentra actualizado."/>
    <n v="16"/>
    <d v="2017-11-01T00:00:00"/>
    <d v="2018-10-30T00:00:00"/>
    <n v="51.857142857142854"/>
    <s v="OAJ"/>
    <n v="1"/>
    <s v="SIN OBSERVACIONES"/>
    <m/>
    <n v="-1446.7666666666667"/>
    <n v="6.25"/>
    <n v="3.2410714285714284"/>
    <n v="3.2410714285714284"/>
    <n v="51.857142857142854"/>
    <m/>
    <x v="0"/>
    <s v="VENCIDO"/>
    <x v="15"/>
    <s v="H86R16"/>
    <n v="1"/>
    <s v="H86R16 - 1"/>
  </r>
  <r>
    <n v="263"/>
    <n v="343"/>
    <m/>
    <s v="Administrativo"/>
    <n v="1301001"/>
    <s v="H87R16. Defensa Jurídica._x000a__x000a_Revisada la documentación aportada por el Invías en lo concerniente a las acciones populares objeto de la muestra, se evidenció que:_x000a_a) En algunos procesos la información es incompleta y carece de documentos importantes que respalden la decisión de conciliar como es el de la ficha técnica del abogado para el caso del proceso No. 25000234100020130057800LM._x000a_b) En el proceso No. 25000234100020130057800LM, se observó que el Invías no presentó alegatos de conclusión, perdiendo una valiosa oportunidad procesal para defender los intereses de la Entidad._x000a_"/>
    <s v="Se presentó por debilidades en las actividades de defensa y seguimiento de los procesos que cursan ante la jurisdicción, generando riesgo de fallos en contra de los procesos que cursan en contra de la Entidad."/>
    <s v="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
    <s v="Diligenciar por parte del abogado a cargo, en el aplicativo E-KOGUI, lo correspondiente de acuerdo a las etapas y actuaciones procesales a su cargo. "/>
    <s v="1. Requerimiento mensualmente a los abogados apoderados de procesos a nivel nacional._x000a__x000a_2. Reporte trimestral del administrador del EKOGUI evidenciando que se encuentra actualizado."/>
    <n v="16"/>
    <d v="2017-11-01T00:00:00"/>
    <d v="2018-10-30T00:00:00"/>
    <n v="51.857142857142854"/>
    <s v="OAJ"/>
    <n v="1"/>
    <s v="SIN OBSERVACIONES"/>
    <m/>
    <n v="-1446.7666666666667"/>
    <n v="6.25"/>
    <n v="3.2410714285714284"/>
    <n v="3.2410714285714284"/>
    <n v="51.857142857142854"/>
    <m/>
    <x v="0"/>
    <s v="VENCIDO"/>
    <x v="15"/>
    <s v="H87R16"/>
    <n v="1"/>
    <s v="H87R16 - 1"/>
  </r>
  <r>
    <n v="264"/>
    <n v="344"/>
    <m/>
    <s v="Administrativo con presunta connotación disciplinaria"/>
    <n v="1301001"/>
    <s v="H88R16 Cobro coactivo por concepto de valorización._x000a__x000a_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
    <s v="Demuestra debilidades en las actividades propias del desarrollo de los procesos coactivos del Invías, impidiendo al mismo tener claridad acerca de los títulos que aún pueden cobrarse y el valor al que asciende la cartera. "/>
    <s v="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
    <s v="1. Efectuar revisión permanente de los procesos coactivos a cargo de la OAJ y enviar memorando interno a la Subdirección de Estudios e Innovación y Grupo Contabilidad para programar mesas de trabajo cada cuatro meses._x000a__x000a_2. Proyección y suscripción de acto administrativo de perdida de fuerza ejecutoria."/>
    <s v="Informe trimestral"/>
    <n v="4"/>
    <d v="2017-11-01T00:00:00"/>
    <d v="2018-10-30T00:00:00"/>
    <n v="51.857142857142854"/>
    <s v="OAJ"/>
    <n v="1"/>
    <s v="SIN OBSERVACIONES"/>
    <m/>
    <n v="-1446.7666666666667"/>
    <n v="25"/>
    <n v="12.964285714285714"/>
    <n v="12.964285714285714"/>
    <n v="51.857142857142854"/>
    <m/>
    <x v="0"/>
    <s v="VENCIDO"/>
    <x v="15"/>
    <s v="H88R16"/>
    <n v="1"/>
    <s v="H88R16 - 1"/>
  </r>
  <r>
    <n v="265"/>
    <n v="345"/>
    <m/>
    <s v="Administrativo"/>
    <n v="1301001"/>
    <s v="H89R16. Acciones de repetición._x000a__x000a_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
    <s v="De los tres elementos necesarios para iniciar la acción de repetición en  las actas del comité de conciliación se acepta que hay dos: 1. La condena a la entidad 2. El pago que el Invías reconoció y ordenó"/>
    <s v="Fortalecer el estudio de los diferentes aspectos a efecto de establecer la ocurrencia o no, del dolo o la culpa grave, para determinar el grado de responsabilidad."/>
    <s v="Realizar análisis de los casos de acciones de repetición por los abogados del Grupo Judiciales y Litigantes, a través del pre-comité de defensa judicial."/>
    <s v="Reporte trimestral"/>
    <n v="4"/>
    <d v="2017-11-01T00:00:00"/>
    <d v="2018-10-30T00:00:00"/>
    <n v="51.857142857142854"/>
    <s v="OAJ"/>
    <n v="0"/>
    <s v="SIN OBSERVACIONES"/>
    <m/>
    <n v="-1446.7666666666667"/>
    <n v="0"/>
    <n v="0"/>
    <n v="0"/>
    <n v="51.857142857142854"/>
    <m/>
    <x v="0"/>
    <s v="VENCIDO"/>
    <x v="15"/>
    <s v="H89R16"/>
    <n v="1"/>
    <s v="H89R16 - 1"/>
  </r>
  <r>
    <n v="266"/>
    <n v="346"/>
    <m/>
    <s v="Administrativo"/>
    <n v="1301001"/>
    <s v="H90R16. Devolución de Resoluciones de Pago._x000a__x000a_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_x000a_"/>
    <s v="Falta o mala identificación de las cuentas bancarias de los beneficiarios de las sentencias"/>
    <s v="Realizar cronogramas de programación en los cuales se va hacer la respectiva planeación de los turnos de pago. (Reuniones).                                                                                                                                                                                                                                                                                                                                                                                                                                                                                                                                                                                                                                                                                                                                                                                                                                                                                                                                                                                                                                                                    _x000a__x000a_"/>
    <s v="Reporte cada dos meses del cumplimiento de los pagos."/>
    <s v="Reporte bimestral"/>
    <n v="6"/>
    <d v="2017-11-01T00:00:00"/>
    <d v="2018-10-30T00:00:00"/>
    <n v="51.857142857142854"/>
    <s v="OAJ"/>
    <n v="0"/>
    <s v="SIN OBSERVACIONES"/>
    <m/>
    <n v="-1446.7666666666667"/>
    <n v="0"/>
    <n v="0"/>
    <n v="0"/>
    <n v="51.857142857142854"/>
    <m/>
    <x v="0"/>
    <s v="VENCIDO"/>
    <x v="15"/>
    <s v="H90R16"/>
    <n v="1"/>
    <s v="H90R16 - 1"/>
  </r>
  <r>
    <n v="267"/>
    <n v="347"/>
    <m/>
    <s v="Administrativo"/>
    <n v="1301001"/>
    <s v="H91R16. Fechas Máximas de Pago de Sentencias y Conciliaciones._x000a__x000a_La Oficina Asesora Jurídica- OAJ del INVIAS no ha identificado el riesgo que le permita adoptar las acciones necesarias para mitigar la posibilidad de que las resoluciones de pago de las sentencias o conciliaciones se expiden fuera de los límites legales._x000a_"/>
    <s v="Las sentencias o conciliaciones de la vigencia 2016 fueron reconocidas y canceladas por fuera del término máximo legal (540 días)"/>
    <s v="Realizar cronogramas de programación en los cuales se va hacer la respectiva planeación de los turnos de pago. (Reuniones).                                                                                                                                                                                                                                                                                                                                                                                                                                                                                                                                                                                                                                                                                                                                                                                                                                                                                                                                                                                                                                                                    _x000a__x000a_"/>
    <s v="Reporte cada dos meses del cumplimiento de los pagos."/>
    <s v="Reporte bimestral"/>
    <n v="6"/>
    <d v="2017-11-01T00:00:00"/>
    <d v="2018-10-30T00:00:00"/>
    <n v="51.857142857142854"/>
    <s v="OAJ"/>
    <n v="0"/>
    <s v="SIN OBSERVACIONES"/>
    <m/>
    <n v="-1446.7666666666667"/>
    <n v="0"/>
    <n v="0"/>
    <n v="0"/>
    <n v="51.857142857142854"/>
    <m/>
    <x v="0"/>
    <s v="VENCIDO"/>
    <x v="15"/>
    <s v="H91R16"/>
    <n v="1"/>
    <s v="H91R16 - 1"/>
  </r>
  <r>
    <n v="268"/>
    <n v="348"/>
    <m/>
    <s v="Administrativo"/>
    <n v="1301001"/>
    <s v="H95R16. Recuperación cartera de difícil cobro._x000a__x000a_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
    <s v="Este hecho afecta razonabilidad de la cuenta (4110) Ingresos no Tributarios - Concesiones y Contribuciones"/>
    <s v="Efectuar estudio y  seguimiento permanente a las cuentas de difícil cobro por concepto de las 6 concesiones portuarias citadas en el hallazgo (cita N° 169 del hallazgo), con el fin de analizar la procedencia o no de prescripción o su posibilidad de cobro."/>
    <s v="1. Actividad 1: para las sociedad portuaria Muelles Costabrava S.A. y Salinas Marítimas de Manaure Ltda. se realizará un seguimiento a fin de verificar el estado de los procesos.  _x000a_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_x000a_3. Actividad 3: para la sociedad portuaria de la península - PENSOPORT S.A. se requerirá a la Agencia Nacional de Infraestructura con el fin de efectuar mesas de trabajo con la sociedad portuaria a fin de determinar las posibles opciones para el pago de la obligación pendiente. _x000a_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_x000a_5. Para los nuevos eventos relacionados con el caso, generar listados de control y alerta para efectuar seguimiento permanente a las actividades de cobro. "/>
    <s v="Informe trimestral"/>
    <n v="4"/>
    <d v="2017-11-01T00:00:00"/>
    <d v="2018-10-30T00:00:00"/>
    <n v="51.857142857142854"/>
    <s v="OAJ"/>
    <n v="0"/>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
    <m/>
    <n v="-1446.7666666666667"/>
    <n v="0"/>
    <n v="0"/>
    <n v="0"/>
    <n v="51.857142857142854"/>
    <m/>
    <x v="0"/>
    <s v="VENCIDO"/>
    <x v="15"/>
    <s v="H95R16"/>
    <n v="1"/>
    <s v="H95R16 - 1"/>
  </r>
  <r>
    <n v="269"/>
    <n v="349"/>
    <m/>
    <s v="Administrativo con presunta connotación disciplinaria"/>
    <n v="1801002"/>
    <s v="H96R16. Incertidumbre en derechos de Invías por recursos entregados a Terceros._x000a__x000a_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_x000a__x000a_Acción 1._x000a_"/>
    <s v="El Invías no ha establecido un procedimiento de control efectivo que permita realizar  seguimiento a los recursos comprometidos, las obligaciones contraídas y los pagos efectuados, frente a la ejecución de las obras por cada contrato o convenio._x000a__x000a_Se configura una presunta connotación disciplinaria por incumplimiento al principio de causación, Manual de Contabilidad Pública y Manual de Procedimientos Contables AFINCO-MN-1 y Régimen de Contabilidad Pública."/>
    <s v="Acción 1._x000a__x000a_Establecer el procedimiento para la legalización de los anticipos y recursos entregados en administración."/>
    <s v="Elaborar procedimiento con las actividades a desarrollar para la legalización de los anticipos y recursos entregados en Administración"/>
    <s v="Procedimiento de anticipos y recursos entregados en administración"/>
    <n v="1"/>
    <d v="2020-01-29T00:00:00"/>
    <d v="2020-03-31T00:00:00"/>
    <n v="8.8571428571428577"/>
    <s v="SF"/>
    <n v="1"/>
    <s v="SIN OBSERVACIONES"/>
    <m/>
    <n v="-1464.0333333333333"/>
    <n v="100"/>
    <n v="8.8571428571428577"/>
    <n v="8.8571428571428577"/>
    <n v="8.8571428571428577"/>
    <m/>
    <x v="2"/>
    <s v="VENCIDO"/>
    <x v="15"/>
    <s v="H96R16"/>
    <n v="1"/>
    <s v="H96R16 - 1"/>
  </r>
  <r>
    <m/>
    <n v="350"/>
    <m/>
    <s v="Administrativo con presunta connotación disciplinaria"/>
    <n v="1801002"/>
    <s v="H96R16. Incertidumbre en derechos de Invías por recursos entregados a Terceros._x000a__x000a_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_x000a__x000a_Acción 2._x000a_"/>
    <s v="El Invías no ha establecido un procedimiento de control efectivo que permita realizar  seguimiento a los recursos comprometidos, las obligaciones contraídas y los pagos efectuados, frente a la ejecución de las obras por cada contrato o convenio._x000a__x000a_Se configura una presunta connotación disciplinaria por incumplimiento al principio de causación, Manual de Contabilidad Pública y Manual de Procedimientos Contables AFINCO-MN-1 y Régimen de Contabilidad Pública."/>
    <s v="Acción 2._x000a__x000a_Identificar, clasificar y/o depurar los Avances y Anticipos."/>
    <s v="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
    <s v="Informe trimestral de avance"/>
    <n v="4"/>
    <d v="2020-01-29T00:00:00"/>
    <d v="2020-12-31T00:00:00"/>
    <n v="48.142857142857146"/>
    <s v="SF"/>
    <n v="0"/>
    <s v="SIN OBSERVACIONES"/>
    <m/>
    <n v="-1473.2"/>
    <n v="0"/>
    <n v="0"/>
    <n v="0"/>
    <n v="48.142857142857146"/>
    <m/>
    <x v="0"/>
    <s v=""/>
    <x v="15"/>
    <s v="H96R16"/>
    <n v="2"/>
    <s v="H96R16 - 2"/>
  </r>
  <r>
    <m/>
    <n v="351"/>
    <m/>
    <s v="Administrativo con presunta connotación disciplinaria"/>
    <n v="1801002"/>
    <s v="H96R16. Incertidumbre en derechos de Invías por recursos entregados a Terceros._x000a__x000a_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_x000a__x000a_Acción 3._x000a_"/>
    <s v="El Invías no ha establecido un procedimiento de control efectivo que permita realizar  seguimiento a los recursos comprometidos, las obligaciones contraídas y los pagos efectuados, frente a la ejecución de las obras por cada contrato o convenio._x000a__x000a_Se configura una presunta connotación disciplinaria por incumplimiento al principio de causación, Manual de Contabilidad Pública y Manual de Procedimientos Contables AFINCO-MN-1 y Régimen de Contabilidad Pública."/>
    <s v="Acción 3._x000a__x000a_Identificar, clasificar y/o depurar los Recursos entregados en Administración."/>
    <s v="De los 229 conveni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
    <s v="Informe trimestral de avance"/>
    <n v="4"/>
    <d v="2020-01-29T00:00:00"/>
    <d v="2021-01-28T00:00:00"/>
    <n v="52.142857142857146"/>
    <s v="SF"/>
    <n v="0"/>
    <s v="SIN OBSERVACIONES"/>
    <m/>
    <n v="-1474.1333333333334"/>
    <n v="0"/>
    <n v="0"/>
    <n v="0"/>
    <n v="52.142857142857146"/>
    <m/>
    <x v="0"/>
    <s v=""/>
    <x v="15"/>
    <s v="H96R16"/>
    <n v="3"/>
    <s v="H96R16 - 3"/>
  </r>
  <r>
    <n v="270"/>
    <n v="352"/>
    <m/>
    <s v="Administrativo con presunta connotación disciplinaria"/>
    <n v="1801003"/>
    <s v="H97R16. Reconocimiento Bienes Fiscales._x000a__x000a_La cuenta (16) Propiedad Planta y Equipo por $273.133 millones, se encuentra subestimada en cuantía indeterminada, debido a que la Entidad no ha reconocido contablemente 135 inmuebles de los 981, porque se adelanta proceso de saneamiento y depuración sobre ellos."/>
    <s v="Se configura una presunta connotación disciplinaria por incumplimiento al principio de causación, Manual de Contabilidad Pública y Manual de Procedimientos Contables AFINCO-MN-1 y Régimen de Contabilidad Pública"/>
    <s v="Hacer la revisión y conciliación de 135 inmuebles observados por la CGR de la información entre la subdirección administrativa y financiera respecto a los predios fiscales en cuanto a cantidad y valor. "/>
    <s v="1. Realizar conciliación de los predios bienes inmuebles entre la subdirección administrativa y la subdirección financiera para determinar los valores reales que deben quedar reconocidos._x000a_2. Con base en la conciliación hacer los ajustes pertinentes tanto en la subdirección administrativa como en la subdirección financiera para que en ambas se maneje la misma información en número de predios y en valor._x000a_3. En caso de tener diferencias que estén en proceso de conciliación dejarlas documentadas en las revelaciones respectivas.  "/>
    <s v="Reporte trimestral (135 inmuebles ) que evidencia el grado de avance conciliado. "/>
    <n v="4"/>
    <d v="2020-01-29T00:00:00"/>
    <d v="2021-01-28T00:00:00"/>
    <n v="52.142857142857146"/>
    <s v="SA-SF"/>
    <n v="0"/>
    <s v="SIN OBSERVACIONES"/>
    <m/>
    <n v="-1474.1333333333334"/>
    <n v="0"/>
    <n v="0"/>
    <n v="0"/>
    <n v="52.142857142857146"/>
    <m/>
    <x v="0"/>
    <s v="VENCIDO"/>
    <x v="15"/>
    <s v="H97R16"/>
    <n v="1"/>
    <s v="H97R16 - 1"/>
  </r>
  <r>
    <n v="271"/>
    <n v="353"/>
    <m/>
    <s v="Administrativo."/>
    <n v="1801003"/>
    <s v="H98R16. Cuenta 16750401 Equipo de transporte marítimo y fluvial._x000a__x000a_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_x000a__x000a_Acción 1."/>
    <s v="Deficiencias en el control de los elementos, generando subestimación en cuantía no determinada del saldo de la mencionada cuenta en estados financieros."/>
    <s v="Acción 1._x000a__x000a_Reclasificar contablemente los ferrys y transbordadores."/>
    <s v="Conciliar con la Subdirección Administrativa y la Subdirección Marítima y Fluvial."/>
    <s v="Reporte"/>
    <n v="1"/>
    <d v="2017-11-01T00:00:00"/>
    <d v="2017-12-30T00:00:00"/>
    <n v="8.4285714285714288"/>
    <s v="SF"/>
    <n v="1"/>
    <s v="SIN OBSERVACIONES"/>
    <m/>
    <n v="-1436.6333333333334"/>
    <n v="100"/>
    <n v="8.4285714285714288"/>
    <n v="8.4285714285714288"/>
    <n v="8.4285714285714288"/>
    <m/>
    <x v="2"/>
    <s v="CUMPLIDO"/>
    <x v="15"/>
    <s v="H98R16"/>
    <n v="1"/>
    <s v="H98R16 - 1"/>
  </r>
  <r>
    <m/>
    <n v="354"/>
    <m/>
    <m/>
    <n v="1801003"/>
    <s v="H98R16. Cuenta 16750401 Equipo de transporte marítimo y fluvial._x000a__x000a_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_x000a__x000a_Acción 2."/>
    <s v="Deficiencias en el control de los elementos, generando subestimación en cuantía no determinada del saldo de la mencionada cuenta en estados financieros."/>
    <s v="Acción 2._x000a__x000a_Remitir al área de contabilidad los respectivos soportes de los cinco ferrys para su conciliación y contabilización."/>
    <s v="Remitir al Grupo Contabilidad los respectivos soportes."/>
    <s v="Reporte de conciliación"/>
    <n v="1"/>
    <d v="2017-11-01T00:00:00"/>
    <d v="2017-12-30T00:00:00"/>
    <n v="8.4285714285714288"/>
    <s v="SMF"/>
    <n v="1"/>
    <s v="SIN OBSERVACIONES"/>
    <m/>
    <n v="-1436.6333333333334"/>
    <n v="100"/>
    <n v="8.4285714285714288"/>
    <n v="8.4285714285714288"/>
    <n v="8.4285714285714288"/>
    <m/>
    <x v="2"/>
    <s v=""/>
    <x v="15"/>
    <s v="H98R16"/>
    <n v="2"/>
    <s v="H98R16 - 2"/>
  </r>
  <r>
    <n v="272"/>
    <n v="355"/>
    <m/>
    <s v="Administrativo con presunta connotación disciplinaria"/>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1.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1.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s v="SF"/>
    <n v="1"/>
    <s v="SIN OBSERVACIONES"/>
    <m/>
    <n v="-1464.0333333333333"/>
    <n v="100"/>
    <n v="8.8571428571428577"/>
    <n v="8.8571428571428577"/>
    <n v="8.8571428571428577"/>
    <m/>
    <x v="2"/>
    <s v="VENCIDO"/>
    <x v="15"/>
    <s v="H101R16"/>
    <n v="1"/>
    <s v="H101R16 - 1"/>
  </r>
  <r>
    <m/>
    <n v="356"/>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2.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2. _x000a__x000a_Reconocer y depurar los predios de uso público, para correspondiente registro y control de los mismos."/>
    <s v="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
    <s v="Reporte sobre depuración y actualización del aplicativo"/>
    <n v="3"/>
    <d v="2017-11-11T00:00:00"/>
    <d v="2018-08-30T00:00:00"/>
    <n v="41.714285714285715"/>
    <s v="SMA"/>
    <n v="0.75"/>
    <s v="SIN OBSERVACIONES"/>
    <m/>
    <n v="-1444.7333333333333"/>
    <n v="25"/>
    <n v="10.428571428571429"/>
    <n v="10.428571428571429"/>
    <n v="41.714285714285715"/>
    <m/>
    <x v="0"/>
    <s v=""/>
    <x v="15"/>
    <s v="H101R16"/>
    <n v="2"/>
    <s v="H101R16 - 2"/>
  </r>
  <r>
    <m/>
    <n v="357"/>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3.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3._x000a__x000a_Reconocer y depurar los predios de uso público, para correspondiente registro y control de los mismos."/>
    <s v="Remitir información a la Subdirección de Medio Ambiente y Gestión Social."/>
    <s v="Reporte sobre depuración y actualización del aplicativo"/>
    <n v="3"/>
    <d v="2017-11-11T00:00:00"/>
    <d v="2018-08-30T00:00:00"/>
    <n v="41.714285714285715"/>
    <s v="SRT"/>
    <n v="0"/>
    <s v="SIN OBSERVACIONES"/>
    <m/>
    <n v="-1444.7333333333333"/>
    <n v="0"/>
    <n v="0"/>
    <n v="0"/>
    <n v="41.714285714285715"/>
    <m/>
    <x v="0"/>
    <s v=""/>
    <x v="15"/>
    <s v="H101R16"/>
    <n v="3"/>
    <s v="H101R16 - 3"/>
  </r>
  <r>
    <n v="273"/>
    <n v="358"/>
    <m/>
    <s v="Administrativo"/>
    <n v="1801002"/>
    <s v="H104R16. Administrativo - Reconocimiento de la Amortización de Terrenos._x000a__x000a_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
    <s v="No se excluyó del cálculo del valor amortizable, el valor de los terrenos que forman parte de los BUP en Servicio, de los cuales algunos se encuentran en proceso de depuración y saneamiento y no se tiene certeza del número total en el ámbito nacional. "/>
    <s v="Aplicar lo conceptuado por la Contaduría General de la Nación en lo relacionado con el tema de las amortizaciones de los Bienes de uso Público y efectuar los ajustes contables correspondientes. "/>
    <s v="Efectuar los registros contables pertinentes de acuerdo con la documentación soporte recaudada y enviar informe."/>
    <s v="Informe semestral"/>
    <n v="2"/>
    <d v="2017-11-01T00:00:00"/>
    <d v="2018-10-30T00:00:00"/>
    <n v="51.857142857142854"/>
    <s v="SF"/>
    <n v="2"/>
    <s v="SIN OBSERVACIONES"/>
    <m/>
    <n v="-1446.7666666666667"/>
    <n v="100"/>
    <n v="51.857142857142854"/>
    <n v="51.857142857142854"/>
    <n v="51.857142857142854"/>
    <m/>
    <x v="2"/>
    <s v="CUMPLIDO"/>
    <x v="15"/>
    <s v="H104R16"/>
    <n v="1"/>
    <s v="H104R16 - 1"/>
  </r>
  <r>
    <n v="274"/>
    <n v="359"/>
    <m/>
    <s v="Administrativo"/>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1."/>
    <s v="La liquidación de amortización de Carreteras, Puentes, Túneles, Líneas Férreas, Muelles y Canales de Acceso, se hace con base en el acta de liquidación y/o acta de recibo final de los contratos."/>
    <s v="Acción 1._x000a__x000a_Verificar los registros de la cuenta 1705 para determinar la reclasificación a la cuenta 1710 y registrar las amortizaciones pertinentes."/>
    <s v="_x000a__x000a_1. Continuar aplicando la normatividad vigente relacionada con la amortización de los BUP._x000a__x000a_2. Solicitar a las áreas información de las actas de liquidación por contrato._x000a__x000a_3. Verificación en SICO."/>
    <s v="Reporte cuatrimestral"/>
    <n v="3"/>
    <d v="2017-11-01T00:00:00"/>
    <d v="2018-10-30T00:00:00"/>
    <n v="51.857142857142854"/>
    <s v="SF-SRT-SMF"/>
    <n v="3"/>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
    <m/>
    <n v="-1446.7666666666667"/>
    <n v="100"/>
    <n v="51.857142857142854"/>
    <n v="51.857142857142854"/>
    <n v="51.857142857142854"/>
    <m/>
    <x v="2"/>
    <s v="CUMPLIDO"/>
    <x v="15"/>
    <s v="H105R16"/>
    <n v="1"/>
    <s v="H105R16 - 1"/>
  </r>
  <r>
    <m/>
    <n v="360"/>
    <m/>
    <m/>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2."/>
    <s v="La liquidación de amortización de Carreteras, Puentes, Túneles, Líneas Férreas, Muelles y Canales de Acceso, se hace con base en el acta de liquidación y/o acta de recibo final de los contratos."/>
    <s v="Acción 2._x000a__x000a_Reportar al Grupo Contabilidad la información referente a las vías, para que realicen la amortización respectiva."/>
    <s v="Realizar reporte de las vías. "/>
    <s v="Reporte trimestral "/>
    <n v="3"/>
    <d v="2017-11-01T00:00:00"/>
    <d v="2018-08-30T00:00:00"/>
    <n v="43.142857142857146"/>
    <s v="SRN"/>
    <n v="3"/>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
    <m/>
    <n v="-1444.7333333333333"/>
    <n v="100"/>
    <n v="43.142857142857146"/>
    <n v="43.142857142857146"/>
    <n v="43.142857142857146"/>
    <m/>
    <x v="2"/>
    <s v=""/>
    <x v="15"/>
    <s v="H105R16"/>
    <n v="2"/>
    <s v="H105R16 - 2"/>
  </r>
  <r>
    <n v="275"/>
    <n v="361"/>
    <m/>
    <s v="Administrativo"/>
    <n v="1801003"/>
    <s v="H106R16. Administrativo - Revelación estado de amortización de Bienes de Uso Público._x000a__x000a_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
    <s v="Invías registra en su contabilidad la ejecución reportada a través de las actas que soportan la cuenta de cobro del contratista, sin tener en cuenta la fecha en que debía realizar la inversión."/>
    <s v="Preparar las notas a los Estados Financieros aplicando los conceptos contables establecidos en el régimen de Contabilidad Publica vigente."/>
    <s v="Elaborar Notas a los Estados Financieros."/>
    <s v="Notas"/>
    <n v="1"/>
    <d v="2018-01-01T00:00:00"/>
    <d v="2018-03-30T00:00:00"/>
    <n v="12.571428571428571"/>
    <s v="SF"/>
    <n v="1"/>
    <s v="SIN OBSERVACIONES"/>
    <m/>
    <n v="-1439.6333333333334"/>
    <n v="100"/>
    <n v="12.571428571428571"/>
    <n v="12.571428571428571"/>
    <n v="12.571428571428571"/>
    <m/>
    <x v="2"/>
    <s v="CUMPLIDO"/>
    <x v="15"/>
    <s v="H106R16"/>
    <n v="1"/>
    <s v="H106R16 - 1"/>
  </r>
  <r>
    <n v="276"/>
    <n v="362"/>
    <m/>
    <s v="Administrativo"/>
    <n v="1801003"/>
    <s v="H107R16. Reconocimiento de los Bienes de Uso Público amortizados en su totalidad._x000a__x000a_La cuenta (8315) Cuentas de Orden Deudoras de Control-Activos Retirados por $46.544 millones a 31 de diciembre de 2016, no incluye los valores correspondientes a BUP que han sufrido la pérdida de capacidad de utilización en un 100%, teniendo en cuenta su vida útil estimada."/>
    <s v="Riesgo inherente y de control de la totalidad de las obras que han sufrido pérdida total de capacidad de utilización y que se ha reconocido durante su vida útil la pérdida de capacidad de utilización."/>
    <s v="Aplicar el procedimiento establecido por la Contaduría General de la Nación sobre el tema de los BUP amortizados en su totalidad. Solicitar concepto a la Contaduría General de la Nación sobre si es procedente el traslado de los saldos a las cuentas de orden."/>
    <s v="Solicitar concepto a la Contaduría General de la Nación y aplicar lo conceptuado por esa entidad."/>
    <s v="Concepto"/>
    <n v="1"/>
    <d v="2017-11-01T00:00:00"/>
    <d v="2017-11-30T00:00:00"/>
    <n v="4.1428571428571432"/>
    <s v="SF"/>
    <n v="1"/>
    <s v="SIN OBSERVACIONES"/>
    <m/>
    <n v="-1435.6333333333334"/>
    <n v="100"/>
    <n v="4.1428571428571432"/>
    <n v="4.1428571428571432"/>
    <n v="4.1428571428571432"/>
    <m/>
    <x v="2"/>
    <s v="CUMPLIDO"/>
    <x v="15"/>
    <s v="H107R16"/>
    <n v="1"/>
    <s v="H107R16 - 1"/>
  </r>
  <r>
    <n v="277"/>
    <n v="363"/>
    <m/>
    <s v="Administrativo"/>
    <n v="1802001"/>
    <s v="H113R16. Apropiación Ejecución Presupuestal._x000a__x000a_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_x000a_"/>
    <s v="Debilidades de control y seguimiento a la utilización de los recursos y a la adecuada ejecución  presupuestal de la Entidad."/>
    <s v="Realizar reunión semanal con el Director General en Comité Directivo, donde se revisará el seguimiento  a  la ejecución de la inversión."/>
    <s v="Realizar reunión semanal con el Director General en Comité Directivo, donde se revisará el seguimiento  a  la ejecución de la inversión."/>
    <s v="Reporte trimestral"/>
    <n v="3"/>
    <d v="2017-11-01T00:00:00"/>
    <d v="2018-08-30T00:00:00"/>
    <n v="43.142857142857146"/>
    <s v="DO-DTEC"/>
    <n v="3"/>
    <s v="Acción de mejora considerada tanto efectiva como no efectiva por la Contraloría General de la República en Informe de Auditoría Financiera 2019, página 88. Por tanto, requiere aclaración."/>
    <m/>
    <n v="-1444.7333333333333"/>
    <n v="100"/>
    <n v="43.142857142857146"/>
    <n v="43.142857142857146"/>
    <n v="43.142857142857146"/>
    <m/>
    <x v="2"/>
    <s v="CUMPLIDO"/>
    <x v="15"/>
    <s v="H113R16"/>
    <n v="1"/>
    <s v="H113R16 - 1"/>
  </r>
  <r>
    <n v="278"/>
    <n v="364"/>
    <m/>
    <s v="Administrativo"/>
    <n v="1802002"/>
    <s v="_x000a_H114R16. Ejecución Presupuestal rubro inversión._x000a__x000a_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_x000a__x000a_Acción 1._x000a_"/>
    <s v="Los recursos y los proyectos de la vigencia 2016, no fueron ejecutados oportunamente, lo que afecta la inversión programada en proyectos como San Francisco Mocoa, Buga - Buenaventura, Puente Pumarejo y generando afectación en las metas previstas."/>
    <s v="Acción 1._x000a__x000a_Realizar reunión semanal con el Director General en Comité Directivo, donde se revisará el seguimiento a la respectiva ejecución correspondiente a los proyectos."/>
    <s v="Realizar reunión semanal con el Director General en Comité Directivo, donde se revisará el seguimiento a la respectiva ejecución correspondiente a los proyectos."/>
    <s v="Reporte trimestral"/>
    <n v="3"/>
    <d v="2017-11-01T00:00:00"/>
    <d v="2018-08-30T00:00:00"/>
    <n v="43.142857142857146"/>
    <s v="DO"/>
    <n v="3"/>
    <s v="Acción de mejora considerada no efectiva por la Contraloría General de la República en Informe de Auditoría Financiera 2019, página 88."/>
    <m/>
    <n v="-1444.7333333333333"/>
    <n v="100"/>
    <n v="43.142857142857146"/>
    <n v="43.142857142857146"/>
    <n v="43.142857142857146"/>
    <m/>
    <x v="2"/>
    <s v="CUMPLIDO"/>
    <x v="15"/>
    <s v="_x000a_H114R16"/>
    <n v="1"/>
    <s v="_x000a_H114R16 - 1"/>
  </r>
  <r>
    <m/>
    <n v="365"/>
    <m/>
    <m/>
    <n v="1802002"/>
    <s v="_x000a_H114R16. Ejecución Presupuestal rubro inversión._x000a__x000a_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_x000a__x000a_Acción 2._x000a_"/>
    <s v="Los recursos y los proyectos de la vigencia 2016, no fueron ejecutados oportunamente, lo que afecta la inversión programada en proyectos como San Francisco Mocoa, Buga - Buenaventura, Puente Pumarejo y generando afectación en las metas previstas."/>
    <s v="Acción 2._x000a__x000a_Solicitar al Ministerio de Hacienda más recursos en el PAC de manera que se incremente el porcentaje de los pagos y se disminuya las cuentas por pagar."/>
    <s v="Se realiza un memorando a la Oficina de Planeación del Invías solicitando que oficie al Ministerio de Hacienda mayores recursos."/>
    <s v="Memorando emitido y respuesta de la Oficina Asesora de Planeación"/>
    <n v="1"/>
    <d v="2017-11-01T00:00:00"/>
    <d v="2017-12-30T00:00:00"/>
    <n v="8.4285714285714288"/>
    <s v="DO"/>
    <n v="1"/>
    <s v="Acción de mejora considerada no efectiva por la Contraloría General de la República en Informe de Auditoría Financiera 2019, página 88."/>
    <m/>
    <n v="-1436.6333333333334"/>
    <n v="100"/>
    <n v="8.4285714285714288"/>
    <n v="8.4285714285714288"/>
    <n v="8.4285714285714288"/>
    <m/>
    <x v="2"/>
    <s v=""/>
    <x v="15"/>
    <s v="_x000a_H114R16"/>
    <n v="2"/>
    <s v="_x000a_H114R16 - 2"/>
  </r>
  <r>
    <m/>
    <n v="366"/>
    <m/>
    <m/>
    <n v="1802002"/>
    <s v="_x000a_H114R16. Ejecución Presupuestal rubro inversión._x000a__x000a_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_x000a__x000a_Acción 3._x000a_"/>
    <s v="Los recursos y los proyectos de la vigencia 2016, no fueron ejecutados oportunamente, lo que afecta la inversión programada en proyectos como San Francisco Mocoa, Buga - Buenaventura, Puente Pumarejo y generando afectación en las metas previstas."/>
    <s v="Acción 3._x000a__x000a_Realizar reunión con las unidades ejecutoras para la programación, planeación y efectiva ejecución correspondiente a los proyectos."/>
    <s v="Realizar reunión con unidades ejecutoras e informar sobre el seguimiento a la respectiva ejecución."/>
    <s v="Informe"/>
    <n v="3"/>
    <d v="2017-11-01T00:00:00"/>
    <d v="2018-08-30T00:00:00"/>
    <n v="43.142857142857146"/>
    <s v="DTEC"/>
    <n v="3"/>
    <s v="Acción de mejora considerada no efectiva por la Contraloría General de la República en Informe de Auditoría Financiera 2019, página 88."/>
    <m/>
    <n v="-1444.7333333333333"/>
    <n v="100"/>
    <n v="43.142857142857146"/>
    <n v="43.142857142857146"/>
    <n v="43.142857142857146"/>
    <m/>
    <x v="2"/>
    <s v=""/>
    <x v="15"/>
    <s v="_x000a_H114R16"/>
    <n v="3"/>
    <s v="_x000a_H114R16 - 3"/>
  </r>
  <r>
    <n v="279"/>
    <n v="367"/>
    <m/>
    <s v="Administrativo"/>
    <n v="1802002"/>
    <s v="H115R16.  Rezago presupuestal._x000a__x000a_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_x000a__x000a_Acción 1._x000a_"/>
    <s v="Debilidades de control y seguimiento en el manejo presupuestal y en la adecuada ejecución de las Reservas Presupuestales."/>
    <s v="Acción 1._x000a__x000a_Realizar reunión con las unidades ejecutoras para la programación, planeación y efectiva ejecución correspondiente a los proyectos y cancelación de saldos presupuestales."/>
    <s v="_x000a_Realizar reunión semanal con el Director General en Comité Directivo, donde se revisará la programación, planeación y efectiva ejecución correspondiente a los proyectos y cancelación de saldos presupuestales._x000a__x000a_"/>
    <s v="Reporte trimestral"/>
    <n v="3"/>
    <d v="2017-11-01T00:00:00"/>
    <d v="2018-08-30T00:00:00"/>
    <n v="43.142857142857146"/>
    <s v="DO"/>
    <n v="3"/>
    <s v="Acción de mejora considerada no efectiva por la Contraloría General de la República en Informe de Auditoría Financiera 2019, página 88."/>
    <m/>
    <n v="-1444.7333333333333"/>
    <n v="100"/>
    <n v="43.142857142857146"/>
    <n v="43.142857142857146"/>
    <n v="43.142857142857146"/>
    <m/>
    <x v="2"/>
    <s v="CUMPLIDO"/>
    <x v="15"/>
    <s v="H115R16"/>
    <n v="1"/>
    <s v="H115R16 - 1"/>
  </r>
  <r>
    <m/>
    <n v="368"/>
    <m/>
    <m/>
    <n v="1802002"/>
    <s v="H115R16.  Rezago presupuestal._x000a__x000a_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_x000a__x000a_Acción 2."/>
    <s v="Debilidades de control y seguimiento en el manejo presupuestal y en la adecuada ejecución de las Reservas Presupuestales."/>
    <s v="Acción 2._x000a__x000a_Realizar reunión con las unidades ejecutoras para la programación, planeación y efectiva ejecución correspondiente a los proyectos y cancelación de saldos presupuestales."/>
    <s v="Realizar reunión con unidades ejecutoras e informar sobre el seguimiento a la respectiva ejecución."/>
    <s v="Informe"/>
    <n v="3"/>
    <d v="2017-11-01T00:00:00"/>
    <d v="2018-08-30T00:00:00"/>
    <n v="43.142857142857146"/>
    <s v="DTEC"/>
    <n v="3"/>
    <s v="Acción de mejora considerada no efectiva por la Contraloría General de la República en Informe de Auditoría Financiera 2019, página 88."/>
    <m/>
    <n v="-1444.7333333333333"/>
    <n v="100"/>
    <n v="43.142857142857146"/>
    <n v="43.142857142857146"/>
    <n v="43.142857142857146"/>
    <m/>
    <x v="2"/>
    <s v=""/>
    <x v="15"/>
    <s v="H115R16"/>
    <n v="2"/>
    <s v="H115R16 - 2"/>
  </r>
  <r>
    <n v="280"/>
    <n v="369"/>
    <m/>
    <s v="Administrativo"/>
    <n v="1802002"/>
    <s v="H116R16. Sentencias y Conciliaciones. _x000a__x000a_La Entidad refleja créditos judiciales adeudados por valor de $237.436.6 millones y los recursos asignados fueron de $55.020.1 millones, lo cual evidencia un déficit presupuestal de $182.416.5 millones. "/>
    <s v="Falencias en la programación y asignación presupuestal, por este concepto y deja a la Entidad frente al riesgo de tener que cancelar gastos adicionales por intereses moratorios a pesar de contar con algunos recursos."/>
    <s v="Evidenciar el pago de sentencias, conciliaciones, laudos arbitrales y conciliaciones extrajudiciales por valor de $55.020.130.000."/>
    <s v="Conciliar información con la Oficina Asesora Jurídica, Grupo Presupuesto y Grupo Contabilidad."/>
    <s v="Informe"/>
    <n v="1"/>
    <d v="2017-11-01T00:00:00"/>
    <d v="2017-12-30T00:00:00"/>
    <n v="8.4285714285714288"/>
    <s v="SF"/>
    <n v="0.99"/>
    <s v="Se han pagado conciliaciones, laudos arbitrales y conciliaciones extrajudiciales por valor de $54.750.908.668,91. Pendiente diferencia de $269.221.331,09._x000a__x000a_Acción de mejora considerada no efectiva por la Contraloría General de la República en Informe de Auditoría Financiera 2019, página 88."/>
    <m/>
    <n v="-1436.6333333333334"/>
    <n v="99"/>
    <n v="8.3442857142857143"/>
    <n v="8.3442857142857143"/>
    <n v="8.4285714285714288"/>
    <m/>
    <x v="0"/>
    <s v="VENCIDO"/>
    <x v="15"/>
    <s v="H116R16"/>
    <n v="1"/>
    <s v="H116R16 - 1"/>
  </r>
  <r>
    <n v="281"/>
    <n v="370"/>
    <m/>
    <s v="Administrativo"/>
    <n v="1406100"/>
    <s v="H117R16. Muelle Puerto Gaitán. _x000a__x000a_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_x000a_"/>
    <s v="Se debe a deficiencias en los estudios técnicos que realizó el Invías, al momento de contratar la construcción del muelle, lo cual puede representar una gestión antieconómica."/>
    <s v="_x000a_Evidenciar que la construcción del muelle contaba con estudios y diseños adecuados a las necesidades del momento."/>
    <s v="Analizar la utilización del muelle de Puerto Gaitán."/>
    <s v="Informe"/>
    <n v="1"/>
    <d v="2017-11-01T00:00:00"/>
    <d v="2018-05-01T00:00:00"/>
    <n v="25.857142857142858"/>
    <s v="SMF"/>
    <n v="1"/>
    <s v="SIN OBSERVACIONES"/>
    <m/>
    <n v="-1440.7"/>
    <n v="100"/>
    <n v="25.857142857142858"/>
    <n v="25.857142857142858"/>
    <n v="25.857142857142858"/>
    <m/>
    <x v="2"/>
    <s v="CUMPLIDO"/>
    <x v="15"/>
    <s v="H117R16"/>
    <n v="1"/>
    <s v="H117R16 - 1"/>
  </r>
  <r>
    <n v="282"/>
    <n v="371"/>
    <m/>
    <s v="Administrativo"/>
    <n v="1406100"/>
    <s v="H119R16. Utilización Muelles propiedad de Invías. _x000a__x000a_En la administración pública el principio de eficiencia, está orientado a la optimización de los recursos disponibles e invertidos, respecto de los muelles el rendimiento o desempeño del servicio prestado por parte del bien adquirido o construido, en relación a su coste."/>
    <s v="Se establece una subutilización de la capacidad instalada."/>
    <s v="_x000a_Informar sobre la situación actual de los muelles."/>
    <s v="Analizar la utilización de cada uno de los muelles._x000a_"/>
    <s v="Informe"/>
    <n v="1"/>
    <d v="2017-11-01T00:00:00"/>
    <d v="2018-05-30T00:00:00"/>
    <n v="30"/>
    <s v="SMF"/>
    <n v="1"/>
    <s v="SIN OBSERVACIONES"/>
    <m/>
    <n v="-1441.6666666666667"/>
    <n v="100"/>
    <n v="30"/>
    <n v="30"/>
    <n v="30"/>
    <m/>
    <x v="2"/>
    <s v="CUMPLIDO"/>
    <x v="15"/>
    <s v="H119R16"/>
    <n v="1"/>
    <s v="H119R16 - 1"/>
  </r>
  <r>
    <n v="283"/>
    <n v="372"/>
    <m/>
    <s v="Administrativo"/>
    <n v="1101001"/>
    <s v="H121R16. Vía de ingreso muelle la Banqueta en el Meta. _x000a__x000a_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
    <s v="Limbo jurídico de propiedad  o responsabilidad de construcción de la vía, los recursos no fueron aprobados y la vía no se ha podido pavimentar generando deficiente optimización de los recursos invertidos por Invías en el muelle. "/>
    <s v="_x000a_Solicitar al Ministerio de Transporte un informe sobre el avance del CONPES de expansión vial, en el cual se incluyo la vía de acceso al Muelle de la Banqueta."/>
    <s v="Remitir oficio al Ministerio de Transporte solicitando informe sobre el Plan de Expansión Vial._x000a__x000a_"/>
    <s v="Oficio y respuesta"/>
    <n v="2"/>
    <d v="2017-11-01T00:00:00"/>
    <d v="2018-05-30T00:00:00"/>
    <n v="30"/>
    <s v="SMF"/>
    <n v="2"/>
    <s v="SIN OBSERVACIONES"/>
    <m/>
    <n v="-1441.6666666666667"/>
    <n v="100"/>
    <n v="30"/>
    <n v="30"/>
    <n v="30"/>
    <m/>
    <x v="2"/>
    <s v="CUMPLIDO"/>
    <x v="15"/>
    <s v="H121R16"/>
    <n v="1"/>
    <s v="H121R16 - 1"/>
  </r>
  <r>
    <n v="284"/>
    <n v="373"/>
    <m/>
    <s v="Administrativo con presunta connotación disciplinaria"/>
    <n v="1604001"/>
    <s v="H122R16.  Riberas de río en predios donde operan muelles propiedad de Invías._x000a__x000a_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
    <s v="Deficiencias en el registro de bienes de uso público en la base de datos del Invías, dónde fueron construidos y operan los muelles a cargo del instituto."/>
    <s v="_x000a_Evidenciar que el muelle de la Banqueta esta dentro de la ronda del río y por tanto es un BUP."/>
    <s v="Conseguir los documentos soportes."/>
    <s v="Informe"/>
    <n v="1"/>
    <d v="2017-11-01T00:00:00"/>
    <d v="2017-12-30T00:00:00"/>
    <n v="8.4285714285714288"/>
    <s v="SMF"/>
    <n v="1"/>
    <s v="SIN OBSERVACIONES"/>
    <m/>
    <n v="-1436.6333333333334"/>
    <n v="100"/>
    <n v="8.4285714285714288"/>
    <n v="8.4285714285714288"/>
    <n v="8.4285714285714288"/>
    <m/>
    <x v="2"/>
    <s v="CUMPLIDO"/>
    <x v="15"/>
    <s v="H122R16"/>
    <n v="1"/>
    <s v="H122R16 - 1"/>
  </r>
  <r>
    <n v="285"/>
    <n v="374"/>
    <m/>
    <s v="Administrativo con presunta connotación disciplinaria"/>
    <n v="1405004"/>
    <s v="H123R16. Obligaciones. _x000a__x000a_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_x000a__x000a_"/>
    <s v="Los municipios no están dando cumplimiento a las obligaciones de mantenimiento y reparaciones menores de los ferrys."/>
    <s v="_x000a_Exigir el cumplimiento a los municipios de las obligaciones establecidas en los contrataos de comodato de los ferrys."/>
    <s v="Oficiar a los municipios para que remitan los informes y realicen los mantenimientos correspondientes anexando soportes (9 ferrys)."/>
    <s v="Informe trimestral"/>
    <n v="3"/>
    <d v="2017-11-01T00:00:00"/>
    <d v="2018-08-30T00:00:00"/>
    <n v="43.142857142857146"/>
    <s v="SMF"/>
    <n v="3"/>
    <s v="SIN OBSERVACIONES"/>
    <m/>
    <n v="-1444.7333333333333"/>
    <n v="100"/>
    <n v="43.142857142857146"/>
    <n v="43.142857142857146"/>
    <n v="43.142857142857146"/>
    <m/>
    <x v="2"/>
    <s v="CUMPLIDO"/>
    <x v="15"/>
    <s v="H123R16"/>
    <n v="1"/>
    <s v="H123R16 - 1"/>
  </r>
  <r>
    <n v="286"/>
    <n v="375"/>
    <m/>
    <s v="Administrativo"/>
    <n v="1405004"/>
    <s v="H124R16.Utilización equipos de transporte. _x000a__x000a_El manual de funciones de la Subdirección Marítima y Fluvial, establece entre otras la función de Administrar integralmente los procesos de construcción, conservación, rehabilitación, balizaje, dragados y de seguridad en la infraestructura a su cargo."/>
    <s v="La Entidad no ha tomado determinaciones definitivas tendientes a solucionar la utilización de los Ferrys por parte de los municipios donde se encuentran en la actualidad."/>
    <s v="_x000a_Exigir el cumplimiento a los municipios de las obligaciones establecidas en los contratos de comodato de los ferrys."/>
    <s v="Oficiar a los municipios para que remitan los informes sobre la utilización de los equipos de transporte."/>
    <s v="Oficios"/>
    <n v="10"/>
    <d v="2017-11-01T00:00:00"/>
    <d v="2018-10-15T00:00:00"/>
    <n v="49.714285714285715"/>
    <s v="SMF"/>
    <n v="10"/>
    <s v="SIN OBSERVACIONES"/>
    <m/>
    <n v="-1446.2666666666667"/>
    <n v="100"/>
    <n v="49.714285714285715"/>
    <n v="49.714285714285715"/>
    <n v="49.714285714285715"/>
    <m/>
    <x v="2"/>
    <s v="CUMPLIDO"/>
    <x v="15"/>
    <s v="H124R16"/>
    <n v="1"/>
    <s v="H124R16 - 1"/>
  </r>
  <r>
    <n v="287"/>
    <n v="376"/>
    <m/>
    <s v="Administrativo con presunta connotación disciplinaria"/>
    <n v="1601001"/>
    <s v="H125R16. Inventarios Subdirección Marítima y Fluvial. _x000a__x000a_Las Normas Técnicas de control de Inventarios para el Sector Público, según Resolución No. 072-98/CGN, establece la obligatoriedad de llevar a cabo una vez al año el Inventario Físico General."/>
    <s v="Falta de inventarios."/>
    <s v="_x000a_Conciliar la información de los registros contables de los elementos entre la unidad ejecutora y el Grupo Contabilidad."/>
    <s v="Revisar y actualizar los BUP correspondientes a la unidad ejecutora y remitirlos al Grupo de Contabilidad y el Grupo de Inventarios."/>
    <s v="Informe de actualización de muelles"/>
    <n v="1"/>
    <d v="2017-11-01T00:00:00"/>
    <d v="2018-05-30T00:00:00"/>
    <n v="30"/>
    <s v="SMF"/>
    <n v="1"/>
    <s v="SIN OBSERVACIONES"/>
    <m/>
    <n v="-1441.6666666666667"/>
    <n v="100"/>
    <n v="30"/>
    <n v="30"/>
    <n v="30"/>
    <m/>
    <x v="2"/>
    <s v="CUMPLIDO"/>
    <x v="15"/>
    <s v="H125R16"/>
    <n v="1"/>
    <s v="H125R16 - 1"/>
  </r>
  <r>
    <n v="288"/>
    <n v="377"/>
    <m/>
    <s v="Administrativo"/>
    <n v="1103002"/>
    <s v="H1D16. Planeación contrato de obra 1246 de 2014_x000a__x000a_Revisada la documentación del contrato 1246 de 2014, se evidencian deficiencias en la planeación del mismo, que repercutieron en demoras en los tiempos de ejecución y la ejecución  de obras a posteriori de la fecha establecida en el plazo contractual.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6"/>
    <s v="H1D16"/>
    <n v="1"/>
    <s v="H1D16 - 1"/>
  </r>
  <r>
    <n v="289"/>
    <n v="378"/>
    <m/>
    <s v="Administrativo con presunta incidencia disciplinaria."/>
    <n v="1103002"/>
    <s v="H2D16. Perfeccionamiento y ejecución de los contratos de obra y consultorías._x000a__x000a_Se evidenció retrasos en la ejecución del contrato 1246 de 2014._x000a__x000a_Acción 1._x000a_"/>
    <s v="Demora perfeccionamiento del contrato."/>
    <s v="Acción 1._x000a__x000a_Emitir memorando circular de la Dirección General  dirigido a todas las dependencias recordando la obligación de darle celeridad a los tramites que tiene incidencia en la ejecución contractual "/>
    <s v="Memorando circular y reporte."/>
    <s v="Reporte "/>
    <n v="1"/>
    <d v="2017-11-01T00:00:00"/>
    <d v="2017-12-30T00:00:00"/>
    <n v="8.4285714285714288"/>
    <s v="SRN"/>
    <n v="1"/>
    <s v="SIN OBSERVACIONES"/>
    <m/>
    <n v="-1436.6333333333334"/>
    <n v="100"/>
    <n v="8.4285714285714288"/>
    <n v="8.4285714285714288"/>
    <n v="8.4285714285714288"/>
    <m/>
    <x v="2"/>
    <s v="CUMPLIDO"/>
    <x v="16"/>
    <s v="H2D16"/>
    <n v="1"/>
    <s v="H2D16 - 1"/>
  </r>
  <r>
    <m/>
    <n v="379"/>
    <m/>
    <m/>
    <n v="1103002"/>
    <s v="H2-1D16. Contrato de obra 4059 de 2013. _x000a__x000a_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_x000a__x000a_Acción 2."/>
    <s v="Lo anterior  evidencia demora en el perfeccionamiento de los contratos, lo que afectó el proceso de legalización y ejecución del contrato, teniendo en cuenta que el plazo de ejecución establecido fue de dos (29 y seis (6) meses respectivamente. "/>
    <s v="Acción 2._x000a__x000a_Introducir en los pliegos de condición en el ítem de CONDICIONES DEL CONTRATO - Documentos que debe entregar el CONSULTOR, un enunciado que diga: &quot; Nota 1: Las hojas de vida del personal necesario para impartir la orden de inicio del contrato deberán ser aprobadas por la firma interventora y avaladas por la unidad ejecutora en un término no mayor a quince (15) días calendario.&quot;, con el fin de mejorar el tiempo transcurrido desde el momento de suscripción del contrato y la orden de inicio del mismo, la cual no puede ser superior a un mes. "/>
    <s v="Incluir en los pliegos de condiciones de los nuevos procesos contractuales de Consultoría a ser publicados, un plazo de 15 días para aprobación de Hojas de Vida. "/>
    <s v="Pliegos de contratos de consultoría ajustados"/>
    <n v="1"/>
    <d v="2017-11-01T00:00:00"/>
    <d v="2017-12-30T00:00:00"/>
    <n v="8.4285714285714288"/>
    <s v="SEI"/>
    <n v="1"/>
    <s v="SIN OBSERVACIONES"/>
    <m/>
    <n v="-1436.6333333333334"/>
    <n v="100"/>
    <n v="8.4285714285714288"/>
    <n v="8.4285714285714288"/>
    <n v="8.4285714285714288"/>
    <m/>
    <x v="2"/>
    <s v=""/>
    <x v="16"/>
    <s v="H2D16"/>
    <n v="2"/>
    <s v="H2D16 - 2"/>
  </r>
  <r>
    <n v="290"/>
    <n v="380"/>
    <m/>
    <s v="Administrativo con presunta incidencia disciplinaria."/>
    <n v="1103002"/>
    <s v="H3D16. Plazo ejecución del contrato._x000a__x000a_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_x000a_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6"/>
    <s v="H3D16"/>
    <n v="1"/>
    <s v="H3D16 - 1"/>
  </r>
  <r>
    <n v="291"/>
    <n v="381"/>
    <m/>
    <s v="Administrativo con presunta incidencia disciplinaria."/>
    <n v="1103002"/>
    <s v="H4D16. Seguimiento y control del contrato_x000a__x000a_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_x000a_"/>
    <s v="Debilidades en los controles implementados"/>
    <s v="Requerir los informes a los Supervisores de los contratos de Interventoría de acuerdo a lo Indicado en el manual de contratación del Invías."/>
    <s v="Reporte de seguimiento con corte a Diciembre de 2017."/>
    <s v="Reporte"/>
    <n v="1"/>
    <d v="2018-01-15T00:00:00"/>
    <d v="2018-02-28T00:00:00"/>
    <n v="6.2857142857142856"/>
    <s v="SRN"/>
    <n v="1"/>
    <s v="SIN OBSERVACIONES"/>
    <m/>
    <n v="-1438.6333333333334"/>
    <n v="100"/>
    <n v="6.2857142857142856"/>
    <n v="6.2857142857142856"/>
    <n v="6.2857142857142856"/>
    <m/>
    <x v="2"/>
    <s v="CUMPLIDO"/>
    <x v="16"/>
    <s v="H4D16"/>
    <n v="1"/>
    <s v="H4D16 - 1"/>
  </r>
  <r>
    <n v="292"/>
    <n v="382"/>
    <m/>
    <s v="Administrativo con presunta incidencia disciplinaria."/>
    <n v="1702011"/>
    <s v="H5D16. Liquidación del contrato._x000a__x000a_La entidad no ha adelantado la liquidación del contrato 1246 de 2014, en el tiempo establecido, se observó que han transcurrido más de doce (12) meses; sin que la Entidad haya adelantado el proceso de liquidación._x000a_"/>
    <s v="Debilidades en los controles del proceso contractual"/>
    <s v="Liquidar  contrato 1246 de 2014."/>
    <s v="Elaboración acta de liquidación."/>
    <s v="Acta de liquidación"/>
    <n v="1"/>
    <d v="2018-02-01T00:00:00"/>
    <d v="2018-06-30T00:00:00"/>
    <n v="21.285714285714285"/>
    <s v="SRN"/>
    <n v="1"/>
    <s v="SIN OBSERVACIONES"/>
    <m/>
    <n v="-1442.7"/>
    <n v="100"/>
    <n v="21.285714285714285"/>
    <n v="21.285714285714285"/>
    <n v="21.285714285714285"/>
    <m/>
    <x v="2"/>
    <s v="CUMPLIDO"/>
    <x v="16"/>
    <s v="H5D16"/>
    <n v="1"/>
    <s v="H5D16 - 1"/>
  </r>
  <r>
    <n v="293"/>
    <n v="383"/>
    <m/>
    <s v="Administrativo con presunta incidencia disciplinaria."/>
    <n v="1201003"/>
    <s v="H6D16. Trámite proceso sancionatorio._x000a__x000a_Se observó debilidad en el trámite del procedimiento administrativo sancionatorio por incumplimiento  parcial del contrato 1246 de 2014._x000a_"/>
    <s v="Debilidad en el procedimiento administrativo."/>
    <s v="Priorizar casos con plazos contractuales cortos a efectos de iniciar a tiempo el procedimiento administrativo sancionatorio por incumplimientos parciales. "/>
    <s v="1. Revisar cada dos meses cuáles casos presentan alguna dificultad para establecer las alertas y las acciones pertinentes.                      _x000a__x000a_2. Analizar términos cortos frente a la competencia de la potestad sancionatoria."/>
    <s v="Reporte bimestral"/>
    <n v="5"/>
    <d v="2018-01-01T00:00:00"/>
    <d v="2018-10-30T00:00:00"/>
    <n v="43.142857142857146"/>
    <s v="OAJ"/>
    <n v="3"/>
    <s v="SIN OBSERVACIONES"/>
    <m/>
    <n v="-1446.7666666666667"/>
    <n v="60"/>
    <n v="25.88571428571429"/>
    <n v="25.88571428571429"/>
    <n v="43.142857142857146"/>
    <m/>
    <x v="0"/>
    <s v="VENCIDO"/>
    <x v="16"/>
    <s v="H6D16"/>
    <n v="1"/>
    <s v="H6D16 - 1"/>
  </r>
  <r>
    <n v="294"/>
    <n v="384"/>
    <m/>
    <s v="Administrativo con presunta incidencia disciplinaria."/>
    <s v="14 05 004"/>
    <s v="H1ECP. Convenios con saldos sin ejecutar en bancos. _x000a__x000a_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_x000a_"/>
    <s v="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
    <s v="Evidenciar mediante reporte la ejecución de los dineros en los bancos, respecto a los convenios observados por la contraloría."/>
    <s v="_x000a__x000a_1. Solicitud a los bancos respectivos e interventoría._x000a__x000a_2. Elaboración de reporte."/>
    <s v="Reporte"/>
    <n v="1"/>
    <d v="2017-11-01T00:00:00"/>
    <d v="2017-12-30T00:00:00"/>
    <n v="8.4285714285714288"/>
    <s v="SRT"/>
    <n v="0.25"/>
    <s v="SIN OBSERVACIONES"/>
    <m/>
    <n v="-1436.6333333333334"/>
    <n v="25"/>
    <n v="2.1071428571428572"/>
    <n v="2.1071428571428572"/>
    <n v="8.4285714285714288"/>
    <m/>
    <x v="0"/>
    <s v="VENCIDO"/>
    <x v="17"/>
    <s v="H1ECP"/>
    <n v="1"/>
    <s v="H1ECP - 1"/>
  </r>
  <r>
    <n v="295"/>
    <n v="385"/>
    <m/>
    <s v="Administrativo con presunta incidencia disciplinaria."/>
    <s v="14 05 004"/>
    <s v="H3ECP. Recursos ejecutados Convenio 2879-13._x000a__x000a_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
    <s v="Hecho que evidencia que no se realizó por parte de Invías control efectivo y oportuno de la ejecución de los recursos de acuerdo con el avance de las obras."/>
    <s v="Evidenciar mediante reporte la ejecución de los dineros en los bancos, respecto al convenio 2879 de 2013."/>
    <s v="_x000a__x000a_1. Solicitud a los bancos respectivos e interventoría._x000a__x000a_2. Elaboración de reporte."/>
    <s v="Reporte"/>
    <n v="1"/>
    <d v="2017-11-01T00:00:00"/>
    <d v="2017-12-30T00:00:00"/>
    <n v="8.4285714285714288"/>
    <s v="SRT"/>
    <n v="1"/>
    <s v="SIN OBSERVACIONES"/>
    <m/>
    <n v="-1436.6333333333334"/>
    <n v="100"/>
    <n v="8.4285714285714288"/>
    <n v="8.4285714285714288"/>
    <n v="8.4285714285714288"/>
    <m/>
    <x v="2"/>
    <s v="CUMPLIDO"/>
    <x v="17"/>
    <s v="H3ECP"/>
    <n v="1"/>
    <s v="H3ECP - 1"/>
  </r>
  <r>
    <n v="296"/>
    <n v="386"/>
    <m/>
    <s v="Administrativo"/>
    <s v="14 05 004"/>
    <s v="H5ECP. Amortización de los Anticipos Convenios._x000a__x000a_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_x000a_"/>
    <s v="Este hecho genera riesgo inherente y de control en la administración del anticipo y de la ejecución del Contrato de acuerdo con el plan de inversión del anticipo."/>
    <s v="Elaborar informe detallado con el respectivo balance financiero de los contratos de obra derivados de los Contratos Plan que tienen pactado entrega de anticipo._x000a__x000a_"/>
    <s v="Oficiar a la interventoría para que realice el seguimiento a la amortización de anticipos."/>
    <s v="Informes."/>
    <n v="2"/>
    <d v="2017-11-01T00:00:00"/>
    <d v="2018-03-30T00:00:00"/>
    <n v="21.285714285714285"/>
    <s v="SRT"/>
    <n v="0.66710000000000003"/>
    <s v="Acción de mejora considerada no efectiva por la Contraloría General de la República en Informe de Auditoría Financiera 2019, página 88."/>
    <m/>
    <n v="-1439.6333333333334"/>
    <n v="33.355000000000004"/>
    <n v="7.09985"/>
    <n v="7.09985"/>
    <n v="21.285714285714285"/>
    <m/>
    <x v="0"/>
    <s v="VENCIDO"/>
    <x v="17"/>
    <s v="H5ECP"/>
    <n v="1"/>
    <s v="H5ECP - 1"/>
  </r>
  <r>
    <n v="297"/>
    <n v="387"/>
    <m/>
    <s v="Administrativo"/>
    <s v="14 05 004"/>
    <s v="H6ECP. Cumplimiento de metas. Proyectos de inversión – Contratos Plan._x000a__x000a_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_x000a_"/>
    <s v="Deficiencias de planeación en la formulación de los proyectos frente a los resultados arrojados por los Estudios y Diseños."/>
    <s v="_x000a__x000a_Realizar informe detallado sobre el estado actual de las metas físicas ejecutadas de los proyectos - Contratos Plan."/>
    <s v="Realizar informes."/>
    <s v="Informes."/>
    <n v="2"/>
    <d v="2017-11-01T00:00:00"/>
    <d v="2018-03-30T00:00:00"/>
    <n v="21.285714285714285"/>
    <s v="SRT"/>
    <n v="0.85699999999999998"/>
    <s v="SIN OBSERVACIONES"/>
    <m/>
    <n v="-1439.6333333333334"/>
    <n v="42.85"/>
    <n v="9.1209285714285713"/>
    <n v="9.1209285714285713"/>
    <n v="21.285714285714285"/>
    <m/>
    <x v="0"/>
    <s v="VENCIDO"/>
    <x v="17"/>
    <s v="H6ECP"/>
    <n v="1"/>
    <s v="H6ECP - 1"/>
  </r>
  <r>
    <n v="298"/>
    <n v="388"/>
    <m/>
    <s v="Administrativo"/>
    <s v="11 03 002"/>
    <s v="H7ECP. Asignación de recursos y ejecución de proyectos declarados de importancia estratégica. Contratos Plan. 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1._x000a_"/>
    <s v="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
    <s v="Acción 1._x000a__x000a_Elaborar documento  acerca  del proyecto Red Terciaria Norte del Cauca, el cual no hace parte del convenio 2780 de 2013, objeto de la auditoría, pero que se encuentra incluido en el CONPES 3773 de 2013."/>
    <s v="Documento del proyecto Red Terciaria Norte del Cauca."/>
    <s v="Informe"/>
    <n v="1"/>
    <d v="2017-11-01T00:00:00"/>
    <d v="2017-12-30T00:00:00"/>
    <n v="8.4285714285714288"/>
    <s v="SRT"/>
    <n v="1"/>
    <s v="SIN OBSERVACIONES"/>
    <m/>
    <n v="-1436.6333333333334"/>
    <n v="100"/>
    <n v="8.4285714285714288"/>
    <n v="8.4285714285714288"/>
    <n v="8.4285714285714288"/>
    <m/>
    <x v="2"/>
    <s v="VENCIDO"/>
    <x v="17"/>
    <s v="H7ECP"/>
    <n v="1"/>
    <s v="H7ECP - 1"/>
  </r>
  <r>
    <m/>
    <n v="389"/>
    <m/>
    <m/>
    <s v="11 03 002"/>
    <s v="H7ECP. Asignación de recursos y ejecución de proyectos declarados de importancia estratégica. Contratos Plan. _x000a_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2._x000a__x000a__x000a__x000a_"/>
    <s v="Lo expuesto denota deficiencias en la formulación, ejecución y seguimiento de proyectos definidos en los documentos de política del Consejo Nacional de Política Económica y Social."/>
    <s v="Acción 2. _x000a__x000a_Presentar informe final de ejecución mediante acta de entrega y recibo definitivo y acta de liquidación."/>
    <s v="Reporte, acta de entrega y recibo definitivo y acta de liquidación."/>
    <s v="Reporte"/>
    <n v="1"/>
    <d v="2017-11-01T00:00:00"/>
    <d v="2017-12-30T00:00:00"/>
    <n v="8.4285714285714288"/>
    <s v="SRT"/>
    <n v="1"/>
    <s v="SIN OBSERVACIONES"/>
    <m/>
    <n v="-1436.6333333333334"/>
    <n v="100"/>
    <n v="8.4285714285714288"/>
    <n v="8.4285714285714288"/>
    <n v="8.4285714285714288"/>
    <m/>
    <x v="2"/>
    <s v=""/>
    <x v="17"/>
    <s v="H7ECP"/>
    <n v="2"/>
    <s v="H7ECP - 2"/>
  </r>
  <r>
    <m/>
    <n v="390"/>
    <m/>
    <m/>
    <s v="11 03 002"/>
    <s v="H7ECP. Asignación de recursos y ejecución de proyectos declarados de importancia estratégica. Contratos Plan. _x000a__x000a_Acción 3._x000a__x000a_"/>
    <s v="Lo expuesto denota deficiencias en la formulación, ejecución y seguimiento de proyectos definidos en los documentos de política del Consejo Nacional de Política Económica y Social."/>
    <s v="Acción 3. _x000a__x000a_Presentar informe del estado actual de los proyectos de Cauca y Tolima. "/>
    <s v="Solicitar información a la interventoría."/>
    <s v="Informes"/>
    <n v="2"/>
    <d v="2017-11-01T00:00:00"/>
    <d v="2018-03-30T00:00:00"/>
    <n v="21.285714285714285"/>
    <s v="SRT"/>
    <n v="1"/>
    <s v="SIN OBSERVACIONES"/>
    <m/>
    <n v="-1439.6333333333334"/>
    <n v="50"/>
    <n v="10.642857142857142"/>
    <n v="10.642857142857142"/>
    <n v="21.285714285714285"/>
    <m/>
    <x v="0"/>
    <s v=""/>
    <x v="17"/>
    <s v="H7ECP"/>
    <n v="3"/>
    <s v="H7ECP - 3"/>
  </r>
  <r>
    <n v="299"/>
    <n v="391"/>
    <m/>
    <s v="Administrativo"/>
    <s v="11 03 002"/>
    <s v="H8ECP. Información reportada por Invías para evaluación Proyectos Contratos Plan._x000a__x000a_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
    <s v="La documentación allegada por la Entidad, en respuesta a requerimientos, se determinó falta de coherencia en la misma."/>
    <s v="Elaborar un informe explicativo de los recursos contratados respecto a su ejecución para cada uno de los proyectos del Contrato Plan."/>
    <s v="Informe técnico ejecutivo de los Contratos Plan objeto del hallazgo."/>
    <s v="Informe"/>
    <n v="1"/>
    <d v="2017-11-01T00:00:00"/>
    <d v="2017-12-30T00:00:00"/>
    <n v="8.4285714285714288"/>
    <s v="SRT"/>
    <n v="0"/>
    <s v="SIN OBSERVACIONES"/>
    <m/>
    <n v="-1436.6333333333334"/>
    <n v="0"/>
    <n v="0"/>
    <n v="0"/>
    <n v="8.4285714285714288"/>
    <m/>
    <x v="0"/>
    <s v="VENCIDO"/>
    <x v="17"/>
    <s v="H8ECP"/>
    <n v="1"/>
    <s v="H8ECP - 1"/>
  </r>
  <r>
    <n v="300"/>
    <n v="392"/>
    <m/>
    <s v="Administrativo"/>
    <s v="14 04 004"/>
    <s v="H10ECP. Modificación alcance Contrato de Obra 1787 de 2014. _x000a__x000a_Se excluyeron cuatro (4) km del alcance físico del proyecto “Corredor Vial Riosucio - Belén De Bajirá - Caucheras”; sin que se redujera el valor de la apropiación presupuestal de los contratos de obra 1787 de 2014 y de interventoría  2053 de 2014._x000a_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
    <s v="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
    <s v="Socializar en la etapa precontractual  con los entes territoriales que estén involucrados en el proyecto a ejecutar, para evitar que se de duplicidad de intervención."/>
    <s v="Reporte trimestral sobre las socializaciones realizadas."/>
    <s v="Reporte trimestral"/>
    <n v="3"/>
    <d v="2017-11-01T00:00:00"/>
    <d v="2018-08-30T00:00:00"/>
    <n v="43.142857142857146"/>
    <s v="SRT"/>
    <n v="0"/>
    <s v="SIN OBSERVACIONES"/>
    <m/>
    <n v="-1444.7333333333333"/>
    <n v="0"/>
    <n v="0"/>
    <n v="0"/>
    <n v="43.142857142857146"/>
    <m/>
    <x v="0"/>
    <s v="VENCIDO"/>
    <x v="17"/>
    <s v="H10ECP"/>
    <n v="1"/>
    <s v="H10ECP - 1"/>
  </r>
  <r>
    <n v="301"/>
    <n v="393"/>
    <m/>
    <s v="Administrativo con presunta incidencia disciplinaria. "/>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1."/>
    <s v="Se constituyen en situaciones que denotan debilidades en el proceso de supervisión por parte de Invías, debido a la desatención de las obligaciones y responsabilidades, lo que puede afectar el cumplimiento contractual."/>
    <s v="Acción 1._x000a__x000a_Establecer los formatos estandarizados, de Informes mensuales de Gestor de Proyecto y de Supervisor de Contrato, acorde con las funciones establecidas para estos roles en el Manual de Contratación."/>
    <s v="Solicitar  mediante memorando a la Dirección Operativa la implementación de dos  formatos estandarizados, que se  anexarán, de Informes mensuales de Gestor de Proyecto y de Supervisor de Contrato, acorde con las funciones establecidas para estos roles en el Manual de Contratación. "/>
    <s v="Formatos"/>
    <n v="2"/>
    <d v="2017-11-01T00:00:00"/>
    <d v="2017-12-30T00:00:00"/>
    <n v="8.4285714285714288"/>
    <s v="SRN"/>
    <n v="2"/>
    <s v="SIN OBSERVACIONES"/>
    <m/>
    <n v="-1436.6333333333334"/>
    <n v="100"/>
    <n v="8.4285714285714288"/>
    <n v="8.4285714285714288"/>
    <n v="8.4285714285714288"/>
    <m/>
    <x v="2"/>
    <s v="CUMPLIDO"/>
    <x v="17"/>
    <s v="H11ECP"/>
    <n v="1"/>
    <s v="H11ECP - 1"/>
  </r>
  <r>
    <m/>
    <n v="394"/>
    <m/>
    <m/>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2."/>
    <s v="Se constituyen en situaciones que denotan debilidades en el proceso de supervisión por parte de Invías, debido a la desatención de las obligaciones y responsabilidades, lo que puede afectar el cumplimiento contractual."/>
    <s v="Acción 2._x000a__x000a_Reportar la aplicación de los formatos estandarizados por parte de los gestores y supervisor de los  Contratos de Obra 654 y 1787 de 2014."/>
    <s v="Reporte de aplicación."/>
    <s v="Formatos contratos de obra 654 y 1787 de 2014"/>
    <n v="2"/>
    <d v="2017-11-01T00:00:00"/>
    <d v="2017-12-30T00:00:00"/>
    <n v="8.4285714285714288"/>
    <s v="DO"/>
    <n v="2"/>
    <s v="SIN OBSERVACIONES"/>
    <m/>
    <n v="-1436.6333333333334"/>
    <n v="100"/>
    <n v="8.4285714285714288"/>
    <n v="8.4285714285714288"/>
    <n v="8.4285714285714288"/>
    <m/>
    <x v="2"/>
    <s v=""/>
    <x v="17"/>
    <s v="H11ECP"/>
    <n v="2"/>
    <s v="H11ECP - 2"/>
  </r>
  <r>
    <n v="302"/>
    <n v="395"/>
    <m/>
    <s v="Administrativo con presunta incidencia disciplinaria. "/>
    <s v="11 03 002"/>
    <s v="H12ECP. Determinación en la fase de planeación de los recursos necesarios para la gestión socio-predial – Contrato 654 de 2014. _x000a__x000a_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
    <s v="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7"/>
    <s v="H12ECP"/>
    <n v="1"/>
    <s v="H12ECP - 1"/>
  </r>
  <r>
    <n v="303"/>
    <n v="396"/>
    <m/>
    <s v="Administrativo"/>
    <s v="14 02 014"/>
    <s v="H13ECP. Determinación del riesgo predial para el desarrollo del proceso de licitación pública LP-DO-033-2014 que dio origen al Contrato de Obra 654 de 2014._x000a__x000a_Dentro de la estructuración de la  Matriz de Riesgos de la licitación pública LP-DO-033-2014 que dio origen al Contrato de Obra 654 de 2014, el tema predial no fue tenido en cuenta, pese a que el mismo fue objeto de observación al pliego de condiciones. "/>
    <s v="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
    <s v="Verificar con informe trimestral el cumplimiento de que todos los procesos  contemplen el riesgo predial."/>
    <s v="Verificación del  cumplimiento de la vigencia 2017 con corte a diciembre 31, de que todos los procesos  contemplen el riesgo predial."/>
    <s v="Informe "/>
    <n v="1"/>
    <d v="2018-01-15T00:00:00"/>
    <d v="2018-02-28T00:00:00"/>
    <n v="6.2857142857142856"/>
    <s v="SRN"/>
    <n v="1"/>
    <s v="SIN OBSERVACIONES"/>
    <m/>
    <n v="-1438.6333333333334"/>
    <n v="100"/>
    <n v="6.2857142857142856"/>
    <n v="6.2857142857142856"/>
    <n v="6.2857142857142856"/>
    <m/>
    <x v="2"/>
    <s v="CUMPLIDO"/>
    <x v="17"/>
    <s v="H13ECP"/>
    <n v="1"/>
    <s v="H13ECP - 1"/>
  </r>
  <r>
    <n v="304"/>
    <n v="397"/>
    <m/>
    <s v="Administrativo con presunta incidencia disciplinaria."/>
    <s v="14 04 004"/>
    <s v="H15ECP. Desarrollo de las actividades de gestión predial, Contrato de Obra 654 de 2014. _x000a__x000a_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quot;(...) la interventoría como la SMA ratifica que el pago adicional realizado por el contratista no seria objeto de reconocimiento económico con recursos del Contrato, respuesta que ha la fecha no ha sido objetada por parte del contratista&quot;. Sin embargo a éste Órgano de Control no le fue suministrada la comunicación donde se le da dicha respuesta al Contratista, pese a que se solicitaron los respectivos soportes relativos al tema._x000a__x000a_Acción 1."/>
    <s v="Lo anterior presuntamente ocasionado por debilidades en la comunicación  por parte del Instituto Nacional de Vías- Invías"/>
    <s v="Acción 1._x000a__x000a_Evidenciar ante la contraloría, mediante copia del oficio, que el pago adicional realizado por el contratista no es objeto de reconocimiento económico con recursos del contrato y que dicho pago no se realizó."/>
    <s v="Allegar copia del oficio donde se constata que el pago adicional realizado por el contratista no fue objeto de reconocimiento económico con recursos del contrato, y que dicho pago no se realizó."/>
    <s v="Oficio"/>
    <n v="1"/>
    <d v="2017-11-01T00:00:00"/>
    <d v="2018-06-30T00:00:00"/>
    <n v="34.428571428571431"/>
    <s v="SMA"/>
    <n v="1"/>
    <s v="SIN OBSERVACIONES"/>
    <m/>
    <n v="-1442.7"/>
    <n v="100"/>
    <n v="34.428571428571431"/>
    <n v="34.428571428571431"/>
    <n v="34.428571428571431"/>
    <m/>
    <x v="2"/>
    <s v="VENCIDO"/>
    <x v="17"/>
    <s v="H15ECP"/>
    <n v="1"/>
    <s v="H15ECP - 1"/>
  </r>
  <r>
    <m/>
    <n v="398"/>
    <m/>
    <m/>
    <s v="14 04 004"/>
    <s v="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_x000a__x000a_Acción 2."/>
    <s v="Lo anterior presuntamente ocasionado por debilidades de control y seguimiento a los procesos de adquisición predial por parte del Instituto Nacional de Vías- Invías"/>
    <s v="Acción 2._x000a__x000a_1. Socializar el proyecto a las comunidades sobre la necesidad de adquirir las mejoras, con fundamento en las necesidades técnicas diagnosticadas.                         _x000a__x000a_2. Realizar la adquisición y gestión predial que corresponda."/>
    <s v="1. Socialización del Proyecto con comunidades.             _x000a__x000a_2. Ejercer control por la interventoría al contratista para el pago oportuno de predios y mejoras para dar viabilidad y agilización al proyecto.                               _x000a__x000a_3. Presentar evidencia de las actas de compromiso sobre adquisición de mejoras."/>
    <s v="Informe"/>
    <n v="3"/>
    <d v="2017-11-01T00:00:00"/>
    <d v="2018-10-30T00:00:00"/>
    <n v="51.857142857142854"/>
    <s v="SMA"/>
    <n v="1"/>
    <s v="SIN OBSERVACIONES"/>
    <m/>
    <n v="-1446.7666666666667"/>
    <n v="33.333333333333329"/>
    <n v="17.285714285714281"/>
    <n v="17.285714285714281"/>
    <n v="51.857142857142854"/>
    <m/>
    <x v="0"/>
    <s v=""/>
    <x v="17"/>
    <s v="H15ECP"/>
    <n v="2"/>
    <s v="H15ECP - 2"/>
  </r>
  <r>
    <m/>
    <n v="399"/>
    <m/>
    <m/>
    <s v="14 04 004"/>
    <s v="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quot;(...) a la fecha no presenta cambio alguno en la propiedad dado que a la fecha la titularidad es del Territorio Colectivo Alto Mira y Frontera, no existiendo a la fecha fallo del Consejo de Estado sobre dicha controversia.&quot;_x000a__x000a_Acción 3."/>
    <s v="Dichas situaciones dificultan realizar su evaluación y seguimiento; además evidencian debilidades de control, por parte del Invías."/>
    <s v="Acción 3._x000a__x000a_Realizar seguimiento al proceso que se adelanta respecto a la propiedad.  "/>
    <s v="Solicitar al contratista e interventoría el estado del proceso judicial que se adelante respecto a la propiedad de terceros.                                                                         "/>
    <s v="Informe"/>
    <n v="2"/>
    <d v="2017-11-01T00:00:00"/>
    <d v="2018-10-30T00:00:00"/>
    <n v="51.857142857142854"/>
    <s v="SMA"/>
    <n v="0"/>
    <s v="SIN OBSERVACIONES"/>
    <m/>
    <n v="-1446.7666666666667"/>
    <n v="0"/>
    <n v="0"/>
    <n v="0"/>
    <n v="51.857142857142854"/>
    <m/>
    <x v="0"/>
    <s v=""/>
    <x v="17"/>
    <s v="H15ECP"/>
    <n v="3"/>
    <s v="H15ECP - 3"/>
  </r>
  <r>
    <m/>
    <n v="400"/>
    <m/>
    <m/>
    <s v="14 04 004"/>
    <s v="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_x000a__x000a_Acción 4."/>
    <s v="Lo anterior presuntamente fue ocasionado por debilidades en la no oportuna actualización de los expedientes por parte del Instituto Nacional de Vías- Invías"/>
    <s v="Acción 4._x000a__x000a_1. Reporte de cumplimiento de organización  de carpetas de acuerdo a Check list.                                                                              _x000a__x000a_2. Actualizar formatos de organización  y completar información documental  requerida en las carpetas del contrato  654 de 2014."/>
    <s v="1. Mantener control (Check list) sobre documentos que deben ser retenidos en las carpetas de los proyectos o contratos, para que  la comunicación sea oportuna al momento de ser requerida.                                                                                 _x000a__x000a_2. Requerir a la interventoría para que realice informe del estado de las carpetas prediales.  "/>
    <s v="Informe"/>
    <n v="3"/>
    <d v="2017-11-01T00:00:00"/>
    <d v="2018-10-30T00:00:00"/>
    <n v="51.857142857142854"/>
    <s v="SMA"/>
    <n v="1"/>
    <s v="SIN OBSERVACIONES"/>
    <m/>
    <n v="-1446.7666666666667"/>
    <n v="33.333333333333329"/>
    <n v="17.285714285714281"/>
    <n v="17.285714285714281"/>
    <n v="51.857142857142854"/>
    <m/>
    <x v="0"/>
    <s v=""/>
    <x v="17"/>
    <s v="H15ECP"/>
    <n v="4"/>
    <s v="H15ECP - 4"/>
  </r>
  <r>
    <n v="305"/>
    <n v="401"/>
    <m/>
    <s v="Administrativo con posible incidencia disciplinaria"/>
    <s v="14 04 004"/>
    <s v="H16ECP. Contrato de obra 654 del 2014._x000a__x000a_Presuntas irregularidades que han hecho que a octubre de 2016 se encuentre atrasada la ejecución de las obras y posiblemente el cumplimiento del objeto del contrato._x000a__x000a_a) Plazos de entrega de Estudios y Diseños a Fase III.  _x000a_b) Cesión de la Licencia Ambiental _x000a_c) Estructuración, seguimiento y control del proyecto. _x000a_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_x000a__x000a_Acción 1. "/>
    <s v="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
    <s v="Acción 1._x000a__x000a_Efectuar cronograma de obra ajustado de acuerdo a los numerales 7.11 y 734 del pliego de condiciones del contrato 654 de 2014"/>
    <s v="Solicitud a la interventoría el ajuste del cronograma de obra."/>
    <s v="Cronograma de obra ajustado"/>
    <n v="1"/>
    <d v="2017-11-01T00:00:00"/>
    <d v="2017-11-30T00:00:00"/>
    <n v="4.1428571428571432"/>
    <s v="SRN"/>
    <n v="1"/>
    <s v="SIN OBSERVACIONES"/>
    <m/>
    <n v="-1435.6333333333334"/>
    <n v="100"/>
    <n v="4.1428571428571432"/>
    <n v="4.1428571428571432"/>
    <n v="4.1428571428571432"/>
    <m/>
    <x v="2"/>
    <s v="CUMPLIDO"/>
    <x v="17"/>
    <s v="H16ECP"/>
    <n v="1"/>
    <s v="H16ECP - 1"/>
  </r>
  <r>
    <m/>
    <n v="402"/>
    <m/>
    <m/>
    <s v="14 04 004"/>
    <s v="H16ECP. Contrato de obra 654 del 2014._x000a__x000a_Presuntas irregularidades que han hecho que a octubre de 2016 se encuentre atrasada la ejecución de las obras y posiblemente el cumplimiento del objeto del contrato._x000a__x000a_Acción 2."/>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2 ._x000a__x000a_Realizar seguimiento a los procesos administrativos sancionatorios presentados durante la ejecución del contrato de obra No. 654 de 2014."/>
    <s v="Solicitud de información del proceso sancionatorio a la Oficina Asesora Jurídica."/>
    <s v="Reporte de seguimiento"/>
    <n v="1"/>
    <d v="2018-02-01T00:00:00"/>
    <d v="2018-03-01T00:00:00"/>
    <n v="4"/>
    <s v="SRN"/>
    <n v="1"/>
    <s v="SIN OBSERVACIONES"/>
    <m/>
    <n v="-1438.6666666666667"/>
    <n v="100"/>
    <n v="4"/>
    <n v="4"/>
    <n v="4"/>
    <m/>
    <x v="2"/>
    <s v=""/>
    <x v="17"/>
    <s v="H16ECP"/>
    <n v="2"/>
    <s v="H16ECP - 2"/>
  </r>
  <r>
    <m/>
    <n v="403"/>
    <m/>
    <m/>
    <s v="14 04 004"/>
    <s v="H16ECP. Contrato de obra 654 del 2014._x000a__x000a_b) Cesión de la Licencia Ambiental  Los literales a, b, c y d del numeral 2 del Apéndice D de los Pliegos de Condiciones determinan la obligatoriedad del Contratista de aceptar la cesión total de la licencia Ambiental. Esta &quot;actividad precedente&quot;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_x000a__x000a_Acción 3. (Antigua acción 4)"/>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3._x000a__x000a_Modificar los apéndices ambientales en lo correspondiente a los tiempos de cumplimiento.          "/>
    <s v="1. Actualizar apéndice ambiental en lo correspondiente a los tiempos._x000a__x000a_2.  Solicitar informe a la interventoría, en el que consigne las causales de incumplimiento y advertir la transgresión realizada a lo pactado en el contrato de interventoría y al manual de Interventoría."/>
    <s v="Apéndice modificado"/>
    <n v="1"/>
    <d v="2017-11-01T00:00:00"/>
    <d v="2018-05-30T00:00:00"/>
    <n v="30"/>
    <s v="SMA"/>
    <n v="1"/>
    <s v="SIN OBSERVACIONES"/>
    <m/>
    <n v="-1441.6666666666667"/>
    <n v="100"/>
    <n v="30"/>
    <n v="30"/>
    <n v="30"/>
    <m/>
    <x v="2"/>
    <s v=""/>
    <x v="17"/>
    <s v="H16ECP"/>
    <n v="3"/>
    <s v="H16ECP - 3"/>
  </r>
  <r>
    <n v="306"/>
    <n v="404"/>
    <m/>
    <s v="Administrativo con presunta incidencia disciplinaria."/>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1.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2"/>
    <s v="VENCIDO"/>
    <x v="17"/>
    <s v="H18ECP"/>
    <n v="1"/>
    <s v="H18ECP - 1"/>
  </r>
  <r>
    <m/>
    <n v="405"/>
    <m/>
    <s v="Administrativo con presunta incidencia disciplinaria."/>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2.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n v="4"/>
    <d v="2020-01-28T00:00:00"/>
    <d v="2020-11-30T00:00:00"/>
    <n v="43.857142857142854"/>
    <s v="DO"/>
    <n v="2"/>
    <s v="SIN OBSERVACIONES"/>
    <m/>
    <n v="-1472.1666666666667"/>
    <n v="50"/>
    <n v="21.928571428571427"/>
    <n v="21.928571428571427"/>
    <n v="43.857142857142854"/>
    <m/>
    <x v="0"/>
    <s v=""/>
    <x v="17"/>
    <s v="H18ECP"/>
    <n v="2"/>
    <s v="H18ECP - 2"/>
  </r>
  <r>
    <n v="307"/>
    <n v="406"/>
    <m/>
    <s v="Administrativo"/>
    <s v="15 04 006"/>
    <s v="H19ECP.  Alcance del Contrato 1787 – 2014. Administrativo._x000a__x000a_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
    <s v="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
    <s v="Efectuar el seguimiento a los procesos de diseños y construcción de redes de acueducto y alcantarillado en Belén de Bajirá, a cargo del DNP."/>
    <s v="Realizar seguimiento y presentar informe "/>
    <s v="Informe"/>
    <n v="1"/>
    <d v="2017-11-01T00:00:00"/>
    <d v="2017-12-30T00:00:00"/>
    <n v="8.4285714285714288"/>
    <s v="SRT"/>
    <n v="0.5"/>
    <s v="SIN OBSERVACIONES"/>
    <m/>
    <n v="-1436.6333333333334"/>
    <n v="50"/>
    <n v="4.2142857142857144"/>
    <n v="4.2142857142857144"/>
    <n v="8.4285714285714288"/>
    <m/>
    <x v="0"/>
    <s v="VENCIDO"/>
    <x v="17"/>
    <s v="H19ECP"/>
    <n v="1"/>
    <s v="H19ECP - 1"/>
  </r>
  <r>
    <n v="308"/>
    <n v="407"/>
    <m/>
    <s v="Administrativo."/>
    <s v="14 04 004"/>
    <s v="H22ECP. Verificación de la información de las fichas prediales, Contrato de Obra 1787 de 2014._x000a__x000a_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_x000a_"/>
    <s v="Por la no aplicación del 7.28 &quot;INTERVENTORÍA DE LOS TRABAJOS&quot; (PLIEGOS DE CONDICIONES)."/>
    <s v="Presentar informe de verificación por parte de la interventoría sobre evaluación, comprobación, inspección y revisión de las fichas prediales. "/>
    <s v="Presentar informe de la interventoría sobre verificación, evaluación, comprobación, inspección y revisión de las fichas prediales."/>
    <s v="Informe"/>
    <n v="1"/>
    <d v="2017-11-01T00:00:00"/>
    <d v="2018-05-30T00:00:00"/>
    <n v="30"/>
    <s v="SMA"/>
    <n v="1"/>
    <s v="SIN OBSERVACIONES"/>
    <m/>
    <n v="-1441.6666666666667"/>
    <n v="100"/>
    <n v="30"/>
    <n v="30"/>
    <n v="30"/>
    <m/>
    <x v="2"/>
    <s v="CUMPLIDO"/>
    <x v="17"/>
    <s v="H22ECP"/>
    <n v="1"/>
    <s v="H22ECP - 1"/>
  </r>
  <r>
    <n v="309"/>
    <n v="408"/>
    <m/>
    <s v="Administrativo con presunta incidencia disciplinaria."/>
    <s v="14 02 009"/>
    <s v="H24ECP. Estructuración Técnica del Proyecto de Mejoramiento y Construcción de la Vía Secundaria Ataco – Planadas del KM 35+900 al KM 38+730 en el Departamento del Tolima. _x000a__x000a_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
    <s v="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
    <s v="Solicitar informe técnico de la interventoría y departamento del Tolima sobre los estudios y diseños, así como la justificación técnica para la priorización de la construcción de los espolones."/>
    <s v="Oficiar a la Gobernación del Tolima y a la interventoría."/>
    <s v="Informe"/>
    <n v="1"/>
    <d v="2017-11-01T00:00:00"/>
    <d v="2017-12-30T00:00:00"/>
    <n v="8.4285714285714288"/>
    <s v="SRT"/>
    <n v="0"/>
    <s v="SIN OBSERVACIONES"/>
    <m/>
    <n v="-1436.6333333333334"/>
    <n v="0"/>
    <n v="0"/>
    <n v="0"/>
    <n v="8.4285714285714288"/>
    <m/>
    <x v="0"/>
    <s v="VENCIDO"/>
    <x v="17"/>
    <s v="H24ECP"/>
    <n v="1"/>
    <s v="H24ECP - 1"/>
  </r>
  <r>
    <n v="310"/>
    <n v="409"/>
    <m/>
    <s v="Administrativo."/>
    <s v="14 04 004"/>
    <s v="H25ECP. Ítems No Previstos Pactados Contrato 698 de 2014. Administrativo._x000a_ _x000a_En desarrollo del Contrato 698 de 2014, para el mejoramiento y construcción de la vía secundaria Ataco – Planadas del K36+450 al K38+730, se aprobaron por parte de la interventoría y se validaron por parte del departamento del Tolima, los ítems no previstos _x000a_"/>
    <s v="Por cuanto hay una contradicción o incoherencia, al referir que las estaciones se consideran entre distancias entre 100 y 1.000 metros (m) "/>
    <s v="Solicitar informe técnico por parte de la interventoría sobre la justificación de la aprobación de los ítems no previstos."/>
    <s v="Oficiar a la Interventoría."/>
    <s v="Informe."/>
    <n v="1"/>
    <d v="2017-11-01T00:00:00"/>
    <d v="2017-12-30T00:00:00"/>
    <n v="8.4285714285714288"/>
    <s v="SRT"/>
    <n v="1"/>
    <s v="SIN OBSERVACIONES"/>
    <m/>
    <n v="-1436.6333333333334"/>
    <n v="100"/>
    <n v="8.4285714285714288"/>
    <n v="8.4285714285714288"/>
    <n v="8.4285714285714288"/>
    <m/>
    <x v="2"/>
    <s v="CUMPLIDO"/>
    <x v="17"/>
    <s v="H25ECP"/>
    <n v="1"/>
    <s v="H25ECP - 1"/>
  </r>
  <r>
    <n v="311"/>
    <n v="410"/>
    <m/>
    <s v="Administrativo"/>
    <s v="14 04 004"/>
    <s v="H26ECP. Gestión predial desplegada en desarrollo de las obras del Contrato 2670 de 2014 y Contrato de Interventoría mediante Convenio 918 de 2014. _x000a__x000a_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_x000a_"/>
    <s v="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
    <s v="  Realizar el cierre predial. "/>
    <s v="Presentar informe de cierre predial. "/>
    <s v="Informes"/>
    <n v="2"/>
    <d v="2017-11-01T00:00:00"/>
    <d v="2018-10-30T00:00:00"/>
    <n v="51.857142857142854"/>
    <s v="SMA"/>
    <n v="0"/>
    <s v="SIN OBSERVACIONES"/>
    <m/>
    <n v="-1446.7666666666667"/>
    <n v="0"/>
    <n v="0"/>
    <n v="0"/>
    <n v="51.857142857142854"/>
    <m/>
    <x v="0"/>
    <s v="VENCIDO"/>
    <x v="17"/>
    <s v="H26ECP"/>
    <n v="1"/>
    <s v="H26ECP - 1"/>
  </r>
  <r>
    <n v="312"/>
    <n v="411"/>
    <m/>
    <s v="Administrativo con presunta incidencia disciplinaria."/>
    <s v="11 03 002"/>
    <s v="H1EVP. Planeación proyecto vía de la prosperidad (Gestión precontractual adelantada por la Gobernación del Magdalena). Contrato de Obra No. 617 de 2013 - Convenio 649 de 2013._x000a__x000a_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_x000a__x000a_Acción 1._x000a__x000a_"/>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
    <s v="Acción 1. _x000a__x000a_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Cláusula Incorporada en la minuta"/>
    <n v="1"/>
    <d v="2017-11-01T00:00:00"/>
    <d v="2017-12-30T00:00:00"/>
    <n v="8.4285714285714288"/>
    <s v="SRN"/>
    <n v="1"/>
    <s v="SIN OBSERVACIONES"/>
    <m/>
    <n v="-1436.6333333333334"/>
    <n v="100"/>
    <n v="8.4285714285714288"/>
    <n v="8.4285714285714288"/>
    <n v="8.4285714285714288"/>
    <m/>
    <x v="2"/>
    <s v="CUMPLIDO"/>
    <x v="18"/>
    <s v="H1EVP"/>
    <n v="1"/>
    <s v="H1EVP - 1"/>
  </r>
  <r>
    <m/>
    <n v="412"/>
    <m/>
    <m/>
    <s v="11 03 002"/>
    <s v="H1EVP. Planeación proyecto vía de la prosperidad (Gestión precontractual adelantada por la Gobernación del Magdalena). Contrato de Obra No. 617 de 2013 - Convenio 649 de 2013._x000a__x000a_Acción 2."/>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s v="Acción 2. _x000a__x000a_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
    <s v="Aprobar en el comité de adiciones, modificaciones y prorrogas, la modificación  del convenio No. 649 de 2013."/>
    <s v=" Convenio modificado"/>
    <n v="1"/>
    <d v="2017-11-01T00:00:00"/>
    <d v="2017-12-30T00:00:00"/>
    <n v="8.4285714285714288"/>
    <s v="SRN"/>
    <n v="1"/>
    <s v="SIN OBSERVACIONES"/>
    <m/>
    <n v="-1436.6333333333334"/>
    <n v="100"/>
    <n v="8.4285714285714288"/>
    <n v="8.4285714285714288"/>
    <n v="8.4285714285714288"/>
    <m/>
    <x v="2"/>
    <s v=""/>
    <x v="18"/>
    <s v="H1EVP"/>
    <n v="2"/>
    <s v="H1EVP - 2"/>
  </r>
  <r>
    <n v="313"/>
    <n v="413"/>
    <m/>
    <s v="Administrativo con presunta incidencia disciplinaria."/>
    <s v="14 01 003"/>
    <s v="H2EVP. Estudios previos - Convenio 649 de 2013._x000a__x000a_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_x000a__x000a_Acción 1."/>
    <s v="Lo anteriormente expuesto evidencia falta de controles, toda vez que la Entidad, presuntamente, pasa por alto la aplicación de lo estipulado en la normatividad general que regula la contratación."/>
    <s v="Acción 1. _x000a__x000a_En los futuros convenios, precisar  en los estudios previos la fuente que sirvió de base - presupuesto para la estimación del valor de la inversión.  "/>
    <s v="Emitir Directriz de la Dirección General a las Unidades Ejecutoras, que se debe cumplir con la obligación  de precisar  en los estudios previos la fuente que sirvió de base - presupuesto para la estimación del valor de la inversión"/>
    <s v="Memorando Circular"/>
    <n v="1"/>
    <d v="2017-11-01T00:00:00"/>
    <d v="2017-12-30T00:00:00"/>
    <n v="8.4285714285714288"/>
    <s v="SRN"/>
    <n v="1"/>
    <s v="SIN OBSERVACIONES"/>
    <m/>
    <n v="-1436.6333333333334"/>
    <n v="100"/>
    <n v="8.4285714285714288"/>
    <n v="8.4285714285714288"/>
    <n v="8.4285714285714288"/>
    <m/>
    <x v="2"/>
    <s v="CUMPLIDO"/>
    <x v="18"/>
    <s v="H2EVP"/>
    <n v="1"/>
    <s v="H2EVP - 1"/>
  </r>
  <r>
    <m/>
    <n v="414"/>
    <m/>
    <m/>
    <s v="14 01 003"/>
    <s v="H2EVP.  Estudios previos  - Convenio 649 de 2013._x000a__x000a_El INVIAS, al no contar con estudios previos correctamente estructurados,._x000a__x000a_Acción 2."/>
    <s v="Lo anteriormente expuesto evidencia falta de controles, toda vez que la Entidad, presuntamente, pasa por alto la aplicación de lo estipulado en la normatividad general que regula la contratación."/>
    <s v="Acción 2. _x000a__x000a_Seguimiento al cumplimiento de la Directriz de la Dirección General a las Unidades Ejecutoras de precisar  en los estudios previos la fuente de donde se tomaron los datos para la elaboración de cálculos del presupuesto e incluir los respectivos soportes.  "/>
    <s v="Realizar reporte de cumplimiento de la Directriz de la Dirección General a las Unidades Ejecutoras de precisar  en los estudios previos la fuente de donde se tomaron los datos para la elaboración de cálculos del presupuesto e incluir los respectivos soportes.   "/>
    <s v="Reporte de seguimiento"/>
    <n v="1"/>
    <d v="2018-02-01T00:00:00"/>
    <d v="2018-05-30T00:00:00"/>
    <n v="16.857142857142858"/>
    <s v="SRN"/>
    <n v="1"/>
    <s v="SIN OBSERVACIONES"/>
    <m/>
    <n v="-1441.6666666666667"/>
    <n v="100"/>
    <n v="16.857142857142858"/>
    <n v="16.857142857142858"/>
    <n v="16.857142857142858"/>
    <m/>
    <x v="2"/>
    <s v=""/>
    <x v="18"/>
    <s v="H2EVP"/>
    <n v="2"/>
    <s v="H2EVP - 2"/>
  </r>
  <r>
    <n v="314"/>
    <n v="415"/>
    <m/>
    <s v="Administrativo con presunta incidencia disciplinaria."/>
    <s v="14 04 004"/>
    <s v="H4EVP. Supervisión del contrato por parte del gestor técnico de proyecto. Convenio 1266 de 2012._x000a__x000a_Dentro del Manual de Funciones del Invías, corresponde a los funcionarios gestores de proyectos :_x000a__x000a_“Elaborar informes de gestión y resultados del área de acuerdo a parámetros y requerimientos de información interna y externa, entidades y organismos de control.”_x000a__x000a_Estos informes no se evidencian para el año 2015 por parte del Gestor del Convenio en Planta Central, lo cual se constituye en una presunta falta disciplinaria por incumplimiento del Manual de Funciones._x000a__x000a_Acción 1."/>
    <s v="Deficiencia en el seguimiento."/>
    <s v="Acción 1. _x000a__x000a_Compilar  los informes mensuales del Gestor de Proyecto del convenio No. 649-2013, correspondientes a la vigencia 2015."/>
    <s v="Presentar  los informes mensuales del Gestor de Proyecto del convenio No. 649-2013, correspondientes a la vigencia 2015."/>
    <s v="Informes"/>
    <n v="12"/>
    <d v="2017-11-01T00:00:00"/>
    <d v="2017-12-30T00:00:00"/>
    <n v="8.4285714285714288"/>
    <s v="SRN"/>
    <n v="12"/>
    <s v="SIN OBSERVACIONES"/>
    <m/>
    <n v="-1436.6333333333334"/>
    <n v="100"/>
    <n v="8.4285714285714288"/>
    <n v="8.4285714285714288"/>
    <n v="8.4285714285714288"/>
    <m/>
    <x v="2"/>
    <s v="CUMPLIDO"/>
    <x v="18"/>
    <s v="H4EVP"/>
    <n v="1"/>
    <s v="H4EVP - 1"/>
  </r>
  <r>
    <m/>
    <n v="416"/>
    <m/>
    <m/>
    <s v="14 04 004"/>
    <s v="H4EVP. Supervisión del contrato por parte del gestor técnico de proyecto. Convenio 1266 de 2012._x000a__x000a_Acción 2._x000a_"/>
    <s v="Deficiencia en el seguimiento."/>
    <s v="Acción 2._x000a__x000a_1. Establecer los formatos  de Informes mensuales de Gestor de Proyecto y de Supervisor de Contrato, acorde con las funciones establecidas para estos roles en el Manual de Contratación (SRN)._x000a__x000a_2 . Reportar el cumplimiento de la implementación de los formatos  de Informes mensuales de Gestor de Proyecto y de Supervisor de Contrato, acorde con las funciones establecidas para estos roles en el Manual de Contratación (DO)."/>
    <s v="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_x000a__x000a_2. Informe de implementación de formatos (1, DO)."/>
    <s v="1.  Formatos (2, SRN)._x000a__x000a_2. Informe (1, DO)."/>
    <n v="3"/>
    <d v="2017-11-01T00:00:00"/>
    <d v="2017-12-30T00:00:00"/>
    <n v="8.4285714285714288"/>
    <s v="DO-SRN"/>
    <n v="3"/>
    <s v="SIN OBSERVACIONES"/>
    <m/>
    <n v="-1436.6333333333334"/>
    <n v="100"/>
    <n v="8.4285714285714288"/>
    <n v="8.4285714285714288"/>
    <n v="8.4285714285714288"/>
    <m/>
    <x v="2"/>
    <s v=""/>
    <x v="18"/>
    <s v="H4EVP"/>
    <n v="2"/>
    <s v="H4EVP - 2"/>
  </r>
  <r>
    <n v="315"/>
    <n v="417"/>
    <m/>
    <s v="Administrativo con presunta incidencia disciplinaria y fiscal."/>
    <s v="14 04 005"/>
    <s v="H6EVP. Costos de transporte de materiales para terraplén. Contrato de Obra No. 617 de 2013 - Convenio 649 de 2013._x000a__x000a_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_x000a__x000a_Acción 1._x000a_"/>
    <s v="Estas modificaciones, son resultado de la incidencia de las divergencias entre los estudios iniciales y los actualizados, en cuanto al transporte de material se refiere. Estas divergencias hicieron que el alcance de las obras se redujera en un 48%. "/>
    <s v="Acción 1. _x000a__x000a_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_x000a_Cláusula Incorporada en la minuta"/>
    <n v="1"/>
    <d v="2017-11-01T00:00:00"/>
    <d v="2017-12-30T00:00:00"/>
    <n v="8.4285714285714288"/>
    <s v="SRN"/>
    <n v="1"/>
    <s v="SIN OBSERVACIONES"/>
    <m/>
    <n v="-1436.6333333333334"/>
    <n v="100"/>
    <n v="8.4285714285714288"/>
    <n v="8.4285714285714288"/>
    <n v="8.4285714285714288"/>
    <m/>
    <x v="2"/>
    <s v="CUMPLIDO"/>
    <x v="18"/>
    <s v="H6EVP"/>
    <n v="1"/>
    <s v="H6EVP - 1"/>
  </r>
  <r>
    <m/>
    <n v="418"/>
    <m/>
    <m/>
    <s v="14 04 005"/>
    <s v="H6EVP. Costos de transporte de materiales para terraplén. Contrato de Obra No. 617 de 2013 - Convenio 649 de 2013._x000a__x000a_Acción 2._x000a_"/>
    <s v="Estas modificaciones, son resultado de la incidencia de las divergencias entre los estudios iniciales y los actualizados, en cuanto al transporte de material se refiere. Estas divergencias hicieron que el alcance de las obras se redujera en un 48%. "/>
    <s v="Acción  2._x000a__x000a_Modificar el convenio 649 de 2013 incluyendo la siguiente OBLIGACIÓN PARA  EL DEPARTAMENTO:  EL DEPARTAMENTO deberá verificar con el acompañamiento de la Interventoría las distancias de acarreo de materiales y los costos, con el fin de realizar los ajustes necesarios."/>
    <s v="Aprobar en el comité de adiciones, modificaciones y prorrogas, la modificación  del convenio No. 649 de 2013."/>
    <s v="Convenio modificado"/>
    <n v="1"/>
    <d v="2017-11-01T00:00:00"/>
    <d v="2017-12-30T00:00:00"/>
    <n v="8.4285714285714288"/>
    <s v="SRN"/>
    <n v="1"/>
    <s v="SIN OBSERVACIONES"/>
    <m/>
    <n v="-1436.6333333333334"/>
    <n v="100"/>
    <n v="8.4285714285714288"/>
    <n v="8.4285714285714288"/>
    <n v="8.4285714285714288"/>
    <m/>
    <x v="2"/>
    <s v=""/>
    <x v="18"/>
    <s v="H6EVP"/>
    <n v="2"/>
    <s v="H6EVP - 2"/>
  </r>
  <r>
    <n v="316"/>
    <n v="419"/>
    <m/>
    <s v="Administrativo"/>
    <s v="14 04 004"/>
    <s v="H1R15. Desarrollo proyecto Cruce de la Cordillera Central - Túnel de la Línea._x000a__x000a_Se observaron deficiencias constructivas, escasez de personal en los frentes de trabajo, falta de señalización y protocolos de seguridad industrial en algunos sitios de la obra, inadecuada disposición del material sobrante y debilidades frente al tema de responsabilidad social._x000a__x000a_"/>
    <s v="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d v="2018-07-31T00:00:00"/>
    <n v="38.857142857142854"/>
    <s v="GPE"/>
    <n v="3"/>
    <s v="SIN OBSERVACIONES"/>
    <m/>
    <n v="-1443.7333333333333"/>
    <n v="100"/>
    <n v="38.857142857142854"/>
    <n v="38.857142857142854"/>
    <n v="38.857142857142854"/>
    <m/>
    <x v="2"/>
    <s v="CUMPLIDO"/>
    <x v="19"/>
    <s v="H1R15"/>
    <n v="1"/>
    <s v="H1R15 - 1"/>
  </r>
  <r>
    <n v="317"/>
    <n v="420"/>
    <m/>
    <s v="Administrativo con presunta incidencia disciplinaria y fiscal."/>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_x000a__x000a_Acción 1."/>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Acción 1._x000a__x000a_Identificar y actualizar la matriz de riesgos relacionada con la imposición de multas y pagos derivados de infracciones ambientales impuestas por las Autoridades Ambientales_x000a_"/>
    <s v="1.  Mesas de trabajo para identificar los posibles riesgos relacionados con la imposición de multas y pagos derivados de infracciones ambientales impuestas por las Autoridades Ambientales._x000a__x000a_2. Actualizar la matriz de riesgos_x000a__x000a_3. Socializar la matriz de riesgos actualizada_x000a_"/>
    <s v="Acta de reuniones_x000a__x000a_Matriz actualizada _x000a__x000a_Memorando Circular con el link de la matriz_x000a__x000a_ _x000a__x000a_ _x000a_"/>
    <n v="3"/>
    <d v="2020-08-01T00:00:00"/>
    <d v="2021-04-30T00:00:00"/>
    <n v="38.857142857142854"/>
    <s v="SMA"/>
    <n v="0"/>
    <s v="Acción de mejora reformulada por la Subdirección de Medio Ambiente y Gestión Social, aprobada por el Director General mediante memorando DG 43151 del 29 de julio de 2020, ante solicitud allegada en el memorando SMA 42584 del 28 de julio de 2020."/>
    <m/>
    <n v="-1477.2"/>
    <n v="0"/>
    <n v="0"/>
    <n v="0"/>
    <n v="0"/>
    <m/>
    <x v="3"/>
    <s v="PRÓXIMO A VENCER"/>
    <x v="19"/>
    <s v="H2R15"/>
    <n v="1"/>
    <s v="H2R15 - 1"/>
  </r>
  <r>
    <m/>
    <n v="421"/>
    <m/>
    <m/>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_x000a__x000a_Acción 2."/>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Acción 2._x000a__x000a_Control y seguimiento a los permisos ambientales para disminuir el riesgo relacionado con la imposición de multas y pagos derivados de infracciones ambientales impuestas por las Autoridades Ambientales_x000a__x000a_ _x000a__x000a_ _x000a_"/>
    <s v="1. Radicación por parte de las Interventorías, listado de permisos ambientales necesarios para el proyecto_x000a__x000a_2. Radicación por parte de las Interventorías, matriz de seguimiento actos administrativos para verificar la ejecución y avance de las obligaciones derivadas de los permisos ambientales otorgados por las autoridades ambientales.  _x000a__x000a_3. Radicación por parte de las Interventorías, acta de balance ambiental para la verificación del cumplimiento de las obligaciones derivadas de los permisos ambientales otorgados por las autoridades ambientales."/>
    <s v="Acta de radicación ambiental_x000a__x000a_Matriz seguimiento actos administrativos_x000a__x000a_Balance Ambiental a la terminación del contrato de obra y/o memorando dirigido a la Unidad Ejecutora_x000a__x000a_ _x000a__x000a_ _x000a_"/>
    <n v="3"/>
    <d v="2020-08-01T00:00:00"/>
    <d v="2021-04-30T00:00:00"/>
    <n v="38.857142857142854"/>
    <s v="SMA"/>
    <n v="0"/>
    <s v="Acción de mejora incluida ante reformulación adelantada por la Subdirección de Medio Ambiente y Gestión Social, aprobada por el Director General mediante memorando DG 43151 del 29 de julio de 2020, ante solicitud allegada en el memorando SMA 42584 del 28 de julio de 2020."/>
    <m/>
    <n v="-1477.2"/>
    <n v="0"/>
    <n v="0"/>
    <n v="0"/>
    <n v="0"/>
    <m/>
    <x v="3"/>
    <s v=""/>
    <x v="19"/>
    <s v="H2R15"/>
    <n v="2"/>
    <s v="H2R15 - 2"/>
  </r>
  <r>
    <n v="318"/>
    <n v="422"/>
    <m/>
    <s v="Administrativo con presunta incidencia disciplinaria."/>
    <s v="12 02 001"/>
    <s v="H3R15. Proceso de negociación del predio del tramo Quindío con número de ficha predial Q-OO1B._x000a__x000a_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
    <s v="Pese a lo reportado por la entidad,  se identifica falta de oportunidad del contratista para dar cumplimiento con las obligaciones a su cargo y de las fallas en materia de seguimiento a cargo de la Interventoría. "/>
    <s v="Aplicar y ejercer control de cumplimiento de la adquisición de predios desde la oferta de compra, hasta la adquisición voluntaria o por expropiación para evitar el vencimiento de los términos, mediante las mesas de trabajo entre contratista e interventoría. Check list.                                                               "/>
    <s v="Control y seguimiento de predios mediante mesas de trabajo y check list."/>
    <s v="Reporte de cumplimiento "/>
    <n v="1"/>
    <d v="2017-11-01T00:00:00"/>
    <d v="2017-12-30T00:00:00"/>
    <n v="8.4285714285714288"/>
    <s v="SMA"/>
    <n v="1"/>
    <s v="SIN OBSERVACIONES"/>
    <m/>
    <n v="-1436.6333333333334"/>
    <n v="100"/>
    <n v="8.4285714285714288"/>
    <n v="8.4285714285714288"/>
    <n v="8.4285714285714288"/>
    <m/>
    <x v="2"/>
    <s v="CUMPLIDO"/>
    <x v="19"/>
    <s v="H3R15"/>
    <n v="1"/>
    <s v="H3R15 - 1"/>
  </r>
  <r>
    <n v="319"/>
    <n v="423"/>
    <m/>
    <s v="Administrativo con presunta incidencia disciplinaria."/>
    <s v="14 04 006"/>
    <s v="H5R15. Modificaciones contractuales._x000a__x000a_Realizada una evaluación de los ítems contractuales y las cantidades previstas a ejecutar en desarrollo del Contrato 3361/2007, se determinó lo siguiente:_x000a_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_x000a__x000a__x000a_"/>
    <s v="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
    <s v="Entregar un reporte en donde se verifique que todas las unidades ejecutoras tienen una planeación adecuada en los futuros procesos licitatorios y realizar reportes de verificación."/>
    <s v="Se entregara un reporte trimestral"/>
    <s v="Reporte trimestral"/>
    <n v="3"/>
    <d v="2017-11-01T00:00:00"/>
    <d v="2018-08-30T00:00:00"/>
    <n v="43.142857142857146"/>
    <s v="DO"/>
    <n v="3"/>
    <s v="SIN OBSERVACIONES"/>
    <m/>
    <n v="-1444.7333333333333"/>
    <n v="100"/>
    <n v="43.142857142857146"/>
    <n v="43.142857142857146"/>
    <n v="43.142857142857146"/>
    <m/>
    <x v="2"/>
    <s v="CUMPLIDO"/>
    <x v="19"/>
    <s v="H5R15"/>
    <n v="1"/>
    <s v="H5R15 - 1"/>
  </r>
  <r>
    <n v="320"/>
    <n v="424"/>
    <m/>
    <s v="Administrativo"/>
    <s v="11 03 002"/>
    <s v="H6R15. Planeación Contrato Plan Boyacá – Metas Físicas._x000a__x000a_A marzo de 2016, se evidenciaron retrasos en todos los frentes de obra y reducción del alcance físico de las obras._x000a_"/>
    <s v="Deficiencias en la planeación del Convenio 1724 de 2013, cuyas causas se relacionan a continuación: • Falta de coordinación interinstitucional entre el Ente Nacional y el Ente Territorial, _x000a_• Los Estudios y Diseños Fase III, a cargo de la Gobernación, presentaron en la mayoría de los casos faltantes, inconsistencias y desactualizaciones ._x000a_• Deficiencias en la Gestión predial realizada por la Gobernación de Boyacá._x000a_• Falta de planeación técnica y financiera."/>
    <s v="_x000a_Evidenciar la normal la ejecución del contrato y la actualización de los estudios y diseños._x000a_"/>
    <s v="_x000a__x000a_Reporte de los estudios y diseños actualizados, y de ejecución de la obra."/>
    <s v="Reporte de estudios y diseños actualizados"/>
    <n v="1"/>
    <d v="2017-11-01T00:00:00"/>
    <d v="2017-12-30T00:00:00"/>
    <n v="8.4285714285714288"/>
    <s v="SRT"/>
    <n v="1"/>
    <s v="SIN OBSERVACIONES"/>
    <m/>
    <n v="-1436.6333333333334"/>
    <n v="100"/>
    <n v="8.4285714285714288"/>
    <n v="8.4285714285714288"/>
    <n v="8.4285714285714288"/>
    <m/>
    <x v="2"/>
    <s v="CUMPLIDO"/>
    <x v="19"/>
    <s v="H6R15"/>
    <n v="1"/>
    <s v="H6R15 - 1"/>
  </r>
  <r>
    <n v="321"/>
    <n v="425"/>
    <m/>
    <s v="Administrativo con presunta incidencia disciplinaria."/>
    <s v="14 02 003"/>
    <s v="H7R15. Estudios y diseños Fase III - Obras Contrato Plan Boyacá. _x000a__x000a_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
    <s v="Lo anterior debido a la falta de diseños en estructuras puntuales y los ajustes en alineamiento y sección que tuvieron que ser realizados a los diseños originales, por su desactualización y falta de coordinación con respecto a la realidad en campo"/>
    <s v="_x000a_Evidenciar la normal  ejecución del contrato y la actualización de los estudios y diseños._x000a_"/>
    <s v="_x000a__x000a_Reporte de los estudios y diseños actualizados, y de ejecución de la obra."/>
    <s v="Reporte de estudios y diseños actualizados"/>
    <n v="1"/>
    <d v="2017-11-01T00:00:00"/>
    <d v="2017-12-30T00:00:00"/>
    <n v="8.4285714285714288"/>
    <s v="SRT"/>
    <n v="1"/>
    <s v="SIN OBSERVACIONES"/>
    <m/>
    <n v="-1436.6333333333334"/>
    <n v="100"/>
    <n v="8.4285714285714288"/>
    <n v="8.4285714285714288"/>
    <n v="8.4285714285714288"/>
    <m/>
    <x v="2"/>
    <s v="CUMPLIDO"/>
    <x v="19"/>
    <s v="H7R15"/>
    <n v="1"/>
    <s v="H7R15 - 1"/>
  </r>
  <r>
    <n v="322"/>
    <n v="426"/>
    <m/>
    <s v="Administrativo con presunta incidencia disciplinaria."/>
    <s v="11 03 002"/>
    <s v="H8R15. Planeación contratos de interventoría celebrados con ocasión del Convenio Interadministrativo 1724-2013. _x000a__x000a_Contratos de Interventoría 4054-2013, 4055-2013,4105-2013, 4106-2013, 4147-2013, 4148-2013, 4149-2013, 4183-2013, celebrados por el Invías._x000a__x000a_- El Invías suscribió los  ocho (8) mencionados contratos de interventoría para el seguimiento a los contratos de obra derivados del Convenio 1724, sin embargo, la Gobernación de Boyacá celebró  cuatro (4) contratos de obra, quedando algunos contratos con mas de una interventoría."/>
    <s v="Lo anterior, demuestra débil planeación,   deficiente coordinación interinstitucional para ejecutar de manera oportuna y efectiva los recursos  "/>
    <s v="_x000a_Presentar informe donde se sustente la función que cumplía cada interventoría en contrato de obra."/>
    <s v="Elaboración de informe."/>
    <s v="Informe"/>
    <n v="1"/>
    <d v="2017-11-01T00:00:00"/>
    <d v="2017-12-30T00:00:00"/>
    <n v="8.4285714285714288"/>
    <s v="SRT"/>
    <n v="1"/>
    <s v="SIN OBSERVACIONES"/>
    <m/>
    <n v="-1436.6333333333334"/>
    <n v="100"/>
    <n v="8.4285714285714288"/>
    <n v="8.4285714285714288"/>
    <n v="8.4285714285714288"/>
    <m/>
    <x v="2"/>
    <s v="CUMPLIDO"/>
    <x v="19"/>
    <s v="H8R15"/>
    <n v="1"/>
    <s v="H8R15 - 1"/>
  </r>
  <r>
    <n v="323"/>
    <n v="427"/>
    <m/>
    <s v="Administrativo con presunta incidencia disciplinaria."/>
    <s v="14 04 004"/>
    <s v="H9R15. Supervisión del Convenio Interadministrativo 1724 de 2013._x000a_ _x000a_En el acervo documental de la carpeta del convenio y en los obrantes enviado con oficio OCI20757 del 5 de mayo de 2016, no se evidencia la existencia de documentos correspondientes a la vigilancia y control de la ejecución del Convenio."/>
    <s v="Lo anteriormente expuesto se suscitó por falencias de orden administrativo y conlleva un presunto incumplimiento de lo previsto en el en los numerales 1 y 2 del Artículo 34 de la Ley 734 de 2002, así como del artículo 84 de la Ley 1474 de 2011."/>
    <s v="Verificar el cumplimiento de lo dispuesto en las cláusulas del convenio relacionado con la supervisión que se debe ejercer,_x000a_presentando informe desde junio de 2016. "/>
    <s v="Solicitar al supervisor que presente los respectivos informes de supervisión y actualización de la carpeta contractual._x000a_"/>
    <s v="Informe"/>
    <n v="1"/>
    <d v="2017-11-01T00:00:00"/>
    <d v="2017-12-30T00:00:00"/>
    <n v="8.4285714285714288"/>
    <s v="SRT"/>
    <n v="0.4"/>
    <s v="SIN OBSERVACIONES"/>
    <m/>
    <n v="-1436.6333333333334"/>
    <n v="40"/>
    <n v="3.3714285714285719"/>
    <n v="3.3714285714285719"/>
    <n v="8.4285714285714288"/>
    <m/>
    <x v="0"/>
    <s v="VENCIDO"/>
    <x v="19"/>
    <s v="H9R15"/>
    <n v="1"/>
    <s v="H9R15 - 1"/>
  </r>
  <r>
    <n v="324"/>
    <n v="428"/>
    <m/>
    <s v="Administrativo con presunta incidencia disciplinaria."/>
    <s v="14 02 014"/>
    <s v="H10R15. Resolución justificando la modalidad de contratación directa del Convenio 1724 de 2013._x000a__x000a_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
    <s v="Justificación de la contratación directa"/>
    <s v="Incluir dentro de la carpeta contractual el Acto Administrativo de justificación de la contratación directa._x000a_"/>
    <s v="Presentar el Acto Administrativo de justificación de la contratación._x000a__x000a_"/>
    <s v="Acto administrativo"/>
    <n v="1"/>
    <d v="2017-11-01T00:00:00"/>
    <d v="2017-12-30T00:00:00"/>
    <n v="8.4285714285714288"/>
    <s v="SRT"/>
    <n v="1"/>
    <s v="SIN OBSERVACIONES"/>
    <m/>
    <n v="-1436.6333333333334"/>
    <n v="100"/>
    <n v="8.4285714285714288"/>
    <n v="8.4285714285714288"/>
    <n v="8.4285714285714288"/>
    <m/>
    <x v="2"/>
    <s v="CUMPLIDO"/>
    <x v="19"/>
    <s v="H10R15"/>
    <n v="1"/>
    <s v="H10R15 - 1"/>
  </r>
  <r>
    <n v="325"/>
    <n v="429"/>
    <m/>
    <s v="Administrativo con presunta incidencia disciplinaria."/>
    <s v="12 01 003"/>
    <s v="H11R15. Rendimientos financieros generados por el Convenio 2963 de 2013. _x000a__x000a_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
    <s v="Deficiencias en el clausulado del Convenio 2963 de 2013, suscrito entre el Instituto Nacional de Vías Invías y el Departamento de Santander, que en su cláusula sexta Manejo de los Recursos"/>
    <s v="Dar cumplimiento a lo dispuesto en el artículo 33 del Decreto 4730 de 2005, sobre la consignación mensual de los rendimientos financieros de los recursos entregados en los Convenios Interadministrativos."/>
    <s v="Elaboración de modificación de la minuta del convenio en lo relacionado con la cláusula de los rendimientos financieros. Se remitirá a la Dirección de Contratación para su aprobación."/>
    <s v="Minuta modificada"/>
    <n v="1"/>
    <d v="2017-11-01T00:00:00"/>
    <d v="2017-12-30T00:00:00"/>
    <n v="8.4285714285714288"/>
    <s v="SRT"/>
    <n v="1"/>
    <s v="SIN OBSERVACIONES"/>
    <m/>
    <n v="-1436.6333333333334"/>
    <n v="100"/>
    <n v="8.4285714285714288"/>
    <n v="8.4285714285714288"/>
    <n v="8.4285714285714288"/>
    <m/>
    <x v="2"/>
    <s v="CUMPLIDO"/>
    <x v="19"/>
    <s v="H11R15"/>
    <n v="1"/>
    <s v="H11R15 - 1"/>
  </r>
  <r>
    <n v="326"/>
    <n v="430"/>
    <m/>
    <s v="Administrativo"/>
    <s v="11 03 002"/>
    <s v="H13R15. Ejecución proyecto mejoramiento y rehabilitación de la primera calzada de la Circunvalar Barranquilla .  _x000a__x000a_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_x000a_"/>
    <s v="Debilidades en la matriz de riesgos definida para el contrato, al no contemplar actividades inherentes al proyecto y que por tanto impactan su ejecución, lo que ha conllevado a la reprogramación de las actividades contempladas en el contrato de obra. "/>
    <s v="Elaborar informe del estado actual del convenio"/>
    <s v="Solicitar informe del estado actual del convenio"/>
    <s v="Informe"/>
    <n v="1"/>
    <d v="2017-11-01T00:00:00"/>
    <d v="2017-12-30T00:00:00"/>
    <n v="8.4285714285714288"/>
    <s v="SRN"/>
    <n v="1"/>
    <s v="SIN OBSERVACIONES"/>
    <m/>
    <n v="-1436.6333333333334"/>
    <n v="100"/>
    <n v="8.4285714285714288"/>
    <n v="8.4285714285714288"/>
    <n v="8.4285714285714288"/>
    <m/>
    <x v="2"/>
    <s v="CUMPLIDO"/>
    <x v="19"/>
    <s v="H13R15"/>
    <n v="1"/>
    <s v="H13R15 - 1"/>
  </r>
  <r>
    <n v="327"/>
    <n v="431"/>
    <m/>
    <s v="Administrativo"/>
    <s v="11 03 002"/>
    <s v="H14R15. Interventoría  Contrato 2083 de 2014._x000a__x000a_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
    <s v="Debilidades de los controles implementados que no permiten advertir oportunamente el problema presentado para el cumplimiento de la ejecución de las obras; lo que puede afectar el cumplimiento del objeto y "/>
    <s v="Coordinar en caso de convenios interadministrativos con el ente territorial para que se inicien paralelamente la contratación de la obra como de la Interventoría. "/>
    <s v="Incluir en la minuta de los convenios la clausula en la cual se señale la obligación de  iniciar paralelamente la contratación de la obra como de la Interventoría."/>
    <s v="Reporte"/>
    <n v="1"/>
    <d v="2017-11-01T00:00:00"/>
    <d v="2017-12-30T00:00:00"/>
    <n v="8.4285714285714288"/>
    <s v="DC"/>
    <n v="1"/>
    <s v="SIN OBSERVACIONES"/>
    <m/>
    <n v="-1436.6333333333334"/>
    <n v="100"/>
    <n v="8.4285714285714288"/>
    <n v="8.4285714285714288"/>
    <n v="8.4285714285714288"/>
    <m/>
    <x v="2"/>
    <s v="CUMPLIDO"/>
    <x v="19"/>
    <s v="H14R15"/>
    <n v="1"/>
    <s v="H14R15 - 1"/>
  </r>
  <r>
    <n v="328"/>
    <n v="432"/>
    <m/>
    <s v="Administrativo con presunta incidencia disciplinaria."/>
    <s v="12 01 003"/>
    <s v="H15R15. Rendimientos financieros por anticipos. _x000a__x000a_El Interventor no consignó mensualmente los rendimientos financieros generados por concepto de anticipo recibido. El 27 de abril de 2016 consignó a la Dirección del Tesoro Nacional los rendimientos acumulados desde agosto de 2015 a febrero de 2016. _x000a_• Convenio Interadministrativo 1344 de 2014_x000a_"/>
    <s v="Deficiencia en la supervisión"/>
    <s v="Seguimiento al cumplimiento de la obligación contenida en el artículo 33 del Decreto 4730 de 2005 "/>
    <s v="Memorando Circular de Dirección General recordando la Obligación  contenida en el artículo 33 del Decreto 4730 de 2005"/>
    <s v="Reporte con corte a octubre de 2017"/>
    <n v="1"/>
    <d v="2017-11-01T00:00:00"/>
    <d v="2017-12-30T00:00:00"/>
    <n v="8.4285714285714288"/>
    <s v="SRN"/>
    <n v="1"/>
    <s v="SIN OBSERVACIONES"/>
    <m/>
    <n v="-1436.6333333333334"/>
    <n v="100"/>
    <n v="8.4285714285714288"/>
    <n v="8.4285714285714288"/>
    <n v="8.4285714285714288"/>
    <m/>
    <x v="2"/>
    <s v="CUMPLIDO"/>
    <x v="19"/>
    <s v="H15R15"/>
    <n v="1"/>
    <s v="H15R15 - 1"/>
  </r>
  <r>
    <n v="329"/>
    <n v="433"/>
    <m/>
    <s v="Administrativo con presunta incidencia disciplinaria."/>
    <s v="14 04 004"/>
    <s v="H16R15. Proceso de supervisión de convenios interadministrativos._x000a__x000a_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_x000a_• Convenio Interadministrativo 1344 de 2014 _x000a_• Convenio Interadministrativo 1345 de 2014_x000a_ "/>
    <s v="Deficiencia en la supervisión"/>
    <s v="Actualización del Manual de Contratación, incluyendo el capitulo de supervisión contractual de conformidad con las leyes vigentes.  "/>
    <s v="Actividad 1. Capacitación al personal que ejerza funciones de supervisión en la Dirección Operativa, unidades ejecutoras y direcciones territoriales."/>
    <s v="Jornada de capacitación "/>
    <n v="10"/>
    <d v="2020-02-01T00:00:00"/>
    <d v="2020-11-30T00:00:00"/>
    <n v="43.285714285714285"/>
    <s v="DO-DC"/>
    <n v="0"/>
    <s v="SIN OBSERVACIONES"/>
    <m/>
    <n v="-1472.1666666666667"/>
    <n v="0"/>
    <n v="0"/>
    <n v="0"/>
    <n v="43.285714285714285"/>
    <m/>
    <x v="0"/>
    <s v="VENCIDO"/>
    <x v="19"/>
    <s v="H16R15"/>
    <n v="1"/>
    <s v="H16R15 - 1"/>
  </r>
  <r>
    <n v="330"/>
    <n v="434"/>
    <m/>
    <s v="Administrativo"/>
    <s v="11 03 002"/>
    <s v="H17R15. Construcción de puentes peatonales en vías concesionadas - Alcance físico de las obras y plazo de las mismas. _x000a__x000a_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
    <s v="Falencias en planeación "/>
    <s v="_x000a__x000a_Incorporar en los convenios la obligación del ente contratante de las obras de obtener previamente a la contratación, los estudios y diseños requeridos para llevar a cabo el proyecto."/>
    <s v="Solicitud a la Dirección de Contratación de la incorporación de la clausula de la obligación del ente contratante relacionado con los estudios y diseños"/>
    <s v="Clausula incorporada"/>
    <n v="1"/>
    <d v="2017-11-01T00:00:00"/>
    <d v="2017-12-30T00:00:00"/>
    <n v="8.4285714285714288"/>
    <s v="SRN"/>
    <n v="1"/>
    <s v="SIN OBSERVACIONES"/>
    <m/>
    <n v="-1436.6333333333334"/>
    <n v="100"/>
    <n v="8.4285714285714288"/>
    <n v="8.4285714285714288"/>
    <n v="8.4285714285714288"/>
    <m/>
    <x v="2"/>
    <s v="CUMPLIDO"/>
    <x v="19"/>
    <s v="H17R15"/>
    <n v="1"/>
    <s v="H17R15 - 1"/>
  </r>
  <r>
    <n v="331"/>
    <n v="435"/>
    <m/>
    <s v="Administrativo con presunta incidencia disciplinaria e indagación preliminar."/>
    <s v="12 01 003"/>
    <s v="H18R15. Rendimientos financieros Convenio 3075 de 2013. _x000a__x000a_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
    <s v="Deficiencia en la supervisión"/>
    <s v="1. Seguimiento al cumplimiento de la obligación contenida en el artículo 33 del Decreto 4730 de 2005._x000a__x000a_2. Establecer  la clausula dentro de la  minuta de los convenios Interadministrativos  que es obligatorio para el ente territorial abrir una cuenta que genere rendimientos financieros y la obligatoriedad de devolverlos mensualmente."/>
    <s v="1. Memorando Circular de Dirección General recordando la Obligación  contenida en el artículo 33 del Decreto 4730 de 2005.  _x000a__x000a_2. Solicitar a la Dirección de Contratación  que incluya en la minuta de los convenios  la obligación de abrir una cuenta remunerada"/>
    <s v="Reporte de cumplimiento y minuta modificada."/>
    <n v="2"/>
    <d v="2017-11-01T00:00:00"/>
    <d v="2017-12-30T00:00:00"/>
    <n v="8.4285714285714288"/>
    <s v="SRN"/>
    <n v="2"/>
    <s v="SIN OBSERVACIONES"/>
    <m/>
    <n v="-1436.6333333333334"/>
    <n v="100"/>
    <n v="8.4285714285714288"/>
    <n v="8.4285714285714288"/>
    <n v="8.4285714285714288"/>
    <m/>
    <x v="2"/>
    <s v="CUMPLIDO"/>
    <x v="19"/>
    <s v="H18R15"/>
    <n v="1"/>
    <s v="H18R15 - 1"/>
  </r>
  <r>
    <n v="332"/>
    <n v="436"/>
    <m/>
    <s v="Administrativo con presunta incidencia disciplinaria e indagación preliminar."/>
    <s v="12 01 003"/>
    <s v="H19R15. Manejo de recursos Convenio 3141 de 2013._x000a__x000a_• La cuenta abierta para el manejo de los recursos no generó rendimientos. Adicionalmente, en el convenio no se estableció obligación atinente al manejo de recursos en un instrumento financiero que genere rendimientos._x000a_ • A mayo de 2016 se mantienen recursos en la entidad bancaria sin movimiento, desde enero de 2016, debido a la suspensión de los contratos de obra por terminación del convenio de interventoría"/>
    <s v="• Debilidad del Instituto en cuanto al ejercicio de la supervisión contractual y financiera del convenio,"/>
    <s v="1. Seguimiento al cumplimiento de la obligación contenida en el artículo 33 del Decreto 4730 de 2005._x000a__x000a_2. Establecer  la clausula dentro de la  minuta de los convenios Interadministrativos  que es obligatorio para el ente territorial abrir una cuenta que genere rendimientos financieros y la obligatoriedad de devolverlos mensualmente."/>
    <s v="1. Memorando Circular de Dirección General recordando la Obligación  contenida en el artículo 33 del Decreto 4730 de 2005.  _x000a__x000a_2. Solicitar a la Dirección de Contratación  que incluya en la minuta de los convenios  la obligación de abrir una cuenta remunerada."/>
    <s v="Reporte de cumplimiento y minuta modificada."/>
    <n v="2"/>
    <d v="2017-11-01T00:00:00"/>
    <d v="2017-12-30T00:00:00"/>
    <n v="8.4285714285714288"/>
    <s v="SRN"/>
    <n v="2"/>
    <s v="SIN OBSERVACIONES"/>
    <m/>
    <n v="-1436.6333333333334"/>
    <n v="100"/>
    <n v="8.4285714285714288"/>
    <n v="8.4285714285714288"/>
    <n v="8.4285714285714288"/>
    <m/>
    <x v="2"/>
    <s v="CUMPLIDO"/>
    <x v="19"/>
    <s v="H19R15"/>
    <n v="1"/>
    <s v="H19R15 - 1"/>
  </r>
  <r>
    <n v="333"/>
    <n v="437"/>
    <m/>
    <s v="Administrativo"/>
    <s v="11 03 002"/>
    <s v="H20R15. Determinación del riesgo predial. _x000a__x000a_Contrato Puente Pumarejo  642  de 2015._x000a_Revisada la Matriz de Riesgos de la licitación pública LP-DO-GGP-076-2014, se determinó que el tema predial no fue incluido. Frente a dicha situación la Entidad no suministró justificación._x000a__x000a_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
    <s v="Se evidencia deficiencias en los estudios previos al no considerar la viabilidad de afectar predios cuya infraestructura sobrepasa el presupuesto asignado para la compra de los inmuebles. "/>
    <s v="1. Incorporar en el documento &quot;Apéndice Predial&quot; de los procesos contractuales un numeral que haga referencia al Diagnóstico Predial, asignando recursos._x000a__x000a_2. Apropiar los recursos necesarios en la etapa de estructuración del proceso contractual  de consultoría para que se elabore  el Diagnóstico predial conforme lo ordenado por la Ley de Infraestructura."/>
    <s v="1. Incluir en el &quot;Apéndice Predial&quot; de los procesos contractuales un numeral con Diagnostico Predial. _x000a__x000a_2. Apropiación de recursos e informe de ejecución de los recursos apropiados para el Diagnostico predial conforme lo ordenado por la Ley de Infraestructura."/>
    <s v="1. Apéndice predial.                    _x000a__x000a_2. Documento soporte de apropiación."/>
    <n v="2"/>
    <d v="2017-11-01T00:00:00"/>
    <d v="2018-10-30T00:00:00"/>
    <n v="51.857142857142854"/>
    <s v="SMA"/>
    <n v="2"/>
    <s v="Acción de mejora considerada no efectiva por la Contraloría General de la República en Informe de Auditoría Financiera 2019, página 88."/>
    <m/>
    <n v="-1446.7666666666667"/>
    <n v="100"/>
    <n v="51.857142857142854"/>
    <n v="51.857142857142854"/>
    <n v="51.857142857142854"/>
    <m/>
    <x v="2"/>
    <s v="CUMPLIDO"/>
    <x v="19"/>
    <s v="H20R15"/>
    <n v="1"/>
    <s v="H20R15 - 1"/>
  </r>
  <r>
    <n v="334"/>
    <n v="438"/>
    <m/>
    <s v="Administrativo"/>
    <s v="21 04 001"/>
    <s v="H21R15. Metodología para valorar rondas hidráulicas. Contrato Puente Pumarejo  642  de 2015._x000a__x000a_Ausencia de parámetros técnicos de valoración en  el Apéndice Predial, que permitan ejercer un control efectivo, para la  verificación del precio asignado a los terrenos  paralelos a cuerpos de agua, denominados zonas de rondas hidráulicas."/>
    <s v="No se evidenció consulta frente al tema ante la Autoridad rectora, que en este caso es el Instituto Geográfico Agustín Codazzi."/>
    <s v="1. Incluir parámetros técnicos de valoración en los apéndices prediales del Invías, para que su tasación sea equitativa.                                                                     _x000a__x000a_2. Metodología para el cálculo del porcentaje de tasación que se pueda manejar sobre el valor total unitario del terreno en tierra firme de valoración.                                                "/>
    <s v=" 1. Apéndices prediales con parámetros técnicos._x000a__x000a_2. Metodología para el cálculo del Porcentaje único de tasación sobre el valor total unitario del terreno en tierra firme de valoración.                                                "/>
    <s v="Criterios establecidos "/>
    <n v="2"/>
    <d v="2017-11-01T00:00:00"/>
    <d v="2018-10-30T00:00:00"/>
    <n v="51.857142857142854"/>
    <s v="SMA"/>
    <n v="2"/>
    <s v="Acción de mejora considerada no efectiva por la Contraloría General de la República en Informe de Auditoría Financiera 2019, página 88."/>
    <m/>
    <n v="-1446.7666666666667"/>
    <n v="100"/>
    <n v="51.857142857142854"/>
    <n v="51.857142857142854"/>
    <n v="51.857142857142854"/>
    <m/>
    <x v="2"/>
    <s v="CUMPLIDO"/>
    <x v="19"/>
    <s v="H21R15"/>
    <n v="1"/>
    <s v="H21R15 - 1"/>
  </r>
  <r>
    <n v="335"/>
    <n v="439"/>
    <m/>
    <s v="Administrativo con presunta incidencia disciplinaria."/>
    <s v="11 03 002"/>
    <s v="_x000a_H22R15. Aspectos prediales en la fase de estructuración contractual del Programa Vías para la Equidad._x000a__x000a_El Instituto Nacional de Vías no cuenta con la identificación de afectación predial que genera la ejecución del Programa Vías para la Equidad, _x000a_"/>
    <s v="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
    <s v="Informar sobre la metodología predial usada específicamente en el proceso licitatorio del &quot;Programa Vías para la Equidad&quot;."/>
    <s v="Entrega de Informe de metodología predial usada específicamente en el proceso licitatorio del &quot;Programa Vías para la Equidad&quot;."/>
    <s v="Informe"/>
    <n v="1"/>
    <d v="2017-11-01T00:00:00"/>
    <d v="2017-12-30T00:00:00"/>
    <n v="8.4285714285714288"/>
    <s v="DO"/>
    <n v="1"/>
    <s v="SIN OBSERVACIONES"/>
    <m/>
    <n v="-1436.6333333333334"/>
    <n v="100"/>
    <n v="8.4285714285714288"/>
    <n v="8.4285714285714288"/>
    <n v="8.4285714285714288"/>
    <m/>
    <x v="2"/>
    <s v="CUMPLIDO"/>
    <x v="19"/>
    <s v="_x000a_H22R15"/>
    <n v="1"/>
    <s v="_x000a_H22R15 - 1"/>
  </r>
  <r>
    <n v="336"/>
    <n v="440"/>
    <m/>
    <s v="Administrativo con presunta incidencia disciplinaria."/>
    <s v="12 02 002"/>
    <s v="H23R15. Gestión predial desplegada por el contratista. Contrato 409 de 2010 Mejoramiento y Mantenimiento del Corredor Tumaco – Pasto – Mocoa._x000a__x000a_Se determinó que la gestión predial del contrato quedó inconclusa, teniendo en cuenta que la terminación de éste, correspondió al 31 de marzo de 2016 y que el Invías efectuó delegación para la realización la gestión predial al contratista._x000a__x000a_Se presenta  pendientes sin resolverse hasta el momento, como: Escrituración y pagos, expropiación entre otros. Así mismo,  se informa que se encuentra en proceso la elaboración del acta de cierre predial. "/>
    <s v="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
    <s v="Adquirir y legalizar los predios requeridos para terminación de las obras.                                                                                                                                                                    "/>
    <s v="1. Seguimiento ante la alcaldía.                                         _x000a__x000a_2. Realizar pago contra escritura.                                        _x000a__x000a_3. Reiterar solicitud ante IGAC._x000a__x000a_4. Apropiar recursos para dar cumplimiento al objeto de la adquisición predial ( voluntaria o de expropiación).                                                                           _x000a__x000a_5. Iniciar proceso de aclaración d cabida linderos  de acuerdo a resolución del IGAC en los casos que sea necesario ante notaria para posterior registro.     "/>
    <s v="Informe de gestión predial "/>
    <n v="3"/>
    <d v="2017-11-01T00:00:00"/>
    <d v="2018-10-30T00:00:00"/>
    <n v="51.857142857142854"/>
    <s v="SMA"/>
    <n v="0"/>
    <s v="SIN OBSERVACIONES"/>
    <m/>
    <n v="-1446.7666666666667"/>
    <n v="0"/>
    <n v="0"/>
    <n v="0"/>
    <n v="51.857142857142854"/>
    <m/>
    <x v="0"/>
    <s v="VENCIDO"/>
    <x v="19"/>
    <s v="H23R15"/>
    <n v="1"/>
    <s v="H23R15 - 1"/>
  </r>
  <r>
    <n v="337"/>
    <n v="441"/>
    <m/>
    <s v="Administrativo con presunta connotación disciplinaria"/>
    <s v="12 02 002"/>
    <s v="H24R15. Balance del estado de la gestión predial. Contrato 203 De 2008 - Ancón Sur Primavera Camilo C Bolombolo. Departamento de Antioquia._x000a_ _x000a_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_x000a_"/>
    <s v="Deficiencia en la supervisión predial."/>
    <s v="Adquirir y legalizar los predios requeridos para terminación de las Obras.                                                                                                                                                                    "/>
    <s v="1. Apropiar recursos para dar cumplimiento al objeto de la adquisición predial ( voluntaria o de expropiación)._x000a__x000a_2. Seguimiento ante la alcaldía.                                          _x000a__x000a_3. Realizar pago contra escritura.                                   _x000a__x000a_4. Iniciar proceso de aclaración de cabida linderos  de acuerdo a resolución del IGAC en los casos que sea necesario ante notaria para posterior registro.                                                                             "/>
    <s v="Informe de gestión predial "/>
    <n v="3"/>
    <d v="2017-11-01T00:00:00"/>
    <d v="2018-10-30T00:00:00"/>
    <n v="51.857142857142854"/>
    <s v="SMA"/>
    <n v="0"/>
    <s v="SIN OBSERVACIONES"/>
    <m/>
    <n v="-1446.7666666666667"/>
    <n v="0"/>
    <n v="0"/>
    <n v="0"/>
    <n v="51.857142857142854"/>
    <m/>
    <x v="0"/>
    <s v="VENCIDO"/>
    <x v="19"/>
    <s v="H24R15"/>
    <n v="1"/>
    <s v="H24R15 - 1"/>
  </r>
  <r>
    <n v="338"/>
    <n v="442"/>
    <m/>
    <s v="Administrativo con presunta connotación penal y disciplinaria."/>
    <s v="12 02 002"/>
    <s v="H25R15. Proceso de negociación del predio con la ficha predial no. Paso Montaña 003 I. Contrato 203 De 2008._x000a__x000a_Al revisar la información del proceso de negociación se detectó que el Invías  pagó dos (2) veces una misma área, dicha franja se  localiza entre la abscisa  inicial Km3+240,34 y la abscisa final km 3+306,35, en la vereda la Miel."/>
    <s v="Deficiencia en la aplicación de controles orientados a garantizar el cumplimiento de los principios de la gestión pública."/>
    <s v="Con acta de recibo definitivo y soportes anexos, demostrar el no pago doble sobre predio N° Paso montaña 003I Contrato 203 de 2008. "/>
    <s v="Actualizar informe de seguimiento financiero al proyecto con acta de recibo de contrato y soportes anexos para demostrar el no pago doble sobre predio N° Paso montaña 003I Contrato 203 de 2008. "/>
    <s v="Informe"/>
    <n v="1"/>
    <d v="2017-11-01T00:00:00"/>
    <d v="2018-10-30T00:00:00"/>
    <n v="51.857142857142854"/>
    <s v="SMA"/>
    <n v="0"/>
    <s v="SIN OBSERVACIONES"/>
    <m/>
    <n v="-1446.7666666666667"/>
    <n v="0"/>
    <n v="0"/>
    <n v="0"/>
    <n v="51.857142857142854"/>
    <m/>
    <x v="0"/>
    <s v="VENCIDO"/>
    <x v="19"/>
    <s v="H25R15"/>
    <n v="1"/>
    <s v="H25R15 - 1"/>
  </r>
  <r>
    <n v="339"/>
    <n v="443"/>
    <m/>
    <s v="Administrativo con connotación disciplinaria"/>
    <s v="12 02 002"/>
    <s v="H26R15. Documentación que soporta el proceso de adquisición predial. Contrato 203 de 2008._x000a__x000a_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
    <s v="Deficiencia en la conservación, uso y manejo de los documentos de forma organizada, tal como lo establece el artículo 3° de la ley 590 de 1994."/>
    <s v="1. Realizar reporte de cumplimiento de organización  de carpetas de acuerdo a Check list.                                                                               _x000a__x000a_2. Actualizar formatos de organización  y completar información documental requerida en las carpetas de las fichas prediales: 015 I.; 004 D.; 003 I.; 004 D.; 006 I.; 015 I.; 034 D.; 025 D.; 016 C.; 006 D.    "/>
    <s v="1. Organizar los documentos de acuerdo a Check list, instructivo de recepción de documentos de archivo del Invías.                                        _x000a__x000a_2. Informe de la organización documental en las carpetas de predios. "/>
    <s v="Carpetas organizadas"/>
    <n v="10"/>
    <d v="2017-11-01T00:00:00"/>
    <d v="2018-10-30T00:00:00"/>
    <n v="51.857142857142854"/>
    <s v="SMA"/>
    <n v="0"/>
    <s v="SIN OBSERVACIONES"/>
    <m/>
    <n v="-1446.7666666666667"/>
    <n v="0"/>
    <n v="0"/>
    <n v="0"/>
    <n v="51.857142857142854"/>
    <m/>
    <x v="0"/>
    <s v="VENCIDO"/>
    <x v="19"/>
    <s v="H26R15"/>
    <n v="1"/>
    <s v="H26R15 - 1"/>
  </r>
  <r>
    <n v="340"/>
    <n v="444"/>
    <m/>
    <s v="Administrativo con presunta connotación disciplinaria"/>
    <s v="12 02 002"/>
    <s v="H27R15. Aplicación oportuna del proceso de expropiación. Contrato 203 de 2008._x000a__x000a_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_x000a__x000a_(a) Para el coso del predio identificado con la ficha predial 009 B I, el cual fue notificado para oferta de compra en  marzo 09 de 2010, y que  a vigencia de 2016, el INVIAS  informa  que aún no se ha iniciado el proceso de expropiación, es decir 6 años después. _x000a_"/>
    <s v="No aplicación oportuna de la expropiación."/>
    <s v="_x000a_Elaborar documentos técnicos para las estructuraciones en fase 1 y 2, que orienten la estimación del valor de la gestión y adquisición predial de los proyectos.                                                                                                                                                                                            "/>
    <s v="_x000a__x000a__x000a_1. Elaboración de anexos técnicos Fase 1 y Fase 2._x000a__x000a_2. Realizar publicación en el repositorio de los documentos técnicos vía SharePoint dispuesto para las unidades ejecutoras. _x000a_"/>
    <s v="_x000a_Documentos técnicos elaborados y publicados."/>
    <n v="2"/>
    <d v="2020-08-01T00:00:00"/>
    <d v="2021-02-28T00:00:00"/>
    <n v="30.142857142857142"/>
    <s v="SMA"/>
    <n v="2"/>
    <s v="Acción de mejora reformulada por la Subdirección de Medio Ambiente y Gestión Social, aprobada por el Director General mediante memorando DG 43151 del 29 de julio de 2020, ante solicitud allegada en el memorando SMA 42584 del 28 de julio de 2020._x000a__x000a_Acción cumplida según papel de trabajo elaborado el 27 de diciembre de 2020."/>
    <m/>
    <n v="-1475.1666666666667"/>
    <n v="100"/>
    <n v="30.142857142857142"/>
    <n v="30.142857142857142"/>
    <n v="30.142857142857142"/>
    <m/>
    <x v="2"/>
    <s v="CUMPLIDO"/>
    <x v="19"/>
    <s v="H27R15"/>
    <n v="1"/>
    <s v="H27R15 - 1"/>
  </r>
  <r>
    <n v="341"/>
    <n v="445"/>
    <m/>
    <s v="Administrativo"/>
    <s v="12 02 002"/>
    <s v="H28R15. Cierre de la gestión predial del contrato 203 de 2008._x000a_ _x000a_Teniendo en cuenta la finalización del contrato, el día 22 de diciembre de 2015, se detectaron  algunos temas  pendientes de cierre, que a continuación se relacionan: _x000a__x000a_• Las obras objeto del contrato afectaron el predio donde funcionaba la institución educativa Gustavo Duarte._x000a_• El Instituto indica  que de los 25 expedientes prediales están pendientes por entregar 6 predios por concepto compensación paisajística, toda vez que se encuentran en trámites notariales y de registro. "/>
    <s v="No adecuada administración de los predios de uso público adquiridos en desarrollo de los proyectos viales."/>
    <s v="Adquirir y legalizar los predios requeridos para terminación de las obras.                                                                                                                                                                                                                    "/>
    <s v="1. Definir inventario de los predios adquiridos, y colocarlos a la vigilancia del Municipio correspondiente.                                                                                 _x000a__x000a_2. Mediante escrito, solicitar al municipio de Floridablanca definir la tradición (traspaso) del predio compensado y descargarlo del inventario del Invías."/>
    <s v="Informe"/>
    <n v="2"/>
    <d v="2017-11-01T00:00:00"/>
    <d v="2018-10-30T00:00:00"/>
    <n v="51.857142857142854"/>
    <s v="SMA"/>
    <n v="2"/>
    <s v="SIN OBSERVACIONES"/>
    <m/>
    <n v="-1446.7666666666667"/>
    <n v="100"/>
    <n v="51.857142857142854"/>
    <n v="51.857142857142854"/>
    <n v="51.857142857142854"/>
    <m/>
    <x v="2"/>
    <s v="CUMPLIDO"/>
    <x v="19"/>
    <s v="H28R15"/>
    <n v="1"/>
    <s v="H28R15 - 1"/>
  </r>
  <r>
    <n v="342"/>
    <n v="446"/>
    <m/>
    <s v="Administrativo con presunta incidencia disciplinaria."/>
    <s v="15 05 001"/>
    <s v="H30R15. Liquidación de los contratos derivados del convenio interadministrativo (FONADE-EJÉRCITO) 267 de 2009 (200925)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1._x000a_"/>
    <s v="Oportunidad en la liquidación"/>
    <s v="Acción 1._x000a__x000a_Establecer en la minuta de los convenios Interadministrativos que la liquidación de los contratos derivados debe realizarse en los términos del articulo 11 de la Ley 1150 de 2007"/>
    <s v="Memorando informando a la Dirección de Contratación que se debe establecer en la minuta de los convenios interadministrativos la obligación del ente territorial de liquidar los contratos derivados dentro del termino establecido en el articulo 11 de la ley 1150 de 2007"/>
    <s v="Memorando y respuesta "/>
    <n v="2"/>
    <d v="2017-11-01T00:00:00"/>
    <d v="2017-12-30T00:00:00"/>
    <n v="8.4285714285714288"/>
    <s v="SRN"/>
    <n v="2"/>
    <s v="SIN OBSERVACIONES"/>
    <m/>
    <n v="-1436.6333333333334"/>
    <n v="100"/>
    <n v="8.4285714285714288"/>
    <n v="8.4285714285714288"/>
    <n v="8.4285714285714288"/>
    <m/>
    <x v="2"/>
    <s v="CUMPLIDO"/>
    <x v="19"/>
    <s v="H30R15"/>
    <n v="1"/>
    <s v="H30R15 - 1"/>
  </r>
  <r>
    <m/>
    <n v="447"/>
    <m/>
    <m/>
    <s v="15 05 001"/>
    <s v="H30R15. Liquidación de los contratos derivados del convenio interadministrativo (FONADE-EJÉRCITO) 267 de 2009 (200925)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2."/>
    <s v="Oportunidad en la liquidación"/>
    <s v="Acción 2._x000a__x000a_Establecer en la minuta de los convenios Interadministrativos que la liquidación de los contratos derivados debe realizarse en los términos del articulo 11 de la Ley 1150 de 2008"/>
    <s v="Inclusión de la cláusula  en la minuta."/>
    <s v="Minuta"/>
    <n v="1"/>
    <d v="2017-11-01T00:00:00"/>
    <d v="2017-12-30T00:00:00"/>
    <n v="8.4285714285714288"/>
    <s v="DC"/>
    <n v="1"/>
    <s v="SIN OBSERVACIONES"/>
    <m/>
    <n v="-1436.6333333333334"/>
    <n v="100"/>
    <n v="8.4285714285714288"/>
    <n v="8.4285714285714288"/>
    <n v="8.4285714285714288"/>
    <m/>
    <x v="2"/>
    <s v=""/>
    <x v="19"/>
    <s v="H30R15"/>
    <n v="2"/>
    <s v="H30R15 - 2"/>
  </r>
  <r>
    <n v="343"/>
    <n v="448"/>
    <m/>
    <s v="Administrativo para indagación preliminar."/>
    <s v="12 01 003"/>
    <s v="H31R15. Gestión en la recuperación del saldo del anticipo no amortizado en el Contrato 2130332 de 2013, derivado del Convenio Interadministrativo (FONADE-EJÉRCITO) 267 DE 2009 (200925). _x000a__x000a_Se evidencia falta de diligencia de la administración en su gestión de recuperación de los dineros implicados en este caso, lo que posiblemente implique un presunto daño patrimonial , "/>
    <s v="Deficiencia en la supervisión"/>
    <s v="Seguimiento al proceso iniciado por FONADE"/>
    <s v="Comunicación exigiéndole a FONADE informe el estado del proceso y seguimiento"/>
    <s v="Informe Trimestral"/>
    <n v="3"/>
    <d v="2017-11-01T00:00:00"/>
    <d v="2018-08-30T00:00:00"/>
    <n v="43.142857142857146"/>
    <s v="SRN"/>
    <n v="3"/>
    <s v="Se consolidó la información en un reporte."/>
    <m/>
    <n v="-1444.7333333333333"/>
    <n v="100"/>
    <n v="43.142857142857146"/>
    <n v="43.142857142857146"/>
    <n v="43.142857142857146"/>
    <m/>
    <x v="2"/>
    <s v="CUMPLIDO"/>
    <x v="19"/>
    <s v="H31R15"/>
    <n v="1"/>
    <s v="H31R15 - 1"/>
  </r>
  <r>
    <n v="344"/>
    <n v="449"/>
    <m/>
    <s v="Administrativo con presunta incidencia disciplinaria y fiscal (Indagación preliminar)."/>
    <s v="12 01 003"/>
    <s v="H32R15. Estudios previos, planeación y ejecución de obras derivadas del convenio 267 (200925) de 2009. _x000a__x000a_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
    <s v="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9"/>
    <s v="H32R15"/>
    <n v="1"/>
    <s v="H32R15 - 1"/>
  </r>
  <r>
    <n v="345"/>
    <n v="450"/>
    <m/>
    <s v="Administrativo con presunta incidencia disciplinaria."/>
    <s v="12 01 003"/>
    <s v="H38R15. Convenio 3141 de 2013 – ejecución de obras con contratos de obra suspendidos._x000a__x000a_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
    <s v="Deficiencia en la supervisión."/>
    <s v="Coordinar en caso de convenios interadministrativos con el ente territorial para que se inicien paralelamente la contratación de la obra como de la Interventoría. G205:M205"/>
    <s v="Incluir en la minuta de los convenios la clausula en la cual se señale la obligación de  iniciar paralelamente la contratación de la obra como de la Interventoría."/>
    <s v="Reporte"/>
    <n v="1"/>
    <d v="2017-11-01T00:00:00"/>
    <d v="2017-12-30T00:00:00"/>
    <n v="8.4285714285714288"/>
    <s v="SRN"/>
    <n v="1"/>
    <s v="SIN OBSERVACIONES"/>
    <m/>
    <n v="-1436.6333333333334"/>
    <n v="100"/>
    <n v="8.4285714285714288"/>
    <n v="8.4285714285714288"/>
    <n v="8.4285714285714288"/>
    <m/>
    <x v="2"/>
    <s v="CUMPLIDO"/>
    <x v="19"/>
    <s v="H38R15"/>
    <n v="1"/>
    <s v="H38R15 - 1"/>
  </r>
  <r>
    <n v="346"/>
    <n v="451"/>
    <m/>
    <s v="Administrativo con presunta incidencia disciplinaria."/>
    <s v="11 03 001"/>
    <s v="H39R15. Continuidad interventoría Convenio 3141 de 2013. _x000a__x000a_Sin embargo, aunque las obras del Convenio 3141 de 2013 no se han terminado de ejecutar, el convenio interadministrativo 3293 de 2013 no fue prorrogado, como consta en el Informe Final Mensual 19 de Febrero de 2016. _x000a_A la fecha de la comunicación de la observación, la contraparte no había contratado la interventoría, siendo esta adjudicada a la Universidad Nacional de Colombia de acuerdo a lo expresado en el anexo al oficio DG 29253 del 23 de junio de 2014."/>
    <s v="Debilidades en la planeación presupuestal del convenio."/>
    <s v="Verificar  que cuando estén suspendidos los convenios o contratos no se continúen realizando actividades. "/>
    <s v="Reporte que evidencie la no ejecución de  actividades mientras estén en suspensión los convenios o contratos."/>
    <s v="Reporte"/>
    <n v="1"/>
    <d v="2017-11-01T00:00:00"/>
    <d v="2017-12-30T00:00:00"/>
    <n v="8.4285714285714288"/>
    <s v="SRN"/>
    <n v="1"/>
    <s v="SIN OBSERVACIONES"/>
    <m/>
    <n v="-1436.6333333333334"/>
    <n v="100"/>
    <n v="8.4285714285714288"/>
    <n v="8.4285714285714288"/>
    <n v="8.4285714285714288"/>
    <m/>
    <x v="2"/>
    <s v="CUMPLIDO"/>
    <x v="19"/>
    <s v="H39R15"/>
    <n v="1"/>
    <s v="H39R15 - 1"/>
  </r>
  <r>
    <n v="347"/>
    <n v="452"/>
    <m/>
    <s v="Administrativo con presunta incidencia disciplinaria."/>
    <s v="12 01 003"/>
    <s v="H40R15. Oportunidad reintegro rendimientos financieros Convenio 2754 de 2012._x000a__x000a_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_x000a__x000a_Debido a la mora en la revisión de dichos rendimientos por parte de la Alcaldía y deficiencia en el control ejercido por la interventoría, hubo incumplimiento durante once (11) meses en la consignación de dichos recursos "/>
    <s v="Deficiencia en el control de rendimiento financiero"/>
    <s v="Evidenciar el cumplimiento a lo dispuesto en el artículo 33 del Decreto 4730 de 2005, sobre la consignación mensual de los rendimientos financieros de los recursos entregados en los Convenios Interadministrativos._x000a__x000a_"/>
    <s v="Reporte de los rendimientos financieros."/>
    <s v="Reporte"/>
    <n v="1"/>
    <d v="2017-11-01T00:00:00"/>
    <d v="2017-12-30T00:00:00"/>
    <n v="8.4285714285714288"/>
    <s v="SRT"/>
    <n v="1"/>
    <s v="SIN OBSERVACIONES"/>
    <m/>
    <n v="-1436.6333333333334"/>
    <n v="100"/>
    <n v="8.4285714285714288"/>
    <n v="8.4285714285714288"/>
    <n v="8.4285714285714288"/>
    <m/>
    <x v="2"/>
    <s v="CUMPLIDO"/>
    <x v="19"/>
    <s v="H40R15"/>
    <n v="1"/>
    <s v="H40R15 - 1"/>
  </r>
  <r>
    <n v="348"/>
    <n v="453"/>
    <m/>
    <s v="Administrativo con presunta incidencia disciplinaria."/>
    <s v="12 01 003"/>
    <s v="H42R15. Control, oportunidad y reintegro rendimientos financieros Convenio 0517 de 2015._x000a__x000a_A 27 de mayo, el municipio no ha realizado reintegro de los rendimientos financieros generados en la cuenta de ahorros donde se manejan los recursos del Convenio y no cuenta con certificación del banco sobre el monto de tales rendimientos. "/>
    <s v="Esta situación se origina en el desconocimiento de las obligaciones por parte del municipio"/>
    <s v="Evidenciar el cumplimiento a lo dispuesto en el artículo 33 del Decreto 4730 de 2005, sobre la consignación mensual de los rendimientos financieros de los recursos entregados en los Convenios Interadministrativos._x000a__x000a_"/>
    <s v="Reporte de los rendimientos financieros."/>
    <s v="Reporte"/>
    <n v="1"/>
    <d v="2017-11-01T00:00:00"/>
    <d v="2017-12-30T00:00:00"/>
    <n v="8.4285714285714288"/>
    <s v="SRT"/>
    <n v="1"/>
    <s v="SIN OBSERVACIONES"/>
    <m/>
    <n v="-1436.6333333333334"/>
    <n v="100"/>
    <n v="8.4285714285714288"/>
    <n v="8.4285714285714288"/>
    <n v="8.4285714285714288"/>
    <m/>
    <x v="2"/>
    <s v="CUMPLIDO"/>
    <x v="19"/>
    <s v="H42R15"/>
    <n v="1"/>
    <s v="H42R15 - 1"/>
  </r>
  <r>
    <n v="349"/>
    <n v="454"/>
    <m/>
    <s v="Administrativo"/>
    <s v="14 04 004"/>
    <s v="H43R15. Convenio interadministrativo 0517 de 2015,  contrato  de obra LP-MP-001 de 2015.Cumplimiento de funciones de la interventoría._x000a_ _x000a_• En la apertura de la bitácora no se registró la identificación del contrato, ni de los Directores de obra e interventoría ni de los respectivos residentes._x000a_• No se registran completamente cantidades y calidades de materiales empleados o de obras ejecutadas y aunque se han consignado anotaciones sobre toma de muestras para el control de calidad de concretos."/>
    <s v="Deficiencia en el control a interventoría."/>
    <s v="Actualizar la bitácora con los registros respectivos."/>
    <s v="Oficiar a la interventoría para la entrega de los informes de manera mensual. En el informe final soportar toda la documentación para garantizar la calidad de la obra."/>
    <s v="Informe"/>
    <n v="1"/>
    <d v="2017-11-01T00:00:00"/>
    <d v="2017-12-30T00:00:00"/>
    <n v="8.4285714285714288"/>
    <s v="SRT"/>
    <n v="1"/>
    <s v="SIN OBSERVACIONES"/>
    <m/>
    <n v="-1436.6333333333334"/>
    <n v="100"/>
    <n v="8.4285714285714288"/>
    <n v="8.4285714285714288"/>
    <n v="8.4285714285714288"/>
    <m/>
    <x v="2"/>
    <s v="CUMPLIDO"/>
    <x v="19"/>
    <s v="H43R15"/>
    <n v="1"/>
    <s v="H43R15 - 1"/>
  </r>
  <r>
    <n v="350"/>
    <n v="455"/>
    <m/>
    <s v="Administrativo con presunta incidencia disciplinaria."/>
    <s v="22 03 003"/>
    <s v="H48R15. Publicación SECOP, Convenio 2211 de 2014._x000a__x000a_De la revisión efectuada en el Sistema Electrónico para la Contratación Pública  (con página web https://www.contratos.gov.co/consultas/inicioConsulta.do), se evidencia que no se hizo la respectiva publicación del último proceso en dicho sistema."/>
    <s v="Debilidades en el control de publicación"/>
    <s v="_x000a_Evidenciar la no obligación del municipio de la publicación en el aplicativo SECOP."/>
    <s v="Solicitud al gestor de la no obligación de la publicación."/>
    <s v="Reporte"/>
    <n v="1"/>
    <d v="2017-11-01T00:00:00"/>
    <d v="2017-12-30T00:00:00"/>
    <n v="8.4285714285714288"/>
    <s v="SRT"/>
    <n v="1"/>
    <s v="SIN OBSERVACIONES"/>
    <m/>
    <n v="-1436.6333333333334"/>
    <n v="100"/>
    <n v="8.4285714285714288"/>
    <n v="8.4285714285714288"/>
    <n v="8.4285714285714288"/>
    <m/>
    <x v="2"/>
    <s v="CUMPLIDO"/>
    <x v="19"/>
    <s v="H48R15"/>
    <n v="1"/>
    <s v="H48R15 - 1"/>
  </r>
  <r>
    <n v="351"/>
    <n v="456"/>
    <m/>
    <s v="Administrativo con presunta incidencia disciplinaria."/>
    <s v="22 03 003"/>
    <s v="H49R15. Publicidad del Convenio 1282 de 2014 y del Contrato 1927 de 2014. _x000a__x000a_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_x000a__x000a_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_x000a_"/>
    <s v="Debilidades en el control de publicación"/>
    <s v="Evidenciar el cumplimiento de la publicación y actualización del Convenio 1282 de 2014 y del Contrato 1927 de 2014 en los aplicativos SECOP y SICO."/>
    <s v="Reporte de la actualización y publicación en los aplicativos SECOP y SICO."/>
    <s v="Reporte"/>
    <n v="1"/>
    <d v="2017-11-01T00:00:00"/>
    <d v="2017-12-30T00:00:00"/>
    <n v="8.4285714285714288"/>
    <s v="SRT"/>
    <n v="1"/>
    <s v="SIN OBSERVACIONES"/>
    <m/>
    <n v="-1436.6333333333334"/>
    <n v="100"/>
    <n v="8.4285714285714288"/>
    <n v="8.4285714285714288"/>
    <n v="8.4285714285714288"/>
    <m/>
    <x v="2"/>
    <s v="CUMPLIDO"/>
    <x v="19"/>
    <s v="H49R15"/>
    <n v="1"/>
    <s v="H49R15 - 1"/>
  </r>
  <r>
    <n v="352"/>
    <n v="457"/>
    <m/>
    <s v="Administrativo"/>
    <s v="22 03 003"/>
    <s v="H50R15. Publicidad del Contrato 140 de 2015._x000a__x000a_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
    <s v="Debilidades en el control de publicación"/>
    <s v="Evidenciar el cumplimiento de la publicación y actualización del Contrato 140 de 2015 en los aplicativos SECOP y SICO."/>
    <s v="Reporte de la actualización y publicación en los aplicativos SECOP y SICO."/>
    <s v="Reporte"/>
    <n v="1"/>
    <d v="2017-11-01T00:00:00"/>
    <d v="2017-12-30T00:00:00"/>
    <n v="8.4285714285714288"/>
    <s v="SRT"/>
    <n v="0.5"/>
    <s v="SIN OBSERVACIONES"/>
    <m/>
    <n v="-1436.6333333333334"/>
    <n v="50"/>
    <n v="4.2142857142857144"/>
    <n v="4.2142857142857144"/>
    <n v="8.4285714285714288"/>
    <m/>
    <x v="0"/>
    <s v="VENCIDO"/>
    <x v="19"/>
    <s v="H50R15"/>
    <n v="1"/>
    <s v="H50R15 - 1"/>
  </r>
  <r>
    <n v="353"/>
    <n v="458"/>
    <m/>
    <s v="Administrativo"/>
    <s v="12 01 003"/>
    <s v="H51R15. Interventoría Financiera. _x000a__x000a_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
    <s v="Debilidades en el control financiero."/>
    <s v="Realizar seguimiento a las obligaciones de la interventoría."/>
    <s v="Elaborar memorando circular para las Direcciones Territoriales a fin de que el interventor cumpla con la entrega de los informes que contengan todos parámetros del formato del Manual de Interventoría. _x000a__x000a__x000a_"/>
    <s v="Reporte trimestral"/>
    <n v="3"/>
    <d v="2017-11-01T00:00:00"/>
    <d v="2018-08-30T00:00:00"/>
    <n v="43.142857142857146"/>
    <s v="SRT"/>
    <n v="0"/>
    <s v="SIN OBSERVACIONES"/>
    <m/>
    <n v="-1444.7333333333333"/>
    <n v="0"/>
    <n v="0"/>
    <n v="0"/>
    <n v="43.142857142857146"/>
    <m/>
    <x v="0"/>
    <s v="VENCIDO"/>
    <x v="19"/>
    <s v="H51R15"/>
    <n v="1"/>
    <s v="H51R15 - 1"/>
  </r>
  <r>
    <n v="354"/>
    <n v="459"/>
    <m/>
    <s v="Con otra incidencia - Archivo General de la Nación."/>
    <s v="16 03 100"/>
    <s v="H52R15. Archivística y Gestión Documental._x000a__x000a_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
    <s v="Lo anterior se presenta por debilidades en las actividades y controles inherentes a la organización de expedientes contractuales, que derivan en inadecuada gestión documental. "/>
    <s v="Seguimiento al  cumplimiento de los lineamientos  sobre la gestión documental y asesorar en el proceso a las Direcciones Territoriales que así lo soliciten, de acuerdo a la Ley 594 de 2000."/>
    <s v="Remitir memorando circular con instrucciones sobre la gestión documental y asesorar en el proceso a las Direcciones Territoriales que así lo soliciten."/>
    <s v="Reporte trimestral de cumplimiento de los lineamientos"/>
    <n v="3"/>
    <d v="2017-11-01T00:00:00"/>
    <d v="2018-08-30T00:00:00"/>
    <n v="43.142857142857146"/>
    <s v="SA"/>
    <n v="3"/>
    <s v="SIN OBSERVACIONES"/>
    <m/>
    <n v="-1444.7333333333333"/>
    <n v="100"/>
    <n v="43.142857142857146"/>
    <n v="43.142857142857146"/>
    <n v="43.142857142857146"/>
    <m/>
    <x v="2"/>
    <s v="CUMPLIDO"/>
    <x v="19"/>
    <s v="H52R15"/>
    <n v="1"/>
    <s v="H52R15 - 1"/>
  </r>
  <r>
    <n v="355"/>
    <n v="460"/>
    <m/>
    <s v="Administrativo"/>
    <s v="11 03 002"/>
    <s v="H53R15 Cumplimiento metas plan de acción 2015. Administrativo. _x000a__x000a_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_x000a_"/>
    <s v="Deficiente planeación y seguimiento, la no oportuna y efectiva coordinación interinstitucional"/>
    <s v="Reportar el cumplimiento de la las metas programadas. "/>
    <s v="Entrega de reporte donde se señale el cumplimiento de la las metas programadas. "/>
    <s v="Reporte trimestral"/>
    <n v="3"/>
    <d v="2017-11-01T00:00:00"/>
    <d v="2018-08-30T00:00:00"/>
    <n v="43.142857142857146"/>
    <s v="DO"/>
    <n v="3"/>
    <s v="SIN OBSERVACIONES"/>
    <m/>
    <n v="-1444.7333333333333"/>
    <n v="100"/>
    <n v="43.142857142857146"/>
    <n v="43.142857142857146"/>
    <n v="43.142857142857146"/>
    <m/>
    <x v="2"/>
    <s v="CUMPLIDO"/>
    <x v="19"/>
    <s v="H53R15"/>
    <n v="1"/>
    <s v="H53R15 - 1"/>
  </r>
  <r>
    <n v="356"/>
    <n v="461"/>
    <m/>
    <s v="Administrativo"/>
    <s v="11 01 002"/>
    <s v="H54R15. Inspección e intervención de puentes a cargo del INVIAS. _x000a__x000a_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_x000a__x000a_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
    <s v="Deficiente planificación y ejecución del presupuesto, así como también a debilidades en la priorización de necesidades,"/>
    <s v="1. Solicitar en el anteproyecto de presupuesto de 2017 los recursos para la atención de los puentes en estado grave y critico._x000a__x000a_2. Reporte de la inversión de los recursos en la intervención realizada en los puentes en la vigencia 2017."/>
    <s v="1. Solicitud de recursos._x000a__x000a_2. Realizar reporte de inversión de los recursos en la intervención de los puentes."/>
    <s v="1. Asignación de recursos_x000a__x000a_2. Reporte"/>
    <n v="2"/>
    <d v="2017-11-01T00:00:00"/>
    <d v="2017-12-30T00:00:00"/>
    <n v="8.4285714285714288"/>
    <s v="SRN"/>
    <n v="2"/>
    <s v="SIN OBSERVACIONES"/>
    <m/>
    <n v="-1436.6333333333334"/>
    <n v="100"/>
    <n v="8.4285714285714288"/>
    <n v="8.4285714285714288"/>
    <n v="8.4285714285714288"/>
    <m/>
    <x v="2"/>
    <s v="CUMPLIDO"/>
    <x v="19"/>
    <s v="H54R15"/>
    <n v="1"/>
    <s v="H54R15 - 1"/>
  </r>
  <r>
    <n v="357"/>
    <n v="462"/>
    <m/>
    <s v="Administrativo"/>
    <s v="11 01 002"/>
    <s v="H55R15. Avance proyectos contratos plan._x000a__x000a_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
    <s v="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
    <s v="Presentar un informe por cada contrato Plan respecto al estado físico y financiero."/>
    <s v="Solicitar a los gestores el respectivo informe."/>
    <s v="Informe."/>
    <n v="1"/>
    <d v="2017-11-01T00:00:00"/>
    <d v="2017-12-30T00:00:00"/>
    <n v="8.4285714285714288"/>
    <s v="SRT"/>
    <n v="1"/>
    <s v="SIN OBSERVACIONES"/>
    <m/>
    <n v="-1436.6333333333334"/>
    <n v="100"/>
    <n v="8.4285714285714288"/>
    <n v="8.4285714285714288"/>
    <n v="8.4285714285714288"/>
    <m/>
    <x v="2"/>
    <s v="CUMPLIDO"/>
    <x v="19"/>
    <s v="H55R15"/>
    <n v="1"/>
    <s v="H55R15 - 1"/>
  </r>
  <r>
    <n v="358"/>
    <n v="463"/>
    <m/>
    <s v="Administrativo con presunta incidencia disciplinaria."/>
    <s v="19 07 002"/>
    <s v="H56R15. Registro de información en página web del Invías._x000a__x000a_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
    <s v="Debilidades en  la aplicación de los controles y de seguimiento y monitoreo"/>
    <s v="Actualizar en la pagina web de la entidad la información recibida por las diferentes dependencias."/>
    <s v="1. Realizar por parte del Grupo de Comunicaciones un inventario de las actualizaciones de información que fueron solicitadas a las unidades ejecutoras y que fueron publicadas._x000a__x000a_2. Enviar un reporte mensual a la Oficina de Control Interno._x000a_ _x000a_"/>
    <s v="Reportes de información actualizada"/>
    <n v="6"/>
    <d v="2017-11-01T00:00:00"/>
    <d v="2018-05-31T00:00:00"/>
    <n v="30.142857142857142"/>
    <s v="SG"/>
    <n v="6"/>
    <s v="SIN OBSERVACIONES"/>
    <m/>
    <n v="-1441.7"/>
    <n v="100"/>
    <n v="30.142857142857142"/>
    <n v="30.142857142857142"/>
    <n v="30.142857142857142"/>
    <m/>
    <x v="2"/>
    <s v="CUMPLIDO"/>
    <x v="19"/>
    <s v="H56R15"/>
    <n v="1"/>
    <s v="H56R15 - 1"/>
  </r>
  <r>
    <n v="359"/>
    <n v="464"/>
    <m/>
    <s v="Administrativo con presunta incidencia disciplinaria e indagación preliminar."/>
    <s v="16 04 003"/>
    <s v="H57R15. Pago impuesto predial de bienes de uso público. _x000a__x000a_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_x000a_"/>
    <s v="Debilidades en los mecanismos de seguimiento y monitoreo del Instituto"/>
    <s v="Gestionar lo pertinente para que el sujeto pasivo de los impuestos prediales sean los concesionarios._x000a_"/>
    <s v="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_x000a_"/>
    <s v="Reporte cuatrimestral"/>
    <n v="3"/>
    <d v="2017-11-01T00:00:00"/>
    <d v="2018-10-30T00:00:00"/>
    <n v="51.857142857142854"/>
    <s v="SA"/>
    <n v="3"/>
    <s v="Se consolidó la información en un reporte."/>
    <m/>
    <n v="-1446.7666666666667"/>
    <n v="100"/>
    <n v="51.857142857142854"/>
    <n v="51.857142857142854"/>
    <n v="51.857142857142854"/>
    <m/>
    <x v="2"/>
    <s v="CUMPLIDO"/>
    <x v="19"/>
    <s v="H57R15"/>
    <n v="1"/>
    <s v="H57R15 - 1"/>
  </r>
  <r>
    <n v="360"/>
    <n v="465"/>
    <m/>
    <s v="Administrativo para indagación preliminar."/>
    <s v="17 02 011"/>
    <s v="H60R15. Liquidación y pago intereses moratorios._x000a__x000a_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
    <s v="Al respecto,  ha de decirse que, una vez ejecutoriado el Laudo Arbitral en la forma indicada, INVIAS estaba en la obligación del pago total de la condena determinada  dentro del término, con el fin de evitar la generación de intereses moratorios."/>
    <s v="Gestionar la asignación de recursos que permitan el pago de las condenas dentro del término establecido ante la Oficina Asesora de Planeación y el Ministerio de Hacienda y Crédito Público."/>
    <s v="1. Cruzar informe de manera semestral con la Oficina Asesora de Planeación.                                                      _x000a__x000a_2. Solicitar durante el primer semestre mayor cupo presupuestal ante el Ministerio de Hacienda y Crédito Público."/>
    <s v="1. Informe semestral (2)._x000a__x000a_2. Oficio dirigido al Ministerio de Hacienda y Crédito Público (6)."/>
    <n v="8"/>
    <d v="2017-11-01T00:00:00"/>
    <d v="2018-10-30T00:00:00"/>
    <n v="51.857142857142854"/>
    <s v="OAJ"/>
    <n v="0"/>
    <s v="SIN OBSERVACIONES"/>
    <m/>
    <n v="-1446.7666666666667"/>
    <n v="0"/>
    <n v="0"/>
    <n v="0"/>
    <n v="51.857142857142854"/>
    <m/>
    <x v="0"/>
    <s v="VENCIDO"/>
    <x v="19"/>
    <s v="H60R15"/>
    <n v="1"/>
    <s v="H60R15 - 1"/>
  </r>
  <r>
    <n v="361"/>
    <n v="466"/>
    <m/>
    <s v="Administrativo con presunta connotación disciplinaria"/>
    <s v="19 07 002"/>
    <s v="H61R15. Información procesos judiciales._x000a__x000a_Se presenta diferencia de 830 procesos judiciales, entre la  información de procesos judiciales reportada por la entidad en el Formato F.9 - SIRECI y la reportada en el Sistema Único de Gestión e información Litigiosa del Estado Ekogui._x000a__x000a_En el formulario F9 de la Cuenta Fiscal 2015, aparecen registrados 3.386 procesos judiciales. _x000a__x000a_De otra parte, la Entidad con oficio OCI 18499  del 26 de abril de 2016, reportó que en el Sistema Único de Gestión e información Litigiosa del Estado EKogui con corte a diciembre 31 de 2015, se registra un total de 4.216 procesos judiciales activos."/>
    <s v="Lo expuesto, evidencia debilidades en el manejo, reporte y consistencia de la información judicial por parte de Invías, afectando su nivel de confiabilidad, seguridad y solidez."/>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mente a los abogados apoderados de procesos a nivel nacional._x000a__x000a_2. Reporte trimestral del administrador del EKOGUI evidenciando que se encuentra actualizado."/>
    <n v="16"/>
    <d v="2017-11-01T00:00:00"/>
    <d v="2018-10-30T00:00:00"/>
    <n v="51.857142857142854"/>
    <s v="OAJ"/>
    <n v="6.4"/>
    <s v="SIN OBSERVACIONES"/>
    <m/>
    <n v="-1446.7666666666667"/>
    <n v="40"/>
    <n v="20.742857142857144"/>
    <n v="20.742857142857144"/>
    <n v="51.857142857142854"/>
    <m/>
    <x v="0"/>
    <s v="VENCIDO"/>
    <x v="19"/>
    <s v="H61R15"/>
    <n v="1"/>
    <s v="H61R15 - 1"/>
  </r>
  <r>
    <n v="362"/>
    <n v="467"/>
    <m/>
    <s v="Administrativo con presunta connotación disciplinaria"/>
    <s v="12 01 003"/>
    <s v="H62R15. Funciones del apoderado. _x000a__x000a_Algunos de  los apoderados designados por Invías presuntamente no están dando cabal cumplimiento a sus funciones, acorde con lo establecido en el Artículo 10 del Decreto 2052 de 2014 &quot;Por el cual se reglamenta la implementación del Sistema Único de Gestión e Información de la Actividad Litigiosa del Estado - EKogui."/>
    <s v="Debilidades en el cumplimiento de las funciones por parte de los apoderados de Invías, lo que puede afectar el seguimiento a los procesos y procedimientos inherentes a la actividad judicial y extrajudicial de la Entidad."/>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 a los abogados apoderados de procesos a nivel nacional._x000a__x000a_2. Reporte trimestral del administrador del EKOGUI evidenciando que se encuentra actualizado."/>
    <n v="16"/>
    <d v="2017-11-01T00:00:00"/>
    <d v="2018-10-30T00:00:00"/>
    <n v="51.857142857142854"/>
    <s v="OAJ"/>
    <n v="1"/>
    <s v="SIN OBSERVACIONES"/>
    <m/>
    <n v="-1446.7666666666667"/>
    <n v="6.25"/>
    <n v="3.2410714285714284"/>
    <n v="3.2410714285714284"/>
    <n v="51.857142857142854"/>
    <m/>
    <x v="0"/>
    <s v="VENCIDO"/>
    <x v="19"/>
    <s v="H62R15"/>
    <n v="1"/>
    <s v="H62R15 - 1"/>
  </r>
  <r>
    <n v="363"/>
    <n v="468"/>
    <m/>
    <s v="Administrativo"/>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 Radicado 2013-621: El apoderado manifiesta que no existe disponibilidad presupuestal para gastos procesales, por lo que no se ha enviado edicto por correo certificado al demandado.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1."/>
    <s v="Lo anterior denota falta de coordinación por parte de las áreas involucradas."/>
    <s v="Acción 1._x000a__x000a_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_x000a__x000a_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
    <s v="Reporte trimestral a cargo de la Oficina Asesora Jurídica.    "/>
    <s v="Reporte trimestral"/>
    <n v="4"/>
    <d v="2017-11-01T00:00:00"/>
    <d v="2018-10-30T00:00:00"/>
    <n v="51.857142857142854"/>
    <s v="OAJ"/>
    <n v="2"/>
    <s v="SIN OBSERVACIONES"/>
    <m/>
    <n v="-1446.7666666666667"/>
    <n v="50"/>
    <n v="25.928571428571427"/>
    <n v="25.928571428571427"/>
    <n v="51.857142857142854"/>
    <m/>
    <x v="0"/>
    <s v="VENCIDO"/>
    <x v="19"/>
    <s v="H63R15"/>
    <n v="1"/>
    <s v="H63R15 - 1"/>
  </r>
  <r>
    <m/>
    <n v="469"/>
    <m/>
    <m/>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 Radicado 2013-621: El apoderado manifiesta que no existe disponibilidad presupuestal para gastos procesales, por lo que no se ha enviado edicto por correo certificado al demandado.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2."/>
    <s v="Esta situación se presenta debido a que el proceso de expropiación fue presentado después de la finalización del plazo contractual, en razón a  inconvenientes   que surgieron en la enajenación voluntaria, por los obstáculos y acciones presentadas por la propietaria."/>
    <s v="Acción 2._x000a__x000a_Realizar las acciones administrativas y judiciales a que haya lugar."/>
    <s v="1. Asignar a la Subdirección recursos para asumir costos para las actuaciones procesales de expropiación por vía Judicial.                                                                     _x000a__x000a_2. Iniciar los procesos de expropiación dentro de los  términos de Ley, una vez la oferta de compra no ha sido aceptada.                                                                                                              "/>
    <s v="Informe "/>
    <n v="3"/>
    <d v="2017-11-01T00:00:00"/>
    <d v="2018-10-30T00:00:00"/>
    <n v="51.857142857142854"/>
    <s v="SMA"/>
    <n v="0"/>
    <s v="SIN OBSERVACIONES"/>
    <m/>
    <n v="-1446.7666666666667"/>
    <n v="0"/>
    <n v="0"/>
    <n v="0"/>
    <n v="51.857142857142854"/>
    <m/>
    <x v="0"/>
    <s v=""/>
    <x v="19"/>
    <s v="H63R15"/>
    <n v="2"/>
    <s v="H63R15 - 2"/>
  </r>
  <r>
    <n v="364"/>
    <n v="470"/>
    <m/>
    <s v="Administrativo"/>
    <s v="17 02 011"/>
    <s v="H64R15. Pago fallos, laudos  y conciliaciones judiciales._x000a__x000a_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
    <s v="Se evidencia debilidad en el procedimiento administrativo y presupuestal para el pago de sentencias y conciliaciones; situación que genera  que estas obligaciones no se paguen a tiempo."/>
    <s v="1. Establecer un cronograma mensual de pagos a efectos de fijar fecha límite para la expedición de la resolución, para la revisión detallada del acto administrativo por parte del Coordinador del Grupo y para la firma por parte de la Jefe de la Oficina Asesora Jurídica. _x000a__x000a_2 Reunión mensual con la Subdirección Financiera para establecer fechas de pago.   "/>
    <s v="1. Cronogramas de programación en los cuales se va hacer la respectiva planeación de los turnos de pago._x000a_                                                                                                                                                                                                                                                                                                                                                                                                                                                                                                                                                                                                                                                                                                                                                                                                                                                                                                                                                                                                                                                                                         2. Reuniones."/>
    <s v="Reporte cada dos meses de cumplimiento de pagos"/>
    <n v="5"/>
    <d v="2018-01-01T00:00:00"/>
    <d v="2018-10-30T00:00:00"/>
    <n v="43.142857142857146"/>
    <s v="OAJ"/>
    <n v="0"/>
    <s v="SIN OBSERVACIONES"/>
    <m/>
    <n v="-1446.7666666666667"/>
    <n v="0"/>
    <n v="0"/>
    <n v="0"/>
    <n v="43.142857142857146"/>
    <m/>
    <x v="0"/>
    <s v="VENCIDO"/>
    <x v="19"/>
    <s v="H64R15"/>
    <n v="1"/>
    <s v="H64R15 - 1"/>
  </r>
  <r>
    <n v="365"/>
    <n v="471"/>
    <m/>
    <s v="Administrativo"/>
    <s v="18 01 004"/>
    <s v="H66R15. Depósitos Entregados en Garantía – Depósitos Judiciales (142503)."/>
    <s v="Estas situaciones son originadas por la falta de conciliación y depuración de la información de las Áreas involucradas que son fuente de información, para los respectivos registros contables."/>
    <s v="_x000a__x000a_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
    <s v="Conciliación de la cuenta 142503 entre Oficina Asesora Jurídica, Grupo de Contabilidad y Grupo de Tesorería. "/>
    <s v="Reporte trimestral de conciliaciones."/>
    <n v="3"/>
    <d v="2018-01-01T00:00:00"/>
    <d v="2018-10-30T00:00:00"/>
    <n v="43.142857142857146"/>
    <s v="OAJ"/>
    <n v="1"/>
    <s v="La Contraloría General de la República en el Informe de Auditoría Financiera 2019 señala que no se genera pronunciamiento, toda vez que el hallazgo hace referencia a una cuenta que ya no hace parte del nuevo catálogo de cuentas."/>
    <m/>
    <n v="-1446.7666666666667"/>
    <n v="33.333333333333329"/>
    <n v="14.380952380952381"/>
    <n v="14.380952380952381"/>
    <n v="43.142857142857146"/>
    <m/>
    <x v="0"/>
    <s v="VENCIDO"/>
    <x v="19"/>
    <s v="H66R15"/>
    <n v="1"/>
    <s v="H66R15 - 1"/>
  </r>
  <r>
    <n v="366"/>
    <n v="472"/>
    <m/>
    <s v="Administrativo con presunta connotación disciplinaria"/>
    <s v="18 04 001"/>
    <s v="H68R15. Reconocimiento de la Provisión para Cuentas por Cobrar de difícil cobro por Contraprestación Portuaria y Contribución por Valorización. _x000a__x000a_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
    <s v="La Entidad está dando cumplimiento al concepto 200910-135587 de la Contaduría General de la Nación, el cual no es tenido en cuenta por la Contraloría General de la República."/>
    <s v="Continuar aplicando lo conceptuado por la Contaduría General de la Nación en lo relacionado con el tema de las provisiones contables. "/>
    <s v="Enviar concepto a la Oficina de Control Interno."/>
    <s v="Concepto"/>
    <n v="1"/>
    <d v="2017-11-01T00:00:00"/>
    <d v="2017-12-30T00:00:00"/>
    <n v="8.4285714285714288"/>
    <s v="SF"/>
    <n v="1"/>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_x000a_"/>
    <m/>
    <n v="-1436.6333333333334"/>
    <n v="100"/>
    <n v="8.4285714285714288"/>
    <n v="8.4285714285714288"/>
    <n v="8.4285714285714288"/>
    <m/>
    <x v="2"/>
    <s v="CUMPLIDO"/>
    <x v="19"/>
    <s v="H68R15"/>
    <n v="1"/>
    <s v="H68R15 - 1"/>
  </r>
  <r>
    <n v="367"/>
    <n v="473"/>
    <m/>
    <s v="Administrativo"/>
    <s v="18 04 001"/>
    <s v="H69R15. Reconocimiento Amortización de Terrenos._x000a__x000a_La cuentas (1785) Amortización Acumulada  de Bienes de Uso Público - BUP por $4.882.764 millones y (1925) Amortización Acumulada de Bienes Entregados a Terceros por $6.861 millones, se encuentran sobrestimadas en cuantía indeterminada."/>
    <s v="La Entidad viene aplicando los conceptos emitidos por la Contaduría General de la Nación relacionados con el Reconocimiento Amortización de Terrenos, los cuales no son tenidos en cuenta por la Contraloría General de la República."/>
    <s v="Aplicar lo conceptuado por la Contaduría General de la Nación en lo relacionado con el tema de la amortización de los Bienes de uso Público y efectuar los ajustes contables correspondientes. "/>
    <s v="Efectuar los registros contables pertinentes de acuerdo con la documentación soporte recaudada y enviar informe."/>
    <s v="Informe cuatrimestral"/>
    <n v="2"/>
    <d v="2017-11-01T00:00:00"/>
    <d v="2018-06-30T00:00:00"/>
    <n v="34.428571428571431"/>
    <s v="SF"/>
    <n v="2"/>
    <s v="SIN OBSERVACIONES"/>
    <m/>
    <n v="-1442.7"/>
    <n v="100"/>
    <n v="34.428571428571431"/>
    <n v="34.428571428571431"/>
    <n v="34.428571428571431"/>
    <m/>
    <x v="2"/>
    <s v="CUMPLIDO"/>
    <x v="19"/>
    <s v="H69R15"/>
    <n v="1"/>
    <s v="H69R15 - 1"/>
  </r>
  <r>
    <n v="368"/>
    <n v="474"/>
    <m/>
    <s v="Administrativo con presunta connotación disciplinaria"/>
    <s v="17 02 013"/>
    <s v="H70R15. Reconocimiento Pasivo Estimado – Cálculo Provisión para Contingencias. _x000a__x000a_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
    <s v="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 a los abogados apoderados de procesos a nivel nacional._x000a__x000a_2. Reporte trimestral del administrador del EKOGUI evidenciando que se encuentra actualizado."/>
    <n v="16"/>
    <d v="2017-11-01T00:00:00"/>
    <d v="2018-10-30T00:00:00"/>
    <n v="51.857142857142854"/>
    <s v="OAJ"/>
    <n v="1"/>
    <s v="La Contraloría General de la República consideró efectiva la acción de mejora en el Informe de Auditoría Financiera 2019, página 88. No obstante, esta acción presenta a la fecha un avance  del 6%, por lo cual, se presume que es un error involuntario del Ente de Control."/>
    <m/>
    <n v="-1446.7666666666667"/>
    <n v="6.25"/>
    <n v="3.2410714285714284"/>
    <n v="3.2410714285714284"/>
    <n v="51.857142857142854"/>
    <m/>
    <x v="0"/>
    <s v="VENCIDO"/>
    <x v="19"/>
    <s v="H70R15"/>
    <n v="1"/>
    <s v="H70R15 - 1"/>
  </r>
  <r>
    <n v="369"/>
    <n v="475"/>
    <m/>
    <s v="Administrativo"/>
    <s v="18 01 004"/>
    <s v="H71R15. Razonabilidad cuenta Patrimonio Institucional._x000a__x000a_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_x000a__x000a_Acción 1."/>
    <s v="Falta depuración de los Bienes de Uso Público y Bienes Fiscales."/>
    <s v="Acción 1.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s v="SF"/>
    <n v="1"/>
    <s v="SIN OBSERVACIONES"/>
    <m/>
    <n v="-1464.0333333333333"/>
    <n v="100"/>
    <n v="8.8571428571428577"/>
    <n v="8.8571428571428577"/>
    <n v="8.8571428571428577"/>
    <m/>
    <x v="2"/>
    <s v="VENCIDO"/>
    <x v="19"/>
    <s v="H71R15"/>
    <n v="1"/>
    <s v="H71R15 - 1"/>
  </r>
  <r>
    <m/>
    <n v="476"/>
    <m/>
    <s v="Administrativo"/>
    <s v="18 01 004"/>
    <s v="H71R15. Razonabilidad cuenta Patrimonio Institucional._x000a__x000a_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_x000a__x000a_Acción 2."/>
    <s v="Falta depuración de los Bienes de Uso Público y Bienes Fiscales."/>
    <s v="Acción 2._x000a__x000a_Establecer el procedimiento para la depuración de los Bienes de Uso Público."/>
    <s v="Elaborar procedimiento con las actividades a desarrollar para la depuración de Bienes de Uso Público "/>
    <s v="Procedimiento de depuración de Bienes de Uso Público"/>
    <n v="1"/>
    <d v="2020-01-29T00:00:00"/>
    <d v="2021-01-28T00:00:00"/>
    <n v="52.142857142857146"/>
    <s v="SF"/>
    <n v="0.9"/>
    <s v="SIN OBSERVACIONES"/>
    <m/>
    <n v="-1474.1333333333334"/>
    <n v="90"/>
    <n v="46.928571428571431"/>
    <n v="46.928571428571431"/>
    <n v="52.142857142857146"/>
    <m/>
    <x v="0"/>
    <s v=""/>
    <x v="19"/>
    <s v="H71R15"/>
    <n v="2"/>
    <s v="H71R15 - 2"/>
  </r>
  <r>
    <m/>
    <n v="477"/>
    <m/>
    <s v="Administrativo"/>
    <s v="18 01 004"/>
    <s v="H71R15. Razonabilidad cuenta Patrimonio Institucional._x000a__x000a_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_x000a__x000a_Acción 3."/>
    <s v="Falta depuración de los Bienes de Uso Público y Bienes Fiscales."/>
    <s v="Acción 3._x000a__x000a_Establecer el procedimiento con los requisitos de información para la depuración de Bienes fiscales."/>
    <s v="Elaborar procedimiento con las actividades a desarrollar para la depuración de Bienes Fiscales"/>
    <s v="Procedimiento de depuración de Bienes fiscales"/>
    <n v="1"/>
    <d v="2020-01-29T00:00:00"/>
    <d v="2021-01-28T00:00:00"/>
    <n v="52.142857142857146"/>
    <s v="SF-SA"/>
    <n v="0.9"/>
    <s v="SIN OBSERVACIONES"/>
    <m/>
    <n v="-1474.1333333333334"/>
    <n v="90"/>
    <n v="46.928571428571431"/>
    <n v="46.928571428571431"/>
    <n v="52.142857142857146"/>
    <m/>
    <x v="0"/>
    <s v=""/>
    <x v="19"/>
    <s v="H71R15"/>
    <n v="3"/>
    <s v="H71R15 - 3"/>
  </r>
  <r>
    <n v="370"/>
    <n v="478"/>
    <m/>
    <s v="Administrativo con presunta connotación disciplinaria"/>
    <s v="18 01 004"/>
    <s v="H72R15. Consignaciones Pendientes de Ingresar a Libros y Notas Crédito según Extracto._x000a__x000a_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
    <s v="Esta situación se debe a que las gestiones administrativas adelantadas por el Instituto no fueron eficientes ni efectivas para depurar estas cifras."/>
    <s v="Continuar con la depuración y registro de las consignaciones y notas créditos pendientes de ingresar a libros."/>
    <s v="Requerir a las entidades bancarias y a las unidades ejecutoras los soportes necesarios para determinar los terceros y los conceptos  de partidas pendientes y efectuar los respectivos registros contables."/>
    <s v="Reporte trimestral"/>
    <n v="3"/>
    <d v="2017-11-01T00:00:00"/>
    <d v="2018-07-30T00:00:00"/>
    <n v="38.714285714285715"/>
    <s v="SF"/>
    <n v="2.9994999999999998"/>
    <s v="SIN OBSERVACIONES"/>
    <m/>
    <n v="-1443.7"/>
    <n v="99.98333333333332"/>
    <n v="38.707833333333326"/>
    <n v="38.707833333333326"/>
    <n v="38.714285714285715"/>
    <m/>
    <x v="0"/>
    <s v="VENCIDO"/>
    <x v="19"/>
    <s v="H72R15"/>
    <n v="1"/>
    <s v="H72R15 - 1"/>
  </r>
  <r>
    <n v="371"/>
    <n v="479"/>
    <m/>
    <s v="Administrativo con presunta connotación disciplinaria"/>
    <s v="18 01 002"/>
    <s v="H74R15. Ingresos Central de Inversiones – CISA (480817). _x000a__x000a_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
    <s v="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
    <s v="Remitir el OTROSÍ al Convenio de Cuentas en Participación que se tiene suscrito entre Central de Inversiones S.A y el Instituto Nacional de Vías -INVIAS del suscrito el año 2008 tema Férreo y nuevo Convenio de Cuentas en Participación tema Puertos. "/>
    <s v="Enviar copias de los documentos suscritos."/>
    <s v="Copias de los documentos suscritos"/>
    <n v="1"/>
    <d v="2017-11-10T00:00:00"/>
    <d v="2017-12-30T00:00:00"/>
    <n v="7.1428571428571432"/>
    <s v="SA"/>
    <n v="1"/>
    <s v="SIN OBSERVACIONES"/>
    <m/>
    <n v="-1436.6333333333334"/>
    <n v="100"/>
    <n v="7.1428571428571432"/>
    <n v="7.1428571428571432"/>
    <n v="7.1428571428571432"/>
    <m/>
    <x v="2"/>
    <s v="CUMPLIDO"/>
    <x v="19"/>
    <s v="H74R15"/>
    <n v="1"/>
    <s v="H74R15 - 1"/>
  </r>
  <r>
    <n v="372"/>
    <n v="480"/>
    <m/>
    <s v="Administrativo"/>
    <s v="18 01 002"/>
    <s v="H75R15. Ingresos  Recaudo Peajes. _x000a__x000a_La cuenta de Ingresos Peajes, está subestimada en $6.294.3 millones, debido a que a diciembre 31 de 2015, quedó pendiente por registrar la causación por concepto del recaudo de peajes a través del Contrato de Concesión 250 de 2011, del mes de noviembre. "/>
    <s v="Falta de oportunidad en la causación."/>
    <s v="Proyectar los ingresos del último trimestre del año para los contratos que rinden sus informes en la vigencia siguiente y efectuar los registros contables."/>
    <s v="Proyectar ingresos en el último trimestre del año y efectuar registros contables."/>
    <s v="Reporte registros contables"/>
    <n v="1"/>
    <d v="2017-11-01T00:00:00"/>
    <d v="2017-11-30T00:00:00"/>
    <n v="4.1428571428571432"/>
    <s v="SF"/>
    <n v="1"/>
    <s v="Acción de mejora considerada tanto efectiva como no efectiva por la Contraloría General de la República en Informe de Auditoría Financiera 2019, página 88. Por tanto, requiere aclaración."/>
    <m/>
    <n v="-1435.6333333333334"/>
    <n v="100"/>
    <n v="4.1428571428571432"/>
    <n v="4.1428571428571432"/>
    <n v="4.1428571428571432"/>
    <m/>
    <x v="2"/>
    <s v="CUMPLIDO"/>
    <x v="19"/>
    <s v="H75R15"/>
    <n v="1"/>
    <s v="H75R15 - 1"/>
  </r>
  <r>
    <n v="373"/>
    <n v="481"/>
    <m/>
    <s v="Administrativo"/>
    <s v="18 01 100"/>
    <s v="H76R15. Cuentas Por Pagar – Impuesto Predial Unificado._x000a__x000a_Las Cuentas Por Pagar - Impuesto Predial Unificado (244003) con saldo por $1.016 millones, se encuentra subestimada en cuantía indeterminada, debido a que el Instituto se encuentra en proceso de depuración de los bienes inmuebles a su cargo."/>
    <s v="_x000a_De acuerdo con lo expuesto, el Instituto no tiene conocimiento del valor de la deuda pendiente por este concepto, es así que tuvo que solicitar esta información a las Direcciones Territoriales, la cual fue dispersa, confusa e incompleta y no se pudo determinar el valor adeudado."/>
    <s v="Actualizar el procedimiento implementado y verificar que el mismo se cumpla.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territoriales. "/>
    <s v="Reporte cuatrimestral"/>
    <n v="3"/>
    <d v="2019-09-01T00:00:00"/>
    <d v="2020-08-30T00:00:00"/>
    <n v="52"/>
    <s v="SA"/>
    <n v="2"/>
    <s v="SIN OBSERVACIONES"/>
    <m/>
    <n v="-1469.1"/>
    <n v="66.666666666666657"/>
    <n v="34.666666666666657"/>
    <n v="34.666666666666657"/>
    <n v="52"/>
    <m/>
    <x v="0"/>
    <s v="VENCIDO"/>
    <x v="19"/>
    <s v="H76R15"/>
    <n v="1"/>
    <s v="H76R15 - 1"/>
  </r>
  <r>
    <n v="374"/>
    <n v="482"/>
    <m/>
    <s v="Administrativo con presunta connotación disciplinaria"/>
    <s v="18 01 100"/>
    <s v="H77R15. Reconocimiento de los Bienes Fiscales, Bienes de Uso Público y Bienes Entregados a Terceros._x000a__x000a_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
    <s v="Esta situación se presenta por no contar con efectivos controles de información, depuración y soportes que garanticen confiabilidad y totalidad de los soportes básicos y suficientes, para el reconocimiento de los bienes administrados por el Invías."/>
    <s v="Establecer en la Política Contable directrices claras para la clasificación de la Propiedad, planta y equipo, Bienes de Uso Público y Bienes Históricos y Culturales"/>
    <s v="Ajustar la política contable con la definición del reconocimiento  Propiedad, planta y equipo, Bienes de Uso Público y Bienes Históricos y Culturales."/>
    <s v="Política Ajustada"/>
    <n v="1"/>
    <d v="2020-01-29T00:00:00"/>
    <d v="2020-03-31T00:00:00"/>
    <n v="8.8571428571428577"/>
    <s v="SF"/>
    <n v="1"/>
    <s v="SIN OBSERVACIONES"/>
    <m/>
    <n v="-1464.0333333333333"/>
    <n v="100"/>
    <n v="8.8571428571428577"/>
    <n v="8.8571428571428577"/>
    <n v="8.8571428571428577"/>
    <m/>
    <x v="2"/>
    <s v="CUMPLIDO"/>
    <x v="19"/>
    <s v="H77R15"/>
    <n v="1"/>
    <s v="H77R15 - 1"/>
  </r>
  <r>
    <n v="375"/>
    <n v="483"/>
    <m/>
    <s v="Administrativo con presunta connotación disciplinaria"/>
    <s v="18 01 004"/>
    <s v="H78R15. Valores pendientes por depurar._x000a__x000a_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
    <s v="Esta situación se presenta por no contar con un mecanismo de conciliación efectivo entre Dependencias, que garantice confiabilidad de la información que soporta los derechos, obligaciones y gastos de la Entidad en tiempo real."/>
    <s v="Elaborar procedimiento de conciliación con las áreas de la Entidad, que originan la información."/>
    <s v="Elaborar procedimiento de conciliación con las áreas origen de información."/>
    <s v="Procedimiento "/>
    <n v="1"/>
    <d v="2020-01-29T00:00:00"/>
    <d v="2020-12-31T00:00:00"/>
    <n v="48.142857142857146"/>
    <s v="SF"/>
    <n v="1"/>
    <s v="SIN OBSERVACIONES"/>
    <d v="2021-03-02T00:00:00"/>
    <n v="2.0333333333333332"/>
    <n v="100"/>
    <n v="48.142857142857146"/>
    <n v="48.142857142857146"/>
    <n v="48.142857142857146"/>
    <m/>
    <x v="2"/>
    <s v="CUMPLIDO"/>
    <x v="19"/>
    <s v="H78R15"/>
    <n v="1"/>
    <s v="H78R15 - 1"/>
  </r>
  <r>
    <n v="376"/>
    <n v="484"/>
    <m/>
    <s v="Administrativo con presunta connotación disciplinaria"/>
    <s v="18 01 100"/>
    <s v="H79R15. Revelación de zonas remanentes y/o zonas de terreno no utilizadas en los proyectos. _x000a__x000a_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
    <s v="Deficiencias en la gestión institucional y comunicación y/o articulación  entre las áreas que participan en el proceso para la depuración de la información básica y suficiente que garantice el reconocimiento y revelación que corresponde al Área de Contabilidad."/>
    <s v="Establecer el procedimiento de cierre contable, donde se fijen los criterios de información necesarios para incluir en los Estados Contables  y revelarlos"/>
    <s v="Elaborar procedimiento de cierre."/>
    <s v="Procedimiento "/>
    <n v="1"/>
    <d v="2020-01-29T00:00:00"/>
    <d v="2020-03-31T00:00:00"/>
    <n v="8.8571428571428577"/>
    <s v="SF-SMA (BUPI)"/>
    <n v="1"/>
    <s v="SIN OBSERVACIONES"/>
    <m/>
    <n v="-1464.0333333333333"/>
    <n v="100"/>
    <n v="8.8571428571428577"/>
    <n v="8.8571428571428577"/>
    <n v="8.8571428571428577"/>
    <m/>
    <x v="2"/>
    <s v="CUMPLIDO"/>
    <x v="19"/>
    <s v="H79R15"/>
    <n v="1"/>
    <s v="H79R15 - 1"/>
  </r>
  <r>
    <n v="377"/>
    <n v="485"/>
    <m/>
    <s v="Administrativo con presunta connotación disciplinaria"/>
    <s v="12 01 003"/>
    <s v="H81R15. Reconocimiento de la Amortización de Anticipos de Contratos y Convenios terminados no liquidados._x000a__x000a_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
    <s v="Deficiencia en la supervisión."/>
    <s v="Liquidar en forma oportuna los contratos que presentan anticipos por amortizar."/>
    <s v="Solicitar a los gestores la liquidación de manera prioritaria de aquellos contratos terminados que presenten anticipos e informar al Grupo Contabilidad."/>
    <s v="Reporte con corte a 31 de diciembre de 2017 "/>
    <n v="1"/>
    <d v="2018-02-01T00:00:00"/>
    <d v="2018-02-28T00:00:00"/>
    <n v="3.8571428571428572"/>
    <s v="SRT"/>
    <n v="0.61"/>
    <s v="SIN OBSERVACIONES"/>
    <m/>
    <n v="-1438.6333333333334"/>
    <n v="61"/>
    <n v="2.3528571428571428"/>
    <n v="2.3528571428571428"/>
    <n v="3.8571428571428572"/>
    <m/>
    <x v="0"/>
    <s v="VENCIDO"/>
    <x v="19"/>
    <s v="H81R15"/>
    <n v="1"/>
    <s v="H81R15 - 1"/>
  </r>
  <r>
    <n v="378"/>
    <n v="486"/>
    <m/>
    <s v="Administrativo"/>
    <s v="19 03 005"/>
    <s v="H83R15. Riesgo Contable._x000a__x000a_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
    <s v="La identificación de este riesgo se dió en el marco de la implementación de la política de administración del riesgo, orientando el ejercicio a los riesgos de gestión mas relevante desde el punto de vista gerencial."/>
    <s v="Actualizar la mapa de Riesgos."/>
    <s v="Elaborar y actualizar el mapa de riesgos. "/>
    <s v="Mapa de riesgos actualizada. "/>
    <n v="1"/>
    <d v="2020-01-29T00:00:00"/>
    <d v="2020-12-31T00:00:00"/>
    <n v="48.142857142857146"/>
    <s v="SF"/>
    <n v="0"/>
    <s v="SIN OBSERVACIONES"/>
    <m/>
    <n v="-1473.2"/>
    <n v="0"/>
    <n v="0"/>
    <n v="0"/>
    <n v="48.142857142857146"/>
    <m/>
    <x v="0"/>
    <s v="VENCIDO"/>
    <x v="19"/>
    <s v="H83R15"/>
    <n v="1"/>
    <s v="H83R15 - 1"/>
  </r>
  <r>
    <n v="379"/>
    <n v="487"/>
    <m/>
    <s v="Administrativo"/>
    <s v="18 01 004"/>
    <s v="H84R15. Recursos Remanentes – Cuentas Embargadas._x000a__x000a_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_x000a__x000a_Acción 1."/>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1._x000a__x000a_Implementar y actualizar el aplicativo de Gestión de Embargos."/>
    <s v="Registrar la información de manera oportuna."/>
    <s v="Reporte "/>
    <n v="1"/>
    <d v="2017-11-01T00:00:00"/>
    <d v="2017-12-30T00:00:00"/>
    <n v="8.4285714285714288"/>
    <s v="SF"/>
    <n v="1"/>
    <s v="SIN OBSERVACIONES"/>
    <m/>
    <n v="-1436.6333333333334"/>
    <n v="100"/>
    <n v="8.4285714285714288"/>
    <n v="8.4285714285714288"/>
    <n v="8.4285714285714288"/>
    <m/>
    <x v="2"/>
    <s v="VENCIDO"/>
    <x v="19"/>
    <s v="H84R15"/>
    <n v="1"/>
    <s v="H84R15 - 1"/>
  </r>
  <r>
    <m/>
    <n v="488"/>
    <m/>
    <m/>
    <s v="18 01 004"/>
    <s v="H84R15. Recursos Remanentes – Cuentas Embargadas._x000a__x000a_Acción 2._x000a_"/>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2._x000a__x000a_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
    <s v="Conciliación de la cuenta 142503 entre Oficina Asesora Jurídica, Grupo de Contabilidad y Grupo de Tesorería."/>
    <s v="Reporte trimestral de conciliaciones."/>
    <n v="3"/>
    <d v="2018-01-01T00:00:00"/>
    <d v="2018-10-30T00:00:00"/>
    <n v="43.142857142857146"/>
    <s v="OAJ"/>
    <n v="1"/>
    <s v="SIN OBSERVACIONES"/>
    <m/>
    <n v="-1446.7666666666667"/>
    <n v="33.333333333333329"/>
    <n v="14.380952380952381"/>
    <n v="14.380952380952381"/>
    <n v="43.142857142857146"/>
    <m/>
    <x v="0"/>
    <s v=""/>
    <x v="19"/>
    <s v="H84R15"/>
    <n v="2"/>
    <s v="H84R15 - 2"/>
  </r>
  <r>
    <n v="380"/>
    <n v="489"/>
    <m/>
    <s v="Administrativo"/>
    <s v="18 01 004"/>
    <s v="H88R15. Cuentas Bancarias Inactivas._x000a__x000a_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
    <s v="Esta situación evidencia la falta de gestión oportuna por parte del Invías, para subsanar estos hechos. "/>
    <s v="Continuar con la depuración de las partidas pendientes, dando prioridad a las partidas más antiguas."/>
    <s v="1. Requerir a las entidades bancarias y a las unidades ejecutoras los soportes necesarios para determinar los terceros y los conceptos de partidas pendientes. _x000a__x000a_2. Remitir al Grupo Contabilidad los informes con documentos soporte de las partidas identificadas para su registro y depuración."/>
    <s v="Reporte trimestral"/>
    <n v="4"/>
    <d v="2017-11-01T00:00:00"/>
    <d v="2018-10-30T00:00:00"/>
    <n v="51.857142857142854"/>
    <s v="SF"/>
    <n v="3.9849999999999999"/>
    <s v="SIN OBSERVACIONES"/>
    <m/>
    <n v="-1446.7666666666667"/>
    <n v="99.625"/>
    <n v="51.662678571428572"/>
    <n v="51.662678571428572"/>
    <n v="51.857142857142854"/>
    <m/>
    <x v="0"/>
    <s v="VENCIDO"/>
    <x v="19"/>
    <s v="H88R15"/>
    <n v="1"/>
    <s v="H88R15 - 1"/>
  </r>
  <r>
    <n v="381"/>
    <n v="490"/>
    <m/>
    <s v="Administrativo"/>
    <s v="18 01 002"/>
    <s v="H89R15. Registro de Intereses de Mora, Sanciones, Recargos, Otros._x000a__x000a_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
    <s v="Debilidades en el registro adecuado en las cuentas contables correspondientes."/>
    <s v="Reiterar al Grupo Contabilidad la necesidad de registrar detalladamente los valores consignados en las facturas recibidas para pago."/>
    <s v="Circularizar la instrucción a todo el equipo del Grupo Contabilidad y efectuar los registros a que haya lugar."/>
    <s v="Reporte registros contables"/>
    <n v="1"/>
    <d v="2017-11-01T00:00:00"/>
    <d v="2017-12-30T00:00:00"/>
    <n v="8.4285714285714288"/>
    <s v="SF"/>
    <n v="1"/>
    <s v="Acción de mejora considerada no efectiva por la Contraloría General de la República en Informe de Auditoría Financiera 2019, página 88."/>
    <m/>
    <n v="-1436.6333333333334"/>
    <n v="100"/>
    <n v="8.4285714285714288"/>
    <n v="8.4285714285714288"/>
    <n v="8.4285714285714288"/>
    <m/>
    <x v="2"/>
    <s v="CUMPLIDO"/>
    <x v="19"/>
    <s v="H89R15"/>
    <n v="1"/>
    <s v="H89R15 - 1"/>
  </r>
  <r>
    <n v="382"/>
    <n v="491"/>
    <m/>
    <s v="Administrativo con presunta connotación disciplinaria"/>
    <s v="18 02 001"/>
    <s v="H92R15. Techo Reserva Presupuestal Rubro Inversión._x000a__x000a_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_x000a__x000a_Acción 1."/>
    <s v="Lo anterior  por  debilidades en la planeación  y ejecución  presupuestal con la consecuente afectación  del desarrollo oportuno  de actividades misionales de la entidad y genera riesgo de que se presenten reducciones o recortes presupuestales."/>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2"/>
    <s v="VENCIDO"/>
    <x v="19"/>
    <s v="H92R15"/>
    <n v="1"/>
    <s v="H92R15 - 1"/>
  </r>
  <r>
    <m/>
    <n v="492"/>
    <m/>
    <s v="Administrativo con presunta connotación disciplinaria"/>
    <s v="18 02 001"/>
    <s v="H92R15. Techo Reserva Presupuestal Rubro Inversión._x000a__x000a_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_x000a__x000a_Acción 2."/>
    <s v="Lo anterior  por  debilidades en la planeación  y ejecución  presupuestal con la consecuente afectación  del desarrollo oportuno  de actividades misionales de la entidad y genera riesgo de que se presenten reducciones o recortes presupuestales."/>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eguimiento y evaluación a la implementación de la guía EDEPI-GUI-1 y sus resultados."/>
    <s v="Informe bimestral de cumplimiento a la implementación de la guía metodológica"/>
    <n v="5"/>
    <d v="2020-01-28T00:00:00"/>
    <d v="2020-11-30T00:00:00"/>
    <n v="43.857142857142854"/>
    <s v="DO"/>
    <n v="2.5"/>
    <s v="SIN OBSERVACIONES"/>
    <m/>
    <n v="-1472.1666666666667"/>
    <n v="50"/>
    <n v="21.928571428571427"/>
    <n v="21.928571428571427"/>
    <n v="43.857142857142854"/>
    <m/>
    <x v="0"/>
    <s v=""/>
    <x v="19"/>
    <s v="H92R15"/>
    <n v="2"/>
    <s v="H92R15 - 2"/>
  </r>
  <r>
    <n v="383"/>
    <n v="493"/>
    <m/>
    <s v="Administrativo"/>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1."/>
    <s v="Entre otras causas por la no suscripción de contratos, no utilización de vigencias futuras  y adiciones de contratos finalmente no realizadas."/>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2"/>
    <s v="VENCIDO"/>
    <x v="19"/>
    <s v="H93R15"/>
    <n v="1"/>
    <s v="H93R15 - 1"/>
  </r>
  <r>
    <m/>
    <n v="494"/>
    <m/>
    <s v="Administrativo"/>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2."/>
    <s v="Entre otras causas por la no suscripción de contratos, no utilización de vigencias futuras  y adiciones de contratos finalmente no realizadas."/>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eguimiento y evaluación a la implementación de la guía EDEPI-GUI-1 y sus resultados."/>
    <s v="Informe bimestral de cumplimiento a la implementación de la guía metodológica"/>
    <n v="5"/>
    <d v="2020-01-28T00:00:00"/>
    <d v="2020-11-30T00:00:00"/>
    <n v="43.857142857142854"/>
    <s v="DO"/>
    <n v="2.5"/>
    <s v="SIN OBSERVACIONES"/>
    <m/>
    <n v="-1472.1666666666667"/>
    <n v="50"/>
    <n v="21.928571428571427"/>
    <n v="21.928571428571427"/>
    <n v="43.857142857142854"/>
    <m/>
    <x v="0"/>
    <s v=""/>
    <x v="19"/>
    <s v="H93R15"/>
    <n v="2"/>
    <s v="H93R15 - 2"/>
  </r>
  <r>
    <n v="384"/>
    <n v="495"/>
    <m/>
    <s v="Administrativo"/>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1."/>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2"/>
    <s v="VENCIDO"/>
    <x v="19"/>
    <s v="H94R15"/>
    <n v="1"/>
    <s v="H94R15 - 1"/>
  </r>
  <r>
    <m/>
    <n v="496"/>
    <m/>
    <s v="Administrativo"/>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2."/>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s v="DO"/>
    <n v="2.5"/>
    <s v="SIN OBSERVACIONES"/>
    <m/>
    <n v="-1472.1666666666667"/>
    <n v="50"/>
    <n v="21.928571428571427"/>
    <n v="21.928571428571427"/>
    <n v="43.857142857142854"/>
    <m/>
    <x v="0"/>
    <s v=""/>
    <x v="19"/>
    <s v="H94R15"/>
    <n v="2"/>
    <s v="H94R15 - 2"/>
  </r>
  <r>
    <n v="385"/>
    <n v="497"/>
    <m/>
    <s v="Administrativo"/>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1."/>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2"/>
    <s v="VENCIDO"/>
    <x v="19"/>
    <s v="H95R15"/>
    <n v="1"/>
    <s v="H95R15 - 1"/>
  </r>
  <r>
    <m/>
    <n v="498"/>
    <m/>
    <s v="Administrativo"/>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2."/>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s v="DO"/>
    <n v="2.5"/>
    <s v="SIN OBSERVACIONES"/>
    <m/>
    <n v="-1472.1666666666667"/>
    <n v="50"/>
    <n v="21.928571428571427"/>
    <n v="21.928571428571427"/>
    <n v="43.857142857142854"/>
    <m/>
    <x v="0"/>
    <s v=""/>
    <x v="19"/>
    <s v="H95R15"/>
    <n v="2"/>
    <s v="H95R15 - 2"/>
  </r>
  <r>
    <n v="386"/>
    <n v="499"/>
    <m/>
    <s v="Administrativo"/>
    <s v="18 02 001"/>
    <s v="H96R15. Apropiación Presupuestal rubro Sentencias y Conciliaciones. _x000a__x000a_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
    <s v="Lo anteriormente descrito evidencia deficiencias en la programación presupuestal"/>
    <s v="Reportar cada semestre a la Oficina Asesora de Planeación los créditos judiciales pendientes de pago para que realice la programación  de recursos acorde a las necesidades de pago, evitando ajustes presupuestales."/>
    <s v="Informe semestral del rubro presupuestal para pago de sentencias. "/>
    <s v="Informe semestral"/>
    <n v="2"/>
    <d v="2018-01-01T00:00:00"/>
    <d v="2018-10-30T00:00:00"/>
    <n v="43.142857142857146"/>
    <s v="OAJ"/>
    <n v="0"/>
    <s v="SIN OBSERVACIONES"/>
    <m/>
    <n v="-1446.7666666666667"/>
    <n v="0"/>
    <n v="0"/>
    <n v="0"/>
    <n v="43.142857142857146"/>
    <m/>
    <x v="0"/>
    <s v="VENCIDO"/>
    <x v="19"/>
    <s v="H96R15"/>
    <n v="1"/>
    <s v="H96R15 - 1"/>
  </r>
  <r>
    <n v="387"/>
    <n v="500"/>
    <m/>
    <s v="Administrativo con presunta connotación disciplinaria e indagación preliminar"/>
    <s v="17 03 003"/>
    <s v="H97R15. Impuesto Predial pago de Intereses de Mora y Sanciones por Extemporaneidad._x000a__x000a_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
    <s v="Deficiencia en la oportunidad del pago predial."/>
    <s v="Revisar los procedimientos aplicados actualmente, evaluando si los mismos se ajustan a las necesidades de control por parte del Instituto para evitar pagos extemporáneos o falta de pago cuando corresponde.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Direcciones Territoriales. "/>
    <s v="Reporte cuatrimestral"/>
    <n v="3"/>
    <d v="2019-09-01T00:00:00"/>
    <d v="2020-08-30T00:00:00"/>
    <n v="52"/>
    <s v="SA"/>
    <n v="3"/>
    <s v="SIN OBSERVACIONES"/>
    <m/>
    <n v="-1469.1"/>
    <n v="100"/>
    <n v="52"/>
    <n v="52"/>
    <n v="52"/>
    <m/>
    <x v="2"/>
    <s v="CUMPLIDO"/>
    <x v="19"/>
    <s v="H97R15"/>
    <n v="1"/>
    <s v="H97R15 - 1"/>
  </r>
  <r>
    <n v="388"/>
    <n v="501"/>
    <m/>
    <s v="Administrativo"/>
    <s v="11 02 001"/>
    <s v="H98R15. Distribución, ejecución de los recursos de peajes,  administrados por el INVIAS. _x000a__x000a_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_x000a__x000a_"/>
    <s v="Deficiencias en  aplicación  de controles y de diseños de mecanismos y/o directrices sobre el tema, con lo cual se genera riesgos de inequidad en la distribución y ejecución. "/>
    <s v="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_x000a__x000a_2. Realizar traslados presupuestales, de acuerdo con los criterios definidos en la Ley ya mencionada._x000a_"/>
    <s v="Informar a las unidades ejecutoras sobre la ubicación de las casetas de peajes por departamentos a tener en cuenta para la inversión de los recursos."/>
    <s v="1. Memorando circular con los lineamientos para la ejecución de los recursos de peajes._x000a__x000a_2. Reporte  del cumplimiento por parte de las unidades ejecutoras."/>
    <n v="2"/>
    <d v="2017-11-01T00:00:00"/>
    <d v="2017-12-30T00:00:00"/>
    <n v="8.4285714285714288"/>
    <s v="OAP"/>
    <n v="2"/>
    <s v="SIN OBSERVACIONES"/>
    <m/>
    <n v="-1436.6333333333334"/>
    <n v="100"/>
    <n v="8.4285714285714288"/>
    <n v="8.4285714285714288"/>
    <n v="8.4285714285714288"/>
    <m/>
    <x v="2"/>
    <s v="CUMPLIDO"/>
    <x v="19"/>
    <s v="H98R15"/>
    <n v="1"/>
    <s v="H98R15 - 1"/>
  </r>
  <r>
    <n v="389"/>
    <n v="502"/>
    <m/>
    <s v="Administrativo"/>
    <s v="11 03 001"/>
    <s v="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
    <s v="En los diferentes proyectos que ejecuta el Instituto se puede evidenciar que no siempre se cumple de manera oportuna con estos postulados de plane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e  implementación por parte de las unidades ejecutoras  de una Formato de verificación de estudios y diseños."/>
    <s v="Bitácora de verificación de estudios y diseños  aprobada "/>
    <n v="1"/>
    <d v="2020-02-01T00:00:00"/>
    <d v="2020-05-28T00:00:00"/>
    <n v="16.714285714285715"/>
    <s v="DO-DTEC"/>
    <n v="0"/>
    <s v="SIN OBSERVACIONES"/>
    <m/>
    <n v="-1465.9666666666667"/>
    <n v="0"/>
    <n v="0"/>
    <n v="0"/>
    <n v="16.714285714285715"/>
    <m/>
    <x v="0"/>
    <s v="VENCIDO"/>
    <x v="20"/>
    <s v="H1R14"/>
    <n v="1"/>
    <s v="H1R14 - 1"/>
  </r>
  <r>
    <n v="390"/>
    <n v="503"/>
    <m/>
    <s v="Administrativo"/>
    <s v="11 03 002"/>
    <s v="H2R14. Cumplimiento metas SISMEG (Sistema de Seguimiento Metas de Gobierno). _x000a__x000a_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_x000a__x000a_"/>
    <s v="Incumplimiento del contratista en las metas establecidas en el contrato del proyecto Cruce de la Cordillera._x000a__x000a_Caminos para la Prosperidad, la meta fue planteada en el Plan Nacional de Desarrollo como actividades de mantenimiento rutinario, no obstante teniendo en cuenta el estado de las vías terciarias se requirió adelantar obras de mayores especificaciones _x000a__x000a_Se adelantó el proceso licitatorio para la adecuación del muelle de Leticia, pero el proceso fue declarado desierto; por cronograma no se alcanzaba a abrir un nuevo proceso en la misma vigenci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2R14"/>
    <n v="1"/>
    <s v="H2R14 - 1"/>
  </r>
  <r>
    <n v="391"/>
    <n v="504"/>
    <m/>
    <s v="Administrativo"/>
    <s v="11 03 002"/>
    <s v="H4R14. Se pretendía la construcción de tres (3) nuevas estaciones para el recaudo de peaje y la adecuación de tres (3) de las existentes , sin embargo, se está adelantando la reconstrucción de dos y ampliación de tres._x000a__x000a_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_x000a_"/>
    <s v="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
    <s v="Realizar directriz donde se indique que debe haber coordinación y verificación de la información entre las diferentes dependencias al momento de dar respuesta a los requerimientos de la contraloría._x000a__x000a_ "/>
    <s v="Proyectar directriz  y remitir a DG para su aprobación."/>
    <s v="Directriz Aprobada"/>
    <n v="1"/>
    <d v="2017-11-01T00:00:00"/>
    <d v="2017-12-30T00:00:00"/>
    <n v="8.4285714285714288"/>
    <s v="SRN"/>
    <n v="1"/>
    <s v="SIN OBSERVACIONES"/>
    <m/>
    <n v="-1436.6333333333334"/>
    <n v="100"/>
    <n v="8.4285714285714288"/>
    <n v="8.4285714285714288"/>
    <n v="8.4285714285714288"/>
    <m/>
    <x v="2"/>
    <s v="CUMPLIDO"/>
    <x v="20"/>
    <s v="H4R14"/>
    <n v="1"/>
    <s v="H4R14 - 1"/>
  </r>
  <r>
    <n v="392"/>
    <n v="505"/>
    <m/>
    <s v="Administrativo con presunta incidencia disciplinaria, penal y fiscal."/>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_x000a__x000a_Acción 1."/>
    <s v="Debilidades de control y seguimiento a la licencia de Vertimientos por parte del Instituto Nacional de Vías - Invías."/>
    <s v="_x000a_Control y seguimiento a las licencias de Vertimientos de aguas residuales industriales  para disminuir el riesgo relacionado con la imposición de multas y pagos derivados de infracciones ambientales impuestas por las Autoridades Ambientales._x000a__x000a_"/>
    <s v="1. Elaborar un protocolo para el uso del apéndice Ambiental, el cual contenga los lineamientos y directrices que los estructuradores de procesos licitatorios para obra e interventoría deben tener en cuenta desde el componente ambiental.   _x000a__x000a_2. Socialización del protocolo."/>
    <s v="Protocolo indicaciones uso apéndice ambiental_x000a_Protocolo socializado_x000a__x000a_ _x000a_"/>
    <n v="2"/>
    <d v="2020-08-01T00:00:00"/>
    <d v="2021-03-30T00:00:00"/>
    <n v="34.428571428571431"/>
    <s v="SMA"/>
    <n v="0"/>
    <s v="Acción de mejora reformulada por la Subdirección de Medio Ambiente y Gestión Social, aprobada por el Director General mediante memorando DG 43151 del 29 de julio de 2020, ante solicitud allegada en el memorando SMA 42584 del 28 de julio de 2020."/>
    <m/>
    <n v="-1476.1666666666667"/>
    <n v="0"/>
    <n v="0"/>
    <n v="0"/>
    <n v="34.428571428571431"/>
    <m/>
    <x v="0"/>
    <s v="VENCIDO"/>
    <x v="20"/>
    <s v="H5R14"/>
    <n v="1"/>
    <s v="H5R14 - 1"/>
  </r>
  <r>
    <m/>
    <n v="506"/>
    <m/>
    <m/>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_x000a__x000a_Acción 2."/>
    <s v="Debilidades de control y seguimiento a la licencia de Vertimientos por parte del Instituto Nacional de Vías - Invías._x000a__x000a_En consideración a lo anterior, solo se dará el traslado a la incidencia penal, puesto que el Ministerio Público ya fue comunicado como consecuencia de la parte resolutoria del acto administrativo que impone la multa."/>
    <s v="_x000a__x000a_Identificar y actualizar la matriz de riesgos relacionada con la imposición de multas y pagos derivados de infracciones ambientales impuestas por las Autoridades Ambientales."/>
    <s v="1. Realizar Mesas de trabajo para identificar los posibles riesgos relacionados con la imposición de multas y pagos derivados de infracciones ambientales impuestas por las Autoridades Ambientales._x000a_2. Fortalecer controles de seguimiento y cumplimiento de las obligaciones derivados de permisos ambientales._x000a_3. Actualizar la matriz de riesgos._x000a_4. Socializar la matriz de riesgos actualizada._x000a_"/>
    <s v="_x000a_Acta de reuniones _x000a_Matriz actualizada _x000a_Memorando Circular con el link de la matriz_x000a_Reporte de seguimiento "/>
    <n v="4"/>
    <d v="2020-08-01T00:00:00"/>
    <d v="2021-04-30T00:00:00"/>
    <n v="38.857142857142854"/>
    <s v="SMA"/>
    <n v="0"/>
    <s v="Acción de mejora reformulada por la Subdirección de Medio Ambiente y Gestión Social, aprobada por el Director General mediante memorando DG 43151 del 29 de julio de 2020, ante solicitud allegada en el memorando SMA 42584 del 28 de julio de 2020."/>
    <m/>
    <n v="-1477.2"/>
    <n v="0"/>
    <n v="0"/>
    <n v="0"/>
    <n v="0"/>
    <m/>
    <x v="3"/>
    <s v=""/>
    <x v="20"/>
    <s v="H5R14"/>
    <n v="2"/>
    <s v="H5R14 - 2"/>
  </r>
  <r>
    <n v="393"/>
    <n v="507"/>
    <m/>
    <s v="Administrativo"/>
    <s v="11 03 002"/>
    <s v="H6R14. Seguridad industrial. _x000a__x000a_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
    <s v="Lo anterior presuntamente se produce por debilidades de control propio del contratista que no permiten advertir oportunamente el problema, lo que trae como consecuencias un riesgo importante de accidentes laborale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d v="2018-07-31T00:00:00"/>
    <n v="38.857142857142854"/>
    <s v="GPE"/>
    <n v="3"/>
    <s v="SIN OBSERVACIONES"/>
    <m/>
    <n v="-1443.7333333333333"/>
    <n v="100"/>
    <n v="38.857142857142854"/>
    <n v="38.857142857142854"/>
    <n v="38.857142857142854"/>
    <m/>
    <x v="2"/>
    <s v="CUMPLIDO"/>
    <x v="20"/>
    <s v="H6R14"/>
    <n v="1"/>
    <s v="H6R14 - 1"/>
  </r>
  <r>
    <n v="394"/>
    <n v="508"/>
    <m/>
    <s v="Administrativo"/>
    <s v="11 03 001"/>
    <s v="H9R14. Intercambiador de Versalles. _x000a__x000a_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
    <s v="No se considera un daño patrimonial en consideración a que es un agente diferente al INVÍAS el que solicita se realicen unos diseños nuevos, no obstante se evidencia una falta de planeación y coordinación interinstitucional entre las entidades del mismo Sector del Ejecutivo."/>
    <s v="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
    <s v="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
    <s v="Oficio (solicitud y respuesta)"/>
    <n v="2"/>
    <d v="2017-11-01T00:00:00"/>
    <d v="2018-03-30T00:00:00"/>
    <n v="21.285714285714285"/>
    <s v="GPE"/>
    <n v="2"/>
    <s v="SIN OBSERVACIONES"/>
    <m/>
    <n v="-1439.6333333333334"/>
    <n v="100"/>
    <n v="21.285714285714285"/>
    <n v="21.285714285714285"/>
    <n v="21.285714285714285"/>
    <m/>
    <x v="2"/>
    <s v="CUMPLIDO"/>
    <x v="20"/>
    <s v="H9R14"/>
    <n v="1"/>
    <s v="H9R14 - 1"/>
  </r>
  <r>
    <n v="395"/>
    <n v="509"/>
    <m/>
    <s v="Administrativo"/>
    <s v="11 03 002"/>
    <s v="H11R14. Curva vertical. _x000a__x000a_En la visita adelantada al contrato 976 de 2013 (accesos al Viaducto el Tigre) en compañía del Interventor, se pudo evidenciar que con ocasión del asentamiento que tuvo el asfalto con el que se rellenó en acceso al puente en el lado de Cajamarca, hay un resalto en este sitio. _x000a_"/>
    <s v="No se ha corregido este detalle constructivo, el cual de no ser atendido oportunamente puede traer como consecuencia la afectación estructural del puente."/>
    <s v="Informar a la ANI para que se tomen las acciones pertinentes y se corrija el detalle constructivo."/>
    <s v="Reiterar a la ANI la solicitud. "/>
    <s v="Oficio y respuesta "/>
    <n v="2"/>
    <d v="2017-11-01T00:00:00"/>
    <d v="2018-03-30T00:00:00"/>
    <n v="21.285714285714285"/>
    <s v="SRN"/>
    <n v="2"/>
    <s v="SIN OBSERVACIONES"/>
    <m/>
    <n v="-1439.6333333333334"/>
    <n v="100"/>
    <n v="21.285714285714285"/>
    <n v="21.285714285714285"/>
    <n v="21.285714285714285"/>
    <m/>
    <x v="2"/>
    <s v="CUMPLIDO"/>
    <x v="20"/>
    <s v="H11R14"/>
    <n v="1"/>
    <s v="H11R14 - 1"/>
  </r>
  <r>
    <n v="396"/>
    <n v="510"/>
    <m/>
    <s v="Administrativo"/>
    <s v="11 02 001"/>
    <s v="H13R14. Continuidad ALO._x000a__x000a_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_x000a_"/>
    <s v="El argumento esgrimido por parte del Instituto para la no terminación de esas obras es la falta de recursos que asciende a los $9.000 millones de pesos."/>
    <s v="Gestionar la entrega al distrito una vez esté contratada la APP que le dé continuidad a las obras del proyecto ALO. "/>
    <s v="Solicitar el cronograma de estructuración y/o contratación de la APP que está adelantando el distrito y la ANI para continuar el tramo sur del proyecto Avenida Longitudinal de Occidente - ALO."/>
    <s v="Reporte cuatrimestral."/>
    <n v="3"/>
    <d v="2017-11-01T00:00:00"/>
    <d v="2018-10-30T00:00:00"/>
    <n v="51.857142857142854"/>
    <s v="SRN"/>
    <n v="3"/>
    <s v="Se ajusta área responsable. Se traslada de Grupo Grandes Proyectos a Subdirección Red Nacional de Carreteras. Soporte: Memorando OCI 51203 del 03 de septiembre de 2020._x000a__x000a_OCI 8622 del 11 de febrero de 2021."/>
    <d v="2021-02-11T00:00:00"/>
    <n v="27.833333333333332"/>
    <n v="100"/>
    <n v="51.857142857142854"/>
    <n v="51.857142857142854"/>
    <n v="51.857142857142854"/>
    <m/>
    <x v="2"/>
    <s v="CUMPLIDO"/>
    <x v="20"/>
    <s v="H13R14"/>
    <n v="1"/>
    <s v="H13R14 - 1"/>
  </r>
  <r>
    <n v="397"/>
    <n v="511"/>
    <m/>
    <s v="Administrativo con presunto alcance disciplinario, para indagación preliminar."/>
    <s v="11 03 002"/>
    <s v="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
    <s v="Lo anterior debido a la presunta carencia, insuficiencia o inoportunidad en la aplicación de mecanismos de control para el eficaz cumplimiento de las funciones y obligaciones conferidas legalmente a la Interventoría y Gestores de INVÍAS. "/>
    <s v="Evidenciar la actualización de los precios unitarios por departamento y su consulta para la ejecución de los proyectos._x000a__x000a_"/>
    <s v="_x000a_Solicitar a la Subdirección de Estudios e Innovación el CD precios unitarios."/>
    <s v="CD de precios unitarios."/>
    <n v="1"/>
    <d v="2018-02-01T00:00:00"/>
    <d v="2018-02-28T00:00:00"/>
    <n v="3.8571428571428572"/>
    <s v="GGP"/>
    <n v="1"/>
    <s v="SIN OBSERVACIONES"/>
    <m/>
    <n v="-1438.6333333333334"/>
    <n v="100"/>
    <n v="3.8571428571428572"/>
    <n v="3.8571428571428572"/>
    <n v="3.8571428571428572"/>
    <m/>
    <x v="2"/>
    <s v="CUMPLIDO"/>
    <x v="20"/>
    <s v="H17R14"/>
    <n v="1"/>
    <s v="H17R14 - 1"/>
  </r>
  <r>
    <n v="398"/>
    <n v="512"/>
    <m/>
    <s v="Administrativo"/>
    <s v="11 03 002"/>
    <s v="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
    <s v="La interventoría, concluye que el contrato  de obra No. 407 de 2010 se encuentra desfinanciado, debido a que la meta física no se cumple con los recursos asignados actualmente y el tiempo que resta del contrato_x000a_Lo que implica una deficiente planeación del proyecto y débil control por parte de la interventoría y supervisión._x000a_"/>
    <s v="Continuar la gestión ante el Ministerio de Transporte y el Departamento Nacional de Planeación para que se de trámite al documento CONPES proyectado por INVIAS para viabilizar la continuación del proyecto."/>
    <s v="Remisión memorando a la OAP para la continuación de la gestión ante las Entidades descritas."/>
    <s v="1. Reporte de gestión cuatrimestral._x000a__x000a_2. Documento CONPES presentado."/>
    <n v="4"/>
    <d v="2017-11-01T00:00:00"/>
    <d v="2018-10-30T00:00:00"/>
    <n v="51.857142857142854"/>
    <s v="GGP"/>
    <n v="4"/>
    <s v="Acción cumplida mediante soportes allegados en el memorando DT-GGP 78215 del 15 de diciembre de 2020. Papel de trabajo elaborado el 20 de diciembre de 2020."/>
    <m/>
    <n v="-1446.7666666666667"/>
    <n v="100"/>
    <n v="51.857142857142854"/>
    <n v="51.857142857142854"/>
    <n v="51.857142857142854"/>
    <m/>
    <x v="2"/>
    <s v="CUMPLIDO"/>
    <x v="20"/>
    <s v="H20R14"/>
    <n v="1"/>
    <s v="H20R14 - 1"/>
  </r>
  <r>
    <n v="399"/>
    <n v="513"/>
    <m/>
    <s v="Administrativo para indagación preliminar."/>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1."/>
    <s v="Lo anterior se da presuntamente por una inadecuada aplicación de la metodología contemplada en el Manual de Interventoría del INVÍAS, lo cual implica una estimación incorrecta del monto de ajustes._x000a__x000a_"/>
    <s v="Acción 1. _x000a__x000a_Realizar informe sobre el estado actual de los contratos 3361 de 2007, 3396 de 2006 y 3407 de 2007._x000a_"/>
    <s v="_x000a__x000a_1. Solicitar a la Dirección Territorial Valle la documentación respectiva._x000a__x000a_2. Realizar informe."/>
    <s v="Informe"/>
    <n v="1"/>
    <d v="2018-03-01T00:00:00"/>
    <d v="2018-03-30T00:00:00"/>
    <n v="4.1428571428571432"/>
    <s v="GGP"/>
    <n v="1"/>
    <s v="SIN OBSERVACIONES"/>
    <m/>
    <n v="-1439.6333333333334"/>
    <n v="100"/>
    <n v="4.1428571428571432"/>
    <n v="4.1428571428571432"/>
    <n v="4.1428571428571432"/>
    <m/>
    <x v="2"/>
    <s v="CUMPLIDO"/>
    <x v="20"/>
    <s v="H21R14"/>
    <n v="1"/>
    <s v="H21R14 - 1"/>
  </r>
  <r>
    <m/>
    <n v="514"/>
    <m/>
    <m/>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2."/>
    <s v="Lo anterior se da presuntamente por una inadecuada aplicación de la metodología contemplada en el Manual de Interventoría del INVÍAS, lo cual implica una estimación incorrecta del monto de ajustes"/>
    <s v="Acción 2. _x000a__x000a_Sustentar la metodología establecida en el cálculo de los ajustes, contemplada en el Manual de Interventoría del Invías."/>
    <s v="Metodología empleada en el cálculo de los ajustes."/>
    <s v="Reporte"/>
    <n v="1"/>
    <d v="2017-11-01T00:00:00"/>
    <d v="2017-12-30T00:00:00"/>
    <n v="8.4285714285714288"/>
    <s v="GGP"/>
    <n v="1"/>
    <s v="SIN OBSERVACIONES"/>
    <m/>
    <n v="-1436.6333333333334"/>
    <n v="100"/>
    <n v="8.4285714285714288"/>
    <n v="8.4285714285714288"/>
    <n v="8.4285714285714288"/>
    <m/>
    <x v="2"/>
    <s v=""/>
    <x v="20"/>
    <s v="H21R14"/>
    <n v="2"/>
    <s v="H21R14 - 2"/>
  </r>
  <r>
    <n v="400"/>
    <n v="515"/>
    <m/>
    <s v="Administrativo"/>
    <s v="11 03 002"/>
    <s v="H22R14. Sellado de juntas de construcción entre losas de pavimento rígido proyecto Transversal de Boyacá I._x000a__x000a_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
    <s v="Lo anterior se constituye en deficiencias en el desarrollo del proceso constructivo, que se pueden corregir de manera oportuna sin que se generen mayores traumatismos."/>
    <s v="Iniciar proceso de incumplimiento al Contratista por negarse a realizar el sellado de las juntas."/>
    <s v="Declaratoria de incumplimiento."/>
    <s v="Resolución"/>
    <n v="1"/>
    <d v="2017-11-01T00:00:00"/>
    <d v="2017-12-30T00:00:00"/>
    <n v="8.4285714285714288"/>
    <s v="SRN"/>
    <n v="1"/>
    <s v="SIN OBSERVACIONES"/>
    <m/>
    <n v="-1436.6333333333334"/>
    <n v="100"/>
    <n v="8.4285714285714288"/>
    <n v="8.4285714285714288"/>
    <n v="8.4285714285714288"/>
    <m/>
    <x v="2"/>
    <s v="CUMPLIDO"/>
    <x v="20"/>
    <s v="H22R14"/>
    <n v="1"/>
    <s v="H22R14 - 1"/>
  </r>
  <r>
    <n v="401"/>
    <n v="516"/>
    <m/>
    <s v="Administrativo con presunta incidencia disciplinaria."/>
    <s v="11 03 002"/>
    <s v="H29R14. Adiciones, modificaciones y plazos contractuales. Contrato 807 de 2009._x000a__x000a_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
    <s v="Artículo 87 de la Ley 1474 de 2011, en consideración a que presuntamente la planeación en este corredor no fue adecuada y prueba de esto es que se hizo necesario reducir el alcance contractual, dado que los recursos asignados no eran suficiente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29R14"/>
    <n v="1"/>
    <s v="H29R14 - 1"/>
  </r>
  <r>
    <n v="402"/>
    <n v="517"/>
    <m/>
    <s v="Administrativo"/>
    <s v="11 03 002"/>
    <s v="H31R14. Cumplimiento metas físicas._x000a__x000a_Se presentan dificultades y atrasos en el cumplimiento de las metas físicas de los contratos que a continuación se relacionan:_x000a_ Contrato 542 de 2012 y Contrato 780 de 2009."/>
    <s v="Las anteriores situaciones evidencian deficiencias de planeación para el  cumplimiento de las metas físicas contratadas; lo que pone en riesgo el cumplimiento de las obligaciones establecidas en el contrato, así como el proceso de liquid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31R14"/>
    <n v="1"/>
    <s v="H31R14 - 1"/>
  </r>
  <r>
    <n v="403"/>
    <n v="518"/>
    <m/>
    <s v="Administrativo"/>
    <s v="11 03 001"/>
    <s v="H32R14.  a) Contrato 794 de 2009: El alcance del Proyecto “Corredor Troncal Central del Norte”; fue modificado de 102 km a 40 km; b) Contrato 780 de 2009: Se excluyeron 49 km del alcance físico para desarrollar el proyecto  “Transversal de Boyacá - Troncal Central del Norte._x000a_"/>
    <s v="Las anteriores circunstancias,  denotan debilidades de control y seguimiento del proceso contractual y afectan el cumplimiento tanto del objeto como del plazo establecido en el contrato."/>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32R14"/>
    <n v="1"/>
    <s v="H32R14 - 1"/>
  </r>
  <r>
    <n v="404"/>
    <n v="519"/>
    <m/>
    <s v="Administrativo"/>
    <s v="11 03 002"/>
    <s v="H34R14. Plazo ejecución del contrato 794 de 2009._x000a__x000a_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
    <s v="Lo cual denota debilidad en la aplicación de las condiciones y requisitos establecidos en el proceso de selección, cuyas disposiciones deben ser acatadas íntegramente."/>
    <s v="Verificar que las minutas contractuales estén acorde con los pliegos de condiciones."/>
    <s v="Realizar reporte de verificación respecto a que la minuta contractual este acorde con los pliegos de condiciones."/>
    <s v="Reporte"/>
    <n v="1"/>
    <d v="2017-11-01T00:00:00"/>
    <d v="2017-12-30T00:00:00"/>
    <n v="8.4285714285714288"/>
    <s v="DC"/>
    <n v="1"/>
    <s v="SIN OBSERVACIONES"/>
    <m/>
    <n v="-1436.6333333333334"/>
    <n v="100"/>
    <n v="8.4285714285714288"/>
    <n v="8.4285714285714288"/>
    <n v="8.4285714285714288"/>
    <m/>
    <x v="2"/>
    <s v="CUMPLIDO"/>
    <x v="20"/>
    <s v="H34R14"/>
    <n v="1"/>
    <s v="H34R14 - 1"/>
  </r>
  <r>
    <n v="405"/>
    <n v="520"/>
    <m/>
    <s v="Administrativo con presunta incidencia disciplinaria."/>
    <s v="14 04 010"/>
    <s v="H35R14. Manejo de anticipos contrato 780 de 2009._x000a_ _x000a_Se evidenció que el INVIAS giró un total de $39.295.5 millones como anticipo, y  no se posibilitó la obtención de rendimientos financieros sobre el anticipo._x000a_"/>
    <s v="No regular de manera oportuna lo relacionado con la exigencia de constitución de fiducias para el manejo de los anticipos, de conformidad con el artículo 91 de la Ley 1474 de 2011"/>
    <s v="Elaborar reporte donde se evidencia la exigencia de los   rendimientos financiero del anticipo."/>
    <s v="Reporte de rendimientos financieros corte Octubre 2017"/>
    <s v="Reporte "/>
    <n v="1"/>
    <d v="2017-11-01T00:00:00"/>
    <d v="2017-12-30T00:00:00"/>
    <n v="8.4285714285714288"/>
    <s v="SRN"/>
    <n v="1"/>
    <s v="SIN OBSERVACIONES"/>
    <m/>
    <n v="-1436.6333333333334"/>
    <n v="100"/>
    <n v="8.4285714285714288"/>
    <n v="8.4285714285714288"/>
    <n v="8.4285714285714288"/>
    <m/>
    <x v="2"/>
    <s v="CUMPLIDO"/>
    <x v="20"/>
    <s v="H35R14"/>
    <n v="1"/>
    <s v="H35R14 - 1"/>
  </r>
  <r>
    <n v="406"/>
    <n v="521"/>
    <m/>
    <s v="Administrativo con presunta incidencia disciplinaria."/>
    <s v="11 03 002"/>
    <s v="H41R14.  Alcance del objeto a contratar Contrato 1844 de 2012._x000a__x000a_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
    <s v="Situación que denota debilidades en la aplicación del Principio de Planeación, lo que puede afectar el cumplimiento del objeto contractual."/>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41R14"/>
    <n v="1"/>
    <s v="H41R14 - 1"/>
  </r>
  <r>
    <n v="407"/>
    <n v="522"/>
    <m/>
    <s v="Administrativo"/>
    <s v="14 02 003"/>
    <s v="H44R14. Estructuración estudios previos-metas físicas contratadas._x000a__x000a_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
    <s v=" debido a deficiencias en la planeación en la elaboración de los estudios previos entregados por Inví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44R14"/>
    <n v="1"/>
    <s v="H44R14 - 1"/>
  </r>
  <r>
    <n v="408"/>
    <n v="523"/>
    <m/>
    <s v="Administrativo e indagación preliminar."/>
    <s v="14 02 003"/>
    <s v="H45R14. Estudios y diseños entregados por el Invías. _x000a__x000a_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
    <s v="Así las cosas, se ejecutó la rehabilitación con unos estudios diferentes a los inicialmente aportados y  pagados por el Instituto."/>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45R14"/>
    <n v="1"/>
    <s v="H45R14 - 1"/>
  </r>
  <r>
    <n v="409"/>
    <n v="524"/>
    <m/>
    <s v="Administrativo"/>
    <s v="14 04 010"/>
    <s v="H46R14. Anticipo._x000a__x000a_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s v="No mantener las variables iniciales para garantizar la amortización del mismo, ni tener un control establecido para ello."/>
    <s v="Solicitar aclaración de la clausula contractual que establece el anticipo por la Dirección de Contratación "/>
    <s v="Solicitud de aclaración por parte de la Dirección de Contratación "/>
    <s v="Memorando de Respuesta "/>
    <n v="1"/>
    <d v="2017-11-01T00:00:00"/>
    <d v="2017-12-30T00:00:00"/>
    <n v="8.4285714285714288"/>
    <s v="SRN-DC"/>
    <n v="1"/>
    <s v="SIN OBSERVACIONES"/>
    <m/>
    <n v="-1436.6333333333334"/>
    <n v="100"/>
    <n v="8.4285714285714288"/>
    <n v="8.4285714285714288"/>
    <n v="8.4285714285714288"/>
    <m/>
    <x v="2"/>
    <s v="CUMPLIDO"/>
    <x v="20"/>
    <s v="H46R14"/>
    <n v="1"/>
    <s v="H46R14 - 1"/>
  </r>
  <r>
    <n v="410"/>
    <n v="525"/>
    <m/>
    <s v="Administrativo"/>
    <s v="11 02 002"/>
    <s v="H47R14. Diseños sitios críticos._x000a__x000a_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
    <s v="Debido a deficiencias en la planeación de los estudios y diseño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47R14"/>
    <n v="1"/>
    <s v="H47R14 - 1"/>
  </r>
  <r>
    <n v="411"/>
    <n v="526"/>
    <m/>
    <s v="Administrativo"/>
    <s v="11 02 002"/>
    <s v="H49R14. Plazo contractual._x000a__x000a_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
    <s v="Debido a deficiencias en la planeación contractual en la determinación de los plazos de conformidad con los estudios y actividades constructiva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49R14"/>
    <n v="1"/>
    <s v="H49R14 - 1"/>
  </r>
  <r>
    <n v="412"/>
    <n v="527"/>
    <m/>
    <s v="Administrativo"/>
    <s v="11 02 002"/>
    <s v="H57R14. Plazo contractual._x000a__x000a_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
    <s v="Plazo contractual."/>
    <s v="Verificación de los requisitos legales previos para la orden de iniciación."/>
    <s v="Informe de seguimiento de la verificación"/>
    <s v="Informe "/>
    <n v="1"/>
    <d v="2017-11-01T00:00:00"/>
    <d v="2017-12-30T00:00:00"/>
    <n v="8.4285714285714288"/>
    <s v="SRN"/>
    <n v="1"/>
    <s v="SIN OBSERVACIONES"/>
    <m/>
    <n v="-1436.6333333333334"/>
    <n v="100"/>
    <n v="8.4285714285714288"/>
    <n v="8.4285714285714288"/>
    <n v="8.4285714285714288"/>
    <m/>
    <x v="2"/>
    <s v="CUMPLIDO"/>
    <x v="20"/>
    <s v="H57R14"/>
    <n v="1"/>
    <s v="H57R14 - 1"/>
  </r>
  <r>
    <n v="413"/>
    <n v="528"/>
    <m/>
    <s v="Administrativo"/>
    <s v="11 03 002"/>
    <s v="H59R14. Contrato No 1289 del 8 de octubre de 2014 el cual tiene por objeto el mejoramiento y mantenimiento de la carretera Candelaria – La Plata._x000a__x000a_La meta física de la longitud de pavimento se estableció en 1 Km comprendido entre el PR 44+900 al PR 45+900 y la atención de dos sitios críticos ubicados en el PR 4+150 y el PR 22+700, sin embargo se ejecutaron 903.7 m de pavimento y no se hizo obra en los dos sitios críticos."/>
    <s v="Debido a deficiencias en la estructuración del presupuesto de obra y en estudios previos insuficientes puesto que solo se identifica  la necesidad y las metas físic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59R14"/>
    <n v="1"/>
    <s v="H59R14 - 1"/>
  </r>
  <r>
    <n v="414"/>
    <n v="529"/>
    <m/>
    <s v="Administrativo para indagación preliminar con presunto alcance disciplinario."/>
    <s v="21 01 001"/>
    <s v="H64R14. Construcción del Puente de Honda._x000a__x000a_Al revisar el desarrollo del Contrato de Interventoría 653 de 2012, se evidencia el pago por actividades que presuntamente no estaban justificadas  por las cuales se canceló cerca del 40% del valor del contrato de Interventoría. "/>
    <s v="Lo anterior evidencia el  presunto incumplimiento tanto de las funciones de los Supervisores (Gestores) designados por INVÍAS establecidas en la Resolución 3376 de 2010,"/>
    <s v="Crear una base de datos para controlar y verificar  la dedicaciones del personal de las interventoría en el momento de aprobación del mismo por parte de  INVIAS."/>
    <s v="Base de datos implementada "/>
    <s v="Reporte mensual de consulta y verificación de base de datos "/>
    <n v="12"/>
    <d v="2020-01-28T00:00:00"/>
    <d v="2020-12-31T00:00:00"/>
    <n v="48.285714285714285"/>
    <s v="DO-DTEC"/>
    <n v="12"/>
    <s v="SIN OBSERVACIONES"/>
    <d v="2021-03-01T00:00:00"/>
    <n v="2"/>
    <n v="100"/>
    <n v="48.285714285714285"/>
    <n v="48.285714285714285"/>
    <n v="48.285714285714285"/>
    <m/>
    <x v="2"/>
    <s v="CUMPLIDO"/>
    <x v="20"/>
    <s v="H64R14"/>
    <n v="1"/>
    <s v="H64R14 - 1"/>
  </r>
  <r>
    <n v="415"/>
    <n v="530"/>
    <m/>
    <s v="Administrativo con presunta incidencia disciplinaria."/>
    <s v="11 03 002"/>
    <s v="H65R14. Gestión predial para la ejecución de las obras._x000a__x000a_CONVENIO 3141/13 - ICCU y CONVENIO 3075/13 – GOBERNACIÓN DE BOYACÁ._x000a_"/>
    <s v="Esta situación evidencia fallas administrativas y de supervisión por parte de la Interventoría y del INVÍAS"/>
    <s v="Solicitar informe del estado actual del convenio"/>
    <s v="solicitud de informe a la gobernación de Boyacá"/>
    <s v="Informe "/>
    <n v="1"/>
    <d v="2017-11-01T00:00:00"/>
    <d v="2018-03-30T00:00:00"/>
    <n v="21.285714285714285"/>
    <s v="SRN"/>
    <n v="1"/>
    <s v="SIN OBSERVACIONES"/>
    <m/>
    <n v="-1439.6333333333334"/>
    <n v="100"/>
    <n v="21.285714285714285"/>
    <n v="21.285714285714285"/>
    <n v="21.285714285714285"/>
    <m/>
    <x v="2"/>
    <s v="CUMPLIDO"/>
    <x v="20"/>
    <s v="H65R14"/>
    <n v="1"/>
    <s v="H65R14 - 1"/>
  </r>
  <r>
    <n v="416"/>
    <n v="531"/>
    <m/>
    <s v="Administrativo con presunta incidencia disciplinaria."/>
    <s v="11 03 002"/>
    <s v="H66R14. Ubicación y priorización de puentes peatonales (Caso Chiquinquirá)._x000a__x000a_Dentro del convenio 3075 de 2013 En el caso del puente junto a la casa de la cultura, no se tuvo en cuenta que la misma está declarada como patrimonio cultural, y como tal, cualquier intervención se debe consultar con el Ministerio de Cultura."/>
    <s v="Se evidencia que hubo falta de planeación en la priorización y escogencia de los sitios donde se van a implantar los puentes"/>
    <s v="_x000a__x000a_Presentar informe sobre los puentes peatonales en el municipio de Chiquinquirá observados por la contraloría."/>
    <s v="Elaboración de Informe."/>
    <s v="Informe interventoría"/>
    <n v="1"/>
    <d v="2017-11-01T00:00:00"/>
    <d v="2017-12-30T00:00:00"/>
    <n v="8.4285714285714288"/>
    <s v="SRN"/>
    <n v="1"/>
    <s v="SIN OBSERVACIONES"/>
    <m/>
    <n v="-1436.6333333333334"/>
    <n v="100"/>
    <n v="8.4285714285714288"/>
    <n v="8.4285714285714288"/>
    <n v="8.4285714285714288"/>
    <m/>
    <x v="2"/>
    <s v="CUMPLIDO"/>
    <x v="20"/>
    <s v="H66R14"/>
    <n v="1"/>
    <s v="H66R14 - 1"/>
  </r>
  <r>
    <n v="417"/>
    <n v="532"/>
    <m/>
    <s v="Administrativo"/>
    <s v="11 03 002"/>
    <s v="H69R14. Ejecución convenio interadministrativo 1282  de  2013._x000a__x000a_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
    <s v="Denotan debilidades en el plazo asignado para la ejecución del contrato."/>
    <s v="Requerir a la Gobernación de San Andrés la finalización del proceso contractual."/>
    <s v="Obtener el acto administrativo de adjudicación del proceso."/>
    <s v="Resolución de adjudicación"/>
    <n v="1"/>
    <d v="2017-11-01T00:00:00"/>
    <d v="2017-12-30T00:00:00"/>
    <n v="8.4285714285714288"/>
    <s v="SMF"/>
    <n v="1"/>
    <s v="SIN OBSERVACIONES"/>
    <m/>
    <n v="-1436.6333333333334"/>
    <n v="100"/>
    <n v="8.4285714285714288"/>
    <n v="8.4285714285714288"/>
    <n v="8.4285714285714288"/>
    <m/>
    <x v="2"/>
    <s v="CUMPLIDO"/>
    <x v="20"/>
    <s v="H69R14"/>
    <n v="1"/>
    <s v="H69R14 - 1"/>
  </r>
  <r>
    <n v="418"/>
    <n v="533"/>
    <m/>
    <s v="Administrativo con presunta incidencia disciplinaria."/>
    <s v="11 03 002"/>
    <s v="H70R14. Gestión técnica de proyecto._x000a__x000a_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
    <s v="Deficiencia en la supervisión del gestor."/>
    <s v="Evidenciar el recibo definitivo y la liquidación del contrato."/>
    <s v="1. Reporte trimestral.    _x000a_                      _x000a_2. Realizar las gestiones para el recibo y posterior liquidación del convenio 3398 de 2013."/>
    <s v="1. Acta de entrega y recibo definitivo junto con acta de liquidación (2)._x000a__x000a_2. Reporte trimestral (3)."/>
    <n v="5"/>
    <d v="2017-11-01T00:00:00"/>
    <d v="2018-10-30T00:00:00"/>
    <n v="51.857142857142854"/>
    <s v="SMF"/>
    <n v="5"/>
    <s v="SIN OBSERVACIONES"/>
    <m/>
    <n v="-1446.7666666666667"/>
    <n v="100"/>
    <n v="51.857142857142854"/>
    <n v="51.857142857142854"/>
    <n v="51.857142857142854"/>
    <m/>
    <x v="2"/>
    <s v="CUMPLIDO"/>
    <x v="20"/>
    <s v="H70R14"/>
    <n v="1"/>
    <s v="H70R14 - 1"/>
  </r>
  <r>
    <n v="419"/>
    <n v="534"/>
    <m/>
    <s v="Administrativo con presunta incidencia disciplinaria."/>
    <s v="11 03 001"/>
    <s v="H71R14. Información red terciaria._x000a__x000a_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
    <s v="Deficiencias en los mecanismos de seguimiento y monitoreo del Instituto."/>
    <s v="Llevar a cabo proceso de contratación y de esta forma levantar el inventario de la Red Terciaria. "/>
    <s v="Solicitar al Ministerio de Transporte la iniciación del proceso de contratación."/>
    <s v="Reporte"/>
    <n v="1"/>
    <d v="2017-11-01T00:00:00"/>
    <d v="2018-06-30T00:00:00"/>
    <n v="34.428571428571431"/>
    <s v="SRT"/>
    <n v="0.3"/>
    <s v="SIN OBSERVACIONES"/>
    <m/>
    <n v="-1442.7"/>
    <n v="30"/>
    <n v="10.328571428571429"/>
    <n v="10.328571428571429"/>
    <n v="34.428571428571431"/>
    <m/>
    <x v="0"/>
    <s v="VENCIDO"/>
    <x v="20"/>
    <s v="H71R14"/>
    <n v="1"/>
    <s v="H71R14 - 1"/>
  </r>
  <r>
    <n v="420"/>
    <n v="535"/>
    <m/>
    <s v="Administrativo con presunta incidencia disciplinaria y fiscal."/>
    <s v="11 03 002"/>
    <s v="H74R14. Obras inconclusas y calidad de las mismas convenio 2252 de 2012._x000a__x000a_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s v="Falta de control y seguimiento por parte de la interventoría contratada por el INVIAS."/>
    <s v="Iniciar las acciones pertinentes con el contratista o el municipio para la recuperación de los recursos de las obras mal ejecutadas._x000a__x000a_"/>
    <s v="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_x000a__x000a_"/>
    <s v="Reporte de las acciones emprendidas."/>
    <n v="1"/>
    <d v="2017-11-01T00:00:00"/>
    <d v="2017-12-30T00:00:00"/>
    <n v="8.4285714285714288"/>
    <s v="SRT"/>
    <n v="1"/>
    <s v="SIN OBSERVACIONES"/>
    <m/>
    <n v="-1436.6333333333334"/>
    <n v="100"/>
    <n v="8.4285714285714288"/>
    <n v="8.4285714285714288"/>
    <n v="8.4285714285714288"/>
    <m/>
    <x v="2"/>
    <s v="CUMPLIDO"/>
    <x v="20"/>
    <s v="H74R14"/>
    <n v="1"/>
    <s v="H74R14 - 1"/>
  </r>
  <r>
    <n v="421"/>
    <n v="536"/>
    <m/>
    <s v="Administrativo con presunta incidencia disciplinaria."/>
    <s v="14 02 003"/>
    <s v="H79R14. Estudios previos convenio 598 de 2013. _x000a__x000a_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
    <s v="No evidencia de estudios previos"/>
    <s v="Entregar un reporte en donde se verifique que todas las unidades ejecutoras tienen en cuenta las exigencias señaladas en el Manual de Contratación en lo referente a estudios previos y soportes del proceso precontractual._x000a__x000a_"/>
    <s v="Se entregara un reporte trimestral."/>
    <s v="Reporte trimestral"/>
    <n v="3"/>
    <d v="2017-11-01T00:00:00"/>
    <d v="2018-08-30T00:00:00"/>
    <n v="43.142857142857146"/>
    <s v="DO"/>
    <n v="3"/>
    <s v="SIN OBSERVACIONES"/>
    <m/>
    <n v="-1444.7333333333333"/>
    <n v="100"/>
    <n v="43.142857142857146"/>
    <n v="43.142857142857146"/>
    <n v="43.142857142857146"/>
    <m/>
    <x v="2"/>
    <s v="CUMPLIDO"/>
    <x v="20"/>
    <s v="H79R14"/>
    <n v="1"/>
    <s v="H79R14 - 1"/>
  </r>
  <r>
    <n v="422"/>
    <n v="537"/>
    <m/>
    <s v="Administrativo con presunta incidencia disciplinaria."/>
    <s v="14 01 011"/>
    <s v="H80R14. Dentro de la carpeta del convenio 598 del 2013, no se evidencia la resolución de justificación de la contratación directa, conforme con lo observado en la visita administrativa a la oficina de Archivo del 1° piso de las instalaciones del INVÍAS."/>
    <s v="El convenio interadministrativo debe contener la resolución de justificación de la contratación directa"/>
    <s v="Entregar un reporte en donde se verifique que todas las unidades ejecutoras tienen en cuenta las exigencias señaladas en el Manual de Contratación relacionados con los documentos soportes del proceso precontractual, de acuerdo a la modalidad de contratación utilizada._x000a__x000a_"/>
    <s v="Se entregara un reporte trimestral"/>
    <s v="Reporte trimestral"/>
    <n v="3"/>
    <d v="2017-11-01T00:00:00"/>
    <d v="2018-08-30T00:00:00"/>
    <n v="43.142857142857146"/>
    <s v="DO"/>
    <n v="3"/>
    <s v="SIN OBSERVACIONES"/>
    <m/>
    <n v="-1444.7333333333333"/>
    <n v="100"/>
    <n v="43.142857142857146"/>
    <n v="43.142857142857146"/>
    <n v="43.142857142857146"/>
    <m/>
    <x v="2"/>
    <s v="CUMPLIDO"/>
    <x v="20"/>
    <s v="H80R14"/>
    <n v="1"/>
    <s v="H80R14 - 1"/>
  </r>
  <r>
    <n v="423"/>
    <n v="538"/>
    <m/>
    <s v="Administrativo con presunta incidencia disciplinaria."/>
    <s v="11 03 002"/>
    <s v="H81R14. Plazo ejecución del convenio 598 de 2013 y del contrato de interventoría 3799 de 2013._x000a__x000a_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
    <s v="Debilidades en la planeación en algunos elementos propios del convenio, como es el plazo. "/>
    <s v="Entregar un reporte en donde se verifique que todas las unidades ejecutoras tienen en cuenta la obligación de planear debidamente los plazos de acuerdo con las diferentes etapas de los convenios y/o contratos de obra e interventoría y/u objeto contractual."/>
    <s v="Se entregara un reporte trimestral"/>
    <s v="Reporte trimestral"/>
    <n v="3"/>
    <d v="2017-11-01T00:00:00"/>
    <d v="2018-08-30T00:00:00"/>
    <n v="43.142857142857146"/>
    <s v="DO"/>
    <n v="3"/>
    <s v="SIN OBSERVACIONES"/>
    <m/>
    <n v="-1444.7333333333333"/>
    <n v="100"/>
    <n v="43.142857142857146"/>
    <n v="43.142857142857146"/>
    <n v="43.142857142857146"/>
    <m/>
    <x v="2"/>
    <s v="CUMPLIDO"/>
    <x v="20"/>
    <s v="H81R14"/>
    <n v="1"/>
    <s v="H81R14 - 1"/>
  </r>
  <r>
    <n v="424"/>
    <n v="539"/>
    <m/>
    <s v="Administrativo"/>
    <s v="11 03 002"/>
    <s v="H83R14. Alcance físico del Convenio 598 de 2013._x000a__x000a_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
    <s v="Planeación presupuestal"/>
    <s v="Entregar un reporte en donde se verifique que todas las unidades ejecutoras tienen en cuenta las exigencias señaladas en el Manual de Contratación relacionadas con el presupuesto."/>
    <s v="Se entregara un reporte trimestral"/>
    <s v="Reporte trimestral"/>
    <n v="3"/>
    <d v="2017-11-01T00:00:00"/>
    <d v="2018-08-30T00:00:00"/>
    <n v="43.142857142857146"/>
    <s v="DO"/>
    <n v="3"/>
    <s v="SIN OBSERVACIONES"/>
    <m/>
    <n v="-1444.7333333333333"/>
    <n v="100"/>
    <n v="43.142857142857146"/>
    <n v="43.142857142857146"/>
    <n v="43.142857142857146"/>
    <m/>
    <x v="2"/>
    <s v="CUMPLIDO"/>
    <x v="20"/>
    <s v="H83R14"/>
    <n v="1"/>
    <s v="H83R14 - 1"/>
  </r>
  <r>
    <n v="425"/>
    <n v="540"/>
    <m/>
    <s v="Administrativo"/>
    <s v="14 02 003"/>
    <s v="H84R14. Plazo contractual contrato 2013-02-0959  y convenio 598 de 2013._x000a__x000a_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
    <s v="Mayor plazo de ejecución del contrato frente al convenio"/>
    <s v="Verificar que el plazo de los contratos derivados estén acorde con el plazo del convenio marco._x000a_"/>
    <s v="Se entregara un reporte trimestral"/>
    <s v="Reporte trimestral"/>
    <n v="3"/>
    <d v="2017-11-01T00:00:00"/>
    <d v="2018-08-30T00:00:00"/>
    <n v="43.142857142857146"/>
    <s v="DO"/>
    <n v="3"/>
    <s v="SIN OBSERVACIONES"/>
    <m/>
    <n v="-1444.7333333333333"/>
    <n v="100"/>
    <n v="43.142857142857146"/>
    <n v="43.142857142857146"/>
    <n v="43.142857142857146"/>
    <m/>
    <x v="2"/>
    <s v="CUMPLIDO"/>
    <x v="20"/>
    <s v="H84R14"/>
    <n v="1"/>
    <s v="H84R14 - 1"/>
  </r>
  <r>
    <n v="426"/>
    <n v="541"/>
    <m/>
    <s v="Administrativo"/>
    <s v="11 03 002"/>
    <s v="H85R14. Cumplimiento del plazo del convenio  598 de 2013._x000a__x000a_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
    <s v="Presuntas deficiencias en la planeación y control y seguimiento, efectuado a las obligaciones de la Gobernación por parte del INVÍAS."/>
    <s v="Entregar un reporte en donde se verifique que todas las unidades ejecutoras tienen en cuenta las exigencias señaladas en el Manual de Contratación relacionados con el presupuesto."/>
    <s v="Se entregara un reporte trimestral"/>
    <s v="Reporte trimestral"/>
    <n v="3"/>
    <d v="2017-11-01T00:00:00"/>
    <d v="2018-08-30T00:00:00"/>
    <n v="43.142857142857146"/>
    <s v="DO"/>
    <n v="3"/>
    <s v="SIN OBSERVACIONES"/>
    <m/>
    <n v="-1444.7333333333333"/>
    <n v="100"/>
    <n v="43.142857142857146"/>
    <n v="43.142857142857146"/>
    <n v="43.142857142857146"/>
    <m/>
    <x v="2"/>
    <s v="CUMPLIDO"/>
    <x v="20"/>
    <s v="H85R14"/>
    <n v="1"/>
    <s v="H85R14 - 1"/>
  </r>
  <r>
    <n v="427"/>
    <n v="542"/>
    <m/>
    <s v="Administrativo"/>
    <s v="14 02 003"/>
    <s v="H99R14. Del convenio 2454 de 2013 se desprende el Contrato de obra 113 de 2014._x000a__x000a_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
    <s v="Por deficiencias en la estructuración de estudios previos, lo cual conlleva a recorte e incumplimiento de las metas físicas definidas en el contrato."/>
    <s v="Presentar informe de interventoría mediante el cual se justifique la modificación de metas físicas."/>
    <s v="Entregar informe de interventoría mediante el cual se justifique la modificación de metas físicas."/>
    <s v="Informe"/>
    <n v="1"/>
    <d v="2017-11-01T00:00:00"/>
    <d v="2017-12-30T00:00:00"/>
    <n v="8.4285714285714288"/>
    <s v="SRT"/>
    <n v="1"/>
    <s v="SIN OBSERVACIONES"/>
    <m/>
    <n v="-1436.6333333333334"/>
    <n v="100"/>
    <n v="8.4285714285714288"/>
    <n v="8.4285714285714288"/>
    <n v="8.4285714285714288"/>
    <m/>
    <x v="2"/>
    <s v="CUMPLIDO"/>
    <x v="20"/>
    <s v="H99R14"/>
    <n v="1"/>
    <s v="H99R14 - 1"/>
  </r>
  <r>
    <n v="428"/>
    <n v="543"/>
    <m/>
    <s v="Administrativo"/>
    <s v="14 02 003"/>
    <s v="H103R14. Estudios previos insuficientes. convenio No. 901 de 2013 y 902 de 2013 celebrado entre Invías y Alcaldía del municipio de Mocoa (Putumayo)._x000a__x000a_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s v="Deficiencias en la etapa de planeación contractual de los convenios interadministrativos. No. 901 de 2013 y 902 de 2013 celebrado entre INVÍAS y Alcaldía del Municipio de Mocoa (Putumayo)."/>
    <s v="Solicitar al gestor de proyecto informe sobre desarrollo del convenio."/>
    <s v="Solicitar Informe."/>
    <s v="Informe."/>
    <n v="1"/>
    <d v="2017-11-01T00:00:00"/>
    <d v="2017-12-30T00:00:00"/>
    <n v="8.4285714285714288"/>
    <s v="SRT"/>
    <n v="1"/>
    <s v="SIN OBSERVACIONES"/>
    <m/>
    <n v="-1436.6333333333334"/>
    <n v="100"/>
    <n v="8.4285714285714288"/>
    <n v="8.4285714285714288"/>
    <n v="8.4285714285714288"/>
    <m/>
    <x v="2"/>
    <s v="CUMPLIDO"/>
    <x v="20"/>
    <s v="H103R14"/>
    <n v="1"/>
    <s v="H103R14 - 1"/>
  </r>
  <r>
    <n v="429"/>
    <n v="544"/>
    <m/>
    <s v="Administrativo con presunto alcance disciplinario."/>
    <s v="14 02 001"/>
    <s v="H104R14. Convenio No. 2323 de 2013 Puerto Caicedo Putumayo, planeación contractual._x000a__x000a_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
    <s v="Deficiencias en la etapa de planeación contractual del Convenio en la elaboración de estudios previos"/>
    <s v="Solicitar al gestor de proyecto informe sobre desarrollo del convenio."/>
    <s v="Solicitar Informe."/>
    <s v="Informe."/>
    <n v="1"/>
    <d v="2017-11-01T00:00:00"/>
    <d v="2017-12-30T00:00:00"/>
    <n v="8.4285714285714288"/>
    <s v="SRT"/>
    <n v="1"/>
    <s v="SIN OBSERVACIONES"/>
    <m/>
    <n v="-1436.6333333333334"/>
    <n v="100"/>
    <n v="8.4285714285714288"/>
    <n v="8.4285714285714288"/>
    <n v="8.4285714285714288"/>
    <m/>
    <x v="2"/>
    <s v="CUMPLIDO"/>
    <x v="20"/>
    <s v="H104R14"/>
    <n v="1"/>
    <s v="H104R14 - 1"/>
  </r>
  <r>
    <n v="430"/>
    <n v="545"/>
    <m/>
    <s v="Administrativo con presunta incidencia fiscal y disciplinaria."/>
    <s v="11 03 002"/>
    <s v="H108R14. Calidad obras ejecutadas y recibidas contrato N° LP 007- 2013 - municipio de Repelón, Departamento del Atlántico. Vía Camino Banco Bigibana._x000a__x000a_En el K3+180, K4+140, K4+210   hay socavación entre la vía y los gaviones y se observó material sin compactar sobre la vía al lado de los gaviones. "/>
    <s v="Debilidades en la supervisión y control"/>
    <s v="Subsanar las observaciones presentadas por la contraloría en la visita realizada. "/>
    <s v="Informe de interventoría mediante el cual se demuestra la ejecución total de las observaciones presentadas."/>
    <s v="Informe y registro fotográfico"/>
    <n v="1"/>
    <d v="2017-11-01T00:00:00"/>
    <d v="2017-12-30T00:00:00"/>
    <n v="8.4285714285714288"/>
    <s v="SRT"/>
    <n v="1"/>
    <s v="SIN OBSERVACIONES"/>
    <m/>
    <n v="-1436.6333333333334"/>
    <n v="100"/>
    <n v="8.4285714285714288"/>
    <n v="8.4285714285714288"/>
    <n v="8.4285714285714288"/>
    <m/>
    <x v="2"/>
    <s v="CUMPLIDO"/>
    <x v="20"/>
    <s v="H108R14"/>
    <n v="1"/>
    <s v="H108R14 - 1"/>
  </r>
  <r>
    <n v="431"/>
    <n v="546"/>
    <m/>
    <s v="Administrativo con presunta incidencia disciplinaria."/>
    <s v="16 04 001"/>
    <s v="H112R14. Impuesto predial y contribución por valorización._x000a_ _x000a_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_x000a_"/>
    <s v="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
    <s v="Depurar los predios evidenciados por la contraloría en los municipios Chía, Une, Chipaque y Cajicá para su saneamiento."/>
    <s v="1. Clasificar los predios observados por la contraloría identificando su calidad de uso público o fiscal._x000a__x000a_2. Gestionar las acciones de exclusión de pagos de impuesto predial al tratarse de bienes de uso público."/>
    <s v="Reporte cuatrimestral"/>
    <n v="2"/>
    <d v="2017-11-01T00:00:00"/>
    <d v="2018-07-30T00:00:00"/>
    <n v="38.714285714285715"/>
    <s v="SMA"/>
    <n v="0.24"/>
    <s v="La Subdirección Administrativa concilió los 20 bienes fiscales a su cargo (100%), de los 173 inmuebles observados por la Contraloría. Está pendiente las gestiones relacionadas con los bienes de uso público por parte de SMA."/>
    <m/>
    <n v="-1443.7"/>
    <n v="12"/>
    <n v="4.6457142857142859"/>
    <n v="4.6457142857142859"/>
    <n v="38.714285714285715"/>
    <m/>
    <x v="0"/>
    <s v="VENCIDO"/>
    <x v="20"/>
    <s v="H112R14"/>
    <n v="1"/>
    <s v="H112R14 - 1"/>
  </r>
  <r>
    <n v="432"/>
    <n v="547"/>
    <m/>
    <s v="Administrativo con presunta incidencia disciplinaria."/>
    <s v="16 04 003"/>
    <s v="H113R14. Cobro coactivo impuesto predial._x000a__x000a_De acuerdo con información suministrada por el Invías mediante comunicación OCI 45214, los diferentes municipios del país han instaurado 663 procesos de cobro coactivo por un valor de $13.561,2 millones._x000a__x000a_"/>
    <s v="Esta situación se presenta porque el Invías desconoce la totalidad de los bienes que son de su propiedad."/>
    <s v="_x000a__x000a_Depurar los predios evidenciados por la contraloría para su saneamiento y gestionar el cambio de destinación."/>
    <s v="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_x000a__x000a_2. Depurar los predios evidenciados por la contraloría para su saneamiento y gestionar el cambio de destinación. "/>
    <s v="Informe de predios saneados"/>
    <n v="2"/>
    <d v="2017-11-01T00:00:00"/>
    <d v="2018-10-30T00:00:00"/>
    <n v="51.857142857142854"/>
    <s v="SMA"/>
    <n v="1"/>
    <s v="SIN OBSERVACIONES"/>
    <m/>
    <n v="-1446.7666666666667"/>
    <n v="50"/>
    <n v="25.928571428571427"/>
    <n v="25.928571428571427"/>
    <n v="51.857142857142854"/>
    <m/>
    <x v="0"/>
    <s v="VENCIDO"/>
    <x v="20"/>
    <s v="H113R14"/>
    <n v="1"/>
    <s v="H113R14 - 1"/>
  </r>
  <r>
    <n v="433"/>
    <n v="548"/>
    <m/>
    <s v="Administrativo"/>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1."/>
    <s v="El Invías no ha obtenido la  exclusión de éstos."/>
    <s v="Acción 1._x000a__x000a_Tramitar la solicitud de exclusión de pago de impuesto predial (IPU) y otras contribuciones de los bienes de uso público y fiscales, según corresponda, de los predios en jurisdicción de cada Dirección Territorial del Invías."/>
    <s v="Gestionar los oficios ante todas las Secretarias de Hacienda de solicitud de exclusión de pago IPU y otras contribuciones de los inmuebles fiscales de propiedad del Invías, cuando se vean posibilidades de que proceda la exclusión , y de uso público."/>
    <s v="Oficios proyectados (uno por Dirección Territorial)"/>
    <n v="26"/>
    <d v="2017-11-01T00:00:00"/>
    <d v="2017-12-30T00:00:00"/>
    <n v="8.4285714285714288"/>
    <s v="SA"/>
    <n v="26"/>
    <s v="SIN OBSERVACIONES"/>
    <m/>
    <n v="-1436.6333333333334"/>
    <n v="100"/>
    <n v="8.4285714285714288"/>
    <n v="8.4285714285714288"/>
    <n v="8.4285714285714288"/>
    <m/>
    <x v="2"/>
    <s v="VENCIDO"/>
    <x v="20"/>
    <s v="H114R14"/>
    <n v="1"/>
    <s v="H114R14 - 1"/>
  </r>
  <r>
    <m/>
    <n v="549"/>
    <m/>
    <m/>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2."/>
    <s v="El Invías no ha obtenido la  exclusión de éstos, el Invías ha pagado dicho impuesto sobre 637predios en 2013 y 618 en 2014"/>
    <s v="Acción 2._x000a__x000a_Solicitar la exclusión del pago de impuesto predial."/>
    <s v="1. Realizar ante el IGAC el cambio de destino económico de los predios y ante las secretarias de hacienda Municipales la exención de impuestos.          _x000a__x000a_2. Establecer un convenio interadministrativo entre el IGAC, Superintendencia de Notariado y registro, para que se cruce información de interés para el saneamiento. Una vez culmine las restricción de la Ley de garantías."/>
    <s v="Reporte predios saneados y convenio"/>
    <n v="2"/>
    <d v="2017-11-01T00:00:00"/>
    <d v="2018-06-30T00:00:00"/>
    <n v="34.428571428571431"/>
    <s v="SMA"/>
    <n v="1"/>
    <s v="SIN OBSERVACIONES"/>
    <m/>
    <n v="-1442.7"/>
    <n v="50"/>
    <n v="17.214285714285715"/>
    <n v="17.214285714285715"/>
    <n v="34.428571428571431"/>
    <m/>
    <x v="0"/>
    <s v=""/>
    <x v="20"/>
    <s v="H114R14"/>
    <n v="2"/>
    <s v="H114R14 - 2"/>
  </r>
  <r>
    <n v="434"/>
    <n v="550"/>
    <m/>
    <s v="Administrativo"/>
    <s v="16 04 001"/>
    <s v="H116R14. Depuración inmuebles del Invías._x000a__x000a_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s v="Debilidades en los mecanismos de seguimiento y monitoreo. "/>
    <s v="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_x000a__x000a_(Base 2 suministrada por SNR para estudio del 2021)."/>
    <s v="1. Realizar  reporte SMA de avance trimestral de registros estudiados y predios identificados bajo titularidad de INVIAS._x000a_2. Realizar Conciliación Predios identificados SMA e individualizados en contabilidad (corte trimestral)."/>
    <s v="Reportes"/>
    <n v="3"/>
    <d v="2020-08-01T00:00:00"/>
    <d v="2021-02-28T00:00:00"/>
    <n v="30.142857142857142"/>
    <s v="SMA"/>
    <n v="3"/>
    <s v="Acción de mejora reformulada por la Subdirección de Medio Ambiente y Gestión Social, aprobada por el Director General mediante memorando DG 43151 del 29 de julio de 2020, ante solicitud allegada en el memorando SMA 42584 del 28 de julio de 2020."/>
    <d v="2021-03-12T00:00:00"/>
    <n v="0.4"/>
    <n v="100"/>
    <n v="30.142857142857142"/>
    <n v="30.142857142857142"/>
    <n v="30.142857142857142"/>
    <m/>
    <x v="2"/>
    <s v="CUMPLIDO"/>
    <x v="20"/>
    <s v="H116R14"/>
    <n v="1"/>
    <s v="H116R14 - 1"/>
  </r>
  <r>
    <n v="435"/>
    <n v="551"/>
    <m/>
    <s v="Administrativo"/>
    <s v="16 01 004"/>
    <s v="H118R14. Predios no utilizados en los proyectos._x000a__x000a_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_x000a__x000a_Adicionalmente, para el caso de las concesiones administradas por la Agencia Nacional de Infraestructura - ANI, el Instituto desconoce cuales no han sido utilizados."/>
    <s v="Debilidades en los mecanismos de seguimiento y monitoreo. "/>
    <s v="_x000a_1. Inventariar y registrar los predios de los proyectos referentes en el hallazgo, bajo propiedad del INVIAS (2020)._x000a_ _x000a_2. Gestionar las consultas a entidades externas para definir si se requiere o se está usando el predio para una obra de utilidad pública o no._x000a_   _x000a_NOTA (De los predios identificados como no necesarios para utilidad pública realizar el proceso de desafectación)."/>
    <s v="1. Identificar el listado de los predios de los proyectos referentes en el hallazgo con su registro contable._x000a__x000a_2. Realizar reporte de comunicaciones externas enviadas y respuestas recibidas. _x000a__x000a_3. Realizar reporte de estado de utilización de los predios de los proyectos referentes en el hallazgo.  "/>
    <s v="Reportes"/>
    <n v="3"/>
    <d v="2020-08-01T00:00:00"/>
    <d v="2021-02-28T00:00:00"/>
    <n v="30.142857142857142"/>
    <s v="SMA"/>
    <n v="3"/>
    <s v="Acción de mejora reformulada por la Subdirección de Medio Ambiente y Gestión Social, aprobada por el Director General mediante memorando DG 43151 del 29 de julio de 2020, ante solicitud allegada en el memorando SMA 42584 del 28 de julio de 2020."/>
    <d v="2021-03-12T00:00:00"/>
    <n v="0.4"/>
    <n v="100"/>
    <n v="30.142857142857142"/>
    <n v="30.142857142857142"/>
    <n v="30.142857142857142"/>
    <m/>
    <x v="2"/>
    <s v="CUMPLIDO"/>
    <x v="20"/>
    <s v="H118R14"/>
    <n v="1"/>
    <s v="H118R14 - 1"/>
  </r>
  <r>
    <n v="436"/>
    <n v="552"/>
    <m/>
    <s v="Administrativo"/>
    <s v="16 04 001"/>
    <s v="H119R14. Bienes transferidos al Instituto Nacional de Vías- Invías, adquiridos por diferentes entidades. _x000a__x000a_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
    <s v="Control inadecuado de sus inmuebles.                                                                                                                                                                                                                                                                                               "/>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Respecto a la gestión de conciliación donde se establezcan las diferencias que están en proceso de depuración, presentarlas en las revelaciones.   _x000a__x000a_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_x000a__x000a_5. Respecto a los bienes que aún están en proceso de identificación, generar un proyecto para la depuración de los bienes fiscales  que permitan su saneamiento. _x000a__x000a_6. Los bienes que fueron recibidos como posesión y de los que hasta ahora no se ha podido obtener el antecedente registral, deben incluirse en un proyecto para adelantar las gestiones tendientes a establecerlo."/>
    <s v="Informe trimestral"/>
    <n v="4"/>
    <d v="2019-09-01T00:00:00"/>
    <d v="2020-08-30T00:00:00"/>
    <n v="52"/>
    <s v="SA-SF (GC)"/>
    <n v="0"/>
    <s v="SIN OBSERVACIONES"/>
    <m/>
    <n v="-1469.1"/>
    <n v="0"/>
    <n v="0"/>
    <n v="0"/>
    <n v="52"/>
    <m/>
    <x v="0"/>
    <s v="VENCIDO"/>
    <x v="20"/>
    <s v="H119R14"/>
    <n v="1"/>
    <s v="H119R14 - 1"/>
  </r>
  <r>
    <n v="437"/>
    <n v="553"/>
    <m/>
    <s v="Administrativo con presunta incidencia disciplinaria."/>
    <s v="16 04 001"/>
    <s v="H120R14. Predios corredores viales._x000a__x000a_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
    <s v="Deficiencias en la administración, seguimiento y control de los bienes de su propiedad."/>
    <s v="Depurar y actualizar la base de datos predial de la Subdirección de Medio Ambiente y Gestión Social."/>
    <s v="1. Depurar y actualizar la base de datos predial de la Subdirección de Medio Ambiente donde se incluya además los predios invadidos.                       _x000a__x000a_2. Asignar recurso humano y tecnológico para adelantar la inclusión de la información y establecer un convenio interadministrativo entre el IGAC, Superintendencia de Notariado y Registro, para cruzar información de interés con el fin de lograr su saneamiento._x000a__x000a_"/>
    <s v="Reportes"/>
    <n v="2"/>
    <d v="2017-11-01T00:00:00"/>
    <d v="2018-10-30T00:00:00"/>
    <n v="51.857142857142854"/>
    <s v="SMA"/>
    <n v="1"/>
    <s v="SIN OBSERVACIONES"/>
    <m/>
    <n v="-1446.7666666666667"/>
    <n v="50"/>
    <n v="25.928571428571427"/>
    <n v="25.928571428571427"/>
    <n v="51.857142857142854"/>
    <m/>
    <x v="0"/>
    <s v="VENCIDO"/>
    <x v="20"/>
    <s v="H120R14"/>
    <n v="1"/>
    <s v="H120R14 - 1"/>
  </r>
  <r>
    <n v="438"/>
    <n v="554"/>
    <m/>
    <s v="Administrativo con presunta incidencia disciplinaria."/>
    <s v="16 04 001"/>
    <s v="H121R14. Titulación de los predios del Invías por parte del INCODER._x000a__x000a_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s v="Deficiencias en el control y administración sobre los bienes del Invías."/>
    <s v="Restituir el predio titulado por el INCODER . "/>
    <s v="Solicitar a la Dirección Territorial Cundinamarca la restitución del predio."/>
    <s v="Legalización de título"/>
    <n v="1"/>
    <d v="2017-11-01T00:00:00"/>
    <d v="2018-06-30T00:00:00"/>
    <n v="34.428571428571431"/>
    <s v="SMA"/>
    <n v="0"/>
    <s v="SIN OBSERVACIONES"/>
    <m/>
    <n v="-1442.7"/>
    <n v="0"/>
    <n v="0"/>
    <n v="0"/>
    <n v="34.428571428571431"/>
    <m/>
    <x v="0"/>
    <s v="VENCIDO"/>
    <x v="20"/>
    <s v="H121R14"/>
    <n v="1"/>
    <s v="H121R14 - 1"/>
  </r>
  <r>
    <n v="439"/>
    <n v="555"/>
    <m/>
    <s v="Administrativo"/>
    <s v="16 04 001"/>
    <s v="H122R14. Base única de predios de propiedad del Invías._x000a_ _x000a_El Invías no cuenta con una base de datos unificada y confiable  de los predios adquiridos directamente o que le han sido transferidos por el Ministerio de Transporte, Ferrovías y Fondo Nacional de Caminos Vecinales, entre otros."/>
    <s v="Deficiencias en el control y administración sobre los bienes del Invías."/>
    <s v="Implementar aplicativo - base de datos unificada de predios fiscales y de uso público de Invías."/>
    <s v="Integrar la información de predios de la Subdirección Administrativa y de la Subdirección de Medio Ambiente."/>
    <s v="Aplicativo "/>
    <n v="1"/>
    <d v="2017-11-01T00:00:00"/>
    <d v="2018-02-28T00:00:00"/>
    <n v="17"/>
    <s v="SMA"/>
    <n v="0.24"/>
    <s v="SIN OBSERVACIONES"/>
    <m/>
    <n v="-1438.6333333333334"/>
    <n v="24"/>
    <n v="4.08"/>
    <n v="4.08"/>
    <n v="17"/>
    <m/>
    <x v="0"/>
    <s v="VENCIDO"/>
    <x v="20"/>
    <s v="H122R14"/>
    <n v="1"/>
    <s v="H122R14 - 1"/>
  </r>
  <r>
    <n v="440"/>
    <n v="556"/>
    <m/>
    <s v="Administrativo con presunta incidencia disciplinaria."/>
    <s v="18 04 001"/>
    <s v="H123R14. Registro de terrenos en la contabilidad._x000a__x000a_Existen  291 predios registrados a nombre del Invías, de los cuales no se encuentran reconocidos en la contabilidad 173._x000a__x000a_Acción 1."/>
    <s v="Desconocimiento del Invías sobre la totalidad de los predios a su nombre."/>
    <s v="Acción 1. _x000a__x000a_Conciliar con el Grupo de Contabilidad. (Bienes fiscales)."/>
    <s v="Remitir mensualmente memorando al Grupo de Contabilidad para conciliar la información relacionada con los bienes fiscales de propiedad del Invías."/>
    <s v="Reporte trimestral"/>
    <n v="4"/>
    <d v="2017-11-01T00:00:00"/>
    <d v="2018-10-30T00:00:00"/>
    <n v="51.857142857142854"/>
    <s v="SA"/>
    <n v="4"/>
    <s v="La Subdirección Administrativa concilió los 20 bienes fiscales a su cargo (100%), de los 173 inmuebles observados por la Contraloría."/>
    <m/>
    <n v="-1446.7666666666667"/>
    <n v="100"/>
    <n v="51.857142857142854"/>
    <n v="51.857142857142854"/>
    <n v="51.857142857142854"/>
    <m/>
    <x v="2"/>
    <s v="VENCIDO"/>
    <x v="20"/>
    <s v="H123R14"/>
    <n v="1"/>
    <s v="H123R14 - 1"/>
  </r>
  <r>
    <m/>
    <n v="557"/>
    <m/>
    <m/>
    <s v="18 04 001"/>
    <s v="H123R14. Registro de terrenos en la contabilidad._x000a__x000a_Existen  291 predios registrados a nombre del Invías, de los cuales no se encuentran reconocidos en la contabilidad 173._x000a__x000a_Acción 2."/>
    <s v="Desconocimiento del Invías sobre la totalidad de los predios a su nombre."/>
    <s v="Acción 2.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s v="SF"/>
    <n v="1"/>
    <s v="SIN OBSERVACIONES"/>
    <m/>
    <n v="-1464.0333333333333"/>
    <n v="100"/>
    <n v="8.8571428571428577"/>
    <n v="8.8571428571428577"/>
    <n v="8.8571428571428577"/>
    <m/>
    <x v="2"/>
    <s v=""/>
    <x v="20"/>
    <s v="H123R14"/>
    <n v="2"/>
    <s v="H123R14 - 2"/>
  </r>
  <r>
    <m/>
    <n v="558"/>
    <m/>
    <m/>
    <s v="18 04 001"/>
    <s v="H123R14. Registro de terrenos en la contabilidad._x000a__x000a_Existen  291 predios registrados a nombre del Invías, de los cuales no se encuentran reconocidos en la contabilidad 173._x000a__x000a_Acción 3."/>
    <s v="Desconocimiento del Invías sobre la totalidad de los predios a su nombre."/>
    <s v="Acción 3._x000a__x000a_Identificar y  sanear en la contabilidad 152 predios propiedad del Invías, debidamente soportados e informar a la Subdirección Financiera.                                                                                      "/>
    <s v="Conciliar los predios identificados con los reportados por la Contraloría General de la Republica con los registrados contablemente y los registrados por el Grupo de Bienes Inmuebles de la Subdirección Administrativa."/>
    <s v="Informes"/>
    <n v="2"/>
    <d v="2017-11-01T00:00:00"/>
    <d v="2018-10-30T00:00:00"/>
    <n v="51.857142857142854"/>
    <s v="SMA"/>
    <n v="1"/>
    <s v="SIN OBSERVACIONES"/>
    <m/>
    <n v="-1446.7666666666667"/>
    <n v="50"/>
    <n v="25.928571428571427"/>
    <n v="25.928571428571427"/>
    <n v="51.857142857142854"/>
    <m/>
    <x v="0"/>
    <s v=""/>
    <x v="20"/>
    <s v="H123R14"/>
    <n v="3"/>
    <s v="H123R14 - 3"/>
  </r>
  <r>
    <n v="441"/>
    <n v="559"/>
    <m/>
    <s v="Administrativo"/>
    <s v="18 04 001"/>
    <s v="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s v="Falta de registro y clasificación predial."/>
    <s v="Identificar, depurar  y reportar a la Subdirección Administrativa la relación de los 429 predios disponibles que no se encuentren registrados como bienes fiscales. "/>
    <s v="1. Actualizar los procesos de gestión documental,  archivos y optimizar los canales de información entre dependencias. _x000a__x000a_2. Depuración y actualización de la base de datos predial de la Subdirección de Medio Ambiente. _x000a__x000a_3. Incluir en el registro contable respectivo."/>
    <s v="Informe de predios depurados "/>
    <n v="2"/>
    <d v="2017-11-01T00:00:00"/>
    <d v="2018-10-30T00:00:00"/>
    <n v="51.857142857142854"/>
    <s v="SMA"/>
    <n v="0"/>
    <s v="SIN OBSERVACIONES"/>
    <m/>
    <n v="-1446.7666666666667"/>
    <n v="0"/>
    <n v="0"/>
    <n v="0"/>
    <n v="51.857142857142854"/>
    <m/>
    <x v="0"/>
    <s v="VENCIDO"/>
    <x v="20"/>
    <s v="H124R14"/>
    <n v="1"/>
    <s v="H124R14 - 1"/>
  </r>
  <r>
    <n v="442"/>
    <n v="560"/>
    <m/>
    <s v="Administrativo con presunta incidencia disciplinaria."/>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1."/>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2"/>
    <s v="VENCIDO"/>
    <x v="20"/>
    <s v="H126R14"/>
    <n v="1"/>
    <s v="H126R14 - 1"/>
  </r>
  <r>
    <m/>
    <n v="561"/>
    <m/>
    <s v="Administrativo con presunta incidencia disciplinaria."/>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2."/>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s v="DO"/>
    <n v="2.5"/>
    <s v="Acción de mejora reformulada por la Dirección Operativa, aprobada por la Dirección General como consta en correo electrónico del 28 de enero de 2020 allegado por asesora Diana Reyes al jefe de la Oficina de Control Interno."/>
    <m/>
    <n v="-1472.1666666666667"/>
    <n v="50"/>
    <n v="21.928571428571427"/>
    <n v="21.928571428571427"/>
    <n v="43.857142857142854"/>
    <m/>
    <x v="0"/>
    <s v=""/>
    <x v="20"/>
    <s v="H126R14"/>
    <n v="2"/>
    <s v="H126R14 - 2"/>
  </r>
  <r>
    <n v="443"/>
    <n v="562"/>
    <m/>
    <s v="Administrativo"/>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1."/>
    <s v="Falta de control adecuado sobre la propiedad de los bienes del Invías."/>
    <s v="Acción 1. _x000a__x000a_Conciliar con el Grupo de Contabilidad respecto a los bienes férreos de propiedad del Invías. "/>
    <s v="Remitir mensualmente memorando al Grupo de Contabilidad para conciliar."/>
    <s v="Reporte trimestral del envío de la información"/>
    <n v="4"/>
    <d v="2017-11-01T00:00:00"/>
    <d v="2018-10-30T00:00:00"/>
    <n v="51.857142857142854"/>
    <s v="SF-SRT"/>
    <n v="4"/>
    <s v="SIN OBSERVACIONES"/>
    <m/>
    <n v="-1446.7666666666667"/>
    <n v="100"/>
    <n v="51.857142857142854"/>
    <n v="51.857142857142854"/>
    <n v="51.857142857142854"/>
    <m/>
    <x v="2"/>
    <s v="VENCIDO"/>
    <x v="20"/>
    <s v="H127R14"/>
    <n v="1"/>
    <s v="H127R14 - 1"/>
  </r>
  <r>
    <m/>
    <n v="563"/>
    <m/>
    <m/>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2."/>
    <s v="Falta de control adecuado sobre la propiedad de los bienes del Invías."/>
    <s v="Acción 2. _x000a__x000a_Identificar y  sanear en la contabilidad los predios de la infraestructura férrea y sus anexidades, debidamente soportados por las Subdirecciones Administrativa, Medio Ambiente y Red Terciaria."/>
    <s v="1. Conciliar base de datos de la unidad ejecutora con los registros contables y efectuar los ajustes que se determinen. _x000a__x000a_2. Solicitar a las unidades ejecutoras la relación de los bienes férreos recibidos, conciliar las cifras con las registradas en la contabilidad, y efectuar los registros contables pertinentes."/>
    <s v="Informes"/>
    <n v="2"/>
    <d v="2017-11-01T00:00:00"/>
    <d v="2018-11-30T00:00:00"/>
    <n v="56.285714285714285"/>
    <s v="SMA"/>
    <n v="0.25"/>
    <s v="SIN OBSERVACIONES"/>
    <m/>
    <n v="-1447.8"/>
    <n v="12.5"/>
    <n v="7.0357142857142856"/>
    <n v="7.0357142857142856"/>
    <n v="56.285714285714285"/>
    <m/>
    <x v="0"/>
    <s v=""/>
    <x v="20"/>
    <s v="H127R14"/>
    <n v="2"/>
    <s v="H127R14 - 2"/>
  </r>
  <r>
    <n v="444"/>
    <n v="564"/>
    <m/>
    <s v="Administrativo"/>
    <s v="11 02 001"/>
    <s v="H130R14. Implementación de trenes de cercanías para pasajeros._x000a__x000a_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
    <s v="Invías no tiene pleno dominio de los corredores férreos"/>
    <s v="Restituir los predios invadidos del corredor férreo del tren de cercanías.   "/>
    <s v="_x000a_Solicitud a la Dirección Territorial Cundinamarca sobre las querellas adelantadas para la recuperación de los corredores involucrados en el tren de cercanías."/>
    <s v="Informes trimestrales"/>
    <n v="3"/>
    <d v="2017-11-01T00:00:00"/>
    <d v="2018-08-30T00:00:00"/>
    <n v="43.142857142857146"/>
    <s v="SRT"/>
    <n v="0"/>
    <s v="SIN OBSERVACIONES"/>
    <m/>
    <n v="-1444.7333333333333"/>
    <n v="0"/>
    <n v="0"/>
    <n v="0"/>
    <n v="43.142857142857146"/>
    <m/>
    <x v="0"/>
    <s v="VENCIDO"/>
    <x v="20"/>
    <s v="H130R14"/>
    <n v="1"/>
    <s v="H130R14 - 1"/>
  </r>
  <r>
    <n v="445"/>
    <n v="565"/>
    <m/>
    <s v="Administrativo"/>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1."/>
    <s v="Deficiencias de comunicación y colaboración entre dichas entidades."/>
    <s v="Estrategia para el mejoramiento de la información predial que se tiene de los bienes inmuebles fiscales en la base de predios."/>
    <s v="1. Gestionar convenio con el IGAC para realizar levantamientos planimétricos de predios en proceso de saneamiento para su incorporación catastral y/o corrección información jurídica y catastral de los bienes inmuebles._x000a__x000a_2. Gestionar oficios ante IGAC o Catastro Especial para correcciones de inconsistencias detectadas cuando así se requiera de bienes inmuebles,_x000a_     "/>
    <s v="Informe cuatrimestral"/>
    <n v="3"/>
    <d v="2019-09-01T00:00:00"/>
    <d v="2020-08-30T00:00:00"/>
    <n v="52"/>
    <s v="SA"/>
    <n v="3"/>
    <s v="SIN OBSERVACIONES"/>
    <m/>
    <n v="-1469.1"/>
    <n v="100"/>
    <n v="52"/>
    <n v="52"/>
    <n v="52"/>
    <m/>
    <x v="2"/>
    <s v="VENCIDO"/>
    <x v="20"/>
    <s v="H131R14"/>
    <n v="1"/>
    <s v="H131R14 - 1"/>
  </r>
  <r>
    <m/>
    <n v="566"/>
    <m/>
    <m/>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2. "/>
    <s v="Deficiencias de comunicación y colaboración entre dichas entidades."/>
    <s v="Acción 2 . _x000a__x000a_Emplear sistema de información que permita llevar registro y control de los predios fiscales y de BUP en el ámbito nacional. "/>
    <s v="1. Establecer un convenio interadministrativo entre el IGAC, Superintendencia de Notariado y registro, para que se cruce información de interés para el saneamiento, una vez termine la restricción de Ley de garantías. _x000a__x000a_2. Realizar cruce de  información."/>
    <s v="1.  Convenio interadministrativo y/o institucional.    _x000a__x000a_ 2. Reportes de actualización base de datos (2)."/>
    <n v="3"/>
    <d v="2017-11-30T00:00:00"/>
    <d v="2018-10-30T00:00:00"/>
    <n v="47.714285714285715"/>
    <s v="SMA"/>
    <n v="1.5"/>
    <s v="SIN OBSERVACIONES"/>
    <m/>
    <n v="-1446.7666666666667"/>
    <n v="50"/>
    <n v="23.857142857142858"/>
    <n v="23.857142857142858"/>
    <n v="47.714285714285715"/>
    <m/>
    <x v="0"/>
    <s v=""/>
    <x v="20"/>
    <s v="H131R14"/>
    <n v="2"/>
    <s v="H131R14 - 2"/>
  </r>
  <r>
    <n v="446"/>
    <n v="567"/>
    <m/>
    <s v="Administrativo"/>
    <s v="11 03 002"/>
    <s v="H132R14. Estructuración, seguimiento y control de proyectos._x000a__x000a_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
    <s v="No se evidencian controles adecuados a los cronogramas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n v="1"/>
    <d v="2020-01-28T00:00:00"/>
    <d v="2020-11-30T00:00:00"/>
    <n v="43.857142857142854"/>
    <s v="DO"/>
    <n v="0"/>
    <s v="SIN OBSERVACIONES"/>
    <m/>
    <n v="-1472.1666666666667"/>
    <n v="0"/>
    <n v="0"/>
    <n v="0"/>
    <n v="43.857142857142854"/>
    <m/>
    <x v="0"/>
    <s v="VENCIDO"/>
    <x v="20"/>
    <s v="H132R14"/>
    <n v="1"/>
    <s v="H132R14 - 1"/>
  </r>
  <r>
    <n v="447"/>
    <n v="568"/>
    <m/>
    <s v="Administrativo e indagación preliminar."/>
    <s v="11 03 002"/>
    <s v="H134R14. Trámite de denuncia 2014-77415-82111-D. Contrato 4149 de 2013._x000a__x000a_LA CGR recibió denuncia # 2014-77415-82111-D del 26/12/2014 en la que se refieren a presuntas irregularidades en el pago de los servicios de interventoría en virtud del contrato 4149 del 30 de diciembre 2013."/>
    <s v="Se aplica la regla pactada para contratos laborales a contratos por prestación de servicios"/>
    <s v="Solicitar informe  a la interventoría por presuntas  irregularidades en el pago de los servicios de interventoría, en virtud del contrato 4149 del 30 de diciembre 2013."/>
    <s v="Informe de interventoría donde se incluyan los soportes relacionados con la denuncia."/>
    <s v="Informe"/>
    <n v="1"/>
    <d v="2017-11-01T00:00:00"/>
    <d v="2017-12-30T00:00:00"/>
    <n v="8.4285714285714288"/>
    <s v="DO"/>
    <n v="1"/>
    <s v="SIN OBSERVACIONES"/>
    <m/>
    <n v="-1436.6333333333334"/>
    <n v="100"/>
    <n v="8.4285714285714288"/>
    <n v="8.4285714285714288"/>
    <n v="8.4285714285714288"/>
    <m/>
    <x v="2"/>
    <s v="CUMPLIDO"/>
    <x v="20"/>
    <s v="H134R14"/>
    <n v="1"/>
    <s v="H134R14 - 1"/>
  </r>
  <r>
    <n v="448"/>
    <n v="569"/>
    <m/>
    <s v="Administrativo con presunto alcance disciplinario."/>
    <s v="11 03 002"/>
    <s v="H135R14. Supervisión del contrato de interventoría._x000a__x000a_Se evidencia un presunto incumplimiento de las obligaciones básicas de los supervisores (gestores) del Contrato de interventoría 4149 de 2013 las cuales están definidas en los artículos 1 y 2 de la resolución INVÍAS # 3376 de 2010. _x000a__x000a_"/>
    <s v="Los supervisores no presentan informes mensuales que reflejen el resultado del ejercicio de sus funciones."/>
    <s v="_x000a__x000a_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d v="2020-11-30T00:00:00"/>
    <n v="43.285714285714285"/>
    <s v="DO-DC"/>
    <n v="0"/>
    <s v="SIN OBSERVACIONES"/>
    <m/>
    <n v="-1472.1666666666667"/>
    <n v="0"/>
    <n v="0"/>
    <n v="0"/>
    <n v="43.285714285714285"/>
    <m/>
    <x v="0"/>
    <s v="VENCIDO"/>
    <x v="20"/>
    <s v="H135R14"/>
    <n v="1"/>
    <s v="H135R14 - 1"/>
  </r>
  <r>
    <n v="449"/>
    <n v="570"/>
    <m/>
    <s v="Administrativo"/>
    <s v="14 02 003"/>
    <s v="H136R14. Costos de interventoría._x000a__x000a_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 v="No tener criterios predefinidos para el pago prestaciones y primas; no exigir especificaciones mínimas, etc."/>
    <s v="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s v="DO"/>
    <n v="0"/>
    <s v="SIN OBSERVACIONES"/>
    <m/>
    <n v="-1472.1666666666667"/>
    <n v="0"/>
    <n v="0"/>
    <n v="0"/>
    <n v="43.857142857142854"/>
    <m/>
    <x v="0"/>
    <s v="VENCIDO"/>
    <x v="20"/>
    <s v="H136R14"/>
    <n v="1"/>
    <s v="H136R14 - 1"/>
  </r>
  <r>
    <n v="450"/>
    <n v="571"/>
    <m/>
    <s v="Administrativo con presunta incidencia disciplinaria."/>
    <s v="11 03 002"/>
    <s v="H137R14. Funciones de los supervisores designados por INVÍAS._x000a__x000a_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s v="Debilidades en el proceso de supervisión por parte de Invías."/>
    <s v="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d v="2020-11-30T00:00:00"/>
    <n v="43.285714285714285"/>
    <s v="DO-DC"/>
    <n v="0"/>
    <s v="SIN OBSERVACIONES"/>
    <m/>
    <n v="-1472.1666666666667"/>
    <n v="0"/>
    <n v="0"/>
    <n v="0"/>
    <n v="43.285714285714285"/>
    <m/>
    <x v="0"/>
    <s v="VENCIDO"/>
    <x v="20"/>
    <s v="H137R14"/>
    <n v="1"/>
    <s v="H137R14 - 1"/>
  </r>
  <r>
    <n v="451"/>
    <n v="572"/>
    <m/>
    <s v="Administrativo con presunta incidencia disciplinaria."/>
    <s v="22 01 001"/>
    <s v="H138R14. Publicación SECOP._x000a__x000a_Una vez consultados los contratos 563 de 2012, 570 de 2012, 529 de 2012 y convenio  598 de 2013 en el SECOP, se evidenció que no se han subido en su totalidad,  los documentos contractuales (aclaraciones, modificaciones, adiciones, prorrogas) al referido aplicativo._x000a_"/>
    <s v="Falta de publicación de actos de naturaleza contractual en el SECOP."/>
    <s v="Reportar la publicación en el SECOP de los procesos contractuales a cargo de las unidades ejecutoras. "/>
    <s v="Solicitar a cada unidad ejecutora el reporte de lo publicado en el SECOP semestralmente._x000a__x000a_Primer reporte con corte a 31 de diciembre de 2017._x000a__x000a_Segundo reporte con corte a 30 de junio de 2018."/>
    <s v="Reporte semestral"/>
    <n v="2"/>
    <d v="2017-11-01T00:00:00"/>
    <d v="2018-07-30T00:00:00"/>
    <n v="38.714285714285715"/>
    <s v="DC"/>
    <n v="2"/>
    <s v="Se consolidó la información en un reporte."/>
    <m/>
    <n v="-1443.7"/>
    <n v="100"/>
    <n v="38.714285714285715"/>
    <n v="38.714285714285715"/>
    <n v="38.714285714285715"/>
    <m/>
    <x v="2"/>
    <s v="CUMPLIDO"/>
    <x v="20"/>
    <s v="H138R14"/>
    <n v="1"/>
    <s v="H138R14 - 1"/>
  </r>
  <r>
    <n v="452"/>
    <n v="573"/>
    <m/>
    <s v="Administrativo con presunta incidencia disciplinaria."/>
    <s v="11 03 002"/>
    <s v="H140R14. Gestión social y predial._x000a__x000a_Contrato 544 de 2012: en el informe de interventoría No. 35, existen predios que aún no se han negociado y que inciden en el avance del proyecto, como es el K114+500._x000a_Contrato 581 de 2012: el contratista no ha gestionado todos los trámites prediales._x000a_Contrato  570  de 2012: Se  observa   que  de  los 41  predios   que  se   encuentran  en  proceso  de  negociación, solo  se  encuentran  finalizados 14._x000a_Contrato 807 de 2009: Se verificó que la adquisición de los predios necesarios para adelantar el proyecto no se ha dado en su totalidad._x000a__x000a_"/>
    <s v="No se observa que la Entidad haya tomado correctivos respecto a dichos atrasos en la gestión predial."/>
    <s v="Adquirir los predios requeridos para la terminación de las obras de los contratos 544-2012; 581-2012;570-2012; 807-2009; 794-2009;  1433-2011 y el 780-2009."/>
    <s v="Adquirir los predios requeridos para terminación de las obras e iniciar procesos de expropiación.                                                     "/>
    <s v="Informe sobre adquisición predial"/>
    <n v="3"/>
    <d v="2017-11-01T00:00:00"/>
    <d v="2018-10-30T00:00:00"/>
    <n v="51.857142857142854"/>
    <s v="SMA"/>
    <n v="0.45"/>
    <s v="SIN OBSERVACIONES"/>
    <m/>
    <n v="-1446.7666666666667"/>
    <n v="15"/>
    <n v="7.7785714285714276"/>
    <n v="7.7785714285714276"/>
    <n v="51.857142857142854"/>
    <m/>
    <x v="0"/>
    <s v="VENCIDO"/>
    <x v="20"/>
    <s v="H140R14"/>
    <n v="1"/>
    <s v="H140R14 - 1"/>
  </r>
  <r>
    <n v="453"/>
    <n v="574"/>
    <m/>
    <s v="Administrativo con presunta incidencia disciplinaria."/>
    <s v="12 01 003"/>
    <s v="H146R14. Seguimiento al trámite de cesión de las pólizas suscritas con la aseguradora Cóndor  en liquidación._x000a__x000a_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
    <s v="Débil supervisión en el seguimiento del cumplimiento de las obligaciones emanadas del contrato, específicamente en lo atinente al aseguramiento de la Entidad"/>
    <s v="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
    <s v="Memorando instructivo para los supervisores y funcionarios involucrados en la ejecución contractual  y abogados con el fin de que las dependencias a cargo de la supervisión se responsabilicen del seguimiento de los contratos."/>
    <s v="1. Memorando instructivo. (Reporte para el 01/12/2017).   _x000a__x000a_2. Seguimiento semestral soportado con informe del estado del proceso en el caso Cóndor. (Primer informe para el 30/05/2018; Segundo informe para el 30/10/2018)."/>
    <n v="3"/>
    <d v="2017-11-01T00:00:00"/>
    <d v="2018-10-30T00:00:00"/>
    <n v="51.857142857142854"/>
    <s v="OAJ"/>
    <n v="2"/>
    <s v="SIN OBSERVACIONES"/>
    <m/>
    <n v="-1446.7666666666667"/>
    <n v="66.666666666666657"/>
    <n v="34.571428571428562"/>
    <n v="34.571428571428562"/>
    <n v="51.857142857142854"/>
    <m/>
    <x v="0"/>
    <s v="VENCIDO"/>
    <x v="20"/>
    <s v="H146R14"/>
    <n v="1"/>
    <s v="H146R14 - 1"/>
  </r>
  <r>
    <n v="454"/>
    <n v="575"/>
    <m/>
    <s v="Administrativo con presunta incidencia disciplinaria."/>
    <s v="11 03 001"/>
    <s v="H149R14. Autorizaciones y ejecución de proyectos con vigencias futuras. _x000a__x000a_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
    <s v="Deficiencia en la programación, planeación y efectiva ejecución de los proyectos financiados con vigencias futuras"/>
    <s v="Realizar reunión semanal con el Director General en Comité Directivo, donde se revisará la programación, planeación y efectiva ejecución de las vigencias futuras."/>
    <s v="Realizar reunión semanal con el Director General en Comité Directivo, donde se revisará la programación, planeación y efectiva ejecución de las vigencias futuras."/>
    <s v="Reporte trimestral"/>
    <n v="3"/>
    <d v="2017-11-01T00:00:00"/>
    <d v="2018-08-30T00:00:00"/>
    <n v="43.142857142857146"/>
    <s v="DO"/>
    <n v="3"/>
    <s v="Acción de mejora considerada tanto efectiva como no efectiva por la Contraloría General de la República en Informe de Auditoría Financiera 2019, página 88. Por tanto, requiere aclaración."/>
    <m/>
    <n v="-1444.7333333333333"/>
    <n v="100"/>
    <n v="43.142857142857146"/>
    <n v="43.142857142857146"/>
    <n v="43.142857142857146"/>
    <m/>
    <x v="2"/>
    <s v="CUMPLIDO"/>
    <x v="20"/>
    <s v="H149R14"/>
    <n v="1"/>
    <s v="H149R14 - 1"/>
  </r>
  <r>
    <n v="455"/>
    <n v="576"/>
    <m/>
    <s v="Administrativo"/>
    <s v="18 02 002"/>
    <s v="H152R14. Ejecución presupuestal._x000a__x000a_Se presentan deficiencias en la gestión contractual para la efectiva ejecución presupuestal, debido a que de los recursos asignados para inversión por $4.316.011.1 millones, se desembolsaron, $3.059.861,4 millones, equivalentes al 70.9% del presupuesto asignado._x000a_"/>
    <s v="Deficiencias en la planeación de la contratación."/>
    <s v="Realizar reunión semanal con el Director General en Comité Directivo, donde se revisará el seguimiento a la respectiva ejecución correspondiente a los proyectos."/>
    <s v="Realizar reunión semanal con el Director General en Comité Directivo, donde se revisará el seguimiento a la respectiva ejecución correspondiente a los proyectos."/>
    <s v="Reporte trimestral"/>
    <n v="3"/>
    <d v="2017-11-01T00:00:00"/>
    <d v="2018-08-30T00:00:00"/>
    <n v="43.142857142857146"/>
    <s v="DO-DTEC"/>
    <n v="3"/>
    <s v="Acción de mejora considerada no efectiva por la Contraloría General de la República en Informe de Auditoría Financiera 2019, página 88. "/>
    <m/>
    <n v="-1444.7333333333333"/>
    <n v="100"/>
    <n v="43.142857142857146"/>
    <n v="43.142857142857146"/>
    <n v="43.142857142857146"/>
    <m/>
    <x v="2"/>
    <s v="CUMPLIDO"/>
    <x v="20"/>
    <s v="H152R14"/>
    <n v="1"/>
    <s v="H152R14 - 1"/>
  </r>
  <r>
    <n v="456"/>
    <n v="577"/>
    <m/>
    <s v="Administrativo"/>
    <s v="18 02 001"/>
    <s v="H153R14. Constitución de reservas presupuestales._x000a__x000a_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
    <s v="Deficiencia en el procedimiento, establecido para la cancelación de saldos presupuestales, debido a que el mismo no permite realizar la depuración de las mismas, para establecer en forma oportuna y real el valor de las reservas a constituir."/>
    <s v="Tramitar oportunamente las actas de cancelación de Reserva Presupuestal, de conformidad con las normas vigentes, a partir de las actas de liquidación de contratos recibidas de las unidades ejecutoras."/>
    <s v="Elaborar actas."/>
    <s v="Reporte semestral"/>
    <n v="2"/>
    <d v="2017-11-01T00:00:00"/>
    <d v="2018-10-30T00:00:00"/>
    <n v="51.857142857142854"/>
    <s v="SF"/>
    <n v="2"/>
    <s v="SIN OBSERVACIONES"/>
    <m/>
    <n v="-1446.7666666666667"/>
    <n v="100"/>
    <n v="51.857142857142854"/>
    <n v="51.857142857142854"/>
    <n v="51.857142857142854"/>
    <m/>
    <x v="2"/>
    <s v="CUMPLIDO"/>
    <x v="20"/>
    <s v="H153R14"/>
    <n v="1"/>
    <s v="H153R14 - 1"/>
  </r>
  <r>
    <n v="457"/>
    <n v="578"/>
    <m/>
    <s v="Administrativo con presunta incidencia disciplinaria."/>
    <s v="18 02 001"/>
    <s v="H154R14.  Vigencias futuras._x000a__x000a_Se evidenció que la subdirección de Red Nacional de carreteras suscribió once (11) contratos por $11.144.8 millones, los cuales finalizan su ejecución en la vigencia 2015._x000a__x000a_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
    <s v="Deficiencias en la planeación contractual para la ejecución adecuada de los recursos asignados"/>
    <s v="Efectuar seguimiento a la programación, planeación y efectiva ejecución de los proyectos financiados con vigencias futuras"/>
    <s v="Seguimiento vigencias futuras."/>
    <s v="Reporte seguimiento"/>
    <n v="1"/>
    <d v="2017-11-01T00:00:00"/>
    <d v="2017-12-30T00:00:00"/>
    <n v="8.4285714285714288"/>
    <s v="SRN"/>
    <n v="1"/>
    <s v="Acción de mejora considerada tanto efectiva como no efectiva por la Contraloría General de la República en Informe de Auditoría Financiera 2019, página 88. Por tanto, requiere aclaración."/>
    <m/>
    <n v="-1436.6333333333334"/>
    <n v="100"/>
    <n v="8.4285714285714288"/>
    <n v="8.4285714285714288"/>
    <n v="8.4285714285714288"/>
    <m/>
    <x v="2"/>
    <s v="CUMPLIDO"/>
    <x v="20"/>
    <s v="H154R14"/>
    <n v="1"/>
    <s v="H154R14 - 1"/>
  </r>
  <r>
    <n v="458"/>
    <n v="579"/>
    <m/>
    <s v="Administrativo con presunta incidencia disciplinaria."/>
    <s v="18 02 002"/>
    <s v="H155R14. Ejecución de reservas presupuestales._x000a__x000a_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
    <s v="Deficiencia en los controles, de las unidades ejecutoras para la oportuna ejecución de estos recursos "/>
    <s v="Reporte de seguimiento a la cancelación de reservas presupuestales por parte de las Unidades ejecutoras."/>
    <s v="Realizar reunión semanal con el Director General en Comité Directivo, donde se revisará a la cancelación de reservas presupuestales por parte de las unidades ejecutoras."/>
    <s v="Reporte"/>
    <n v="1"/>
    <d v="2017-11-01T00:00:00"/>
    <d v="2017-12-30T00:00:00"/>
    <n v="8.4285714285714288"/>
    <s v="DO-DTEC-SG"/>
    <n v="1"/>
    <s v="SIN OBSERVACIONES"/>
    <m/>
    <n v="-1436.6333333333334"/>
    <n v="100"/>
    <n v="8.4285714285714288"/>
    <n v="8.4285714285714288"/>
    <n v="8.4285714285714288"/>
    <m/>
    <x v="2"/>
    <s v="CUMPLIDO"/>
    <x v="20"/>
    <s v="H155R14"/>
    <n v="1"/>
    <s v="H155R14 - 1"/>
  </r>
  <r>
    <n v="459"/>
    <n v="580"/>
    <m/>
    <s v="Administrativo con presunta incidencia disciplinaria."/>
    <s v="18 02 002"/>
    <s v="H157R14. Reservas presupuestales Dentro de las reservas constituidas al cierre de la vigencia 2014, están incluidas las correspondientes a 290 contratos por $130.717.2 millones."/>
    <s v="Deficiencia en la adecuada constitución de las reservas, ya que estas no permiten determinar situaciones extraordinarias presentadas"/>
    <s v="Reporte de seguimiento a la debida constitución de las  reservas presupuestales por parte de las unidades ejecutoras, las cuales deben estar debidamente justificadas. "/>
    <s v="Realizar reunión semanal con el Director General en Comité Directivo, donde se revisará la cancelación de reservas presupuestales por parte de las unidades ejecutoras."/>
    <s v="Reporte"/>
    <n v="1"/>
    <d v="2017-11-01T00:00:00"/>
    <d v="2018-03-30T00:00:00"/>
    <n v="21.285714285714285"/>
    <s v="DO-DTEC"/>
    <n v="1"/>
    <s v="Acción de mejora considerada tanto efectiva como no efectiva por la Contraloría General de la República en Informe de Auditoría Financiera 2019, página 88. Por tanto, requiere aclaración."/>
    <m/>
    <n v="-1439.6333333333334"/>
    <n v="100"/>
    <n v="21.285714285714285"/>
    <n v="21.285714285714285"/>
    <n v="21.285714285714285"/>
    <m/>
    <x v="2"/>
    <s v="CUMPLIDO"/>
    <x v="20"/>
    <s v="H157R14"/>
    <n v="1"/>
    <s v="H157R14 - 1"/>
  </r>
  <r>
    <n v="460"/>
    <n v="581"/>
    <m/>
    <s v="Administrativo"/>
    <s v="18 01 004"/>
    <s v="H158R14. Conciliaciones bancarias._x000a__x000a_La falta de  conciliación a 31 de diciembre de 2014 de más del 20% de las cuentas bancarias relacionadas en el cuadro 5, genera incertidumbre sobre $45.530 millones de la cuenta 1.1.10 Depósitos en Instituciones Financieras. _x000a__x000a_"/>
    <s v="Esta situación se presenta debido a que el SIIF Nación no facilita las consultas de los movimientos ni la identificación de las partidas para poder realizar los cruces entre los extractos bancarios y los libros auxiliares. "/>
    <s v="_x000a_Evidenciar que se encuentran al 100% las conciliaciones bancarias de los años 2014-2015-2016."/>
    <s v="Reporte de conciliación."/>
    <s v="Reporte "/>
    <n v="1"/>
    <d v="2017-11-01T00:00:00"/>
    <d v="2017-11-30T00:00:00"/>
    <n v="4.1428571428571432"/>
    <s v="SF"/>
    <n v="1"/>
    <s v="SIN OBSERVACIONES"/>
    <m/>
    <n v="-1435.6333333333334"/>
    <n v="100"/>
    <n v="4.1428571428571432"/>
    <n v="4.1428571428571432"/>
    <n v="4.1428571428571432"/>
    <m/>
    <x v="2"/>
    <s v="CUMPLIDO"/>
    <x v="20"/>
    <s v="H158R14"/>
    <n v="1"/>
    <s v="H158R14 - 1"/>
  </r>
  <r>
    <n v="461"/>
    <n v="582"/>
    <m/>
    <s v="Administrativo"/>
    <s v="18 01 002"/>
    <s v="H160R14. Cuentas embargadas._x000a__x000a_El Instituto Nacional de Vías mantiene embargos activos desde 1996  por demandas laborales, procesos ejecutivos , reivindicatorios y cobros coactivos, entre otros, que suman $75.100 millones de recursos."/>
    <s v="El embargo de las cuentas bancarias se presenta al dejar de considerar el beneficio de inembargabilidad con que gozan los recursos públicos del Estado."/>
    <s v="Elaborar un procedimiento  entre  la  Subdirección Financiera y la Oficina Asesora Jurídica, para establecer un estándar que permita ejecutar seguimiento a cada proceso que se encuentre con medida cautelar y de esta manera fortalecer los mecanismos de control  jurídico-financiero."/>
    <s v="Mantener actualizado el aplicativo de seguimiento de embargos.                                                                                                                                                                                                                                                                                                                                                                                                                                                                                                                                                                                         "/>
    <s v="Reporte de actualización"/>
    <n v="1"/>
    <d v="2017-11-01T00:00:00"/>
    <d v="2017-12-30T00:00:00"/>
    <n v="8.4285714285714288"/>
    <s v="SF"/>
    <n v="1"/>
    <s v="SIN OBSERVACIONES"/>
    <m/>
    <n v="-1436.6333333333334"/>
    <n v="100"/>
    <n v="8.4285714285714288"/>
    <n v="8.4285714285714288"/>
    <n v="8.4285714285714288"/>
    <m/>
    <x v="2"/>
    <s v="CUMPLIDO"/>
    <x v="20"/>
    <s v="H160R14"/>
    <n v="1"/>
    <s v="H160R14 - 1"/>
  </r>
  <r>
    <n v="462"/>
    <n v="583"/>
    <m/>
    <s v="Administrativo con presunta incidencia disciplinaria."/>
    <s v="14 04 011"/>
    <s v="H161R14. Anticipos de contratos y convenios terminados no liquidados. _x000a__x000a_El registro de la amortización de anticipos se realiza durante la ejecución del contrato con la presentación de actas de obra."/>
    <s v="Debido al incumplimiento de los procedimientos establecidos para el registro contable de las actas de obra en el Instituto Nacional de Vías."/>
    <s v="Liquidar en forma oportuna los contratos que presentan anticipos por amortizar."/>
    <s v="Solicitar a los gestores la liquidación de manera prioritaria de aquellos contratos terminados que presenten anticipos e informar al Grupo Contabilidad."/>
    <s v="Reporte con corte a 31 de diciembre de 2017 "/>
    <n v="1"/>
    <d v="2018-02-01T00:00:00"/>
    <d v="2018-02-28T00:00:00"/>
    <n v="8.1428571428571423"/>
    <s v="SRT"/>
    <n v="0.56999999999999995"/>
    <s v="Acción de mejora considerada no efectiva por la Contraloría General de la República en Informe de Auditoría Financiera 2019, página 88. "/>
    <m/>
    <n v="-1438.6333333333334"/>
    <n v="56.999999999999993"/>
    <n v="4.6414285714285706"/>
    <n v="4.6414285714285706"/>
    <n v="8.1428571428571423"/>
    <m/>
    <x v="0"/>
    <s v="VENCIDO"/>
    <x v="20"/>
    <s v="H161R14"/>
    <n v="1"/>
    <s v="H161R14 - 1"/>
  </r>
  <r>
    <n v="463"/>
    <n v="584"/>
    <m/>
    <s v="Administrativo con presunta incidencia disciplinaria."/>
    <s v="14 04 011"/>
    <s v="H162R14. Contratos y convenios liquidados con saldos por amortizar. _x000a__x000a_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
    <s v="Debido al incumplimiento de los procedimientos establecidos para el registro contable de las actas de liquidación"/>
    <s v="Seguimiento a la amortización de los anticipos de cada una de las áreas a cargo de la Dirección Técnica -Dirección Operativa "/>
    <s v="Memorando circular y reporte "/>
    <s v="Reporte"/>
    <n v="1"/>
    <d v="2017-11-01T00:00:00"/>
    <d v="2017-12-30T00:00:00"/>
    <n v="8.4285714285714288"/>
    <s v="SRN-DO"/>
    <n v="1"/>
    <s v="Acción de mejora considerada tanto efectiva como no efectiva por la Contraloría General de la República en Informe de Auditoría Financiera 2019, página 88. Por tanto, requiere aclaración."/>
    <m/>
    <n v="-1436.6333333333334"/>
    <n v="100"/>
    <n v="8.4285714285714288"/>
    <n v="8.4285714285714288"/>
    <n v="8.4285714285714288"/>
    <m/>
    <x v="2"/>
    <s v="CUMPLIDO"/>
    <x v="20"/>
    <s v="H162R14"/>
    <n v="1"/>
    <s v="H162R14 - 1"/>
  </r>
  <r>
    <n v="464"/>
    <n v="585"/>
    <m/>
    <s v="Administrativo con presunta incidencia disciplinaria."/>
    <s v="14 05 001"/>
    <s v="H163R14. Contratos y convenios certificados con saldos por amortizar._x000a__x000a_A 31 de diciembre de 2014 se presentan Contratos y Convenios certificados (información registrada en el SICO y reportada por las Unidades Ejecutoras) con Anticipos sin Amortizar por valor de $12.291 millones,  lo cual sobreestima el saldo total de la cuenta Deudores. "/>
    <s v="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
    <s v="Documentar ante el Comité Técnico de Sostenibilidad Contable el ejercicio frente a cada contrato o convenio  para la depuración de los saldos identificados por las unidades ejecutoras, de conformidad con los procedimientos establecidos para tal fin por la Subdirección Financiera. _x000a__x000a_ _x000a_"/>
    <s v="Remitir la información por parte de las unidades ejecutoras de acuerdo a lo requerido por el comité de sostenibilidad contable."/>
    <s v="Reporte trimestral"/>
    <n v="4"/>
    <d v="2020-01-23T00:00:00"/>
    <d v="2020-12-23T00:00:00"/>
    <n v="47.857142857142854"/>
    <s v="DO"/>
    <n v="0"/>
    <s v="SIN OBSERVACIONES"/>
    <m/>
    <n v="-1472.9333333333334"/>
    <n v="0"/>
    <n v="0"/>
    <n v="0"/>
    <n v="47.857142857142854"/>
    <m/>
    <x v="0"/>
    <s v="VENCIDO"/>
    <x v="20"/>
    <s v="H163R14"/>
    <n v="1"/>
    <s v="H163R14 - 1"/>
  </r>
  <r>
    <n v="465"/>
    <n v="586"/>
    <m/>
    <s v="Administrativo"/>
    <s v="18 01 002"/>
    <s v="H168R14. Inconsistencias en la cuenta bienes de uso público y verificación de documentos soportes._x000a__x000a_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
    <s v="Los funcionarios de INVÍAS informaron que esas diferencias se presentan porque el auxiliar se alimenta permanentemente teniendo en cuenta que aún existen varias partidas pendientes de distribuir. "/>
    <s v="_x000a_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_x000a_"/>
    <s v="Reporte con fecha de corte 30/09/2017."/>
    <s v="Reporte"/>
    <n v="1"/>
    <d v="2017-11-01T00:00:00"/>
    <d v="2017-11-30T00:00:00"/>
    <n v="4.1428571428571432"/>
    <s v="SF"/>
    <n v="1"/>
    <s v="Acción de mejora considerada no efectiva por la Contraloría General de la República en Informe de Auditoría Financiera 2019, página 88. "/>
    <m/>
    <n v="-1435.6333333333334"/>
    <n v="100"/>
    <n v="4.1428571428571432"/>
    <n v="4.1428571428571432"/>
    <n v="4.1428571428571432"/>
    <m/>
    <x v="2"/>
    <s v="CUMPLIDO"/>
    <x v="20"/>
    <s v="H168R14"/>
    <n v="1"/>
    <s v="H168R14 - 1"/>
  </r>
  <r>
    <n v="466"/>
    <n v="587"/>
    <m/>
    <s v="Administrativo"/>
    <s v="18 01 003"/>
    <s v="H169R14. Señalización BUP en construcción._x000a__x000a_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
    <s v="Contabilización."/>
    <s v="_x000a_Evidenciar el análisis y la debida contabilización de las inversiones en señalización a través de registros contables con corte a 31/12/2017."/>
    <s v="Análisis y registro de contratos de señalización vial."/>
    <s v="Reporte"/>
    <n v="1"/>
    <d v="2018-03-01T00:00:00"/>
    <d v="2018-06-30T00:00:00"/>
    <n v="17.285714285714285"/>
    <s v="SF"/>
    <n v="1"/>
    <s v="Acción de mejora considerada no efectiva por la Contraloría General de la República en Informe de Auditoría Financiera 2019, página 88. "/>
    <m/>
    <n v="-1442.7"/>
    <n v="100"/>
    <n v="17.285714285714285"/>
    <n v="17.285714285714285"/>
    <n v="17.285714285714285"/>
    <m/>
    <x v="2"/>
    <s v="CUMPLIDO"/>
    <x v="20"/>
    <s v="H169R14"/>
    <n v="1"/>
    <s v="H169R14 - 1"/>
  </r>
  <r>
    <n v="467"/>
    <n v="588"/>
    <m/>
    <s v="Administrativo"/>
    <s v="18 01 002"/>
    <s v="H175R14. Impacto de los avances y anticipos._x000a__x000a_La ausencia de registros de la amortización de avances y anticipos de contratos terminados, liquidados y certificados afecta el saldo de la cuenta 17 - Bienes de Uso Público e Históricos y Culturales en $974.245 millones, debido a la correlación que existe entre dichas cuentas._x000a__x000a_"/>
    <s v="Subestimación de la cuenta 17 - Bienes de Uso Público e Históricos y Culturales en la cuantía mencionada."/>
    <s v="Identificar, clasificar y/o depurar los Avances y Anticipos."/>
    <s v="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
    <s v="Informe trimestral de avance"/>
    <n v="4"/>
    <d v="2020-01-29T00:00:00"/>
    <d v="2020-12-31T00:00:00"/>
    <n v="48.142857142857146"/>
    <s v="SF"/>
    <n v="0"/>
    <s v="SIN OBSERVACIONES"/>
    <m/>
    <n v="-1473.2"/>
    <n v="0"/>
    <n v="0"/>
    <n v="0"/>
    <n v="48.142857142857146"/>
    <m/>
    <x v="0"/>
    <s v="VENCIDO"/>
    <x v="20"/>
    <s v="H175R14"/>
    <n v="1"/>
    <s v="H175R14 - 1"/>
  </r>
  <r>
    <n v="468"/>
    <n v="589"/>
    <m/>
    <s v="Administrativo"/>
    <s v="18 01 002"/>
    <s v="H181R14. Saldos pendientes por depurar._x000a__x000a_El Instituto Nacional de Vías mantiene saldos pendientes de depurar, que según la Nota 20 de las Notas Explicativas a los Estados Contables, situación recurrente que afecta el saldo de las cuentas comprometidas por estas operaciones."/>
    <s v="Para la vigencia 2014 están relacionadas con cuentas por depurar."/>
    <s v="_x000a_Depurar  la información registrada en la Nota 20 si es del caso._x000a_"/>
    <s v="Verificar la información registrada."/>
    <s v="Informe"/>
    <n v="1"/>
    <d v="2017-11-01T00:00:00"/>
    <d v="2018-08-30T00:00:00"/>
    <n v="43.142857142857146"/>
    <s v="SF"/>
    <n v="1"/>
    <s v="Acción de mejora considerada no efectiva por la Contraloría General de la República en Informe de Auditoría Financiera 2019, página 88. "/>
    <m/>
    <n v="-1444.7333333333333"/>
    <n v="100"/>
    <n v="43.142857142857146"/>
    <n v="43.142857142857146"/>
    <n v="43.142857142857146"/>
    <m/>
    <x v="2"/>
    <s v="CUMPLIDO"/>
    <x v="20"/>
    <s v="H181R14"/>
    <n v="1"/>
    <s v="H181R14 - 1"/>
  </r>
  <r>
    <n v="469"/>
    <n v="590"/>
    <m/>
    <s v="Administrativo"/>
    <s v="18 01 002"/>
    <s v="H182R14. Revelación de los recursos entregados en administración._x000a__x000a_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
    <s v="Esta situación no se encuentra reflejada ni en la Nota 3"/>
    <s v="Preparar las notas a los Estados Financieros aplicando los conceptos contables establecidos en el régimen de Contabilidad Pública vigente."/>
    <s v="Elaborar notas a los Estados Financieros."/>
    <s v="Notas"/>
    <n v="1"/>
    <d v="2017-12-01T00:00:00"/>
    <d v="2017-12-31T00:00:00"/>
    <n v="4.2857142857142856"/>
    <s v="SF"/>
    <n v="1"/>
    <s v="Acción de mejora considerada no efectiva por la Contraloría General de la República en Informe de Auditoría Financiera 2019, página 88. "/>
    <m/>
    <n v="-1436.6666666666667"/>
    <n v="100"/>
    <n v="4.2857142857142856"/>
    <n v="4.2857142857142856"/>
    <n v="4.2857142857142856"/>
    <m/>
    <x v="2"/>
    <s v="CUMPLIDO"/>
    <x v="20"/>
    <s v="H182R14"/>
    <n v="1"/>
    <s v="H182R14 - 1"/>
  </r>
  <r>
    <n v="470"/>
    <n v="591"/>
    <m/>
    <s v="Administrativo"/>
    <s v="18 01 001"/>
    <s v="H183R14. Notas a los estados contables incompletas._x000a__x000a_Las Notas de los Estados Contables presentan deficiencias en la revelación, debido a que las mismas no permiten conocer situaciones significativas de los hechos contables, económicos y sociales, que afectan los estados contables."/>
    <s v="No permite tener la claridad suficiente para el adecuado análisis de la información contenida en los Estados Contables."/>
    <s v="Preparar las notas a los Estados Financieros aplicando los conceptos contables establecidos en el régimen de Contabilidad Pública vigente."/>
    <s v="Elaborar notas a los Estados Financieros."/>
    <s v="Notas"/>
    <n v="1"/>
    <d v="2017-12-01T00:00:00"/>
    <d v="2017-12-31T00:00:00"/>
    <n v="4.2857142857142856"/>
    <s v="SF"/>
    <n v="1"/>
    <s v="Acción de mejora considerada no efectiva por la Contraloría General de la República en Informe de Auditoría Financiera 2019, página 88. "/>
    <m/>
    <n v="-1436.6666666666667"/>
    <n v="100"/>
    <n v="4.2857142857142856"/>
    <n v="4.2857142857142856"/>
    <n v="4.2857142857142856"/>
    <m/>
    <x v="2"/>
    <s v="CUMPLIDO"/>
    <x v="20"/>
    <s v="H183R14"/>
    <n v="1"/>
    <s v="H183R14 - 1"/>
  </r>
  <r>
    <s v="TOTALES"/>
    <m/>
    <m/>
    <m/>
    <m/>
    <m/>
    <m/>
    <m/>
    <m/>
    <m/>
    <m/>
    <m/>
    <m/>
    <m/>
    <m/>
    <m/>
    <m/>
    <m/>
    <m/>
    <m/>
    <n v="8319.072849261087"/>
    <n v="8301.6442778325163"/>
    <n v="14356.571428571378"/>
    <m/>
    <x v="4"/>
    <m/>
    <x v="21"/>
    <m/>
    <m/>
    <m/>
  </r>
  <r>
    <m/>
    <m/>
    <m/>
    <m/>
    <m/>
    <m/>
    <m/>
    <m/>
    <m/>
    <m/>
    <m/>
    <m/>
    <m/>
    <m/>
    <m/>
    <m/>
    <m/>
    <m/>
    <m/>
    <m/>
    <m/>
    <m/>
    <m/>
    <m/>
    <x v="4"/>
    <m/>
    <x v="21"/>
    <m/>
    <m/>
    <m/>
  </r>
  <r>
    <m/>
    <m/>
    <m/>
    <m/>
    <m/>
    <m/>
    <m/>
    <m/>
    <m/>
    <m/>
    <m/>
    <m/>
    <m/>
    <m/>
    <m/>
    <m/>
    <m/>
    <m/>
    <m/>
    <m/>
    <m/>
    <m/>
    <m/>
    <m/>
    <x v="4"/>
    <m/>
    <x v="21"/>
    <m/>
    <m/>
    <m/>
  </r>
  <r>
    <m/>
    <m/>
    <m/>
    <m/>
    <m/>
    <m/>
    <m/>
    <m/>
    <m/>
    <m/>
    <s v="FIRMA DEL REPRESENTANTE LEGAL"/>
    <m/>
    <m/>
    <m/>
    <m/>
    <m/>
    <m/>
    <m/>
    <m/>
    <m/>
    <m/>
    <m/>
    <m/>
    <m/>
    <x v="4"/>
    <m/>
    <x v="21"/>
    <m/>
    <m/>
    <m/>
  </r>
  <r>
    <m/>
    <m/>
    <m/>
    <m/>
    <m/>
    <m/>
    <m/>
    <m/>
    <m/>
    <m/>
    <s v="Nombre: JUAN ESTEBAN GIL CHAVARRÍA"/>
    <m/>
    <m/>
    <m/>
    <m/>
    <m/>
    <m/>
    <m/>
    <m/>
    <m/>
    <m/>
    <m/>
    <m/>
    <m/>
    <x v="4"/>
    <m/>
    <x v="21"/>
    <m/>
    <m/>
    <m/>
  </r>
  <r>
    <m/>
    <m/>
    <m/>
    <m/>
    <m/>
    <m/>
    <m/>
    <m/>
    <m/>
    <m/>
    <s v="Correo electrónico: juanesgil@invias.gov.co"/>
    <m/>
    <m/>
    <m/>
    <m/>
    <m/>
    <m/>
    <m/>
    <m/>
    <m/>
    <m/>
    <m/>
    <m/>
    <m/>
    <x v="4"/>
    <m/>
    <x v="21"/>
    <m/>
    <m/>
    <m/>
  </r>
  <r>
    <m/>
    <m/>
    <m/>
    <m/>
    <m/>
    <m/>
    <m/>
    <m/>
    <m/>
    <m/>
    <m/>
    <m/>
    <m/>
    <m/>
    <m/>
    <m/>
    <m/>
    <m/>
    <m/>
    <m/>
    <m/>
    <m/>
    <m/>
    <m/>
    <x v="4"/>
    <m/>
    <x v="21"/>
    <m/>
    <m/>
    <m/>
  </r>
  <r>
    <m/>
    <m/>
    <m/>
    <m/>
    <m/>
    <m/>
    <m/>
    <m/>
    <m/>
    <m/>
    <m/>
    <m/>
    <m/>
    <m/>
    <m/>
    <m/>
    <m/>
    <m/>
    <m/>
    <m/>
    <m/>
    <m/>
    <m/>
    <m/>
    <x v="4"/>
    <m/>
    <x v="21"/>
    <m/>
    <m/>
    <m/>
  </r>
  <r>
    <s v="Convenciones: "/>
    <m/>
    <m/>
    <m/>
    <m/>
    <m/>
    <m/>
    <m/>
    <m/>
    <m/>
    <m/>
    <m/>
    <m/>
    <m/>
    <m/>
    <m/>
    <m/>
    <m/>
    <m/>
    <m/>
    <m/>
    <m/>
    <m/>
    <m/>
    <x v="4"/>
    <m/>
    <x v="21"/>
    <s v="PORCENTAJES GENERALES"/>
    <m/>
    <m/>
  </r>
  <r>
    <m/>
    <m/>
    <m/>
    <m/>
    <m/>
    <m/>
    <m/>
    <m/>
    <m/>
    <m/>
    <m/>
    <m/>
    <m/>
    <m/>
    <m/>
    <m/>
    <m/>
    <m/>
    <m/>
    <m/>
    <m/>
    <m/>
    <m/>
    <m/>
    <x v="4"/>
    <m/>
    <x v="21"/>
    <m/>
    <m/>
    <m/>
  </r>
  <r>
    <m/>
    <m/>
    <m/>
    <m/>
    <m/>
    <s v="Columnas de calculo automático "/>
    <m/>
    <m/>
    <m/>
    <m/>
    <m/>
    <m/>
    <m/>
    <m/>
    <m/>
    <m/>
    <m/>
    <m/>
    <m/>
    <m/>
    <m/>
    <m/>
    <m/>
    <m/>
    <x v="4"/>
    <m/>
    <x v="21"/>
    <s v="PBEC"/>
    <m/>
    <n v="14356.571428571378"/>
  </r>
  <r>
    <m/>
    <m/>
    <m/>
    <m/>
    <m/>
    <s v="Información suministrada en el informe de la CGR "/>
    <m/>
    <m/>
    <m/>
    <m/>
    <m/>
    <m/>
    <m/>
    <m/>
    <m/>
    <m/>
    <m/>
    <m/>
    <m/>
    <m/>
    <m/>
    <m/>
    <m/>
    <m/>
    <x v="4"/>
    <m/>
    <x v="21"/>
    <s v="PBEA"/>
    <m/>
    <n v="15107.142857142808"/>
  </r>
  <r>
    <m/>
    <m/>
    <m/>
    <m/>
    <m/>
    <s v="Fila de Totales"/>
    <m/>
    <m/>
    <m/>
    <m/>
    <m/>
    <m/>
    <m/>
    <m/>
    <m/>
    <m/>
    <m/>
    <m/>
    <m/>
    <m/>
    <m/>
    <m/>
    <m/>
    <m/>
    <x v="4"/>
    <m/>
    <x v="21"/>
    <s v="CPM = POMMVi / PBEC"/>
    <m/>
    <n v="0.57824699435627103"/>
  </r>
  <r>
    <m/>
    <m/>
    <m/>
    <m/>
    <m/>
    <m/>
    <m/>
    <m/>
    <m/>
    <m/>
    <m/>
    <m/>
    <m/>
    <m/>
    <m/>
    <m/>
    <m/>
    <m/>
    <m/>
    <m/>
    <m/>
    <m/>
    <m/>
    <m/>
    <x v="4"/>
    <m/>
    <x v="21"/>
    <s v="AP =  POMi / PBEA"/>
    <m/>
    <n v="0.55067148883997918"/>
  </r>
  <r>
    <m/>
    <m/>
    <m/>
    <m/>
    <m/>
    <m/>
    <m/>
    <m/>
    <m/>
    <m/>
    <m/>
    <m/>
    <m/>
    <m/>
    <m/>
    <m/>
    <m/>
    <m/>
    <m/>
    <m/>
    <m/>
    <m/>
    <m/>
    <m/>
    <x v="4"/>
    <m/>
    <x v="21"/>
    <m/>
    <m/>
    <m/>
  </r>
  <r>
    <m/>
    <m/>
    <m/>
    <m/>
    <m/>
    <m/>
    <m/>
    <m/>
    <m/>
    <m/>
    <m/>
    <m/>
    <m/>
    <m/>
    <m/>
    <m/>
    <m/>
    <m/>
    <m/>
    <m/>
    <m/>
    <m/>
    <m/>
    <m/>
    <x v="4"/>
    <m/>
    <x v="21"/>
    <s v="ACTUACIÓN ESPECIAL DE FISCALIZACIÓN AT 73"/>
    <m/>
    <m/>
  </r>
  <r>
    <m/>
    <m/>
    <m/>
    <m/>
    <m/>
    <m/>
    <m/>
    <m/>
    <m/>
    <m/>
    <m/>
    <m/>
    <m/>
    <m/>
    <m/>
    <m/>
    <m/>
    <m/>
    <m/>
    <m/>
    <m/>
    <m/>
    <m/>
    <m/>
    <x v="4"/>
    <m/>
    <x v="21"/>
    <m/>
    <m/>
    <m/>
  </r>
  <r>
    <m/>
    <m/>
    <m/>
    <m/>
    <m/>
    <m/>
    <m/>
    <m/>
    <m/>
    <m/>
    <m/>
    <m/>
    <m/>
    <m/>
    <m/>
    <m/>
    <m/>
    <m/>
    <m/>
    <m/>
    <m/>
    <m/>
    <m/>
    <m/>
    <x v="4"/>
    <m/>
    <x v="21"/>
    <s v="PBEC"/>
    <m/>
    <n v="14.285714285714286"/>
  </r>
  <r>
    <m/>
    <m/>
    <m/>
    <m/>
    <m/>
    <m/>
    <m/>
    <m/>
    <m/>
    <m/>
    <m/>
    <m/>
    <m/>
    <m/>
    <m/>
    <m/>
    <m/>
    <m/>
    <m/>
    <m/>
    <m/>
    <m/>
    <m/>
    <m/>
    <x v="4"/>
    <m/>
    <x v="21"/>
    <s v="PBEA"/>
    <m/>
    <n v="152.28571428571428"/>
  </r>
  <r>
    <m/>
    <m/>
    <m/>
    <m/>
    <m/>
    <m/>
    <m/>
    <m/>
    <m/>
    <m/>
    <m/>
    <m/>
    <m/>
    <m/>
    <m/>
    <m/>
    <m/>
    <m/>
    <m/>
    <m/>
    <m/>
    <m/>
    <m/>
    <m/>
    <x v="4"/>
    <m/>
    <x v="21"/>
    <s v="CPM = POMMVi / PBEC"/>
    <m/>
    <n v="0.30000000000000004"/>
  </r>
  <r>
    <m/>
    <m/>
    <m/>
    <m/>
    <m/>
    <m/>
    <m/>
    <m/>
    <m/>
    <m/>
    <m/>
    <m/>
    <m/>
    <m/>
    <m/>
    <m/>
    <m/>
    <m/>
    <m/>
    <m/>
    <m/>
    <m/>
    <m/>
    <m/>
    <x v="4"/>
    <m/>
    <x v="21"/>
    <s v="AP =  POMi / PBEA"/>
    <m/>
    <n v="2.814258911819888E-2"/>
  </r>
  <r>
    <m/>
    <m/>
    <m/>
    <m/>
    <m/>
    <m/>
    <m/>
    <m/>
    <m/>
    <m/>
    <m/>
    <m/>
    <m/>
    <m/>
    <m/>
    <m/>
    <m/>
    <m/>
    <m/>
    <m/>
    <m/>
    <m/>
    <m/>
    <m/>
    <x v="4"/>
    <m/>
    <x v="21"/>
    <m/>
    <m/>
    <m/>
  </r>
  <r>
    <m/>
    <m/>
    <m/>
    <m/>
    <m/>
    <m/>
    <m/>
    <m/>
    <m/>
    <m/>
    <m/>
    <m/>
    <m/>
    <m/>
    <m/>
    <m/>
    <m/>
    <m/>
    <m/>
    <m/>
    <m/>
    <m/>
    <m/>
    <m/>
    <x v="4"/>
    <m/>
    <x v="21"/>
    <s v="ACTUACIÓN ESPECIAL DE FISCALIZACIÓN AT 74"/>
    <m/>
    <m/>
  </r>
  <r>
    <m/>
    <m/>
    <m/>
    <m/>
    <m/>
    <m/>
    <m/>
    <m/>
    <m/>
    <m/>
    <m/>
    <m/>
    <m/>
    <m/>
    <m/>
    <m/>
    <m/>
    <m/>
    <m/>
    <m/>
    <m/>
    <m/>
    <m/>
    <m/>
    <x v="4"/>
    <m/>
    <x v="21"/>
    <m/>
    <m/>
    <m/>
  </r>
  <r>
    <m/>
    <m/>
    <m/>
    <m/>
    <m/>
    <m/>
    <m/>
    <m/>
    <m/>
    <m/>
    <m/>
    <m/>
    <m/>
    <m/>
    <m/>
    <m/>
    <m/>
    <m/>
    <m/>
    <m/>
    <m/>
    <m/>
    <m/>
    <m/>
    <x v="4"/>
    <m/>
    <x v="21"/>
    <s v="PBEC"/>
    <m/>
    <n v="0"/>
  </r>
  <r>
    <m/>
    <m/>
    <m/>
    <m/>
    <m/>
    <m/>
    <m/>
    <m/>
    <m/>
    <m/>
    <m/>
    <m/>
    <m/>
    <m/>
    <m/>
    <m/>
    <m/>
    <m/>
    <m/>
    <m/>
    <m/>
    <m/>
    <m/>
    <m/>
    <x v="4"/>
    <m/>
    <x v="21"/>
    <s v="PBEA"/>
    <m/>
    <n v="23"/>
  </r>
  <r>
    <m/>
    <m/>
    <m/>
    <m/>
    <m/>
    <m/>
    <m/>
    <m/>
    <m/>
    <m/>
    <m/>
    <m/>
    <m/>
    <m/>
    <m/>
    <m/>
    <m/>
    <m/>
    <m/>
    <m/>
    <m/>
    <m/>
    <m/>
    <m/>
    <x v="4"/>
    <m/>
    <x v="21"/>
    <s v="CPM = POMMVi / PBEC"/>
    <m/>
    <n v="0"/>
  </r>
  <r>
    <m/>
    <m/>
    <m/>
    <m/>
    <m/>
    <m/>
    <m/>
    <m/>
    <m/>
    <m/>
    <m/>
    <m/>
    <m/>
    <m/>
    <m/>
    <m/>
    <m/>
    <m/>
    <m/>
    <m/>
    <m/>
    <m/>
    <m/>
    <m/>
    <x v="4"/>
    <m/>
    <x v="21"/>
    <s v="AP =  POMi / PBEA"/>
    <m/>
    <n v="0"/>
  </r>
  <r>
    <m/>
    <m/>
    <m/>
    <m/>
    <m/>
    <m/>
    <m/>
    <m/>
    <m/>
    <m/>
    <m/>
    <m/>
    <m/>
    <m/>
    <m/>
    <m/>
    <m/>
    <m/>
    <m/>
    <m/>
    <m/>
    <m/>
    <m/>
    <m/>
    <x v="4"/>
    <m/>
    <x v="21"/>
    <m/>
    <m/>
    <m/>
  </r>
  <r>
    <m/>
    <m/>
    <m/>
    <m/>
    <m/>
    <m/>
    <m/>
    <m/>
    <m/>
    <m/>
    <m/>
    <m/>
    <m/>
    <m/>
    <m/>
    <m/>
    <m/>
    <m/>
    <m/>
    <m/>
    <m/>
    <m/>
    <m/>
    <m/>
    <x v="4"/>
    <m/>
    <x v="21"/>
    <s v="ACTUACIÓN ESPECIAL DE FISCALIZACIÓN AT 75"/>
    <m/>
    <m/>
  </r>
  <r>
    <m/>
    <m/>
    <m/>
    <m/>
    <m/>
    <m/>
    <m/>
    <m/>
    <m/>
    <m/>
    <m/>
    <m/>
    <m/>
    <m/>
    <m/>
    <m/>
    <m/>
    <m/>
    <m/>
    <m/>
    <m/>
    <m/>
    <m/>
    <m/>
    <x v="4"/>
    <m/>
    <x v="21"/>
    <m/>
    <m/>
    <m/>
  </r>
  <r>
    <m/>
    <m/>
    <m/>
    <m/>
    <m/>
    <m/>
    <m/>
    <m/>
    <m/>
    <m/>
    <m/>
    <m/>
    <m/>
    <m/>
    <m/>
    <m/>
    <m/>
    <m/>
    <m/>
    <m/>
    <m/>
    <m/>
    <m/>
    <m/>
    <x v="4"/>
    <m/>
    <x v="21"/>
    <s v="PBEC"/>
    <m/>
    <n v="71.428571428571431"/>
  </r>
  <r>
    <m/>
    <m/>
    <m/>
    <m/>
    <m/>
    <m/>
    <m/>
    <m/>
    <m/>
    <m/>
    <m/>
    <m/>
    <m/>
    <m/>
    <m/>
    <m/>
    <m/>
    <m/>
    <m/>
    <m/>
    <m/>
    <m/>
    <m/>
    <m/>
    <x v="4"/>
    <m/>
    <x v="21"/>
    <s v="PBEA"/>
    <m/>
    <n v="235.42857142857142"/>
  </r>
  <r>
    <m/>
    <m/>
    <m/>
    <m/>
    <m/>
    <m/>
    <m/>
    <m/>
    <m/>
    <m/>
    <m/>
    <m/>
    <m/>
    <m/>
    <m/>
    <m/>
    <m/>
    <m/>
    <m/>
    <m/>
    <m/>
    <m/>
    <m/>
    <m/>
    <x v="4"/>
    <m/>
    <x v="21"/>
    <s v="CPM = POMMVi / PBEC"/>
    <m/>
    <n v="0.30000000000000004"/>
  </r>
  <r>
    <m/>
    <m/>
    <m/>
    <m/>
    <m/>
    <m/>
    <m/>
    <m/>
    <m/>
    <m/>
    <m/>
    <m/>
    <m/>
    <m/>
    <m/>
    <m/>
    <m/>
    <m/>
    <m/>
    <m/>
    <m/>
    <m/>
    <m/>
    <m/>
    <x v="4"/>
    <m/>
    <x v="21"/>
    <s v="AP =  POMi / PBEA"/>
    <m/>
    <n v="9.101941747572817E-2"/>
  </r>
  <r>
    <m/>
    <m/>
    <m/>
    <m/>
    <m/>
    <m/>
    <m/>
    <m/>
    <m/>
    <m/>
    <m/>
    <m/>
    <m/>
    <m/>
    <m/>
    <m/>
    <m/>
    <m/>
    <m/>
    <m/>
    <m/>
    <m/>
    <m/>
    <m/>
    <x v="4"/>
    <m/>
    <x v="21"/>
    <m/>
    <m/>
    <m/>
  </r>
  <r>
    <m/>
    <m/>
    <m/>
    <m/>
    <m/>
    <m/>
    <m/>
    <m/>
    <m/>
    <m/>
    <m/>
    <m/>
    <m/>
    <m/>
    <m/>
    <m/>
    <m/>
    <m/>
    <m/>
    <m/>
    <m/>
    <m/>
    <m/>
    <m/>
    <x v="4"/>
    <m/>
    <x v="21"/>
    <s v="AUDITORIA DE CUMPLIMIENTO 2019"/>
    <m/>
    <m/>
  </r>
  <r>
    <m/>
    <m/>
    <m/>
    <m/>
    <m/>
    <m/>
    <m/>
    <m/>
    <m/>
    <m/>
    <m/>
    <m/>
    <m/>
    <m/>
    <m/>
    <m/>
    <m/>
    <m/>
    <m/>
    <m/>
    <m/>
    <m/>
    <m/>
    <m/>
    <x v="4"/>
    <m/>
    <x v="21"/>
    <m/>
    <m/>
    <m/>
  </r>
  <r>
    <m/>
    <m/>
    <m/>
    <m/>
    <m/>
    <m/>
    <m/>
    <m/>
    <m/>
    <m/>
    <m/>
    <m/>
    <m/>
    <m/>
    <m/>
    <m/>
    <m/>
    <m/>
    <m/>
    <m/>
    <m/>
    <m/>
    <m/>
    <m/>
    <x v="4"/>
    <m/>
    <x v="21"/>
    <s v="PBEC"/>
    <m/>
    <n v="128.57142857142858"/>
  </r>
  <r>
    <m/>
    <m/>
    <m/>
    <m/>
    <m/>
    <m/>
    <m/>
    <m/>
    <m/>
    <m/>
    <m/>
    <m/>
    <m/>
    <m/>
    <m/>
    <m/>
    <m/>
    <m/>
    <m/>
    <m/>
    <m/>
    <m/>
    <m/>
    <m/>
    <x v="4"/>
    <m/>
    <x v="21"/>
    <s v="PBEA"/>
    <m/>
    <n v="307"/>
  </r>
  <r>
    <m/>
    <m/>
    <m/>
    <m/>
    <m/>
    <m/>
    <m/>
    <m/>
    <m/>
    <m/>
    <m/>
    <m/>
    <m/>
    <m/>
    <m/>
    <m/>
    <m/>
    <m/>
    <m/>
    <m/>
    <m/>
    <m/>
    <m/>
    <m/>
    <x v="4"/>
    <m/>
    <x v="21"/>
    <s v="CPM = POMMVi / PBEC"/>
    <m/>
    <n v="0.29999999999999993"/>
  </r>
  <r>
    <m/>
    <m/>
    <m/>
    <m/>
    <m/>
    <m/>
    <m/>
    <m/>
    <m/>
    <m/>
    <m/>
    <m/>
    <m/>
    <m/>
    <m/>
    <m/>
    <m/>
    <m/>
    <m/>
    <m/>
    <m/>
    <m/>
    <m/>
    <m/>
    <x v="4"/>
    <m/>
    <x v="21"/>
    <s v="AP =  POMi / PBEA"/>
    <m/>
    <n v="0.1824104234527687"/>
  </r>
  <r>
    <m/>
    <m/>
    <m/>
    <m/>
    <m/>
    <m/>
    <m/>
    <m/>
    <m/>
    <m/>
    <m/>
    <m/>
    <m/>
    <m/>
    <m/>
    <m/>
    <m/>
    <m/>
    <m/>
    <m/>
    <m/>
    <m/>
    <m/>
    <m/>
    <x v="4"/>
    <m/>
    <x v="21"/>
    <m/>
    <m/>
    <m/>
  </r>
  <r>
    <m/>
    <m/>
    <m/>
    <m/>
    <m/>
    <m/>
    <m/>
    <m/>
    <m/>
    <m/>
    <m/>
    <m/>
    <m/>
    <m/>
    <m/>
    <m/>
    <m/>
    <m/>
    <m/>
    <m/>
    <m/>
    <m/>
    <m/>
    <m/>
    <x v="4"/>
    <m/>
    <x v="21"/>
    <s v="AUDITORIA DE CUMPLIMIENTO AT 75/2020 - OCAD PAZ"/>
    <m/>
    <m/>
  </r>
  <r>
    <m/>
    <m/>
    <m/>
    <m/>
    <m/>
    <m/>
    <m/>
    <m/>
    <m/>
    <m/>
    <m/>
    <m/>
    <m/>
    <m/>
    <m/>
    <m/>
    <m/>
    <m/>
    <m/>
    <m/>
    <m/>
    <m/>
    <m/>
    <m/>
    <x v="4"/>
    <m/>
    <x v="21"/>
    <m/>
    <m/>
    <m/>
  </r>
  <r>
    <m/>
    <m/>
    <m/>
    <m/>
    <m/>
    <m/>
    <m/>
    <m/>
    <m/>
    <m/>
    <m/>
    <m/>
    <m/>
    <m/>
    <m/>
    <m/>
    <m/>
    <m/>
    <m/>
    <m/>
    <m/>
    <m/>
    <m/>
    <m/>
    <x v="4"/>
    <m/>
    <x v="21"/>
    <s v="PBEC"/>
    <m/>
    <n v="144"/>
  </r>
  <r>
    <m/>
    <m/>
    <m/>
    <m/>
    <m/>
    <m/>
    <m/>
    <m/>
    <m/>
    <m/>
    <m/>
    <m/>
    <m/>
    <m/>
    <m/>
    <m/>
    <m/>
    <m/>
    <m/>
    <m/>
    <m/>
    <m/>
    <m/>
    <m/>
    <x v="4"/>
    <m/>
    <x v="21"/>
    <s v="PBEA"/>
    <m/>
    <n v="274.57142857142856"/>
  </r>
  <r>
    <m/>
    <m/>
    <m/>
    <m/>
    <m/>
    <m/>
    <m/>
    <m/>
    <m/>
    <m/>
    <m/>
    <m/>
    <m/>
    <m/>
    <m/>
    <m/>
    <m/>
    <m/>
    <m/>
    <m/>
    <m/>
    <m/>
    <m/>
    <m/>
    <x v="4"/>
    <m/>
    <x v="21"/>
    <s v="CPM = POMMVi / PBEC"/>
    <m/>
    <n v="6.6666666666666666E-2"/>
  </r>
  <r>
    <m/>
    <m/>
    <m/>
    <m/>
    <m/>
    <m/>
    <m/>
    <m/>
    <m/>
    <m/>
    <m/>
    <m/>
    <m/>
    <m/>
    <m/>
    <m/>
    <m/>
    <m/>
    <m/>
    <m/>
    <m/>
    <m/>
    <m/>
    <m/>
    <x v="4"/>
    <m/>
    <x v="21"/>
    <s v="AP =  POMi / PBEA"/>
    <m/>
    <n v="3.4963579604578562E-2"/>
  </r>
  <r>
    <m/>
    <m/>
    <m/>
    <m/>
    <m/>
    <m/>
    <m/>
    <m/>
    <m/>
    <m/>
    <m/>
    <m/>
    <m/>
    <m/>
    <m/>
    <m/>
    <m/>
    <m/>
    <m/>
    <m/>
    <m/>
    <m/>
    <m/>
    <m/>
    <x v="4"/>
    <m/>
    <x v="21"/>
    <m/>
    <m/>
    <m/>
  </r>
  <r>
    <m/>
    <m/>
    <m/>
    <m/>
    <m/>
    <m/>
    <m/>
    <m/>
    <m/>
    <m/>
    <m/>
    <m/>
    <m/>
    <m/>
    <m/>
    <m/>
    <m/>
    <m/>
    <m/>
    <m/>
    <m/>
    <m/>
    <m/>
    <m/>
    <x v="4"/>
    <m/>
    <x v="21"/>
    <s v="ACTUACIÓN ESPECIAL DE FISCALIZACIÓN AT N°. 41-2020. DEPARTAMENTO DE CÓRDOBA - AEFC"/>
    <m/>
    <m/>
  </r>
  <r>
    <m/>
    <m/>
    <m/>
    <m/>
    <m/>
    <m/>
    <m/>
    <m/>
    <m/>
    <m/>
    <m/>
    <m/>
    <m/>
    <m/>
    <m/>
    <m/>
    <m/>
    <m/>
    <m/>
    <m/>
    <m/>
    <m/>
    <m/>
    <m/>
    <x v="4"/>
    <m/>
    <x v="21"/>
    <m/>
    <m/>
    <m/>
  </r>
  <r>
    <m/>
    <m/>
    <m/>
    <m/>
    <m/>
    <m/>
    <m/>
    <m/>
    <m/>
    <m/>
    <m/>
    <m/>
    <m/>
    <m/>
    <m/>
    <m/>
    <m/>
    <m/>
    <m/>
    <m/>
    <m/>
    <m/>
    <m/>
    <m/>
    <x v="4"/>
    <m/>
    <x v="21"/>
    <s v="PBEC"/>
    <m/>
    <n v="15.571428571428571"/>
  </r>
  <r>
    <m/>
    <m/>
    <m/>
    <m/>
    <m/>
    <m/>
    <m/>
    <m/>
    <m/>
    <m/>
    <m/>
    <m/>
    <m/>
    <m/>
    <m/>
    <m/>
    <m/>
    <m/>
    <m/>
    <m/>
    <m/>
    <m/>
    <m/>
    <m/>
    <x v="4"/>
    <m/>
    <x v="21"/>
    <s v="PBEA"/>
    <m/>
    <n v="15.571428571428571"/>
  </r>
  <r>
    <m/>
    <m/>
    <m/>
    <m/>
    <m/>
    <m/>
    <m/>
    <m/>
    <m/>
    <m/>
    <m/>
    <m/>
    <m/>
    <m/>
    <m/>
    <m/>
    <m/>
    <m/>
    <m/>
    <m/>
    <m/>
    <m/>
    <m/>
    <m/>
    <x v="4"/>
    <m/>
    <x v="21"/>
    <s v="CPM = POMMVi / PBEC"/>
    <m/>
    <n v="0"/>
  </r>
  <r>
    <m/>
    <m/>
    <m/>
    <m/>
    <m/>
    <m/>
    <m/>
    <m/>
    <m/>
    <m/>
    <m/>
    <m/>
    <m/>
    <m/>
    <m/>
    <m/>
    <m/>
    <m/>
    <m/>
    <m/>
    <m/>
    <m/>
    <m/>
    <m/>
    <x v="4"/>
    <m/>
    <x v="21"/>
    <s v="AP =  POMi / PBEA"/>
    <m/>
    <n v="0"/>
  </r>
  <r>
    <m/>
    <m/>
    <m/>
    <m/>
    <m/>
    <m/>
    <m/>
    <m/>
    <m/>
    <m/>
    <m/>
    <m/>
    <m/>
    <m/>
    <m/>
    <m/>
    <m/>
    <m/>
    <m/>
    <m/>
    <m/>
    <m/>
    <m/>
    <m/>
    <x v="4"/>
    <m/>
    <x v="21"/>
    <m/>
    <m/>
    <m/>
  </r>
  <r>
    <m/>
    <m/>
    <m/>
    <m/>
    <m/>
    <m/>
    <m/>
    <m/>
    <m/>
    <m/>
    <m/>
    <m/>
    <m/>
    <m/>
    <m/>
    <m/>
    <m/>
    <m/>
    <m/>
    <m/>
    <m/>
    <m/>
    <m/>
    <m/>
    <x v="4"/>
    <m/>
    <x v="21"/>
    <s v="AUDITORIA FINANCIERA 2019 - AF19"/>
    <m/>
    <m/>
  </r>
  <r>
    <m/>
    <m/>
    <m/>
    <m/>
    <m/>
    <m/>
    <m/>
    <m/>
    <m/>
    <m/>
    <m/>
    <m/>
    <m/>
    <m/>
    <m/>
    <m/>
    <m/>
    <m/>
    <m/>
    <m/>
    <m/>
    <m/>
    <m/>
    <m/>
    <x v="4"/>
    <m/>
    <x v="21"/>
    <m/>
    <m/>
    <m/>
  </r>
  <r>
    <m/>
    <m/>
    <m/>
    <m/>
    <m/>
    <m/>
    <m/>
    <m/>
    <m/>
    <m/>
    <m/>
    <m/>
    <m/>
    <m/>
    <m/>
    <m/>
    <m/>
    <m/>
    <m/>
    <m/>
    <m/>
    <m/>
    <m/>
    <m/>
    <x v="4"/>
    <m/>
    <x v="21"/>
    <s v="PBEC"/>
    <m/>
    <n v="406.85714285714278"/>
  </r>
  <r>
    <m/>
    <m/>
    <m/>
    <m/>
    <m/>
    <m/>
    <m/>
    <m/>
    <m/>
    <m/>
    <m/>
    <m/>
    <m/>
    <m/>
    <m/>
    <m/>
    <m/>
    <m/>
    <m/>
    <m/>
    <m/>
    <m/>
    <m/>
    <m/>
    <x v="4"/>
    <m/>
    <x v="21"/>
    <s v="PBEA"/>
    <m/>
    <n v="406.85714285714278"/>
  </r>
  <r>
    <m/>
    <m/>
    <m/>
    <m/>
    <m/>
    <m/>
    <m/>
    <m/>
    <m/>
    <m/>
    <m/>
    <m/>
    <m/>
    <m/>
    <m/>
    <m/>
    <m/>
    <m/>
    <m/>
    <m/>
    <m/>
    <m/>
    <m/>
    <m/>
    <x v="4"/>
    <m/>
    <x v="21"/>
    <s v="CPM = POMMVi / PBEC"/>
    <m/>
    <n v="0.65368679775280913"/>
  </r>
  <r>
    <m/>
    <m/>
    <m/>
    <m/>
    <m/>
    <m/>
    <m/>
    <m/>
    <m/>
    <m/>
    <m/>
    <m/>
    <m/>
    <m/>
    <m/>
    <m/>
    <m/>
    <m/>
    <m/>
    <m/>
    <m/>
    <m/>
    <m/>
    <m/>
    <x v="4"/>
    <m/>
    <x v="21"/>
    <s v="AP =  POMi / PBEA"/>
    <m/>
    <n v="0.65368679775280913"/>
  </r>
  <r>
    <m/>
    <m/>
    <m/>
    <m/>
    <m/>
    <m/>
    <m/>
    <m/>
    <m/>
    <m/>
    <m/>
    <m/>
    <m/>
    <m/>
    <m/>
    <m/>
    <m/>
    <m/>
    <m/>
    <m/>
    <m/>
    <m/>
    <m/>
    <m/>
    <x v="4"/>
    <m/>
    <x v="21"/>
    <m/>
    <m/>
    <m/>
  </r>
  <r>
    <m/>
    <m/>
    <m/>
    <m/>
    <m/>
    <m/>
    <m/>
    <m/>
    <m/>
    <m/>
    <m/>
    <m/>
    <m/>
    <m/>
    <m/>
    <m/>
    <m/>
    <m/>
    <m/>
    <m/>
    <m/>
    <m/>
    <m/>
    <m/>
    <x v="4"/>
    <m/>
    <x v="21"/>
    <s v="AUDITORIA DE CUMPLIMIENTO PUENTE PUMAREJO - ACPP"/>
    <m/>
    <m/>
  </r>
  <r>
    <m/>
    <m/>
    <m/>
    <m/>
    <m/>
    <m/>
    <m/>
    <m/>
    <m/>
    <m/>
    <m/>
    <m/>
    <m/>
    <m/>
    <m/>
    <m/>
    <m/>
    <m/>
    <m/>
    <m/>
    <m/>
    <m/>
    <m/>
    <m/>
    <x v="4"/>
    <m/>
    <x v="21"/>
    <m/>
    <m/>
    <m/>
  </r>
  <r>
    <m/>
    <m/>
    <m/>
    <m/>
    <m/>
    <m/>
    <m/>
    <m/>
    <m/>
    <m/>
    <m/>
    <m/>
    <m/>
    <m/>
    <m/>
    <m/>
    <m/>
    <m/>
    <m/>
    <m/>
    <m/>
    <m/>
    <m/>
    <m/>
    <x v="4"/>
    <m/>
    <x v="21"/>
    <s v="PBEC"/>
    <m/>
    <n v="133.42857142857142"/>
  </r>
  <r>
    <m/>
    <m/>
    <m/>
    <m/>
    <m/>
    <m/>
    <m/>
    <m/>
    <m/>
    <m/>
    <m/>
    <m/>
    <m/>
    <m/>
    <m/>
    <m/>
    <m/>
    <m/>
    <m/>
    <m/>
    <m/>
    <m/>
    <m/>
    <m/>
    <x v="4"/>
    <m/>
    <x v="21"/>
    <s v="PBEA"/>
    <m/>
    <n v="133.42857142857142"/>
  </r>
  <r>
    <m/>
    <m/>
    <m/>
    <m/>
    <m/>
    <m/>
    <m/>
    <m/>
    <m/>
    <m/>
    <m/>
    <m/>
    <m/>
    <m/>
    <m/>
    <m/>
    <m/>
    <m/>
    <m/>
    <m/>
    <m/>
    <m/>
    <m/>
    <m/>
    <x v="4"/>
    <m/>
    <x v="21"/>
    <s v="CPM = POMMVi / PBEC"/>
    <m/>
    <n v="0.47890792291220557"/>
  </r>
  <r>
    <m/>
    <m/>
    <m/>
    <m/>
    <m/>
    <m/>
    <m/>
    <m/>
    <m/>
    <m/>
    <m/>
    <m/>
    <m/>
    <m/>
    <m/>
    <m/>
    <m/>
    <m/>
    <m/>
    <m/>
    <m/>
    <m/>
    <m/>
    <m/>
    <x v="4"/>
    <m/>
    <x v="21"/>
    <s v="AP =  POMi / PBEA"/>
    <m/>
    <n v="0.47890792291220557"/>
  </r>
  <r>
    <m/>
    <m/>
    <m/>
    <m/>
    <m/>
    <m/>
    <m/>
    <m/>
    <m/>
    <m/>
    <m/>
    <m/>
    <m/>
    <m/>
    <m/>
    <m/>
    <m/>
    <m/>
    <m/>
    <m/>
    <m/>
    <m/>
    <m/>
    <m/>
    <x v="4"/>
    <m/>
    <x v="21"/>
    <m/>
    <m/>
    <m/>
  </r>
  <r>
    <m/>
    <m/>
    <m/>
    <m/>
    <m/>
    <m/>
    <m/>
    <m/>
    <m/>
    <m/>
    <m/>
    <m/>
    <m/>
    <m/>
    <m/>
    <m/>
    <m/>
    <m/>
    <m/>
    <m/>
    <m/>
    <m/>
    <m/>
    <m/>
    <x v="4"/>
    <m/>
    <x v="21"/>
    <s v="AUDITORIA DE CUMPLIMIENTO TÚNEL DE LA LÍNEA 2018 - ACTL"/>
    <m/>
    <m/>
  </r>
  <r>
    <m/>
    <m/>
    <m/>
    <m/>
    <m/>
    <m/>
    <m/>
    <m/>
    <m/>
    <m/>
    <m/>
    <m/>
    <m/>
    <m/>
    <m/>
    <m/>
    <m/>
    <m/>
    <m/>
    <m/>
    <m/>
    <m/>
    <m/>
    <m/>
    <x v="4"/>
    <m/>
    <x v="21"/>
    <m/>
    <m/>
    <m/>
  </r>
  <r>
    <m/>
    <m/>
    <m/>
    <m/>
    <m/>
    <m/>
    <m/>
    <m/>
    <m/>
    <m/>
    <m/>
    <m/>
    <m/>
    <m/>
    <m/>
    <m/>
    <m/>
    <m/>
    <m/>
    <m/>
    <m/>
    <m/>
    <m/>
    <m/>
    <x v="4"/>
    <m/>
    <x v="21"/>
    <s v="PBEC"/>
    <m/>
    <n v="209.71428571428569"/>
  </r>
  <r>
    <m/>
    <m/>
    <m/>
    <m/>
    <m/>
    <m/>
    <m/>
    <m/>
    <m/>
    <m/>
    <m/>
    <m/>
    <m/>
    <m/>
    <m/>
    <m/>
    <m/>
    <m/>
    <m/>
    <m/>
    <m/>
    <m/>
    <m/>
    <m/>
    <x v="4"/>
    <m/>
    <x v="21"/>
    <s v="PBEA"/>
    <m/>
    <n v="209.71428571428569"/>
  </r>
  <r>
    <m/>
    <m/>
    <m/>
    <m/>
    <m/>
    <m/>
    <m/>
    <m/>
    <m/>
    <m/>
    <m/>
    <m/>
    <m/>
    <m/>
    <m/>
    <m/>
    <m/>
    <m/>
    <m/>
    <m/>
    <m/>
    <m/>
    <m/>
    <m/>
    <x v="4"/>
    <m/>
    <x v="21"/>
    <s v="CPM = POMMVi / PBEC"/>
    <m/>
    <n v="0.56880108991825618"/>
  </r>
  <r>
    <m/>
    <m/>
    <m/>
    <m/>
    <m/>
    <m/>
    <m/>
    <m/>
    <m/>
    <m/>
    <m/>
    <m/>
    <m/>
    <m/>
    <m/>
    <m/>
    <m/>
    <m/>
    <m/>
    <m/>
    <m/>
    <m/>
    <m/>
    <m/>
    <x v="4"/>
    <m/>
    <x v="21"/>
    <s v="AP =  POMi / PBEA"/>
    <m/>
    <n v="0.56880108991825618"/>
  </r>
  <r>
    <m/>
    <m/>
    <m/>
    <m/>
    <m/>
    <m/>
    <m/>
    <m/>
    <m/>
    <m/>
    <m/>
    <m/>
    <m/>
    <m/>
    <m/>
    <m/>
    <m/>
    <m/>
    <m/>
    <m/>
    <m/>
    <m/>
    <m/>
    <m/>
    <x v="4"/>
    <m/>
    <x v="21"/>
    <m/>
    <m/>
    <m/>
  </r>
  <r>
    <m/>
    <m/>
    <m/>
    <m/>
    <m/>
    <m/>
    <m/>
    <m/>
    <m/>
    <m/>
    <m/>
    <m/>
    <m/>
    <m/>
    <m/>
    <m/>
    <m/>
    <m/>
    <m/>
    <m/>
    <m/>
    <m/>
    <m/>
    <m/>
    <x v="4"/>
    <m/>
    <x v="21"/>
    <s v="AUDITORIA FINANCIERA 2018 - AF18"/>
    <m/>
    <m/>
  </r>
  <r>
    <m/>
    <m/>
    <m/>
    <m/>
    <m/>
    <m/>
    <m/>
    <m/>
    <m/>
    <m/>
    <m/>
    <m/>
    <m/>
    <m/>
    <m/>
    <m/>
    <m/>
    <m/>
    <m/>
    <m/>
    <m/>
    <m/>
    <m/>
    <m/>
    <x v="4"/>
    <m/>
    <x v="21"/>
    <m/>
    <m/>
    <m/>
  </r>
  <r>
    <m/>
    <m/>
    <m/>
    <m/>
    <m/>
    <m/>
    <m/>
    <m/>
    <m/>
    <m/>
    <m/>
    <m/>
    <m/>
    <m/>
    <m/>
    <m/>
    <m/>
    <m/>
    <m/>
    <m/>
    <m/>
    <m/>
    <m/>
    <m/>
    <x v="4"/>
    <m/>
    <x v="21"/>
    <s v="PBEC"/>
    <m/>
    <n v="2082.5714285714284"/>
  </r>
  <r>
    <m/>
    <m/>
    <m/>
    <m/>
    <m/>
    <m/>
    <m/>
    <m/>
    <m/>
    <m/>
    <m/>
    <m/>
    <m/>
    <m/>
    <m/>
    <m/>
    <m/>
    <m/>
    <m/>
    <m/>
    <m/>
    <m/>
    <m/>
    <m/>
    <x v="4"/>
    <m/>
    <x v="21"/>
    <s v="PBEA"/>
    <m/>
    <n v="2082.5714285714284"/>
  </r>
  <r>
    <m/>
    <m/>
    <m/>
    <m/>
    <m/>
    <m/>
    <m/>
    <m/>
    <m/>
    <m/>
    <m/>
    <m/>
    <m/>
    <m/>
    <m/>
    <m/>
    <m/>
    <m/>
    <m/>
    <m/>
    <m/>
    <m/>
    <m/>
    <m/>
    <x v="4"/>
    <m/>
    <x v="21"/>
    <s v="CPM = POMMVi / PBEC"/>
    <m/>
    <n v="0.65288862291312855"/>
  </r>
  <r>
    <m/>
    <m/>
    <m/>
    <m/>
    <m/>
    <m/>
    <m/>
    <m/>
    <m/>
    <m/>
    <m/>
    <m/>
    <m/>
    <m/>
    <m/>
    <m/>
    <m/>
    <m/>
    <m/>
    <m/>
    <m/>
    <m/>
    <m/>
    <m/>
    <x v="4"/>
    <m/>
    <x v="21"/>
    <s v="AP =  POMi / PBEA"/>
    <m/>
    <n v="0.65288862291312855"/>
  </r>
  <r>
    <m/>
    <m/>
    <m/>
    <m/>
    <m/>
    <m/>
    <m/>
    <m/>
    <m/>
    <m/>
    <m/>
    <m/>
    <m/>
    <m/>
    <m/>
    <m/>
    <m/>
    <m/>
    <m/>
    <m/>
    <m/>
    <m/>
    <m/>
    <m/>
    <x v="4"/>
    <m/>
    <x v="21"/>
    <m/>
    <m/>
    <m/>
  </r>
  <r>
    <m/>
    <m/>
    <m/>
    <m/>
    <m/>
    <m/>
    <m/>
    <m/>
    <m/>
    <m/>
    <m/>
    <m/>
    <m/>
    <m/>
    <m/>
    <m/>
    <m/>
    <m/>
    <m/>
    <m/>
    <m/>
    <m/>
    <m/>
    <m/>
    <x v="4"/>
    <m/>
    <x v="21"/>
    <s v="AUDITORIA PETICIÓN CIUDADANA 2018 - APCSMF18"/>
    <m/>
    <m/>
  </r>
  <r>
    <m/>
    <m/>
    <m/>
    <m/>
    <m/>
    <m/>
    <m/>
    <m/>
    <m/>
    <m/>
    <m/>
    <m/>
    <m/>
    <m/>
    <m/>
    <m/>
    <m/>
    <m/>
    <m/>
    <m/>
    <m/>
    <m/>
    <m/>
    <m/>
    <x v="4"/>
    <m/>
    <x v="21"/>
    <m/>
    <m/>
    <m/>
  </r>
  <r>
    <m/>
    <m/>
    <m/>
    <m/>
    <m/>
    <m/>
    <m/>
    <m/>
    <m/>
    <m/>
    <m/>
    <m/>
    <m/>
    <m/>
    <m/>
    <m/>
    <m/>
    <m/>
    <m/>
    <m/>
    <m/>
    <m/>
    <m/>
    <m/>
    <x v="4"/>
    <m/>
    <x v="21"/>
    <s v="PBEC"/>
    <m/>
    <n v="48.857142857142854"/>
  </r>
  <r>
    <m/>
    <m/>
    <m/>
    <m/>
    <m/>
    <m/>
    <m/>
    <m/>
    <m/>
    <m/>
    <m/>
    <m/>
    <m/>
    <m/>
    <m/>
    <m/>
    <m/>
    <m/>
    <m/>
    <m/>
    <m/>
    <m/>
    <m/>
    <m/>
    <x v="4"/>
    <m/>
    <x v="21"/>
    <s v="PBEA"/>
    <m/>
    <n v="48.857142857142854"/>
  </r>
  <r>
    <m/>
    <m/>
    <m/>
    <m/>
    <m/>
    <m/>
    <m/>
    <m/>
    <m/>
    <m/>
    <m/>
    <m/>
    <m/>
    <m/>
    <m/>
    <m/>
    <m/>
    <m/>
    <m/>
    <m/>
    <m/>
    <m/>
    <m/>
    <m/>
    <x v="4"/>
    <m/>
    <x v="21"/>
    <s v="CPM = POMMVi / PBEC"/>
    <m/>
    <n v="0.75555555555555554"/>
  </r>
  <r>
    <m/>
    <m/>
    <m/>
    <m/>
    <m/>
    <m/>
    <m/>
    <m/>
    <m/>
    <m/>
    <m/>
    <m/>
    <m/>
    <m/>
    <m/>
    <m/>
    <m/>
    <m/>
    <m/>
    <m/>
    <m/>
    <m/>
    <m/>
    <m/>
    <x v="4"/>
    <m/>
    <x v="21"/>
    <s v="AP =  POMi / PBEA"/>
    <m/>
    <n v="0.75555555555555554"/>
  </r>
  <r>
    <m/>
    <m/>
    <m/>
    <m/>
    <m/>
    <m/>
    <m/>
    <m/>
    <m/>
    <m/>
    <m/>
    <m/>
    <m/>
    <m/>
    <m/>
    <m/>
    <m/>
    <m/>
    <m/>
    <m/>
    <m/>
    <m/>
    <m/>
    <m/>
    <x v="4"/>
    <m/>
    <x v="21"/>
    <m/>
    <m/>
    <m/>
  </r>
  <r>
    <m/>
    <m/>
    <m/>
    <m/>
    <m/>
    <m/>
    <m/>
    <m/>
    <m/>
    <m/>
    <m/>
    <m/>
    <m/>
    <m/>
    <m/>
    <m/>
    <m/>
    <m/>
    <m/>
    <m/>
    <m/>
    <m/>
    <m/>
    <m/>
    <x v="4"/>
    <m/>
    <x v="21"/>
    <s v="AUDITORIA CUMPLIMIENTO RED TERCIARIA 2017 - ACSRT17"/>
    <m/>
    <m/>
  </r>
  <r>
    <m/>
    <m/>
    <m/>
    <m/>
    <m/>
    <m/>
    <m/>
    <m/>
    <m/>
    <m/>
    <m/>
    <m/>
    <m/>
    <m/>
    <m/>
    <m/>
    <m/>
    <m/>
    <m/>
    <m/>
    <m/>
    <m/>
    <m/>
    <m/>
    <x v="4"/>
    <m/>
    <x v="21"/>
    <m/>
    <m/>
    <m/>
  </r>
  <r>
    <m/>
    <m/>
    <m/>
    <m/>
    <m/>
    <m/>
    <m/>
    <m/>
    <m/>
    <m/>
    <m/>
    <m/>
    <m/>
    <m/>
    <m/>
    <m/>
    <m/>
    <m/>
    <m/>
    <m/>
    <m/>
    <m/>
    <m/>
    <m/>
    <x v="4"/>
    <m/>
    <x v="21"/>
    <s v="PBEC"/>
    <m/>
    <n v="504.4285714285715"/>
  </r>
  <r>
    <m/>
    <m/>
    <m/>
    <m/>
    <m/>
    <m/>
    <m/>
    <m/>
    <m/>
    <m/>
    <m/>
    <m/>
    <m/>
    <m/>
    <m/>
    <m/>
    <m/>
    <m/>
    <m/>
    <m/>
    <m/>
    <m/>
    <m/>
    <m/>
    <x v="4"/>
    <m/>
    <x v="21"/>
    <s v="PBEA"/>
    <m/>
    <n v="504.4285714285715"/>
  </r>
  <r>
    <m/>
    <m/>
    <m/>
    <m/>
    <m/>
    <m/>
    <m/>
    <m/>
    <m/>
    <m/>
    <m/>
    <m/>
    <m/>
    <m/>
    <m/>
    <m/>
    <m/>
    <m/>
    <m/>
    <m/>
    <m/>
    <m/>
    <m/>
    <m/>
    <x v="4"/>
    <m/>
    <x v="21"/>
    <s v="CPM = POMMVi / PBEC"/>
    <m/>
    <n v="0.12234494477485131"/>
  </r>
  <r>
    <m/>
    <m/>
    <m/>
    <m/>
    <m/>
    <m/>
    <m/>
    <m/>
    <m/>
    <m/>
    <m/>
    <m/>
    <m/>
    <m/>
    <m/>
    <m/>
    <m/>
    <m/>
    <m/>
    <m/>
    <m/>
    <m/>
    <m/>
    <m/>
    <x v="4"/>
    <m/>
    <x v="21"/>
    <s v="AP =  POMi / PBEA"/>
    <m/>
    <n v="0.12234494477485131"/>
  </r>
  <r>
    <m/>
    <m/>
    <m/>
    <m/>
    <m/>
    <m/>
    <m/>
    <m/>
    <m/>
    <m/>
    <m/>
    <m/>
    <m/>
    <m/>
    <m/>
    <m/>
    <m/>
    <m/>
    <m/>
    <m/>
    <m/>
    <m/>
    <m/>
    <m/>
    <x v="4"/>
    <m/>
    <x v="21"/>
    <m/>
    <m/>
    <m/>
  </r>
  <r>
    <m/>
    <m/>
    <m/>
    <m/>
    <m/>
    <m/>
    <m/>
    <m/>
    <m/>
    <m/>
    <m/>
    <m/>
    <m/>
    <m/>
    <m/>
    <m/>
    <m/>
    <m/>
    <m/>
    <m/>
    <m/>
    <m/>
    <m/>
    <m/>
    <x v="4"/>
    <m/>
    <x v="21"/>
    <s v="AUDITORIA DERECHO DE PETICIÓN 2017"/>
    <m/>
    <m/>
  </r>
  <r>
    <m/>
    <m/>
    <m/>
    <m/>
    <m/>
    <m/>
    <m/>
    <m/>
    <m/>
    <m/>
    <m/>
    <m/>
    <m/>
    <m/>
    <m/>
    <m/>
    <m/>
    <m/>
    <m/>
    <m/>
    <m/>
    <m/>
    <m/>
    <m/>
    <x v="4"/>
    <m/>
    <x v="21"/>
    <m/>
    <m/>
    <m/>
  </r>
  <r>
    <m/>
    <m/>
    <m/>
    <m/>
    <m/>
    <m/>
    <m/>
    <m/>
    <m/>
    <m/>
    <m/>
    <m/>
    <m/>
    <m/>
    <m/>
    <m/>
    <m/>
    <m/>
    <m/>
    <m/>
    <m/>
    <m/>
    <m/>
    <m/>
    <x v="4"/>
    <m/>
    <x v="21"/>
    <s v="PBEC"/>
    <m/>
    <n v="217.14285714285714"/>
  </r>
  <r>
    <m/>
    <m/>
    <m/>
    <m/>
    <m/>
    <m/>
    <m/>
    <m/>
    <m/>
    <m/>
    <m/>
    <m/>
    <m/>
    <m/>
    <m/>
    <m/>
    <m/>
    <m/>
    <m/>
    <m/>
    <m/>
    <m/>
    <m/>
    <m/>
    <x v="4"/>
    <m/>
    <x v="21"/>
    <s v="PBEA"/>
    <m/>
    <n v="217.14285714285714"/>
  </r>
  <r>
    <m/>
    <m/>
    <m/>
    <m/>
    <m/>
    <m/>
    <m/>
    <m/>
    <m/>
    <m/>
    <m/>
    <m/>
    <m/>
    <m/>
    <m/>
    <m/>
    <m/>
    <m/>
    <m/>
    <m/>
    <m/>
    <m/>
    <m/>
    <m/>
    <x v="4"/>
    <m/>
    <x v="21"/>
    <s v="CPM = POMMVi / PBEC"/>
    <m/>
    <n v="0.14407894736842106"/>
  </r>
  <r>
    <m/>
    <m/>
    <m/>
    <m/>
    <m/>
    <m/>
    <m/>
    <m/>
    <m/>
    <m/>
    <m/>
    <m/>
    <m/>
    <m/>
    <m/>
    <m/>
    <m/>
    <m/>
    <m/>
    <m/>
    <m/>
    <m/>
    <m/>
    <m/>
    <x v="4"/>
    <m/>
    <x v="21"/>
    <s v="AP =  POMi / PBEA"/>
    <m/>
    <n v="0.14407894736842106"/>
  </r>
  <r>
    <m/>
    <m/>
    <m/>
    <m/>
    <m/>
    <m/>
    <m/>
    <m/>
    <m/>
    <m/>
    <m/>
    <m/>
    <m/>
    <m/>
    <m/>
    <m/>
    <m/>
    <m/>
    <m/>
    <m/>
    <m/>
    <m/>
    <m/>
    <m/>
    <x v="4"/>
    <m/>
    <x v="21"/>
    <m/>
    <m/>
    <m/>
  </r>
  <r>
    <m/>
    <m/>
    <m/>
    <m/>
    <m/>
    <m/>
    <m/>
    <m/>
    <m/>
    <m/>
    <m/>
    <m/>
    <m/>
    <m/>
    <m/>
    <m/>
    <m/>
    <m/>
    <m/>
    <m/>
    <m/>
    <m/>
    <m/>
    <m/>
    <x v="4"/>
    <m/>
    <x v="21"/>
    <s v="AUDITORIA FINANCIERA 2017"/>
    <m/>
    <m/>
  </r>
  <r>
    <m/>
    <m/>
    <m/>
    <m/>
    <m/>
    <m/>
    <m/>
    <m/>
    <m/>
    <m/>
    <m/>
    <m/>
    <m/>
    <m/>
    <m/>
    <m/>
    <m/>
    <m/>
    <m/>
    <m/>
    <m/>
    <m/>
    <m/>
    <m/>
    <x v="4"/>
    <m/>
    <x v="21"/>
    <m/>
    <m/>
    <m/>
  </r>
  <r>
    <m/>
    <m/>
    <m/>
    <m/>
    <m/>
    <m/>
    <m/>
    <m/>
    <m/>
    <m/>
    <m/>
    <m/>
    <m/>
    <m/>
    <m/>
    <m/>
    <m/>
    <m/>
    <m/>
    <m/>
    <m/>
    <m/>
    <m/>
    <m/>
    <x v="4"/>
    <m/>
    <x v="21"/>
    <s v="PBEC"/>
    <m/>
    <n v="2095.428571428572"/>
  </r>
  <r>
    <m/>
    <m/>
    <m/>
    <m/>
    <m/>
    <m/>
    <m/>
    <m/>
    <m/>
    <m/>
    <m/>
    <m/>
    <m/>
    <m/>
    <m/>
    <m/>
    <m/>
    <m/>
    <m/>
    <m/>
    <m/>
    <m/>
    <m/>
    <m/>
    <x v="4"/>
    <m/>
    <x v="21"/>
    <s v="PBEA"/>
    <m/>
    <n v="2095.428571428572"/>
  </r>
  <r>
    <m/>
    <m/>
    <m/>
    <m/>
    <m/>
    <m/>
    <m/>
    <m/>
    <m/>
    <m/>
    <m/>
    <m/>
    <m/>
    <m/>
    <m/>
    <m/>
    <m/>
    <m/>
    <m/>
    <m/>
    <m/>
    <m/>
    <m/>
    <m/>
    <x v="4"/>
    <m/>
    <x v="21"/>
    <s v="CPM = POMMVi / PBEC"/>
    <m/>
    <n v="0.5531538428324696"/>
  </r>
  <r>
    <m/>
    <m/>
    <m/>
    <m/>
    <m/>
    <m/>
    <m/>
    <m/>
    <m/>
    <m/>
    <m/>
    <m/>
    <m/>
    <m/>
    <m/>
    <m/>
    <m/>
    <m/>
    <m/>
    <m/>
    <m/>
    <m/>
    <m/>
    <m/>
    <x v="4"/>
    <m/>
    <x v="21"/>
    <s v="AP =  POMi / PBEA"/>
    <m/>
    <n v="0.5531538428324696"/>
  </r>
  <r>
    <m/>
    <m/>
    <m/>
    <m/>
    <m/>
    <m/>
    <m/>
    <m/>
    <m/>
    <m/>
    <m/>
    <m/>
    <m/>
    <m/>
    <m/>
    <m/>
    <m/>
    <m/>
    <m/>
    <m/>
    <m/>
    <m/>
    <m/>
    <m/>
    <x v="4"/>
    <m/>
    <x v="21"/>
    <m/>
    <m/>
    <m/>
  </r>
  <r>
    <m/>
    <m/>
    <m/>
    <m/>
    <m/>
    <m/>
    <m/>
    <m/>
    <m/>
    <m/>
    <m/>
    <m/>
    <m/>
    <m/>
    <m/>
    <m/>
    <m/>
    <m/>
    <m/>
    <m/>
    <m/>
    <m/>
    <m/>
    <m/>
    <x v="4"/>
    <m/>
    <x v="21"/>
    <s v="AUDITORIA DE CUMPLIMIENTO 2017"/>
    <m/>
    <m/>
  </r>
  <r>
    <m/>
    <m/>
    <m/>
    <m/>
    <m/>
    <m/>
    <m/>
    <m/>
    <m/>
    <m/>
    <m/>
    <m/>
    <m/>
    <m/>
    <m/>
    <m/>
    <m/>
    <m/>
    <m/>
    <m/>
    <m/>
    <m/>
    <m/>
    <m/>
    <x v="4"/>
    <m/>
    <x v="21"/>
    <m/>
    <m/>
    <m/>
  </r>
  <r>
    <m/>
    <m/>
    <m/>
    <m/>
    <m/>
    <m/>
    <m/>
    <m/>
    <m/>
    <m/>
    <m/>
    <m/>
    <m/>
    <m/>
    <m/>
    <m/>
    <m/>
    <m/>
    <m/>
    <m/>
    <m/>
    <m/>
    <m/>
    <m/>
    <x v="4"/>
    <m/>
    <x v="21"/>
    <s v="PBEC"/>
    <m/>
    <n v="206.14285714285714"/>
  </r>
  <r>
    <m/>
    <m/>
    <m/>
    <m/>
    <m/>
    <m/>
    <m/>
    <m/>
    <m/>
    <m/>
    <m/>
    <m/>
    <m/>
    <m/>
    <m/>
    <m/>
    <m/>
    <m/>
    <m/>
    <m/>
    <m/>
    <m/>
    <m/>
    <m/>
    <x v="4"/>
    <m/>
    <x v="21"/>
    <s v="PBEA"/>
    <m/>
    <n v="206.14285714285714"/>
  </r>
  <r>
    <m/>
    <m/>
    <m/>
    <m/>
    <m/>
    <m/>
    <m/>
    <m/>
    <m/>
    <m/>
    <m/>
    <m/>
    <m/>
    <m/>
    <m/>
    <m/>
    <m/>
    <m/>
    <m/>
    <m/>
    <m/>
    <m/>
    <m/>
    <m/>
    <x v="4"/>
    <m/>
    <x v="21"/>
    <s v="CPM = POMMVi / PBEC"/>
    <m/>
    <n v="0.69646569646569645"/>
  </r>
  <r>
    <m/>
    <m/>
    <m/>
    <m/>
    <m/>
    <m/>
    <m/>
    <m/>
    <m/>
    <m/>
    <m/>
    <m/>
    <m/>
    <m/>
    <m/>
    <m/>
    <m/>
    <m/>
    <m/>
    <m/>
    <m/>
    <m/>
    <m/>
    <m/>
    <x v="4"/>
    <m/>
    <x v="21"/>
    <s v="AP =  POMi / PBEA"/>
    <m/>
    <n v="0.69646569646569645"/>
  </r>
  <r>
    <m/>
    <m/>
    <m/>
    <m/>
    <m/>
    <m/>
    <m/>
    <m/>
    <m/>
    <m/>
    <m/>
    <m/>
    <m/>
    <m/>
    <m/>
    <m/>
    <m/>
    <m/>
    <m/>
    <m/>
    <m/>
    <m/>
    <m/>
    <m/>
    <x v="4"/>
    <m/>
    <x v="21"/>
    <m/>
    <m/>
    <m/>
  </r>
  <r>
    <m/>
    <m/>
    <m/>
    <m/>
    <m/>
    <m/>
    <m/>
    <m/>
    <m/>
    <m/>
    <m/>
    <m/>
    <m/>
    <m/>
    <m/>
    <m/>
    <m/>
    <m/>
    <m/>
    <m/>
    <m/>
    <m/>
    <m/>
    <m/>
    <x v="4"/>
    <m/>
    <x v="21"/>
    <s v="AUDITORIA REGULAR 2016"/>
    <m/>
    <m/>
  </r>
  <r>
    <m/>
    <m/>
    <m/>
    <m/>
    <m/>
    <m/>
    <m/>
    <m/>
    <m/>
    <m/>
    <m/>
    <m/>
    <m/>
    <m/>
    <m/>
    <m/>
    <m/>
    <m/>
    <m/>
    <m/>
    <m/>
    <m/>
    <m/>
    <m/>
    <x v="4"/>
    <m/>
    <x v="21"/>
    <m/>
    <m/>
    <m/>
  </r>
  <r>
    <m/>
    <m/>
    <m/>
    <m/>
    <m/>
    <m/>
    <m/>
    <m/>
    <m/>
    <m/>
    <m/>
    <m/>
    <m/>
    <m/>
    <m/>
    <m/>
    <m/>
    <m/>
    <m/>
    <m/>
    <m/>
    <m/>
    <m/>
    <m/>
    <x v="4"/>
    <m/>
    <x v="21"/>
    <s v="PBEC"/>
    <m/>
    <n v="2424.8571428571436"/>
  </r>
  <r>
    <m/>
    <m/>
    <m/>
    <m/>
    <m/>
    <m/>
    <m/>
    <m/>
    <m/>
    <m/>
    <m/>
    <m/>
    <m/>
    <m/>
    <m/>
    <m/>
    <m/>
    <m/>
    <m/>
    <m/>
    <m/>
    <m/>
    <m/>
    <m/>
    <x v="4"/>
    <m/>
    <x v="21"/>
    <s v="PBEA"/>
    <m/>
    <n v="2424.8571428571436"/>
  </r>
  <r>
    <m/>
    <m/>
    <m/>
    <m/>
    <m/>
    <m/>
    <m/>
    <m/>
    <m/>
    <m/>
    <m/>
    <m/>
    <m/>
    <m/>
    <m/>
    <m/>
    <m/>
    <m/>
    <m/>
    <m/>
    <m/>
    <m/>
    <m/>
    <m/>
    <x v="4"/>
    <m/>
    <x v="21"/>
    <s v="CPM = POMMVi / PBEC"/>
    <m/>
    <n v="0.65394927536231851"/>
  </r>
  <r>
    <m/>
    <m/>
    <m/>
    <m/>
    <m/>
    <m/>
    <m/>
    <m/>
    <m/>
    <m/>
    <m/>
    <m/>
    <m/>
    <m/>
    <m/>
    <m/>
    <m/>
    <m/>
    <m/>
    <m/>
    <m/>
    <m/>
    <m/>
    <m/>
    <x v="4"/>
    <m/>
    <x v="21"/>
    <s v="AP =  POMi / PBEA"/>
    <m/>
    <n v="0.65394927536231851"/>
  </r>
  <r>
    <m/>
    <m/>
    <m/>
    <m/>
    <m/>
    <m/>
    <m/>
    <m/>
    <m/>
    <m/>
    <m/>
    <m/>
    <m/>
    <m/>
    <m/>
    <m/>
    <m/>
    <m/>
    <m/>
    <m/>
    <m/>
    <m/>
    <m/>
    <m/>
    <x v="4"/>
    <m/>
    <x v="21"/>
    <m/>
    <m/>
    <m/>
  </r>
  <r>
    <m/>
    <m/>
    <m/>
    <m/>
    <m/>
    <m/>
    <m/>
    <m/>
    <m/>
    <m/>
    <m/>
    <m/>
    <m/>
    <m/>
    <m/>
    <m/>
    <m/>
    <m/>
    <m/>
    <m/>
    <m/>
    <m/>
    <m/>
    <m/>
    <x v="4"/>
    <m/>
    <x v="21"/>
    <s v="DENUNCIA 2016"/>
    <m/>
    <m/>
  </r>
  <r>
    <m/>
    <m/>
    <m/>
    <m/>
    <m/>
    <m/>
    <m/>
    <m/>
    <m/>
    <m/>
    <m/>
    <m/>
    <m/>
    <m/>
    <m/>
    <m/>
    <m/>
    <m/>
    <m/>
    <m/>
    <m/>
    <m/>
    <m/>
    <m/>
    <x v="4"/>
    <m/>
    <x v="21"/>
    <m/>
    <m/>
    <m/>
  </r>
  <r>
    <m/>
    <m/>
    <m/>
    <m/>
    <m/>
    <m/>
    <m/>
    <m/>
    <m/>
    <m/>
    <m/>
    <m/>
    <m/>
    <m/>
    <m/>
    <m/>
    <m/>
    <m/>
    <m/>
    <m/>
    <m/>
    <m/>
    <m/>
    <m/>
    <x v="4"/>
    <m/>
    <x v="21"/>
    <s v="PBEC"/>
    <m/>
    <n v="121"/>
  </r>
  <r>
    <m/>
    <m/>
    <m/>
    <m/>
    <m/>
    <m/>
    <m/>
    <m/>
    <m/>
    <m/>
    <m/>
    <m/>
    <m/>
    <m/>
    <m/>
    <m/>
    <m/>
    <m/>
    <m/>
    <m/>
    <m/>
    <m/>
    <m/>
    <m/>
    <x v="4"/>
    <m/>
    <x v="21"/>
    <s v="PBEA"/>
    <m/>
    <n v="121"/>
  </r>
  <r>
    <m/>
    <m/>
    <m/>
    <m/>
    <m/>
    <m/>
    <m/>
    <m/>
    <m/>
    <m/>
    <m/>
    <m/>
    <m/>
    <m/>
    <m/>
    <m/>
    <m/>
    <m/>
    <m/>
    <m/>
    <m/>
    <m/>
    <m/>
    <m/>
    <x v="4"/>
    <m/>
    <x v="21"/>
    <s v="CPM = POMMVi / PBEC"/>
    <m/>
    <n v="0.58110979929161755"/>
  </r>
  <r>
    <m/>
    <m/>
    <m/>
    <m/>
    <m/>
    <m/>
    <m/>
    <m/>
    <m/>
    <m/>
    <m/>
    <m/>
    <m/>
    <m/>
    <m/>
    <m/>
    <m/>
    <m/>
    <m/>
    <m/>
    <m/>
    <m/>
    <m/>
    <m/>
    <x v="4"/>
    <m/>
    <x v="21"/>
    <s v="AP =  POMi / PBEA"/>
    <m/>
    <n v="0.58110979929161755"/>
  </r>
  <r>
    <m/>
    <m/>
    <m/>
    <m/>
    <m/>
    <m/>
    <m/>
    <m/>
    <m/>
    <m/>
    <m/>
    <m/>
    <m/>
    <m/>
    <m/>
    <m/>
    <m/>
    <m/>
    <m/>
    <m/>
    <m/>
    <m/>
    <m/>
    <m/>
    <x v="4"/>
    <m/>
    <x v="21"/>
    <m/>
    <m/>
    <m/>
  </r>
  <r>
    <m/>
    <m/>
    <m/>
    <m/>
    <m/>
    <m/>
    <m/>
    <m/>
    <m/>
    <m/>
    <m/>
    <m/>
    <m/>
    <m/>
    <m/>
    <m/>
    <m/>
    <m/>
    <m/>
    <m/>
    <m/>
    <m/>
    <m/>
    <m/>
    <x v="4"/>
    <m/>
    <x v="21"/>
    <s v="ESPECIAL CONTRATOS PLAN 2016"/>
    <m/>
    <m/>
  </r>
  <r>
    <m/>
    <m/>
    <m/>
    <m/>
    <m/>
    <m/>
    <m/>
    <m/>
    <m/>
    <m/>
    <m/>
    <m/>
    <m/>
    <m/>
    <m/>
    <m/>
    <m/>
    <m/>
    <m/>
    <m/>
    <m/>
    <m/>
    <m/>
    <m/>
    <x v="4"/>
    <m/>
    <x v="21"/>
    <m/>
    <m/>
    <m/>
  </r>
  <r>
    <m/>
    <m/>
    <m/>
    <m/>
    <m/>
    <m/>
    <m/>
    <m/>
    <m/>
    <m/>
    <m/>
    <m/>
    <m/>
    <m/>
    <m/>
    <m/>
    <m/>
    <m/>
    <m/>
    <m/>
    <m/>
    <m/>
    <m/>
    <m/>
    <x v="4"/>
    <m/>
    <x v="21"/>
    <s v="PBEC"/>
    <m/>
    <n v="611.99999999999989"/>
  </r>
  <r>
    <m/>
    <m/>
    <m/>
    <m/>
    <m/>
    <m/>
    <m/>
    <m/>
    <m/>
    <m/>
    <m/>
    <m/>
    <m/>
    <m/>
    <m/>
    <m/>
    <m/>
    <m/>
    <m/>
    <m/>
    <m/>
    <m/>
    <m/>
    <m/>
    <x v="4"/>
    <m/>
    <x v="21"/>
    <s v="PBEA"/>
    <m/>
    <n v="611.99999999999989"/>
  </r>
  <r>
    <m/>
    <m/>
    <m/>
    <m/>
    <m/>
    <m/>
    <m/>
    <m/>
    <m/>
    <m/>
    <m/>
    <m/>
    <m/>
    <m/>
    <m/>
    <m/>
    <m/>
    <m/>
    <m/>
    <m/>
    <m/>
    <m/>
    <m/>
    <m/>
    <x v="4"/>
    <m/>
    <x v="21"/>
    <s v="CPM = POMMVi / PBEC"/>
    <m/>
    <n v="0.47871042250233437"/>
  </r>
  <r>
    <m/>
    <m/>
    <m/>
    <m/>
    <m/>
    <m/>
    <m/>
    <m/>
    <m/>
    <m/>
    <m/>
    <m/>
    <m/>
    <m/>
    <m/>
    <m/>
    <m/>
    <m/>
    <m/>
    <m/>
    <m/>
    <m/>
    <m/>
    <m/>
    <x v="4"/>
    <m/>
    <x v="21"/>
    <s v="AP =  POMi / PBEA"/>
    <m/>
    <n v="0.47871042250233437"/>
  </r>
  <r>
    <m/>
    <m/>
    <m/>
    <m/>
    <m/>
    <m/>
    <m/>
    <m/>
    <m/>
    <m/>
    <m/>
    <m/>
    <m/>
    <m/>
    <m/>
    <m/>
    <m/>
    <m/>
    <m/>
    <m/>
    <m/>
    <m/>
    <m/>
    <m/>
    <x v="4"/>
    <m/>
    <x v="21"/>
    <m/>
    <m/>
    <m/>
  </r>
  <r>
    <m/>
    <m/>
    <m/>
    <m/>
    <m/>
    <m/>
    <m/>
    <m/>
    <m/>
    <m/>
    <m/>
    <m/>
    <m/>
    <m/>
    <m/>
    <m/>
    <m/>
    <m/>
    <m/>
    <m/>
    <m/>
    <m/>
    <m/>
    <m/>
    <x v="4"/>
    <m/>
    <x v="21"/>
    <s v="ESPECIAL VÍAS PARA LA PROSPERIDAD 2016"/>
    <m/>
    <m/>
  </r>
  <r>
    <m/>
    <m/>
    <m/>
    <m/>
    <m/>
    <m/>
    <m/>
    <m/>
    <m/>
    <m/>
    <m/>
    <m/>
    <m/>
    <m/>
    <m/>
    <m/>
    <m/>
    <m/>
    <m/>
    <m/>
    <m/>
    <m/>
    <m/>
    <m/>
    <x v="4"/>
    <m/>
    <x v="21"/>
    <m/>
    <m/>
    <m/>
  </r>
  <r>
    <m/>
    <m/>
    <m/>
    <m/>
    <m/>
    <m/>
    <m/>
    <m/>
    <m/>
    <m/>
    <m/>
    <m/>
    <m/>
    <m/>
    <m/>
    <m/>
    <m/>
    <m/>
    <m/>
    <m/>
    <m/>
    <m/>
    <m/>
    <m/>
    <x v="4"/>
    <m/>
    <x v="21"/>
    <s v="PBEC"/>
    <m/>
    <n v="75.857142857142861"/>
  </r>
  <r>
    <m/>
    <m/>
    <m/>
    <m/>
    <m/>
    <m/>
    <m/>
    <m/>
    <m/>
    <m/>
    <m/>
    <m/>
    <m/>
    <m/>
    <m/>
    <m/>
    <m/>
    <m/>
    <m/>
    <m/>
    <m/>
    <m/>
    <m/>
    <m/>
    <x v="4"/>
    <m/>
    <x v="21"/>
    <s v="PBEA"/>
    <m/>
    <n v="75.857142857142861"/>
  </r>
  <r>
    <m/>
    <m/>
    <m/>
    <m/>
    <m/>
    <m/>
    <m/>
    <m/>
    <m/>
    <m/>
    <m/>
    <m/>
    <m/>
    <m/>
    <m/>
    <m/>
    <m/>
    <m/>
    <m/>
    <m/>
    <m/>
    <m/>
    <m/>
    <m/>
    <x v="4"/>
    <m/>
    <x v="21"/>
    <s v="CPM = POMMVi / PBEC"/>
    <m/>
    <n v="1"/>
  </r>
  <r>
    <m/>
    <m/>
    <m/>
    <m/>
    <m/>
    <m/>
    <m/>
    <m/>
    <m/>
    <m/>
    <m/>
    <m/>
    <m/>
    <m/>
    <m/>
    <m/>
    <m/>
    <m/>
    <m/>
    <m/>
    <m/>
    <m/>
    <m/>
    <m/>
    <x v="4"/>
    <m/>
    <x v="21"/>
    <s v="AP =  POMi / PBEA"/>
    <m/>
    <n v="1"/>
  </r>
  <r>
    <m/>
    <m/>
    <m/>
    <m/>
    <m/>
    <m/>
    <m/>
    <m/>
    <m/>
    <m/>
    <m/>
    <m/>
    <m/>
    <m/>
    <m/>
    <m/>
    <m/>
    <m/>
    <m/>
    <m/>
    <m/>
    <m/>
    <m/>
    <m/>
    <x v="4"/>
    <m/>
    <x v="21"/>
    <m/>
    <m/>
    <m/>
  </r>
  <r>
    <m/>
    <m/>
    <m/>
    <m/>
    <m/>
    <m/>
    <m/>
    <m/>
    <m/>
    <m/>
    <m/>
    <m/>
    <m/>
    <m/>
    <m/>
    <m/>
    <m/>
    <m/>
    <m/>
    <m/>
    <m/>
    <m/>
    <m/>
    <m/>
    <x v="4"/>
    <m/>
    <x v="21"/>
    <s v="AUDITORIA REGULAR 2015"/>
    <m/>
    <m/>
  </r>
  <r>
    <m/>
    <m/>
    <m/>
    <m/>
    <m/>
    <m/>
    <m/>
    <m/>
    <m/>
    <m/>
    <m/>
    <m/>
    <m/>
    <m/>
    <m/>
    <m/>
    <m/>
    <m/>
    <m/>
    <m/>
    <m/>
    <m/>
    <m/>
    <m/>
    <x v="4"/>
    <m/>
    <x v="21"/>
    <m/>
    <m/>
    <m/>
  </r>
  <r>
    <m/>
    <m/>
    <m/>
    <m/>
    <m/>
    <m/>
    <m/>
    <m/>
    <m/>
    <m/>
    <m/>
    <m/>
    <m/>
    <m/>
    <m/>
    <m/>
    <m/>
    <m/>
    <m/>
    <m/>
    <m/>
    <m/>
    <m/>
    <m/>
    <x v="4"/>
    <m/>
    <x v="21"/>
    <s v="PBEC"/>
    <m/>
    <n v="2348.4285714285706"/>
  </r>
  <r>
    <m/>
    <m/>
    <m/>
    <m/>
    <m/>
    <m/>
    <m/>
    <m/>
    <m/>
    <m/>
    <m/>
    <m/>
    <m/>
    <m/>
    <m/>
    <m/>
    <m/>
    <m/>
    <m/>
    <m/>
    <m/>
    <m/>
    <m/>
    <m/>
    <x v="4"/>
    <m/>
    <x v="21"/>
    <s v="PBEA"/>
    <m/>
    <n v="2426.142857142856"/>
  </r>
  <r>
    <m/>
    <m/>
    <m/>
    <m/>
    <m/>
    <m/>
    <m/>
    <m/>
    <m/>
    <m/>
    <m/>
    <m/>
    <m/>
    <m/>
    <m/>
    <m/>
    <m/>
    <m/>
    <m/>
    <m/>
    <m/>
    <m/>
    <m/>
    <m/>
    <x v="4"/>
    <m/>
    <x v="21"/>
    <s v="CPM = POMMVi / PBEC"/>
    <m/>
    <n v="0.62231513980980202"/>
  </r>
  <r>
    <m/>
    <m/>
    <m/>
    <m/>
    <m/>
    <m/>
    <m/>
    <m/>
    <m/>
    <m/>
    <m/>
    <m/>
    <m/>
    <m/>
    <m/>
    <m/>
    <m/>
    <m/>
    <m/>
    <m/>
    <m/>
    <m/>
    <m/>
    <m/>
    <x v="4"/>
    <m/>
    <x v="21"/>
    <s v="AP =  POMi / PBEA"/>
    <m/>
    <n v="0.60238112131739607"/>
  </r>
  <r>
    <m/>
    <m/>
    <m/>
    <m/>
    <m/>
    <m/>
    <m/>
    <m/>
    <m/>
    <m/>
    <m/>
    <m/>
    <m/>
    <m/>
    <m/>
    <m/>
    <m/>
    <m/>
    <m/>
    <m/>
    <m/>
    <m/>
    <m/>
    <m/>
    <x v="4"/>
    <m/>
    <x v="21"/>
    <m/>
    <m/>
    <m/>
  </r>
  <r>
    <m/>
    <m/>
    <m/>
    <m/>
    <m/>
    <m/>
    <m/>
    <m/>
    <m/>
    <m/>
    <m/>
    <m/>
    <m/>
    <m/>
    <m/>
    <m/>
    <m/>
    <m/>
    <m/>
    <m/>
    <m/>
    <m/>
    <m/>
    <m/>
    <x v="4"/>
    <m/>
    <x v="21"/>
    <s v="AUDITORIA REGULAR 2014"/>
    <m/>
    <m/>
  </r>
  <r>
    <m/>
    <m/>
    <m/>
    <m/>
    <m/>
    <m/>
    <m/>
    <m/>
    <m/>
    <m/>
    <m/>
    <m/>
    <m/>
    <m/>
    <m/>
    <m/>
    <m/>
    <m/>
    <m/>
    <m/>
    <m/>
    <m/>
    <m/>
    <m/>
    <x v="4"/>
    <m/>
    <x v="21"/>
    <m/>
    <m/>
    <m/>
  </r>
  <r>
    <m/>
    <m/>
    <m/>
    <m/>
    <m/>
    <m/>
    <m/>
    <m/>
    <m/>
    <m/>
    <m/>
    <m/>
    <m/>
    <m/>
    <m/>
    <m/>
    <m/>
    <m/>
    <m/>
    <m/>
    <m/>
    <m/>
    <m/>
    <m/>
    <x v="4"/>
    <m/>
    <x v="21"/>
    <s v="PBEC"/>
    <m/>
    <n v="2496.0000000000009"/>
  </r>
  <r>
    <m/>
    <m/>
    <m/>
    <m/>
    <m/>
    <m/>
    <m/>
    <m/>
    <m/>
    <m/>
    <m/>
    <m/>
    <m/>
    <m/>
    <m/>
    <m/>
    <m/>
    <m/>
    <m/>
    <m/>
    <m/>
    <m/>
    <m/>
    <m/>
    <x v="4"/>
    <m/>
    <x v="21"/>
    <s v="PBEA"/>
    <m/>
    <n v="2534.8571428571436"/>
  </r>
  <r>
    <m/>
    <m/>
    <m/>
    <m/>
    <m/>
    <m/>
    <m/>
    <m/>
    <m/>
    <m/>
    <m/>
    <m/>
    <m/>
    <m/>
    <m/>
    <m/>
    <m/>
    <m/>
    <m/>
    <m/>
    <m/>
    <m/>
    <m/>
    <m/>
    <x v="4"/>
    <m/>
    <x v="21"/>
    <s v="CPM = POMMVi / PBEC"/>
    <m/>
    <n v="0.60096554487179432"/>
  </r>
  <r>
    <m/>
    <m/>
    <m/>
    <m/>
    <m/>
    <m/>
    <m/>
    <m/>
    <m/>
    <m/>
    <m/>
    <m/>
    <m/>
    <m/>
    <m/>
    <m/>
    <m/>
    <m/>
    <m/>
    <m/>
    <m/>
    <m/>
    <m/>
    <m/>
    <x v="4"/>
    <m/>
    <x v="21"/>
    <s v="AP =  POMi / PBEA"/>
    <m/>
    <n v="0.59175326871054956"/>
  </r>
  <r>
    <m/>
    <m/>
    <m/>
    <m/>
    <m/>
    <m/>
    <m/>
    <m/>
    <m/>
    <m/>
    <m/>
    <m/>
    <m/>
    <m/>
    <m/>
    <m/>
    <m/>
    <m/>
    <m/>
    <m/>
    <m/>
    <m/>
    <m/>
    <m/>
    <x v="4"/>
    <m/>
    <x v="21"/>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Resumen por auditorias" cacheId="0" applyNumberFormats="0" applyBorderFormats="0" applyFontFormats="0" applyPatternFormats="0" applyAlignmentFormats="0" applyWidthHeightFormats="1" dataCaption=" " updatedVersion="7" minRefreshableVersion="3" itemPrintTitles="1" mergeItem="1" createdVersion="5" indent="0" compact="0" compactData="0" multipleFieldFilters="0" chartFormat="48">
  <location ref="B3:G26" firstHeaderRow="1" firstDataRow="2" firstDataCol="1"/>
  <pivotFields count="3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axis="axisCol" compact="0" outline="0" showAll="0" defaultSubtotal="0">
      <items count="9">
        <item m="1" x="6"/>
        <item m="1" x="7"/>
        <item m="1" x="8"/>
        <item m="1" x="5"/>
        <item x="1"/>
        <item h="1" x="4"/>
        <item x="2"/>
        <item x="0"/>
        <item x="3"/>
      </items>
    </pivotField>
    <pivotField name="      " dataField="1" compact="0" outline="0" showAll="0" defaultSubtotal="0"/>
    <pivotField axis="axisRow" compact="0" outline="0" showAll="0" defaultSubtotal="0">
      <items count="35">
        <item m="1" x="30"/>
        <item x="20"/>
        <item x="19"/>
        <item x="21"/>
        <item m="1" x="26"/>
        <item x="16"/>
        <item m="1" x="28"/>
        <item x="18"/>
        <item x="17"/>
        <item x="15"/>
        <item x="14"/>
        <item m="1" x="34"/>
        <item x="13"/>
        <item x="12"/>
        <item m="1" x="29"/>
        <item x="11"/>
        <item m="1" x="25"/>
        <item m="1" x="23"/>
        <item m="1" x="24"/>
        <item x="10"/>
        <item m="1" x="27"/>
        <item x="9"/>
        <item x="8"/>
        <item m="1" x="32"/>
        <item x="7"/>
        <item x="6"/>
        <item x="5"/>
        <item n="ACAT75-SGR" m="1" x="31"/>
        <item x="3"/>
        <item n="ACAT75-SGR2" m="1" x="33"/>
        <item m="1" x="22"/>
        <item x="0"/>
        <item x="1"/>
        <item x="2"/>
        <item x="4"/>
      </items>
    </pivotField>
    <pivotField compact="0" outline="0" showAll="0"/>
    <pivotField compact="0" outline="0" showAll="0" defaultSubtotal="0"/>
    <pivotField compact="0" outline="0" showAll="0" defaultSubtotal="0"/>
  </pivotFields>
  <rowFields count="1">
    <field x="26"/>
  </rowFields>
  <rowItems count="22">
    <i>
      <x v="1"/>
    </i>
    <i>
      <x v="2"/>
    </i>
    <i>
      <x v="5"/>
    </i>
    <i>
      <x v="7"/>
    </i>
    <i>
      <x v="8"/>
    </i>
    <i>
      <x v="9"/>
    </i>
    <i>
      <x v="10"/>
    </i>
    <i>
      <x v="12"/>
    </i>
    <i>
      <x v="13"/>
    </i>
    <i>
      <x v="15"/>
    </i>
    <i>
      <x v="19"/>
    </i>
    <i>
      <x v="21"/>
    </i>
    <i>
      <x v="22"/>
    </i>
    <i>
      <x v="24"/>
    </i>
    <i>
      <x v="25"/>
    </i>
    <i>
      <x v="26"/>
    </i>
    <i>
      <x v="28"/>
    </i>
    <i>
      <x v="31"/>
    </i>
    <i>
      <x v="32"/>
    </i>
    <i>
      <x v="33"/>
    </i>
    <i>
      <x v="34"/>
    </i>
    <i t="grand">
      <x/>
    </i>
  </rowItems>
  <colFields count="1">
    <field x="24"/>
  </colFields>
  <colItems count="5">
    <i>
      <x v="4"/>
    </i>
    <i>
      <x v="6"/>
    </i>
    <i>
      <x v="7"/>
    </i>
    <i>
      <x v="8"/>
    </i>
    <i t="grand">
      <x/>
    </i>
  </colItems>
  <dataFields count="1">
    <dataField name="   " fld="25" subtotal="count" baseField="21" baseItem="0"/>
  </dataFields>
  <formats count="124">
    <format dxfId="123">
      <pivotArea outline="0" collapsedLevelsAreSubtotals="1" fieldPosition="0"/>
    </format>
    <format dxfId="122">
      <pivotArea field="26" type="button" dataOnly="0" labelOnly="1" outline="0" axis="axisRow" fieldPosition="0"/>
    </format>
    <format dxfId="121">
      <pivotArea dataOnly="0" labelOnly="1" outline="0" fieldPosition="0">
        <references count="1">
          <reference field="26" count="7">
            <x v="1"/>
            <x v="2"/>
            <x v="5"/>
            <x v="7"/>
            <x v="8"/>
            <x v="9"/>
            <x v="10"/>
          </reference>
        </references>
      </pivotArea>
    </format>
    <format dxfId="120">
      <pivotArea dataOnly="0" labelOnly="1" grandRow="1" outline="0" fieldPosition="0"/>
    </format>
    <format dxfId="119">
      <pivotArea dataOnly="0" labelOnly="1" grandCol="1" outline="0" fieldPosition="0"/>
    </format>
    <format dxfId="118">
      <pivotArea outline="0" collapsedLevelsAreSubtotals="1" fieldPosition="0"/>
    </format>
    <format dxfId="117">
      <pivotArea field="26" type="button" dataOnly="0" labelOnly="1" outline="0" axis="axisRow" fieldPosition="0"/>
    </format>
    <format dxfId="116">
      <pivotArea dataOnly="0" labelOnly="1" outline="0" fieldPosition="0">
        <references count="1">
          <reference field="26" count="7">
            <x v="1"/>
            <x v="2"/>
            <x v="5"/>
            <x v="7"/>
            <x v="8"/>
            <x v="9"/>
            <x v="10"/>
          </reference>
        </references>
      </pivotArea>
    </format>
    <format dxfId="115">
      <pivotArea dataOnly="0" labelOnly="1" grandRow="1" outline="0" fieldPosition="0"/>
    </format>
    <format dxfId="114">
      <pivotArea dataOnly="0" labelOnly="1" grandCol="1" outline="0" fieldPosition="0"/>
    </format>
    <format dxfId="113">
      <pivotArea outline="0" collapsedLevelsAreSubtotals="1" fieldPosition="0"/>
    </format>
    <format dxfId="112">
      <pivotArea field="26" type="button" dataOnly="0" labelOnly="1" outline="0" axis="axisRow" fieldPosition="0"/>
    </format>
    <format dxfId="111">
      <pivotArea dataOnly="0" labelOnly="1" outline="0" fieldPosition="0">
        <references count="1">
          <reference field="26" count="7">
            <x v="1"/>
            <x v="2"/>
            <x v="5"/>
            <x v="7"/>
            <x v="8"/>
            <x v="9"/>
            <x v="10"/>
          </reference>
        </references>
      </pivotArea>
    </format>
    <format dxfId="110">
      <pivotArea dataOnly="0" labelOnly="1" grandRow="1" outline="0" fieldPosition="0"/>
    </format>
    <format dxfId="109">
      <pivotArea dataOnly="0" labelOnly="1" grandCol="1" outline="0" fieldPosition="0"/>
    </format>
    <format dxfId="108">
      <pivotArea outline="0" collapsedLevelsAreSubtotals="1" fieldPosition="0"/>
    </format>
    <format dxfId="107">
      <pivotArea field="26" type="button" dataOnly="0" labelOnly="1" outline="0" axis="axisRow" fieldPosition="0"/>
    </format>
    <format dxfId="106">
      <pivotArea dataOnly="0" labelOnly="1" outline="0" fieldPosition="0">
        <references count="1">
          <reference field="26" count="7">
            <x v="1"/>
            <x v="2"/>
            <x v="5"/>
            <x v="7"/>
            <x v="8"/>
            <x v="9"/>
            <x v="10"/>
          </reference>
        </references>
      </pivotArea>
    </format>
    <format dxfId="105">
      <pivotArea dataOnly="0" labelOnly="1" grandRow="1" outline="0" fieldPosition="0"/>
    </format>
    <format dxfId="104">
      <pivotArea dataOnly="0" labelOnly="1" grandCol="1" outline="0" fieldPosition="0"/>
    </format>
    <format dxfId="103">
      <pivotArea field="26" type="button" dataOnly="0" labelOnly="1" outline="0" axis="axisRow" fieldPosition="0"/>
    </format>
    <format dxfId="102">
      <pivotArea dataOnly="0" labelOnly="1" grandRow="1" outline="0" fieldPosition="0"/>
    </format>
    <format dxfId="101">
      <pivotArea dataOnly="0" labelOnly="1" outline="0" fieldPosition="0">
        <references count="1">
          <reference field="24" count="0"/>
        </references>
      </pivotArea>
    </format>
    <format dxfId="100">
      <pivotArea dataOnly="0" labelOnly="1" outline="0" fieldPosition="0">
        <references count="1">
          <reference field="24" count="1">
            <x v="4"/>
          </reference>
        </references>
      </pivotArea>
    </format>
    <format dxfId="99">
      <pivotArea dataOnly="0" labelOnly="1" outline="0" fieldPosition="0">
        <references count="1">
          <reference field="24" count="0"/>
        </references>
      </pivotArea>
    </format>
    <format dxfId="98">
      <pivotArea dataOnly="0" labelOnly="1" grandCol="1" outline="0" fieldPosition="0"/>
    </format>
    <format dxfId="97">
      <pivotArea dataOnly="0" labelOnly="1" outline="0" fieldPosition="0">
        <references count="1">
          <reference field="24" count="0"/>
        </references>
      </pivotArea>
    </format>
    <format dxfId="96">
      <pivotArea outline="0" fieldPosition="0">
        <references count="1">
          <reference field="24" count="1" selected="0">
            <x v="4"/>
          </reference>
        </references>
      </pivotArea>
    </format>
    <format dxfId="95">
      <pivotArea dataOnly="0" labelOnly="1" outline="0" fieldPosition="0">
        <references count="1">
          <reference field="26" count="1">
            <x v="12"/>
          </reference>
        </references>
      </pivotArea>
    </format>
    <format dxfId="94">
      <pivotArea dataOnly="0" labelOnly="1" outline="0" fieldPosition="0">
        <references count="1">
          <reference field="26" count="8">
            <x v="1"/>
            <x v="2"/>
            <x v="5"/>
            <x v="7"/>
            <x v="8"/>
            <x v="9"/>
            <x v="10"/>
            <x v="12"/>
          </reference>
        </references>
      </pivotArea>
    </format>
    <format dxfId="93">
      <pivotArea dataOnly="0" labelOnly="1" outline="0" fieldPosition="0">
        <references count="1">
          <reference field="26" count="1">
            <x v="13"/>
          </reference>
        </references>
      </pivotArea>
    </format>
    <format dxfId="92">
      <pivotArea dataOnly="0" labelOnly="1" outline="0" fieldPosition="0">
        <references count="1">
          <reference field="26" count="1">
            <x v="12"/>
          </reference>
        </references>
      </pivotArea>
    </format>
    <format dxfId="91">
      <pivotArea dataOnly="0" labelOnly="1" outline="0" fieldPosition="0">
        <references count="1">
          <reference field="26" count="1">
            <x v="13"/>
          </reference>
        </references>
      </pivotArea>
    </format>
    <format dxfId="90">
      <pivotArea dataOnly="0" labelOnly="1" outline="0" fieldPosition="0">
        <references count="1">
          <reference field="26" count="1">
            <x v="14"/>
          </reference>
        </references>
      </pivotArea>
    </format>
    <format dxfId="89">
      <pivotArea dataOnly="0" labelOnly="1" outline="0" fieldPosition="0">
        <references count="1">
          <reference field="26" count="1">
            <x v="14"/>
          </reference>
        </references>
      </pivotArea>
    </format>
    <format dxfId="88">
      <pivotArea dataOnly="0" labelOnly="1" outline="0" fieldPosition="0">
        <references count="1">
          <reference field="26" count="1">
            <x v="15"/>
          </reference>
        </references>
      </pivotArea>
    </format>
    <format dxfId="87">
      <pivotArea dataOnly="0" labelOnly="1" outline="0" fieldPosition="0">
        <references count="1">
          <reference field="26" count="11">
            <x v="1"/>
            <x v="2"/>
            <x v="5"/>
            <x v="7"/>
            <x v="8"/>
            <x v="9"/>
            <x v="10"/>
            <x v="12"/>
            <x v="13"/>
            <x v="14"/>
            <x v="15"/>
          </reference>
        </references>
      </pivotArea>
    </format>
    <format dxfId="86">
      <pivotArea dataOnly="0" labelOnly="1" outline="0" fieldPosition="0">
        <references count="1">
          <reference field="26" count="1">
            <x v="16"/>
          </reference>
        </references>
      </pivotArea>
    </format>
    <format dxfId="85">
      <pivotArea dataOnly="0" labelOnly="1" outline="0" fieldPosition="0">
        <references count="1">
          <reference field="26" count="1">
            <x v="16"/>
          </reference>
        </references>
      </pivotArea>
    </format>
    <format dxfId="84">
      <pivotArea dataOnly="0" labelOnly="1" outline="0" fieldPosition="0">
        <references count="1">
          <reference field="26" count="1">
            <x v="15"/>
          </reference>
        </references>
      </pivotArea>
    </format>
    <format dxfId="83">
      <pivotArea field="26" type="button" dataOnly="0" labelOnly="1" outline="0" axis="axisRow" fieldPosition="0"/>
    </format>
    <format dxfId="82">
      <pivotArea dataOnly="0" labelOnly="1" outline="0" fieldPosition="0">
        <references count="1">
          <reference field="26" count="11">
            <x v="1"/>
            <x v="2"/>
            <x v="5"/>
            <x v="7"/>
            <x v="8"/>
            <x v="9"/>
            <x v="10"/>
            <x v="12"/>
            <x v="13"/>
            <x v="15"/>
            <x v="16"/>
          </reference>
        </references>
      </pivotArea>
    </format>
    <format dxfId="81">
      <pivotArea dataOnly="0" labelOnly="1" grandRow="1" outline="0" fieldPosition="0"/>
    </format>
    <format dxfId="80">
      <pivotArea field="26" type="button" dataOnly="0" labelOnly="1" outline="0" axis="axisRow" fieldPosition="0"/>
    </format>
    <format dxfId="79">
      <pivotArea dataOnly="0" labelOnly="1" outline="0" fieldPosition="0">
        <references count="1">
          <reference field="26" count="11">
            <x v="1"/>
            <x v="2"/>
            <x v="5"/>
            <x v="7"/>
            <x v="8"/>
            <x v="9"/>
            <x v="10"/>
            <x v="12"/>
            <x v="13"/>
            <x v="15"/>
            <x v="16"/>
          </reference>
        </references>
      </pivotArea>
    </format>
    <format dxfId="78">
      <pivotArea dataOnly="0" labelOnly="1" grandRow="1" outline="0" fieldPosition="0"/>
    </format>
    <format dxfId="77">
      <pivotArea grandRow="1" outline="0" collapsedLevelsAreSubtotals="1" fieldPosition="0"/>
    </format>
    <format dxfId="76">
      <pivotArea grandRow="1" outline="0" collapsedLevelsAreSubtotals="1" fieldPosition="0"/>
    </format>
    <format dxfId="75">
      <pivotArea grandRow="1" outline="0" collapsedLevelsAreSubtotals="1" fieldPosition="0"/>
    </format>
    <format dxfId="74">
      <pivotArea outline="0" collapsedLevelsAreSubtotals="1" fieldPosition="0"/>
    </format>
    <format dxfId="73">
      <pivotArea field="26" type="button" dataOnly="0" labelOnly="1" outline="0" axis="axisRow" fieldPosition="0"/>
    </format>
    <format dxfId="72">
      <pivotArea field="26" type="button" dataOnly="0" labelOnly="1" outline="0" axis="axisRow" fieldPosition="0"/>
    </format>
    <format dxfId="71">
      <pivotArea dataOnly="0" labelOnly="1" outline="0" fieldPosition="0">
        <references count="1">
          <reference field="26" count="11">
            <x v="1"/>
            <x v="2"/>
            <x v="5"/>
            <x v="7"/>
            <x v="8"/>
            <x v="9"/>
            <x v="10"/>
            <x v="12"/>
            <x v="13"/>
            <x v="15"/>
            <x v="16"/>
          </reference>
        </references>
      </pivotArea>
    </format>
    <format dxfId="70">
      <pivotArea dataOnly="0" labelOnly="1" grandRow="1" outline="0" fieldPosition="0"/>
    </format>
    <format dxfId="69">
      <pivotArea outline="0" fieldPosition="0">
        <references count="1">
          <reference field="26" count="11" selected="0">
            <x v="1"/>
            <x v="2"/>
            <x v="5"/>
            <x v="7"/>
            <x v="8"/>
            <x v="9"/>
            <x v="10"/>
            <x v="12"/>
            <x v="13"/>
            <x v="15"/>
            <x v="16"/>
          </reference>
        </references>
      </pivotArea>
    </format>
    <format dxfId="68">
      <pivotArea dataOnly="0" labelOnly="1" outline="0" fieldPosition="0">
        <references count="1">
          <reference field="24" count="0"/>
        </references>
      </pivotArea>
    </format>
    <format dxfId="67">
      <pivotArea dataOnly="0" labelOnly="1" grandCol="1" outline="0" fieldPosition="0"/>
    </format>
    <format dxfId="66">
      <pivotArea grandRow="1" outline="0" collapsedLevelsAreSubtotals="1" fieldPosition="0"/>
    </format>
    <format dxfId="65">
      <pivotArea grandRow="1" grandCol="1" outline="0" collapsedLevelsAreSubtotals="1" fieldPosition="0"/>
    </format>
    <format dxfId="64">
      <pivotArea grandRow="1" outline="0" collapsedLevelsAreSubtotals="1" fieldPosition="0"/>
    </format>
    <format dxfId="63">
      <pivotArea grandRow="1" outline="0" collapsedLevelsAreSubtotals="1" fieldPosition="0"/>
    </format>
    <format dxfId="62">
      <pivotArea grandRow="1" outline="0" collapsedLevelsAreSubtotals="1" fieldPosition="0"/>
    </format>
    <format dxfId="61">
      <pivotArea grandRow="1" outline="0" collapsedLevelsAreSubtotals="1" fieldPosition="0"/>
    </format>
    <format dxfId="60">
      <pivotArea dataOnly="0" labelOnly="1" outline="0" fieldPosition="0">
        <references count="1">
          <reference field="26" count="1">
            <x v="17"/>
          </reference>
        </references>
      </pivotArea>
    </format>
    <format dxfId="59">
      <pivotArea dataOnly="0" labelOnly="1" outline="0" fieldPosition="0">
        <references count="1">
          <reference field="26" count="1">
            <x v="17"/>
          </reference>
        </references>
      </pivotArea>
    </format>
    <format dxfId="58">
      <pivotArea outline="0" fieldPosition="0">
        <references count="1">
          <reference field="26" count="1" selected="0">
            <x v="16"/>
          </reference>
        </references>
      </pivotArea>
    </format>
    <format dxfId="57">
      <pivotArea outline="0" fieldPosition="0">
        <references count="2">
          <reference field="24" count="1" selected="0">
            <x v="4"/>
          </reference>
          <reference field="26" count="1" selected="0">
            <x v="16"/>
          </reference>
        </references>
      </pivotArea>
    </format>
    <format dxfId="56">
      <pivotArea field="26" grandCol="1" outline="0" axis="axisRow" fieldPosition="0">
        <references count="1">
          <reference field="26" count="1" selected="0">
            <x v="16"/>
          </reference>
        </references>
      </pivotArea>
    </format>
    <format dxfId="55">
      <pivotArea outline="0" fieldPosition="0">
        <references count="1">
          <reference field="26" count="1" selected="0">
            <x v="17"/>
          </reference>
        </references>
      </pivotArea>
    </format>
    <format dxfId="54">
      <pivotArea grandRow="1" outline="0" collapsedLevelsAreSubtotals="1" fieldPosition="0"/>
    </format>
    <format dxfId="53">
      <pivotArea grandRow="1" outline="0" collapsedLevelsAreSubtotals="1" fieldPosition="0"/>
    </format>
    <format dxfId="52">
      <pivotArea grandRow="1" grandCol="1" outline="0" collapsedLevelsAreSubtotals="1" fieldPosition="0"/>
    </format>
    <format dxfId="51">
      <pivotArea field="24" grandRow="1" outline="0" axis="axisCol" fieldPosition="0">
        <references count="1">
          <reference field="24" count="1" selected="0">
            <x v="4"/>
          </reference>
        </references>
      </pivotArea>
    </format>
    <format dxfId="50">
      <pivotArea outline="0" fieldPosition="0">
        <references count="2">
          <reference field="24" count="1" selected="0">
            <x v="4"/>
          </reference>
          <reference field="26" count="1" selected="0">
            <x v="17"/>
          </reference>
        </references>
      </pivotArea>
    </format>
    <format dxfId="49">
      <pivotArea field="26" grandCol="1" outline="0" axis="axisRow" fieldPosition="0">
        <references count="1">
          <reference field="26" count="1" selected="0">
            <x v="16"/>
          </reference>
        </references>
      </pivotArea>
    </format>
    <format dxfId="48">
      <pivotArea field="26" grandCol="1" outline="0" axis="axisRow" fieldPosition="0">
        <references count="1">
          <reference field="26" count="1" selected="0">
            <x v="17"/>
          </reference>
        </references>
      </pivotArea>
    </format>
    <format dxfId="47">
      <pivotArea dataOnly="0" labelOnly="1" outline="0" fieldPosition="0">
        <references count="1">
          <reference field="26" count="1">
            <x v="18"/>
          </reference>
        </references>
      </pivotArea>
    </format>
    <format dxfId="46">
      <pivotArea dataOnly="0" labelOnly="1" outline="0" fieldPosition="0">
        <references count="1">
          <reference field="26" count="1">
            <x v="18"/>
          </reference>
        </references>
      </pivotArea>
    </format>
    <format dxfId="45">
      <pivotArea dataOnly="0" labelOnly="1" outline="0" fieldPosition="0">
        <references count="1">
          <reference field="26" count="1">
            <x v="18"/>
          </reference>
        </references>
      </pivotArea>
    </format>
    <format dxfId="44">
      <pivotArea outline="0" fieldPosition="0">
        <references count="2">
          <reference field="24" count="1" selected="0">
            <x v="4"/>
          </reference>
          <reference field="26" count="1" selected="0">
            <x v="18"/>
          </reference>
        </references>
      </pivotArea>
    </format>
    <format dxfId="43">
      <pivotArea field="26" grandCol="1" outline="0" axis="axisRow" fieldPosition="0">
        <references count="1">
          <reference field="26" count="1" selected="0">
            <x v="18"/>
          </reference>
        </references>
      </pivotArea>
    </format>
    <format dxfId="42">
      <pivotArea dataOnly="0" labelOnly="1" outline="0" fieldPosition="0">
        <references count="1">
          <reference field="26" count="1">
            <x v="19"/>
          </reference>
        </references>
      </pivotArea>
    </format>
    <format dxfId="41">
      <pivotArea dataOnly="0" labelOnly="1" outline="0" fieldPosition="0">
        <references count="1">
          <reference field="26" count="1">
            <x v="21"/>
          </reference>
        </references>
      </pivotArea>
    </format>
    <format dxfId="40">
      <pivotArea dataOnly="0" labelOnly="1" outline="0" fieldPosition="0">
        <references count="1">
          <reference field="26" count="1">
            <x v="22"/>
          </reference>
        </references>
      </pivotArea>
    </format>
    <format dxfId="39">
      <pivotArea dataOnly="0" labelOnly="1" outline="0" fieldPosition="0">
        <references count="1">
          <reference field="26" count="1">
            <x v="23"/>
          </reference>
        </references>
      </pivotArea>
    </format>
    <format dxfId="38">
      <pivotArea dataOnly="0" labelOnly="1" outline="0" fieldPosition="0">
        <references count="1">
          <reference field="26" count="1">
            <x v="24"/>
          </reference>
        </references>
      </pivotArea>
    </format>
    <format dxfId="37">
      <pivotArea dataOnly="0" labelOnly="1" outline="0" fieldPosition="0">
        <references count="1">
          <reference field="26" count="1">
            <x v="25"/>
          </reference>
        </references>
      </pivotArea>
    </format>
    <format dxfId="36">
      <pivotArea dataOnly="0" labelOnly="1" outline="0" fieldPosition="0">
        <references count="1">
          <reference field="26" count="15">
            <x v="1"/>
            <x v="2"/>
            <x v="5"/>
            <x v="7"/>
            <x v="8"/>
            <x v="9"/>
            <x v="10"/>
            <x v="12"/>
            <x v="13"/>
            <x v="15"/>
            <x v="19"/>
            <x v="21"/>
            <x v="22"/>
            <x v="24"/>
            <x v="25"/>
          </reference>
        </references>
      </pivotArea>
    </format>
    <format dxfId="35">
      <pivotArea dataOnly="0" labelOnly="1" grandCol="1" outline="0" fieldPosition="0"/>
    </format>
    <format dxfId="34">
      <pivotArea dataOnly="0" labelOnly="1" grandCol="1" outline="0" fieldPosition="0"/>
    </format>
    <format dxfId="33">
      <pivotArea grandRow="1" outline="0" collapsedLevelsAreSubtotals="1" fieldPosition="0"/>
    </format>
    <format dxfId="32">
      <pivotArea grandRow="1" outline="0" collapsedLevelsAreSubtotals="1" fieldPosition="0"/>
    </format>
    <format dxfId="31">
      <pivotArea grandRow="1" outline="0" collapsedLevelsAreSubtotals="1" fieldPosition="0"/>
    </format>
    <format dxfId="30">
      <pivotArea dataOnly="0" labelOnly="1" grandRow="1" outline="0" fieldPosition="0"/>
    </format>
    <format dxfId="29">
      <pivotArea outline="0" fieldPosition="0">
        <references count="1">
          <reference field="26" count="15" selected="0">
            <x v="1"/>
            <x v="2"/>
            <x v="5"/>
            <x v="7"/>
            <x v="8"/>
            <x v="9"/>
            <x v="10"/>
            <x v="12"/>
            <x v="13"/>
            <x v="15"/>
            <x v="19"/>
            <x v="21"/>
            <x v="22"/>
            <x v="24"/>
            <x v="25"/>
          </reference>
        </references>
      </pivotArea>
    </format>
    <format dxfId="28">
      <pivotArea field="26" type="button" dataOnly="0" labelOnly="1" outline="0" axis="axisRow" fieldPosition="0"/>
    </format>
    <format dxfId="27">
      <pivotArea dataOnly="0" labelOnly="1" outline="0" fieldPosition="0">
        <references count="1">
          <reference field="26" count="15">
            <x v="1"/>
            <x v="2"/>
            <x v="5"/>
            <x v="7"/>
            <x v="8"/>
            <x v="9"/>
            <x v="10"/>
            <x v="12"/>
            <x v="13"/>
            <x v="15"/>
            <x v="19"/>
            <x v="21"/>
            <x v="22"/>
            <x v="24"/>
            <x v="25"/>
          </reference>
        </references>
      </pivotArea>
    </format>
    <format dxfId="26">
      <pivotArea dataOnly="0" labelOnly="1" outline="0" fieldPosition="0">
        <references count="1">
          <reference field="24" count="0"/>
        </references>
      </pivotArea>
    </format>
    <format dxfId="25">
      <pivotArea dataOnly="0" labelOnly="1" grandCol="1" outline="0" fieldPosition="0"/>
    </format>
    <format dxfId="24">
      <pivotArea dataOnly="0" labelOnly="1" outline="0" fieldPosition="0">
        <references count="1">
          <reference field="26" count="1">
            <x v="26"/>
          </reference>
        </references>
      </pivotArea>
    </format>
    <format dxfId="23">
      <pivotArea dataOnly="0" labelOnly="1" outline="0" fieldPosition="0">
        <references count="1">
          <reference field="26" count="1">
            <x v="27"/>
          </reference>
        </references>
      </pivotArea>
    </format>
    <format dxfId="22">
      <pivotArea field="26" type="button" dataOnly="0" labelOnly="1" outline="0" axis="axisRow" fieldPosition="0"/>
    </format>
    <format dxfId="21">
      <pivotArea dataOnly="0" labelOnly="1" outline="0" fieldPosition="0">
        <references count="1">
          <reference field="26" count="1">
            <x v="28"/>
          </reference>
        </references>
      </pivotArea>
    </format>
    <format dxfId="20">
      <pivotArea dataOnly="0" labelOnly="1" outline="0" fieldPosition="0">
        <references count="1">
          <reference field="26" count="1">
            <x v="29"/>
          </reference>
        </references>
      </pivotArea>
    </format>
    <format dxfId="19">
      <pivotArea dataOnly="0" labelOnly="1" outline="0" fieldPosition="0">
        <references count="1">
          <reference field="26" count="1">
            <x v="30"/>
          </reference>
        </references>
      </pivotArea>
    </format>
    <format dxfId="18">
      <pivotArea dataOnly="0" labelOnly="1" outline="0" fieldPosition="0">
        <references count="1">
          <reference field="26" count="1">
            <x v="31"/>
          </reference>
        </references>
      </pivotArea>
    </format>
    <format dxfId="17">
      <pivotArea dataOnly="0" labelOnly="1" outline="0" fieldPosition="0">
        <references count="1">
          <reference field="26" count="2">
            <x v="32"/>
            <x v="33"/>
          </reference>
        </references>
      </pivotArea>
    </format>
    <format dxfId="16">
      <pivotArea dataOnly="0" labelOnly="1" outline="0" fieldPosition="0">
        <references count="1">
          <reference field="26" count="1">
            <x v="28"/>
          </reference>
        </references>
      </pivotArea>
    </format>
    <format dxfId="15">
      <pivotArea dataOnly="0" labelOnly="1" outline="0" fieldPosition="0">
        <references count="1">
          <reference field="26" count="1">
            <x v="30"/>
          </reference>
        </references>
      </pivotArea>
    </format>
    <format dxfId="14">
      <pivotArea dataOnly="0" labelOnly="1" outline="0" fieldPosition="0">
        <references count="1">
          <reference field="26" count="1">
            <x v="30"/>
          </reference>
        </references>
      </pivotArea>
    </format>
    <format dxfId="13">
      <pivotArea dataOnly="0" labelOnly="1" outline="0" fieldPosition="0">
        <references count="1">
          <reference field="26" count="1">
            <x v="32"/>
          </reference>
        </references>
      </pivotArea>
    </format>
    <format dxfId="12">
      <pivotArea dataOnly="0" labelOnly="1" outline="0" fieldPosition="0">
        <references count="1">
          <reference field="26" count="1">
            <x v="33"/>
          </reference>
        </references>
      </pivotArea>
    </format>
    <format dxfId="11">
      <pivotArea dataOnly="0" labelOnly="1" outline="0" fieldPosition="0">
        <references count="1">
          <reference field="26" count="1">
            <x v="34"/>
          </reference>
        </references>
      </pivotArea>
    </format>
    <format dxfId="10">
      <pivotArea dataOnly="0" labelOnly="1" outline="0" fieldPosition="0">
        <references count="1">
          <reference field="26" count="1">
            <x v="34"/>
          </reference>
        </references>
      </pivotArea>
    </format>
    <format dxfId="9">
      <pivotArea type="all" dataOnly="0" outline="0" fieldPosition="0"/>
    </format>
    <format dxfId="8">
      <pivotArea outline="0" collapsedLevelsAreSubtotals="1" fieldPosition="0"/>
    </format>
    <format dxfId="7">
      <pivotArea type="origin" dataOnly="0" labelOnly="1" outline="0" fieldPosition="0"/>
    </format>
    <format dxfId="6">
      <pivotArea field="24" type="button" dataOnly="0" labelOnly="1" outline="0" axis="axisCol" fieldPosition="0"/>
    </format>
    <format dxfId="5">
      <pivotArea type="topRight" dataOnly="0" labelOnly="1" outline="0" fieldPosition="0"/>
    </format>
    <format dxfId="4">
      <pivotArea field="26" type="button" dataOnly="0" labelOnly="1" outline="0" axis="axisRow" fieldPosition="0"/>
    </format>
    <format dxfId="3">
      <pivotArea dataOnly="0" labelOnly="1" outline="0" fieldPosition="0">
        <references count="1">
          <reference field="26" count="21">
            <x v="1"/>
            <x v="2"/>
            <x v="5"/>
            <x v="7"/>
            <x v="8"/>
            <x v="9"/>
            <x v="10"/>
            <x v="12"/>
            <x v="13"/>
            <x v="15"/>
            <x v="19"/>
            <x v="21"/>
            <x v="22"/>
            <x v="24"/>
            <x v="25"/>
            <x v="26"/>
            <x v="28"/>
            <x v="31"/>
            <x v="32"/>
            <x v="33"/>
            <x v="34"/>
          </reference>
        </references>
      </pivotArea>
    </format>
    <format dxfId="2">
      <pivotArea dataOnly="0" labelOnly="1" grandRow="1" outline="0" fieldPosition="0"/>
    </format>
    <format dxfId="1">
      <pivotArea dataOnly="0" labelOnly="1" outline="0" fieldPosition="0">
        <references count="1">
          <reference field="24" count="0"/>
        </references>
      </pivotArea>
    </format>
    <format dxfId="0">
      <pivotArea dataOnly="0" labelOnly="1" grandCol="1" outline="0" fieldPosition="0"/>
    </format>
  </formats>
  <chartFormats count="9">
    <chartFormat chart="43" format="6" series="1">
      <pivotArea type="data" outline="0" fieldPosition="0">
        <references count="1">
          <reference field="4294967294" count="1" selected="0">
            <x v="0"/>
          </reference>
        </references>
      </pivotArea>
    </chartFormat>
    <chartFormat chart="43" format="20" series="1">
      <pivotArea type="data" outline="0" fieldPosition="0">
        <references count="2">
          <reference field="4294967294" count="1" selected="0">
            <x v="0"/>
          </reference>
          <reference field="24" count="1" selected="0">
            <x v="4"/>
          </reference>
        </references>
      </pivotArea>
    </chartFormat>
    <chartFormat chart="43" format="23">
      <pivotArea type="data" outline="0" fieldPosition="0">
        <references count="3">
          <reference field="4294967294" count="1" selected="0">
            <x v="0"/>
          </reference>
          <reference field="24" count="1" selected="0">
            <x v="4"/>
          </reference>
          <reference field="26" count="1" selected="0">
            <x v="1"/>
          </reference>
        </references>
      </pivotArea>
    </chartFormat>
    <chartFormat chart="43" format="24">
      <pivotArea type="data" outline="0" fieldPosition="0">
        <references count="3">
          <reference field="4294967294" count="1" selected="0">
            <x v="0"/>
          </reference>
          <reference field="24" count="1" selected="0">
            <x v="4"/>
          </reference>
          <reference field="26" count="1" selected="0">
            <x v="9"/>
          </reference>
        </references>
      </pivotArea>
    </chartFormat>
    <chartFormat chart="43" format="28" series="1">
      <pivotArea type="data" outline="0" fieldPosition="0">
        <references count="2">
          <reference field="4294967294" count="1" selected="0">
            <x v="0"/>
          </reference>
          <reference field="24" count="1" selected="0">
            <x v="6"/>
          </reference>
        </references>
      </pivotArea>
    </chartFormat>
    <chartFormat chart="43" format="29" series="1">
      <pivotArea type="data" outline="0" fieldPosition="0">
        <references count="2">
          <reference field="4294967294" count="1" selected="0">
            <x v="0"/>
          </reference>
          <reference field="24" count="1" selected="0">
            <x v="7"/>
          </reference>
        </references>
      </pivotArea>
    </chartFormat>
    <chartFormat chart="43" format="30" series="1">
      <pivotArea type="data" outline="0" fieldPosition="0">
        <references count="2">
          <reference field="4294967294" count="1" selected="0">
            <x v="0"/>
          </reference>
          <reference field="24" count="1" selected="0">
            <x v="8"/>
          </reference>
        </references>
      </pivotArea>
    </chartFormat>
    <chartFormat chart="43" format="31">
      <pivotArea type="data" outline="0" fieldPosition="0">
        <references count="3">
          <reference field="4294967294" count="1" selected="0">
            <x v="0"/>
          </reference>
          <reference field="24" count="1" selected="0">
            <x v="7"/>
          </reference>
          <reference field="26" count="1" selected="0">
            <x v="8"/>
          </reference>
        </references>
      </pivotArea>
    </chartFormat>
    <chartFormat chart="43" format="32">
      <pivotArea type="data" outline="0" fieldPosition="0">
        <references count="3">
          <reference field="4294967294" count="1" selected="0">
            <x v="0"/>
          </reference>
          <reference field="24" count="1" selected="0">
            <x v="6"/>
          </reference>
          <reference field="26" count="1" selected="0">
            <x v="10"/>
          </reference>
        </references>
      </pivotArea>
    </chartFormat>
  </chartFormats>
  <pivotTableStyleInfo name="Seguimiento OCI"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3" tint="0.59999389629810485"/>
    <pageSetUpPr fitToPage="1"/>
  </sheetPr>
  <dimension ref="A1:AR753"/>
  <sheetViews>
    <sheetView showGridLines="0" tabSelected="1" zoomScale="80" zoomScaleNormal="80" zoomScaleSheetLayoutView="80" zoomScalePageLayoutView="60" workbookViewId="0">
      <pane ySplit="1" topLeftCell="A2" activePane="bottomLeft" state="frozen"/>
      <selection pane="bottomLeft"/>
    </sheetView>
  </sheetViews>
  <sheetFormatPr baseColWidth="10" defaultRowHeight="12.75" x14ac:dyDescent="0.2"/>
  <cols>
    <col min="1" max="1" width="11.42578125" style="197" customWidth="1"/>
    <col min="2" max="2" width="10.85546875" style="198" customWidth="1"/>
    <col min="3" max="3" width="11.85546875" style="198" hidden="1" customWidth="1"/>
    <col min="4" max="4" width="12.7109375" style="198" customWidth="1"/>
    <col min="5" max="5" width="10.7109375" style="199" customWidth="1"/>
    <col min="6" max="6" width="132" style="117" customWidth="1"/>
    <col min="7" max="7" width="53.140625" style="117" customWidth="1"/>
    <col min="8" max="8" width="52.85546875" style="117" customWidth="1"/>
    <col min="9" max="9" width="52.85546875" style="200" customWidth="1"/>
    <col min="10" max="10" width="30.7109375" style="201" customWidth="1"/>
    <col min="11" max="11" width="15.5703125" style="117" customWidth="1"/>
    <col min="12" max="12" width="15.140625" style="117" customWidth="1"/>
    <col min="13" max="13" width="13" style="117" customWidth="1"/>
    <col min="14" max="14" width="19.85546875" style="117" customWidth="1"/>
    <col min="15" max="15" width="20.28515625" style="202" customWidth="1"/>
    <col min="16" max="16" width="15.140625" style="117" customWidth="1"/>
    <col min="17" max="17" width="32.140625" style="14" hidden="1" customWidth="1"/>
    <col min="18" max="18" width="32.140625" style="203" hidden="1" customWidth="1"/>
    <col min="19" max="19" width="32.140625" style="14" hidden="1" customWidth="1"/>
    <col min="20" max="20" width="23.5703125" style="204" customWidth="1"/>
    <col min="21" max="21" width="17.85546875" style="205" hidden="1" customWidth="1"/>
    <col min="22" max="22" width="20.85546875" style="205" hidden="1" customWidth="1"/>
    <col min="23" max="23" width="18.140625" style="205" hidden="1" customWidth="1"/>
    <col min="24" max="24" width="13.7109375" style="205" hidden="1" customWidth="1"/>
    <col min="25" max="26" width="14.5703125" style="138" customWidth="1"/>
    <col min="27" max="27" width="20.85546875" style="139" customWidth="1"/>
    <col min="28" max="29" width="14.5703125" style="139" bestFit="1" customWidth="1"/>
    <col min="30" max="30" width="33.85546875" style="139" hidden="1" customWidth="1"/>
    <col min="31" max="31" width="12" style="173" hidden="1" customWidth="1"/>
    <col min="32" max="32" width="9.42578125" style="173" hidden="1" customWidth="1"/>
    <col min="33" max="33" width="13.85546875" style="173" hidden="1" customWidth="1"/>
    <col min="34" max="34" width="11.42578125" style="114" hidden="1" customWidth="1"/>
    <col min="35" max="35" width="22.85546875" style="115" customWidth="1"/>
    <col min="36" max="36" width="19.28515625" style="115" customWidth="1"/>
    <col min="37" max="37" width="11.42578125" style="115"/>
    <col min="38" max="44" width="11.42578125" style="116"/>
    <col min="45" max="16384" width="11.42578125" style="117"/>
  </cols>
  <sheetData>
    <row r="1" spans="1:44" s="14" customFormat="1" ht="48.75" customHeight="1" x14ac:dyDescent="0.2">
      <c r="A1" s="1" t="s">
        <v>1740</v>
      </c>
      <c r="B1" s="1" t="s">
        <v>652</v>
      </c>
      <c r="C1" s="1" t="s">
        <v>1739</v>
      </c>
      <c r="D1" s="1" t="s">
        <v>311</v>
      </c>
      <c r="E1" s="2" t="s">
        <v>13</v>
      </c>
      <c r="F1" s="3" t="s">
        <v>1741</v>
      </c>
      <c r="G1" s="3" t="s">
        <v>14</v>
      </c>
      <c r="H1" s="3" t="s">
        <v>15</v>
      </c>
      <c r="I1" s="3" t="s">
        <v>307</v>
      </c>
      <c r="J1" s="3" t="s">
        <v>1742</v>
      </c>
      <c r="K1" s="3" t="s">
        <v>1743</v>
      </c>
      <c r="L1" s="4" t="s">
        <v>1744</v>
      </c>
      <c r="M1" s="4" t="s">
        <v>1745</v>
      </c>
      <c r="N1" s="3" t="s">
        <v>1746</v>
      </c>
      <c r="O1" s="5" t="s">
        <v>2129</v>
      </c>
      <c r="P1" s="3" t="s">
        <v>308</v>
      </c>
      <c r="Q1" s="3" t="s">
        <v>16</v>
      </c>
      <c r="R1" s="6" t="s">
        <v>2516</v>
      </c>
      <c r="S1" s="6" t="s">
        <v>2513</v>
      </c>
      <c r="T1" s="7" t="s">
        <v>1086</v>
      </c>
      <c r="U1" s="1" t="s">
        <v>6</v>
      </c>
      <c r="V1" s="1" t="s">
        <v>5</v>
      </c>
      <c r="W1" s="1" t="s">
        <v>7</v>
      </c>
      <c r="X1" s="1" t="s">
        <v>50</v>
      </c>
      <c r="Y1" s="1" t="s">
        <v>196</v>
      </c>
      <c r="Z1" s="1" t="s">
        <v>197</v>
      </c>
      <c r="AA1" s="1" t="s">
        <v>200</v>
      </c>
      <c r="AB1" s="1" t="s">
        <v>51</v>
      </c>
      <c r="AC1" s="1" t="s">
        <v>310</v>
      </c>
      <c r="AD1" s="1" t="s">
        <v>309</v>
      </c>
      <c r="AE1" s="8" t="s">
        <v>198</v>
      </c>
      <c r="AF1" s="8" t="s">
        <v>199</v>
      </c>
      <c r="AG1" s="8" t="s">
        <v>205</v>
      </c>
      <c r="AH1" s="8" t="s">
        <v>206</v>
      </c>
      <c r="AI1" s="9" t="s">
        <v>233</v>
      </c>
      <c r="AJ1" s="10">
        <v>44287</v>
      </c>
      <c r="AK1" s="11"/>
      <c r="AL1" s="12"/>
      <c r="AM1" s="13"/>
      <c r="AN1" s="13"/>
      <c r="AO1" s="13"/>
      <c r="AP1" s="13"/>
      <c r="AQ1" s="13"/>
      <c r="AR1" s="13"/>
    </row>
    <row r="2" spans="1:44" s="13" customFormat="1" ht="357" customHeight="1" x14ac:dyDescent="0.2">
      <c r="A2" s="15">
        <v>1</v>
      </c>
      <c r="B2" s="15">
        <v>1</v>
      </c>
      <c r="C2" s="16"/>
      <c r="D2" s="15" t="s">
        <v>2070</v>
      </c>
      <c r="E2" s="17" t="s">
        <v>1992</v>
      </c>
      <c r="F2" s="18" t="s">
        <v>2430</v>
      </c>
      <c r="G2" s="18" t="s">
        <v>2431</v>
      </c>
      <c r="H2" s="18" t="s">
        <v>1989</v>
      </c>
      <c r="I2" s="18" t="s">
        <v>2001</v>
      </c>
      <c r="J2" s="19" t="s">
        <v>1991</v>
      </c>
      <c r="K2" s="19">
        <v>1</v>
      </c>
      <c r="L2" s="20">
        <v>44185</v>
      </c>
      <c r="M2" s="20">
        <v>44285</v>
      </c>
      <c r="N2" s="21">
        <f t="shared" ref="N2:N21" si="0">(+M2-L2)/7</f>
        <v>14.285714285714286</v>
      </c>
      <c r="O2" s="17" t="s">
        <v>1099</v>
      </c>
      <c r="P2" s="22">
        <v>0.3</v>
      </c>
      <c r="Q2" s="19" t="s">
        <v>2483</v>
      </c>
      <c r="R2" s="20"/>
      <c r="S2" s="23">
        <f>(R2-M2)/30</f>
        <v>-1476.1666666666667</v>
      </c>
      <c r="T2" s="24">
        <f t="shared" ref="T2:T21" si="1">IF(P2/K2&gt;1,100,+P2/K2*100)</f>
        <v>30</v>
      </c>
      <c r="U2" s="25">
        <f t="shared" ref="U2:U21" si="2">+N2*T2/100</f>
        <v>4.2857142857142865</v>
      </c>
      <c r="V2" s="25">
        <f t="shared" ref="V2:V21" si="3">IF(M2&lt;=$AJ$1,U2,0)</f>
        <v>4.2857142857142865</v>
      </c>
      <c r="W2" s="25">
        <f t="shared" ref="W2:W21" si="4">IF($AJ$1&gt;=M2,N2,0)</f>
        <v>14.285714285714286</v>
      </c>
      <c r="X2" s="26"/>
      <c r="Y2" s="27" t="str">
        <f t="shared" ref="Y2:Y21" si="5">IF(T2=100,"CUMPLIDA",IF(M2-$AJ$1&lt;0,"VENCIDA",IF(M2-$AJ$1&lt;=30,"PRÓXIMA A VENCER",IF(T2&gt;0,"CON AVANCE","EN TERMINO"))))</f>
        <v>VENCIDA</v>
      </c>
      <c r="Z2" s="27" t="str">
        <f t="shared" ref="Z2:Z21" si="6">IF(A2&lt;&gt;"",IF(AF2=1,"VENCIDO",IF(AF2=2,"PRÓXIMO A VENCER",IF(AF2=3,"EN TERMINO",IF(AF2=4,"CON AVANCE",IF(AF2=5,"CUMPLIDO",))))),"")</f>
        <v>VENCIDO</v>
      </c>
      <c r="AA2" s="28" t="s">
        <v>2486</v>
      </c>
      <c r="AB2" s="29" t="str">
        <f t="shared" ref="AB2:AB21" si="7">AH2</f>
        <v>H1AT73</v>
      </c>
      <c r="AC2" s="29">
        <f>IF(A2&lt;&gt;"",1,AC1+1)</f>
        <v>1</v>
      </c>
      <c r="AD2" s="29" t="str">
        <f t="shared" ref="AD2:AD21" si="8">CONCATENATE(AB2," - ",AC2)</f>
        <v>H1AT73 - 1</v>
      </c>
      <c r="AE2" s="30">
        <f t="shared" ref="AE2:AE21" si="9">IF(Y2="VENCIDA",1,IF(Y2="PRÓXIMA A VENCER",2,IF(Y2="EN TERMINO",3,IF(Y2="CON AVANCE",4,IF(Y2="CUMPLIDA",5,)))))</f>
        <v>1</v>
      </c>
      <c r="AF2" s="30">
        <f t="shared" ref="AF2:AF21" si="10">IF(AC7=AC2+1,MIN(AE2,AF7),AE2)</f>
        <v>1</v>
      </c>
      <c r="AG2" s="30" t="str">
        <f>IF(A2&lt;&gt;"",MID(F2,1,FIND(" ",F2,1)-1),AG1)</f>
        <v>H1AT73.</v>
      </c>
      <c r="AH2" s="30" t="str">
        <f t="shared" ref="AH2:AH21" si="11">IFERROR(MID(AG2,1,FIND(".",AG2,1)-1),AG2)</f>
        <v>H1AT73</v>
      </c>
      <c r="AI2" s="9"/>
      <c r="AJ2" s="10"/>
      <c r="AK2" s="11"/>
      <c r="AL2" s="12"/>
    </row>
    <row r="3" spans="1:44" s="13" customFormat="1" ht="357" customHeight="1" x14ac:dyDescent="0.2">
      <c r="A3" s="15">
        <v>2</v>
      </c>
      <c r="B3" s="15">
        <v>2</v>
      </c>
      <c r="C3" s="16"/>
      <c r="D3" s="15" t="s">
        <v>2070</v>
      </c>
      <c r="E3" s="17" t="s">
        <v>1449</v>
      </c>
      <c r="F3" s="18" t="s">
        <v>2432</v>
      </c>
      <c r="G3" s="18" t="s">
        <v>2433</v>
      </c>
      <c r="H3" s="18" t="s">
        <v>2473</v>
      </c>
      <c r="I3" s="18" t="s">
        <v>2474</v>
      </c>
      <c r="J3" s="19" t="s">
        <v>2475</v>
      </c>
      <c r="K3" s="19">
        <v>1</v>
      </c>
      <c r="L3" s="20">
        <v>44185</v>
      </c>
      <c r="M3" s="20">
        <v>44346</v>
      </c>
      <c r="N3" s="21">
        <f t="shared" si="0"/>
        <v>23</v>
      </c>
      <c r="O3" s="17" t="s">
        <v>19</v>
      </c>
      <c r="P3" s="22">
        <v>0</v>
      </c>
      <c r="Q3" s="19" t="s">
        <v>2483</v>
      </c>
      <c r="R3" s="20"/>
      <c r="S3" s="23">
        <f t="shared" ref="S3:S66" si="12">(R3-M3)/30</f>
        <v>-1478.2</v>
      </c>
      <c r="T3" s="24">
        <f t="shared" si="1"/>
        <v>0</v>
      </c>
      <c r="U3" s="25">
        <f t="shared" si="2"/>
        <v>0</v>
      </c>
      <c r="V3" s="25">
        <f t="shared" si="3"/>
        <v>0</v>
      </c>
      <c r="W3" s="25">
        <f t="shared" si="4"/>
        <v>0</v>
      </c>
      <c r="X3" s="26"/>
      <c r="Y3" s="27" t="str">
        <f t="shared" si="5"/>
        <v>EN TERMINO</v>
      </c>
      <c r="Z3" s="27" t="str">
        <f t="shared" si="6"/>
        <v>EN TERMINO</v>
      </c>
      <c r="AA3" s="28" t="s">
        <v>2486</v>
      </c>
      <c r="AB3" s="29" t="str">
        <f t="shared" si="7"/>
        <v>H2AT73</v>
      </c>
      <c r="AC3" s="29">
        <f t="shared" ref="AC3:AC22" si="13">IF(A3&lt;&gt;"",1,AC2+1)</f>
        <v>1</v>
      </c>
      <c r="AD3" s="29" t="str">
        <f t="shared" si="8"/>
        <v>H2AT73 - 1</v>
      </c>
      <c r="AE3" s="30">
        <f t="shared" si="9"/>
        <v>3</v>
      </c>
      <c r="AF3" s="30">
        <f t="shared" si="10"/>
        <v>3</v>
      </c>
      <c r="AG3" s="30" t="str">
        <f t="shared" ref="AG3:AG22" si="14">IF(A3&lt;&gt;"",MID(F3,1,FIND(" ",F3,1)-1),AG2)</f>
        <v>H2AT73.</v>
      </c>
      <c r="AH3" s="30" t="str">
        <f t="shared" si="11"/>
        <v>H2AT73</v>
      </c>
      <c r="AI3" s="9"/>
      <c r="AJ3" s="10"/>
      <c r="AK3" s="11"/>
      <c r="AL3" s="12"/>
    </row>
    <row r="4" spans="1:44" s="13" customFormat="1" ht="357" customHeight="1" x14ac:dyDescent="0.2">
      <c r="A4" s="15">
        <v>3</v>
      </c>
      <c r="B4" s="15">
        <v>3</v>
      </c>
      <c r="C4" s="16"/>
      <c r="D4" s="15" t="s">
        <v>2070</v>
      </c>
      <c r="E4" s="17" t="s">
        <v>1449</v>
      </c>
      <c r="F4" s="18" t="s">
        <v>2434</v>
      </c>
      <c r="G4" s="18" t="s">
        <v>2435</v>
      </c>
      <c r="H4" s="18" t="s">
        <v>2473</v>
      </c>
      <c r="I4" s="18" t="s">
        <v>2476</v>
      </c>
      <c r="J4" s="19" t="s">
        <v>2475</v>
      </c>
      <c r="K4" s="19">
        <v>1</v>
      </c>
      <c r="L4" s="20">
        <v>44185</v>
      </c>
      <c r="M4" s="20">
        <v>44346</v>
      </c>
      <c r="N4" s="21">
        <f t="shared" si="0"/>
        <v>23</v>
      </c>
      <c r="O4" s="17" t="s">
        <v>19</v>
      </c>
      <c r="P4" s="22">
        <v>0</v>
      </c>
      <c r="Q4" s="19" t="s">
        <v>2483</v>
      </c>
      <c r="R4" s="20"/>
      <c r="S4" s="23">
        <f t="shared" si="12"/>
        <v>-1478.2</v>
      </c>
      <c r="T4" s="24">
        <f t="shared" si="1"/>
        <v>0</v>
      </c>
      <c r="U4" s="25">
        <f t="shared" si="2"/>
        <v>0</v>
      </c>
      <c r="V4" s="25">
        <f t="shared" si="3"/>
        <v>0</v>
      </c>
      <c r="W4" s="25">
        <f t="shared" si="4"/>
        <v>0</v>
      </c>
      <c r="X4" s="26"/>
      <c r="Y4" s="27" t="str">
        <f t="shared" si="5"/>
        <v>EN TERMINO</v>
      </c>
      <c r="Z4" s="27" t="str">
        <f t="shared" si="6"/>
        <v>EN TERMINO</v>
      </c>
      <c r="AA4" s="28" t="s">
        <v>2486</v>
      </c>
      <c r="AB4" s="29" t="str">
        <f t="shared" si="7"/>
        <v>H3AT73</v>
      </c>
      <c r="AC4" s="29">
        <f t="shared" si="13"/>
        <v>1</v>
      </c>
      <c r="AD4" s="29" t="str">
        <f t="shared" si="8"/>
        <v>H3AT73 - 1</v>
      </c>
      <c r="AE4" s="30">
        <f t="shared" si="9"/>
        <v>3</v>
      </c>
      <c r="AF4" s="30">
        <f t="shared" si="10"/>
        <v>3</v>
      </c>
      <c r="AG4" s="30" t="str">
        <f t="shared" si="14"/>
        <v>H3AT73.</v>
      </c>
      <c r="AH4" s="30" t="str">
        <f t="shared" si="11"/>
        <v>H3AT73</v>
      </c>
      <c r="AI4" s="9"/>
      <c r="AJ4" s="10"/>
      <c r="AK4" s="11"/>
      <c r="AL4" s="12"/>
    </row>
    <row r="5" spans="1:44" s="13" customFormat="1" ht="357" customHeight="1" x14ac:dyDescent="0.2">
      <c r="A5" s="15">
        <v>4</v>
      </c>
      <c r="B5" s="15">
        <v>4</v>
      </c>
      <c r="C5" s="16"/>
      <c r="D5" s="15" t="s">
        <v>2427</v>
      </c>
      <c r="E5" s="17" t="s">
        <v>2410</v>
      </c>
      <c r="F5" s="18" t="s">
        <v>2436</v>
      </c>
      <c r="G5" s="18" t="s">
        <v>2437</v>
      </c>
      <c r="H5" s="18" t="s">
        <v>2419</v>
      </c>
      <c r="I5" s="18" t="s">
        <v>2476</v>
      </c>
      <c r="J5" s="19" t="s">
        <v>2475</v>
      </c>
      <c r="K5" s="19">
        <v>1</v>
      </c>
      <c r="L5" s="20">
        <v>44185</v>
      </c>
      <c r="M5" s="20">
        <v>44346</v>
      </c>
      <c r="N5" s="21">
        <f t="shared" si="0"/>
        <v>23</v>
      </c>
      <c r="O5" s="17" t="s">
        <v>19</v>
      </c>
      <c r="P5" s="22">
        <v>0</v>
      </c>
      <c r="Q5" s="19" t="s">
        <v>2483</v>
      </c>
      <c r="R5" s="20"/>
      <c r="S5" s="23">
        <f t="shared" si="12"/>
        <v>-1478.2</v>
      </c>
      <c r="T5" s="24">
        <f t="shared" si="1"/>
        <v>0</v>
      </c>
      <c r="U5" s="25">
        <f t="shared" si="2"/>
        <v>0</v>
      </c>
      <c r="V5" s="25">
        <f t="shared" si="3"/>
        <v>0</v>
      </c>
      <c r="W5" s="25">
        <f t="shared" si="4"/>
        <v>0</v>
      </c>
      <c r="X5" s="26"/>
      <c r="Y5" s="27" t="str">
        <f t="shared" si="5"/>
        <v>EN TERMINO</v>
      </c>
      <c r="Z5" s="27" t="str">
        <f t="shared" si="6"/>
        <v>EN TERMINO</v>
      </c>
      <c r="AA5" s="28" t="s">
        <v>2486</v>
      </c>
      <c r="AB5" s="29" t="str">
        <f t="shared" si="7"/>
        <v>H4AT73</v>
      </c>
      <c r="AC5" s="29">
        <f t="shared" si="13"/>
        <v>1</v>
      </c>
      <c r="AD5" s="29" t="str">
        <f t="shared" si="8"/>
        <v>H4AT73 - 1</v>
      </c>
      <c r="AE5" s="30">
        <f t="shared" si="9"/>
        <v>3</v>
      </c>
      <c r="AF5" s="30">
        <f t="shared" si="10"/>
        <v>3</v>
      </c>
      <c r="AG5" s="30" t="str">
        <f t="shared" si="14"/>
        <v>H4AT73.</v>
      </c>
      <c r="AH5" s="30" t="str">
        <f t="shared" si="11"/>
        <v>H4AT73</v>
      </c>
      <c r="AI5" s="9"/>
      <c r="AJ5" s="10"/>
      <c r="AK5" s="11"/>
      <c r="AL5" s="12"/>
    </row>
    <row r="6" spans="1:44" s="13" customFormat="1" ht="357" customHeight="1" x14ac:dyDescent="0.2">
      <c r="A6" s="15">
        <v>5</v>
      </c>
      <c r="B6" s="15">
        <v>5</v>
      </c>
      <c r="C6" s="16"/>
      <c r="D6" s="15" t="s">
        <v>2070</v>
      </c>
      <c r="E6" s="17" t="s">
        <v>2470</v>
      </c>
      <c r="F6" s="18" t="s">
        <v>2438</v>
      </c>
      <c r="G6" s="18" t="s">
        <v>2439</v>
      </c>
      <c r="H6" s="18" t="s">
        <v>2419</v>
      </c>
      <c r="I6" s="18" t="s">
        <v>2415</v>
      </c>
      <c r="J6" s="19" t="s">
        <v>2475</v>
      </c>
      <c r="K6" s="19">
        <v>1</v>
      </c>
      <c r="L6" s="20">
        <v>44185</v>
      </c>
      <c r="M6" s="20">
        <v>44346</v>
      </c>
      <c r="N6" s="21">
        <f t="shared" si="0"/>
        <v>23</v>
      </c>
      <c r="O6" s="17" t="s">
        <v>19</v>
      </c>
      <c r="P6" s="22">
        <v>0</v>
      </c>
      <c r="Q6" s="19" t="s">
        <v>2483</v>
      </c>
      <c r="R6" s="20"/>
      <c r="S6" s="23">
        <f t="shared" si="12"/>
        <v>-1478.2</v>
      </c>
      <c r="T6" s="24">
        <f t="shared" si="1"/>
        <v>0</v>
      </c>
      <c r="U6" s="25">
        <f t="shared" si="2"/>
        <v>0</v>
      </c>
      <c r="V6" s="25">
        <f t="shared" si="3"/>
        <v>0</v>
      </c>
      <c r="W6" s="25">
        <f t="shared" si="4"/>
        <v>0</v>
      </c>
      <c r="X6" s="26"/>
      <c r="Y6" s="27" t="str">
        <f t="shared" si="5"/>
        <v>EN TERMINO</v>
      </c>
      <c r="Z6" s="27" t="str">
        <f t="shared" si="6"/>
        <v>EN TERMINO</v>
      </c>
      <c r="AA6" s="28" t="s">
        <v>2486</v>
      </c>
      <c r="AB6" s="29" t="str">
        <f t="shared" si="7"/>
        <v>H5AT73</v>
      </c>
      <c r="AC6" s="29">
        <f t="shared" si="13"/>
        <v>1</v>
      </c>
      <c r="AD6" s="29" t="str">
        <f t="shared" si="8"/>
        <v>H5AT73 - 1</v>
      </c>
      <c r="AE6" s="30">
        <f t="shared" si="9"/>
        <v>3</v>
      </c>
      <c r="AF6" s="30">
        <f t="shared" si="10"/>
        <v>3</v>
      </c>
      <c r="AG6" s="30" t="str">
        <f t="shared" si="14"/>
        <v>H5AT73.</v>
      </c>
      <c r="AH6" s="30" t="str">
        <f t="shared" si="11"/>
        <v>H5AT73</v>
      </c>
      <c r="AI6" s="9"/>
      <c r="AJ6" s="10"/>
      <c r="AK6" s="11"/>
      <c r="AL6" s="12"/>
    </row>
    <row r="7" spans="1:44" s="13" customFormat="1" ht="357" customHeight="1" x14ac:dyDescent="0.2">
      <c r="A7" s="15">
        <v>6</v>
      </c>
      <c r="B7" s="15">
        <v>6</v>
      </c>
      <c r="C7" s="16"/>
      <c r="D7" s="15" t="s">
        <v>2427</v>
      </c>
      <c r="E7" s="17" t="s">
        <v>1449</v>
      </c>
      <c r="F7" s="18" t="s">
        <v>2440</v>
      </c>
      <c r="G7" s="18" t="s">
        <v>2441</v>
      </c>
      <c r="H7" s="18" t="s">
        <v>2420</v>
      </c>
      <c r="I7" s="18" t="s">
        <v>2415</v>
      </c>
      <c r="J7" s="19" t="s">
        <v>2475</v>
      </c>
      <c r="K7" s="19">
        <v>1</v>
      </c>
      <c r="L7" s="20">
        <v>44185</v>
      </c>
      <c r="M7" s="20">
        <v>44346</v>
      </c>
      <c r="N7" s="21">
        <f t="shared" si="0"/>
        <v>23</v>
      </c>
      <c r="O7" s="17" t="s">
        <v>19</v>
      </c>
      <c r="P7" s="22">
        <v>0</v>
      </c>
      <c r="Q7" s="19" t="s">
        <v>2483</v>
      </c>
      <c r="R7" s="20"/>
      <c r="S7" s="23">
        <f t="shared" si="12"/>
        <v>-1478.2</v>
      </c>
      <c r="T7" s="24">
        <f t="shared" si="1"/>
        <v>0</v>
      </c>
      <c r="U7" s="25">
        <f t="shared" si="2"/>
        <v>0</v>
      </c>
      <c r="V7" s="25">
        <f t="shared" si="3"/>
        <v>0</v>
      </c>
      <c r="W7" s="25">
        <f t="shared" si="4"/>
        <v>0</v>
      </c>
      <c r="X7" s="26"/>
      <c r="Y7" s="27" t="str">
        <f t="shared" si="5"/>
        <v>EN TERMINO</v>
      </c>
      <c r="Z7" s="27" t="str">
        <f t="shared" si="6"/>
        <v>EN TERMINO</v>
      </c>
      <c r="AA7" s="28" t="s">
        <v>2486</v>
      </c>
      <c r="AB7" s="29" t="str">
        <f t="shared" si="7"/>
        <v>H6AT73</v>
      </c>
      <c r="AC7" s="29">
        <f t="shared" si="13"/>
        <v>1</v>
      </c>
      <c r="AD7" s="29" t="str">
        <f t="shared" si="8"/>
        <v>H6AT73 - 1</v>
      </c>
      <c r="AE7" s="30">
        <f t="shared" si="9"/>
        <v>3</v>
      </c>
      <c r="AF7" s="30">
        <f t="shared" si="10"/>
        <v>3</v>
      </c>
      <c r="AG7" s="30" t="str">
        <f t="shared" si="14"/>
        <v>H6AT73.</v>
      </c>
      <c r="AH7" s="30" t="str">
        <f t="shared" si="11"/>
        <v>H6AT73</v>
      </c>
      <c r="AI7" s="9"/>
      <c r="AJ7" s="10"/>
      <c r="AK7" s="11"/>
      <c r="AL7" s="12"/>
    </row>
    <row r="8" spans="1:44" s="13" customFormat="1" ht="357" customHeight="1" x14ac:dyDescent="0.2">
      <c r="A8" s="15">
        <v>7</v>
      </c>
      <c r="B8" s="15">
        <v>7</v>
      </c>
      <c r="C8" s="16"/>
      <c r="D8" s="15" t="s">
        <v>2427</v>
      </c>
      <c r="E8" s="17" t="s">
        <v>1449</v>
      </c>
      <c r="F8" s="18" t="s">
        <v>2442</v>
      </c>
      <c r="G8" s="18" t="s">
        <v>2443</v>
      </c>
      <c r="H8" s="18" t="s">
        <v>2420</v>
      </c>
      <c r="I8" s="18" t="s">
        <v>2415</v>
      </c>
      <c r="J8" s="19" t="s">
        <v>2475</v>
      </c>
      <c r="K8" s="19">
        <v>1</v>
      </c>
      <c r="L8" s="20">
        <v>44185</v>
      </c>
      <c r="M8" s="20">
        <v>44346</v>
      </c>
      <c r="N8" s="21">
        <f t="shared" si="0"/>
        <v>23</v>
      </c>
      <c r="O8" s="17" t="s">
        <v>19</v>
      </c>
      <c r="P8" s="22">
        <v>0</v>
      </c>
      <c r="Q8" s="19" t="s">
        <v>2483</v>
      </c>
      <c r="R8" s="20"/>
      <c r="S8" s="23">
        <f t="shared" si="12"/>
        <v>-1478.2</v>
      </c>
      <c r="T8" s="24">
        <f t="shared" si="1"/>
        <v>0</v>
      </c>
      <c r="U8" s="25">
        <f t="shared" si="2"/>
        <v>0</v>
      </c>
      <c r="V8" s="25">
        <f t="shared" si="3"/>
        <v>0</v>
      </c>
      <c r="W8" s="25">
        <f t="shared" si="4"/>
        <v>0</v>
      </c>
      <c r="X8" s="26"/>
      <c r="Y8" s="27" t="str">
        <f t="shared" si="5"/>
        <v>EN TERMINO</v>
      </c>
      <c r="Z8" s="27" t="str">
        <f t="shared" si="6"/>
        <v>EN TERMINO</v>
      </c>
      <c r="AA8" s="28" t="s">
        <v>2486</v>
      </c>
      <c r="AB8" s="29" t="str">
        <f t="shared" si="7"/>
        <v>H7AT73</v>
      </c>
      <c r="AC8" s="29">
        <f t="shared" si="13"/>
        <v>1</v>
      </c>
      <c r="AD8" s="29" t="str">
        <f t="shared" si="8"/>
        <v>H7AT73 - 1</v>
      </c>
      <c r="AE8" s="30">
        <f t="shared" si="9"/>
        <v>3</v>
      </c>
      <c r="AF8" s="30">
        <f t="shared" si="10"/>
        <v>3</v>
      </c>
      <c r="AG8" s="30" t="str">
        <f t="shared" si="14"/>
        <v>H7AT73.</v>
      </c>
      <c r="AH8" s="30" t="str">
        <f t="shared" si="11"/>
        <v>H7AT73</v>
      </c>
      <c r="AI8" s="9"/>
      <c r="AJ8" s="10"/>
      <c r="AK8" s="11"/>
      <c r="AL8" s="12"/>
    </row>
    <row r="9" spans="1:44" s="13" customFormat="1" ht="357" customHeight="1" x14ac:dyDescent="0.2">
      <c r="A9" s="15">
        <v>8</v>
      </c>
      <c r="B9" s="15">
        <v>8</v>
      </c>
      <c r="C9" s="16"/>
      <c r="D9" s="15" t="s">
        <v>2070</v>
      </c>
      <c r="E9" s="17" t="s">
        <v>1449</v>
      </c>
      <c r="F9" s="18" t="s">
        <v>2444</v>
      </c>
      <c r="G9" s="18" t="s">
        <v>2445</v>
      </c>
      <c r="H9" s="18" t="s">
        <v>2420</v>
      </c>
      <c r="I9" s="18" t="s">
        <v>2415</v>
      </c>
      <c r="J9" s="19" t="s">
        <v>2475</v>
      </c>
      <c r="K9" s="19">
        <v>1</v>
      </c>
      <c r="L9" s="20">
        <v>44185</v>
      </c>
      <c r="M9" s="20">
        <v>44346</v>
      </c>
      <c r="N9" s="21">
        <f t="shared" si="0"/>
        <v>23</v>
      </c>
      <c r="O9" s="17" t="s">
        <v>19</v>
      </c>
      <c r="P9" s="22">
        <v>0</v>
      </c>
      <c r="Q9" s="19" t="s">
        <v>2484</v>
      </c>
      <c r="R9" s="20"/>
      <c r="S9" s="23">
        <f t="shared" si="12"/>
        <v>-1478.2</v>
      </c>
      <c r="T9" s="24">
        <f t="shared" si="1"/>
        <v>0</v>
      </c>
      <c r="U9" s="25">
        <f t="shared" si="2"/>
        <v>0</v>
      </c>
      <c r="V9" s="25">
        <f t="shared" si="3"/>
        <v>0</v>
      </c>
      <c r="W9" s="25">
        <f t="shared" si="4"/>
        <v>0</v>
      </c>
      <c r="X9" s="26"/>
      <c r="Y9" s="27" t="str">
        <f t="shared" si="5"/>
        <v>EN TERMINO</v>
      </c>
      <c r="Z9" s="27" t="str">
        <f t="shared" si="6"/>
        <v>EN TERMINO</v>
      </c>
      <c r="AA9" s="28" t="s">
        <v>2487</v>
      </c>
      <c r="AB9" s="29" t="str">
        <f t="shared" si="7"/>
        <v>H1AT74</v>
      </c>
      <c r="AC9" s="29">
        <f t="shared" si="13"/>
        <v>1</v>
      </c>
      <c r="AD9" s="29" t="str">
        <f t="shared" si="8"/>
        <v>H1AT74 - 1</v>
      </c>
      <c r="AE9" s="30">
        <f t="shared" si="9"/>
        <v>3</v>
      </c>
      <c r="AF9" s="30">
        <f t="shared" si="10"/>
        <v>3</v>
      </c>
      <c r="AG9" s="30" t="str">
        <f t="shared" si="14"/>
        <v>H1AT74.</v>
      </c>
      <c r="AH9" s="30" t="str">
        <f t="shared" si="11"/>
        <v>H1AT74</v>
      </c>
      <c r="AI9" s="9"/>
      <c r="AJ9" s="10"/>
      <c r="AK9" s="11"/>
      <c r="AL9" s="12"/>
    </row>
    <row r="10" spans="1:44" s="13" customFormat="1" ht="357" customHeight="1" x14ac:dyDescent="0.2">
      <c r="A10" s="15">
        <v>9</v>
      </c>
      <c r="B10" s="15">
        <v>9</v>
      </c>
      <c r="C10" s="16"/>
      <c r="D10" s="15" t="s">
        <v>2070</v>
      </c>
      <c r="E10" s="17" t="s">
        <v>2072</v>
      </c>
      <c r="F10" s="31" t="s">
        <v>2446</v>
      </c>
      <c r="G10" s="31" t="s">
        <v>2447</v>
      </c>
      <c r="H10" s="18" t="s">
        <v>1989</v>
      </c>
      <c r="I10" s="18" t="s">
        <v>2001</v>
      </c>
      <c r="J10" s="19" t="s">
        <v>1991</v>
      </c>
      <c r="K10" s="19">
        <v>1</v>
      </c>
      <c r="L10" s="20">
        <v>44185</v>
      </c>
      <c r="M10" s="20">
        <v>44285</v>
      </c>
      <c r="N10" s="21">
        <f t="shared" si="0"/>
        <v>14.285714285714286</v>
      </c>
      <c r="O10" s="17" t="s">
        <v>1099</v>
      </c>
      <c r="P10" s="22">
        <v>0.3</v>
      </c>
      <c r="Q10" s="19" t="s">
        <v>2485</v>
      </c>
      <c r="R10" s="20"/>
      <c r="S10" s="23">
        <f t="shared" si="12"/>
        <v>-1476.1666666666667</v>
      </c>
      <c r="T10" s="24">
        <f t="shared" si="1"/>
        <v>30</v>
      </c>
      <c r="U10" s="25">
        <f t="shared" si="2"/>
        <v>4.2857142857142865</v>
      </c>
      <c r="V10" s="25">
        <f t="shared" si="3"/>
        <v>4.2857142857142865</v>
      </c>
      <c r="W10" s="25">
        <f t="shared" si="4"/>
        <v>14.285714285714286</v>
      </c>
      <c r="X10" s="26"/>
      <c r="Y10" s="27" t="str">
        <f t="shared" si="5"/>
        <v>VENCIDA</v>
      </c>
      <c r="Z10" s="27" t="str">
        <f t="shared" si="6"/>
        <v>VENCIDO</v>
      </c>
      <c r="AA10" s="28" t="s">
        <v>2488</v>
      </c>
      <c r="AB10" s="29" t="str">
        <f t="shared" si="7"/>
        <v>H1AT75</v>
      </c>
      <c r="AC10" s="29">
        <f t="shared" si="13"/>
        <v>1</v>
      </c>
      <c r="AD10" s="29" t="str">
        <f t="shared" si="8"/>
        <v>H1AT75 - 1</v>
      </c>
      <c r="AE10" s="30">
        <f t="shared" si="9"/>
        <v>1</v>
      </c>
      <c r="AF10" s="30">
        <f t="shared" si="10"/>
        <v>1</v>
      </c>
      <c r="AG10" s="30" t="str">
        <f t="shared" si="14"/>
        <v>H1AT75.</v>
      </c>
      <c r="AH10" s="30" t="str">
        <f t="shared" si="11"/>
        <v>H1AT75</v>
      </c>
      <c r="AI10" s="9"/>
      <c r="AJ10" s="10"/>
      <c r="AK10" s="11"/>
      <c r="AL10" s="12"/>
    </row>
    <row r="11" spans="1:44" s="13" customFormat="1" ht="357" customHeight="1" x14ac:dyDescent="0.2">
      <c r="A11" s="15">
        <v>10</v>
      </c>
      <c r="B11" s="15">
        <v>10</v>
      </c>
      <c r="C11" s="16"/>
      <c r="D11" s="15" t="s">
        <v>2070</v>
      </c>
      <c r="E11" s="17" t="s">
        <v>2471</v>
      </c>
      <c r="F11" s="31" t="s">
        <v>2448</v>
      </c>
      <c r="G11" s="31" t="s">
        <v>2449</v>
      </c>
      <c r="H11" s="18" t="s">
        <v>1989</v>
      </c>
      <c r="I11" s="18" t="s">
        <v>2001</v>
      </c>
      <c r="J11" s="19" t="s">
        <v>1991</v>
      </c>
      <c r="K11" s="19">
        <v>1</v>
      </c>
      <c r="L11" s="20">
        <v>44185</v>
      </c>
      <c r="M11" s="20">
        <v>44285</v>
      </c>
      <c r="N11" s="21">
        <f t="shared" si="0"/>
        <v>14.285714285714286</v>
      </c>
      <c r="O11" s="17" t="s">
        <v>1099</v>
      </c>
      <c r="P11" s="22">
        <v>0.3</v>
      </c>
      <c r="Q11" s="19" t="s">
        <v>2485</v>
      </c>
      <c r="R11" s="20"/>
      <c r="S11" s="23">
        <f t="shared" si="12"/>
        <v>-1476.1666666666667</v>
      </c>
      <c r="T11" s="24">
        <f t="shared" si="1"/>
        <v>30</v>
      </c>
      <c r="U11" s="25">
        <f t="shared" si="2"/>
        <v>4.2857142857142865</v>
      </c>
      <c r="V11" s="25">
        <f t="shared" si="3"/>
        <v>4.2857142857142865</v>
      </c>
      <c r="W11" s="25">
        <f t="shared" si="4"/>
        <v>14.285714285714286</v>
      </c>
      <c r="X11" s="26"/>
      <c r="Y11" s="27" t="str">
        <f t="shared" si="5"/>
        <v>VENCIDA</v>
      </c>
      <c r="Z11" s="27" t="str">
        <f t="shared" si="6"/>
        <v>VENCIDO</v>
      </c>
      <c r="AA11" s="28" t="s">
        <v>2488</v>
      </c>
      <c r="AB11" s="29" t="str">
        <f t="shared" si="7"/>
        <v>H2AT75</v>
      </c>
      <c r="AC11" s="29">
        <f t="shared" si="13"/>
        <v>1</v>
      </c>
      <c r="AD11" s="29" t="str">
        <f t="shared" si="8"/>
        <v>H2AT75 - 1</v>
      </c>
      <c r="AE11" s="30">
        <f t="shared" si="9"/>
        <v>1</v>
      </c>
      <c r="AF11" s="30">
        <f t="shared" si="10"/>
        <v>1</v>
      </c>
      <c r="AG11" s="30" t="str">
        <f t="shared" si="14"/>
        <v>H2AT75.</v>
      </c>
      <c r="AH11" s="30" t="str">
        <f t="shared" si="11"/>
        <v>H2AT75</v>
      </c>
      <c r="AI11" s="9"/>
      <c r="AJ11" s="10"/>
      <c r="AK11" s="11"/>
      <c r="AL11" s="12"/>
    </row>
    <row r="12" spans="1:44" s="13" customFormat="1" ht="357" customHeight="1" x14ac:dyDescent="0.2">
      <c r="A12" s="15">
        <v>11</v>
      </c>
      <c r="B12" s="15">
        <v>11</v>
      </c>
      <c r="C12" s="16"/>
      <c r="D12" s="15" t="s">
        <v>2070</v>
      </c>
      <c r="E12" s="17" t="s">
        <v>2294</v>
      </c>
      <c r="F12" s="32" t="s">
        <v>2450</v>
      </c>
      <c r="G12" s="32" t="s">
        <v>2451</v>
      </c>
      <c r="H12" s="18" t="s">
        <v>2420</v>
      </c>
      <c r="I12" s="18" t="s">
        <v>2415</v>
      </c>
      <c r="J12" s="19" t="s">
        <v>2475</v>
      </c>
      <c r="K12" s="19">
        <v>1</v>
      </c>
      <c r="L12" s="20">
        <v>44185</v>
      </c>
      <c r="M12" s="20">
        <v>44346</v>
      </c>
      <c r="N12" s="21">
        <f t="shared" si="0"/>
        <v>23</v>
      </c>
      <c r="O12" s="17" t="s">
        <v>19</v>
      </c>
      <c r="P12" s="22">
        <v>0</v>
      </c>
      <c r="Q12" s="19" t="s">
        <v>2485</v>
      </c>
      <c r="R12" s="20"/>
      <c r="S12" s="23">
        <f t="shared" si="12"/>
        <v>-1478.2</v>
      </c>
      <c r="T12" s="24">
        <f t="shared" si="1"/>
        <v>0</v>
      </c>
      <c r="U12" s="25">
        <f t="shared" si="2"/>
        <v>0</v>
      </c>
      <c r="V12" s="25">
        <f t="shared" si="3"/>
        <v>0</v>
      </c>
      <c r="W12" s="25">
        <f t="shared" si="4"/>
        <v>0</v>
      </c>
      <c r="X12" s="26"/>
      <c r="Y12" s="27" t="str">
        <f t="shared" si="5"/>
        <v>EN TERMINO</v>
      </c>
      <c r="Z12" s="27" t="str">
        <f t="shared" si="6"/>
        <v>EN TERMINO</v>
      </c>
      <c r="AA12" s="28" t="s">
        <v>2488</v>
      </c>
      <c r="AB12" s="29" t="str">
        <f t="shared" si="7"/>
        <v>H3AT75</v>
      </c>
      <c r="AC12" s="29">
        <f t="shared" si="13"/>
        <v>1</v>
      </c>
      <c r="AD12" s="29" t="str">
        <f t="shared" si="8"/>
        <v>H3AT75 - 1</v>
      </c>
      <c r="AE12" s="30">
        <f t="shared" si="9"/>
        <v>3</v>
      </c>
      <c r="AF12" s="30">
        <f t="shared" si="10"/>
        <v>3</v>
      </c>
      <c r="AG12" s="30" t="str">
        <f t="shared" si="14"/>
        <v>H3AT75.</v>
      </c>
      <c r="AH12" s="30" t="str">
        <f t="shared" si="11"/>
        <v>H3AT75</v>
      </c>
      <c r="AI12" s="9"/>
      <c r="AJ12" s="10"/>
      <c r="AK12" s="11"/>
      <c r="AL12" s="12"/>
    </row>
    <row r="13" spans="1:44" s="13" customFormat="1" ht="357" customHeight="1" x14ac:dyDescent="0.2">
      <c r="A13" s="15">
        <v>12</v>
      </c>
      <c r="B13" s="15">
        <v>12</v>
      </c>
      <c r="C13" s="16"/>
      <c r="D13" s="15" t="s">
        <v>2070</v>
      </c>
      <c r="E13" s="17" t="s">
        <v>2410</v>
      </c>
      <c r="F13" s="32" t="s">
        <v>2452</v>
      </c>
      <c r="G13" s="32" t="s">
        <v>2453</v>
      </c>
      <c r="H13" s="18" t="s">
        <v>1989</v>
      </c>
      <c r="I13" s="18" t="s">
        <v>2001</v>
      </c>
      <c r="J13" s="19" t="s">
        <v>1991</v>
      </c>
      <c r="K13" s="19">
        <v>1</v>
      </c>
      <c r="L13" s="20">
        <v>44185</v>
      </c>
      <c r="M13" s="20">
        <v>44285</v>
      </c>
      <c r="N13" s="21">
        <f t="shared" si="0"/>
        <v>14.285714285714286</v>
      </c>
      <c r="O13" s="17" t="s">
        <v>19</v>
      </c>
      <c r="P13" s="22">
        <v>0.3</v>
      </c>
      <c r="Q13" s="19" t="s">
        <v>2485</v>
      </c>
      <c r="R13" s="20"/>
      <c r="S13" s="23">
        <f t="shared" si="12"/>
        <v>-1476.1666666666667</v>
      </c>
      <c r="T13" s="24">
        <f t="shared" si="1"/>
        <v>30</v>
      </c>
      <c r="U13" s="25">
        <f t="shared" si="2"/>
        <v>4.2857142857142865</v>
      </c>
      <c r="V13" s="25">
        <f t="shared" si="3"/>
        <v>4.2857142857142865</v>
      </c>
      <c r="W13" s="25">
        <f t="shared" si="4"/>
        <v>14.285714285714286</v>
      </c>
      <c r="X13" s="26"/>
      <c r="Y13" s="27" t="str">
        <f t="shared" si="5"/>
        <v>VENCIDA</v>
      </c>
      <c r="Z13" s="27" t="str">
        <f t="shared" si="6"/>
        <v>VENCIDO</v>
      </c>
      <c r="AA13" s="28" t="s">
        <v>2488</v>
      </c>
      <c r="AB13" s="29" t="str">
        <f t="shared" si="7"/>
        <v>H4AT75</v>
      </c>
      <c r="AC13" s="29">
        <f t="shared" si="13"/>
        <v>1</v>
      </c>
      <c r="AD13" s="29" t="str">
        <f t="shared" si="8"/>
        <v>H4AT75 - 1</v>
      </c>
      <c r="AE13" s="30">
        <f t="shared" si="9"/>
        <v>1</v>
      </c>
      <c r="AF13" s="30">
        <f t="shared" si="10"/>
        <v>1</v>
      </c>
      <c r="AG13" s="30" t="str">
        <f t="shared" si="14"/>
        <v>H4AT75.</v>
      </c>
      <c r="AH13" s="30" t="str">
        <f t="shared" si="11"/>
        <v>H4AT75</v>
      </c>
      <c r="AI13" s="9"/>
      <c r="AJ13" s="10"/>
      <c r="AK13" s="11"/>
      <c r="AL13" s="12"/>
    </row>
    <row r="14" spans="1:44" s="13" customFormat="1" ht="357" customHeight="1" x14ac:dyDescent="0.2">
      <c r="A14" s="15">
        <v>13</v>
      </c>
      <c r="B14" s="15">
        <v>13</v>
      </c>
      <c r="C14" s="16"/>
      <c r="D14" s="15" t="s">
        <v>2070</v>
      </c>
      <c r="E14" s="17" t="s">
        <v>1466</v>
      </c>
      <c r="F14" s="32" t="s">
        <v>2454</v>
      </c>
      <c r="G14" s="32" t="s">
        <v>2455</v>
      </c>
      <c r="H14" s="18" t="s">
        <v>2477</v>
      </c>
      <c r="I14" s="18" t="s">
        <v>2478</v>
      </c>
      <c r="J14" s="19" t="s">
        <v>2479</v>
      </c>
      <c r="K14" s="19">
        <v>1</v>
      </c>
      <c r="L14" s="20">
        <v>44197</v>
      </c>
      <c r="M14" s="20">
        <v>44384</v>
      </c>
      <c r="N14" s="21">
        <f t="shared" si="0"/>
        <v>26.714285714285715</v>
      </c>
      <c r="O14" s="17" t="s">
        <v>19</v>
      </c>
      <c r="P14" s="22">
        <v>0</v>
      </c>
      <c r="Q14" s="19" t="s">
        <v>2485</v>
      </c>
      <c r="R14" s="20"/>
      <c r="S14" s="23">
        <f t="shared" si="12"/>
        <v>-1479.4666666666667</v>
      </c>
      <c r="T14" s="24">
        <f t="shared" si="1"/>
        <v>0</v>
      </c>
      <c r="U14" s="25">
        <f t="shared" si="2"/>
        <v>0</v>
      </c>
      <c r="V14" s="25">
        <f t="shared" si="3"/>
        <v>0</v>
      </c>
      <c r="W14" s="25">
        <f t="shared" si="4"/>
        <v>0</v>
      </c>
      <c r="X14" s="26"/>
      <c r="Y14" s="27" t="str">
        <f t="shared" si="5"/>
        <v>EN TERMINO</v>
      </c>
      <c r="Z14" s="27" t="str">
        <f t="shared" si="6"/>
        <v>EN TERMINO</v>
      </c>
      <c r="AA14" s="28" t="s">
        <v>2488</v>
      </c>
      <c r="AB14" s="29" t="str">
        <f t="shared" si="7"/>
        <v>H5AT75</v>
      </c>
      <c r="AC14" s="29">
        <f t="shared" si="13"/>
        <v>1</v>
      </c>
      <c r="AD14" s="29" t="str">
        <f t="shared" si="8"/>
        <v>H5AT75 - 1</v>
      </c>
      <c r="AE14" s="30">
        <f t="shared" si="9"/>
        <v>3</v>
      </c>
      <c r="AF14" s="30">
        <f t="shared" si="10"/>
        <v>3</v>
      </c>
      <c r="AG14" s="30" t="str">
        <f t="shared" si="14"/>
        <v>H5AT75.</v>
      </c>
      <c r="AH14" s="30" t="str">
        <f t="shared" si="11"/>
        <v>H5AT75</v>
      </c>
      <c r="AI14" s="9"/>
      <c r="AJ14" s="10"/>
      <c r="AK14" s="11"/>
      <c r="AL14" s="12"/>
    </row>
    <row r="15" spans="1:44" s="13" customFormat="1" ht="357" customHeight="1" x14ac:dyDescent="0.2">
      <c r="A15" s="15">
        <v>14</v>
      </c>
      <c r="B15" s="15">
        <v>14</v>
      </c>
      <c r="C15" s="16"/>
      <c r="D15" s="15" t="s">
        <v>2070</v>
      </c>
      <c r="E15" s="17" t="s">
        <v>1466</v>
      </c>
      <c r="F15" s="32" t="s">
        <v>2456</v>
      </c>
      <c r="G15" s="32" t="s">
        <v>2457</v>
      </c>
      <c r="H15" s="18" t="s">
        <v>2481</v>
      </c>
      <c r="I15" s="18" t="s">
        <v>2480</v>
      </c>
      <c r="J15" s="19" t="s">
        <v>2482</v>
      </c>
      <c r="K15" s="19">
        <v>1</v>
      </c>
      <c r="L15" s="20">
        <v>44197</v>
      </c>
      <c r="M15" s="20">
        <v>44353</v>
      </c>
      <c r="N15" s="21">
        <f t="shared" si="0"/>
        <v>22.285714285714285</v>
      </c>
      <c r="O15" s="17" t="s">
        <v>1096</v>
      </c>
      <c r="P15" s="22">
        <v>0</v>
      </c>
      <c r="Q15" s="19" t="s">
        <v>2485</v>
      </c>
      <c r="R15" s="20"/>
      <c r="S15" s="23">
        <f t="shared" si="12"/>
        <v>-1478.4333333333334</v>
      </c>
      <c r="T15" s="24">
        <f t="shared" si="1"/>
        <v>0</v>
      </c>
      <c r="U15" s="25">
        <f t="shared" si="2"/>
        <v>0</v>
      </c>
      <c r="V15" s="25">
        <f t="shared" si="3"/>
        <v>0</v>
      </c>
      <c r="W15" s="25">
        <f t="shared" si="4"/>
        <v>0</v>
      </c>
      <c r="X15" s="26"/>
      <c r="Y15" s="27" t="str">
        <f t="shared" si="5"/>
        <v>EN TERMINO</v>
      </c>
      <c r="Z15" s="27" t="str">
        <f t="shared" si="6"/>
        <v>EN TERMINO</v>
      </c>
      <c r="AA15" s="28" t="s">
        <v>2488</v>
      </c>
      <c r="AB15" s="29" t="str">
        <f t="shared" si="7"/>
        <v>H6AT75</v>
      </c>
      <c r="AC15" s="29">
        <f t="shared" si="13"/>
        <v>1</v>
      </c>
      <c r="AD15" s="29" t="str">
        <f t="shared" si="8"/>
        <v>H6AT75 - 1</v>
      </c>
      <c r="AE15" s="30">
        <f t="shared" si="9"/>
        <v>3</v>
      </c>
      <c r="AF15" s="30">
        <f t="shared" si="10"/>
        <v>3</v>
      </c>
      <c r="AG15" s="30" t="str">
        <f t="shared" si="14"/>
        <v>H6AT75.</v>
      </c>
      <c r="AH15" s="30" t="str">
        <f t="shared" si="11"/>
        <v>H6AT75</v>
      </c>
      <c r="AI15" s="9"/>
      <c r="AJ15" s="10"/>
      <c r="AK15" s="11"/>
      <c r="AL15" s="12"/>
    </row>
    <row r="16" spans="1:44" s="13" customFormat="1" ht="357" customHeight="1" x14ac:dyDescent="0.2">
      <c r="A16" s="15">
        <v>15</v>
      </c>
      <c r="B16" s="15">
        <v>15</v>
      </c>
      <c r="C16" s="16"/>
      <c r="D16" s="15" t="s">
        <v>2428</v>
      </c>
      <c r="E16" s="17" t="s">
        <v>2411</v>
      </c>
      <c r="F16" s="32" t="s">
        <v>2458</v>
      </c>
      <c r="G16" s="32" t="s">
        <v>2459</v>
      </c>
      <c r="H16" s="18" t="s">
        <v>1989</v>
      </c>
      <c r="I16" s="18" t="s">
        <v>2001</v>
      </c>
      <c r="J16" s="19" t="s">
        <v>1991</v>
      </c>
      <c r="K16" s="19">
        <v>1</v>
      </c>
      <c r="L16" s="20">
        <v>44185</v>
      </c>
      <c r="M16" s="20">
        <v>44285</v>
      </c>
      <c r="N16" s="21">
        <f t="shared" si="0"/>
        <v>14.285714285714286</v>
      </c>
      <c r="O16" s="17" t="s">
        <v>1099</v>
      </c>
      <c r="P16" s="22">
        <v>0.3</v>
      </c>
      <c r="Q16" s="19" t="s">
        <v>2485</v>
      </c>
      <c r="R16" s="20"/>
      <c r="S16" s="23">
        <f t="shared" si="12"/>
        <v>-1476.1666666666667</v>
      </c>
      <c r="T16" s="24">
        <f t="shared" si="1"/>
        <v>30</v>
      </c>
      <c r="U16" s="25">
        <f t="shared" si="2"/>
        <v>4.2857142857142865</v>
      </c>
      <c r="V16" s="25">
        <f t="shared" si="3"/>
        <v>4.2857142857142865</v>
      </c>
      <c r="W16" s="25">
        <f t="shared" si="4"/>
        <v>14.285714285714286</v>
      </c>
      <c r="X16" s="26"/>
      <c r="Y16" s="27" t="str">
        <f t="shared" si="5"/>
        <v>VENCIDA</v>
      </c>
      <c r="Z16" s="27" t="str">
        <f t="shared" si="6"/>
        <v>VENCIDO</v>
      </c>
      <c r="AA16" s="28" t="s">
        <v>2488</v>
      </c>
      <c r="AB16" s="29" t="str">
        <f t="shared" si="7"/>
        <v>H7AT75</v>
      </c>
      <c r="AC16" s="29">
        <f t="shared" si="13"/>
        <v>1</v>
      </c>
      <c r="AD16" s="29" t="str">
        <f t="shared" si="8"/>
        <v>H7AT75 - 1</v>
      </c>
      <c r="AE16" s="30">
        <f t="shared" si="9"/>
        <v>1</v>
      </c>
      <c r="AF16" s="30">
        <f t="shared" si="10"/>
        <v>1</v>
      </c>
      <c r="AG16" s="30" t="str">
        <f t="shared" si="14"/>
        <v>H7AT75.</v>
      </c>
      <c r="AH16" s="30" t="str">
        <f t="shared" si="11"/>
        <v>H7AT75</v>
      </c>
      <c r="AI16" s="9"/>
      <c r="AJ16" s="10"/>
      <c r="AK16" s="11"/>
      <c r="AL16" s="12"/>
    </row>
    <row r="17" spans="1:38" s="13" customFormat="1" ht="357" customHeight="1" x14ac:dyDescent="0.2">
      <c r="A17" s="15">
        <v>16</v>
      </c>
      <c r="B17" s="15">
        <v>16</v>
      </c>
      <c r="C17" s="16"/>
      <c r="D17" s="26" t="s">
        <v>1046</v>
      </c>
      <c r="E17" s="17" t="s">
        <v>1992</v>
      </c>
      <c r="F17" s="32" t="s">
        <v>2460</v>
      </c>
      <c r="G17" s="32" t="s">
        <v>2461</v>
      </c>
      <c r="H17" s="18" t="s">
        <v>1989</v>
      </c>
      <c r="I17" s="18" t="s">
        <v>2001</v>
      </c>
      <c r="J17" s="19" t="s">
        <v>1991</v>
      </c>
      <c r="K17" s="19">
        <v>1</v>
      </c>
      <c r="L17" s="20">
        <v>44185</v>
      </c>
      <c r="M17" s="20">
        <v>44285</v>
      </c>
      <c r="N17" s="21">
        <f t="shared" si="0"/>
        <v>14.285714285714286</v>
      </c>
      <c r="O17" s="17" t="s">
        <v>1099</v>
      </c>
      <c r="P17" s="22">
        <v>0.3</v>
      </c>
      <c r="Q17" s="19" t="s">
        <v>2485</v>
      </c>
      <c r="R17" s="20"/>
      <c r="S17" s="23">
        <f t="shared" si="12"/>
        <v>-1476.1666666666667</v>
      </c>
      <c r="T17" s="24">
        <f t="shared" si="1"/>
        <v>30</v>
      </c>
      <c r="U17" s="25">
        <f t="shared" si="2"/>
        <v>4.2857142857142865</v>
      </c>
      <c r="V17" s="25">
        <f t="shared" si="3"/>
        <v>4.2857142857142865</v>
      </c>
      <c r="W17" s="25">
        <f t="shared" si="4"/>
        <v>14.285714285714286</v>
      </c>
      <c r="X17" s="26"/>
      <c r="Y17" s="27" t="str">
        <f t="shared" si="5"/>
        <v>VENCIDA</v>
      </c>
      <c r="Z17" s="27" t="str">
        <f t="shared" si="6"/>
        <v>VENCIDO</v>
      </c>
      <c r="AA17" s="28" t="s">
        <v>2488</v>
      </c>
      <c r="AB17" s="29" t="str">
        <f t="shared" si="7"/>
        <v>H8AT75</v>
      </c>
      <c r="AC17" s="29">
        <f t="shared" si="13"/>
        <v>1</v>
      </c>
      <c r="AD17" s="29" t="str">
        <f t="shared" si="8"/>
        <v>H8AT75 - 1</v>
      </c>
      <c r="AE17" s="30">
        <f t="shared" si="9"/>
        <v>1</v>
      </c>
      <c r="AF17" s="30">
        <f t="shared" si="10"/>
        <v>1</v>
      </c>
      <c r="AG17" s="30" t="str">
        <f t="shared" si="14"/>
        <v>H8AT75.</v>
      </c>
      <c r="AH17" s="30" t="str">
        <f t="shared" si="11"/>
        <v>H8AT75</v>
      </c>
      <c r="AI17" s="9"/>
      <c r="AJ17" s="10"/>
      <c r="AK17" s="11"/>
      <c r="AL17" s="12"/>
    </row>
    <row r="18" spans="1:38" s="13" customFormat="1" ht="357" customHeight="1" x14ac:dyDescent="0.2">
      <c r="A18" s="15">
        <v>17</v>
      </c>
      <c r="B18" s="15">
        <v>17</v>
      </c>
      <c r="C18" s="16"/>
      <c r="D18" s="15" t="s">
        <v>2070</v>
      </c>
      <c r="E18" s="17" t="s">
        <v>2472</v>
      </c>
      <c r="F18" s="32" t="s">
        <v>2462</v>
      </c>
      <c r="G18" s="32" t="s">
        <v>2463</v>
      </c>
      <c r="H18" s="18" t="s">
        <v>2420</v>
      </c>
      <c r="I18" s="18" t="s">
        <v>2415</v>
      </c>
      <c r="J18" s="19" t="s">
        <v>2475</v>
      </c>
      <c r="K18" s="19">
        <v>1</v>
      </c>
      <c r="L18" s="20">
        <v>44185</v>
      </c>
      <c r="M18" s="20">
        <v>44346</v>
      </c>
      <c r="N18" s="21">
        <f t="shared" si="0"/>
        <v>23</v>
      </c>
      <c r="O18" s="17" t="s">
        <v>19</v>
      </c>
      <c r="P18" s="22">
        <v>0</v>
      </c>
      <c r="Q18" s="19" t="s">
        <v>2485</v>
      </c>
      <c r="R18" s="20"/>
      <c r="S18" s="23">
        <f t="shared" si="12"/>
        <v>-1478.2</v>
      </c>
      <c r="T18" s="24">
        <f t="shared" si="1"/>
        <v>0</v>
      </c>
      <c r="U18" s="25">
        <f t="shared" si="2"/>
        <v>0</v>
      </c>
      <c r="V18" s="25">
        <f t="shared" si="3"/>
        <v>0</v>
      </c>
      <c r="W18" s="25">
        <f t="shared" si="4"/>
        <v>0</v>
      </c>
      <c r="X18" s="26"/>
      <c r="Y18" s="27" t="str">
        <f t="shared" si="5"/>
        <v>EN TERMINO</v>
      </c>
      <c r="Z18" s="27" t="str">
        <f t="shared" si="6"/>
        <v>EN TERMINO</v>
      </c>
      <c r="AA18" s="28" t="s">
        <v>2488</v>
      </c>
      <c r="AB18" s="29" t="str">
        <f t="shared" si="7"/>
        <v>H9AT75</v>
      </c>
      <c r="AC18" s="29">
        <f t="shared" si="13"/>
        <v>1</v>
      </c>
      <c r="AD18" s="29" t="str">
        <f t="shared" si="8"/>
        <v>H9AT75 - 1</v>
      </c>
      <c r="AE18" s="30">
        <f t="shared" si="9"/>
        <v>3</v>
      </c>
      <c r="AF18" s="30">
        <f t="shared" si="10"/>
        <v>3</v>
      </c>
      <c r="AG18" s="30" t="str">
        <f t="shared" si="14"/>
        <v>H9AT75.</v>
      </c>
      <c r="AH18" s="30" t="str">
        <f t="shared" si="11"/>
        <v>H9AT75</v>
      </c>
      <c r="AI18" s="9"/>
      <c r="AJ18" s="10"/>
      <c r="AK18" s="11"/>
      <c r="AL18" s="12"/>
    </row>
    <row r="19" spans="1:38" s="13" customFormat="1" ht="357" customHeight="1" x14ac:dyDescent="0.2">
      <c r="A19" s="15">
        <v>18</v>
      </c>
      <c r="B19" s="15">
        <v>18</v>
      </c>
      <c r="C19" s="16"/>
      <c r="D19" s="33" t="s">
        <v>2429</v>
      </c>
      <c r="E19" s="17" t="s">
        <v>2410</v>
      </c>
      <c r="F19" s="31" t="s">
        <v>2464</v>
      </c>
      <c r="G19" s="31" t="s">
        <v>2465</v>
      </c>
      <c r="H19" s="18" t="s">
        <v>2420</v>
      </c>
      <c r="I19" s="18" t="s">
        <v>2415</v>
      </c>
      <c r="J19" s="19" t="s">
        <v>2475</v>
      </c>
      <c r="K19" s="19">
        <v>1</v>
      </c>
      <c r="L19" s="20">
        <v>44185</v>
      </c>
      <c r="M19" s="20">
        <v>44346</v>
      </c>
      <c r="N19" s="21">
        <f t="shared" si="0"/>
        <v>23</v>
      </c>
      <c r="O19" s="17" t="s">
        <v>19</v>
      </c>
      <c r="P19" s="22">
        <v>0</v>
      </c>
      <c r="Q19" s="19" t="s">
        <v>2485</v>
      </c>
      <c r="R19" s="20"/>
      <c r="S19" s="23">
        <f t="shared" si="12"/>
        <v>-1478.2</v>
      </c>
      <c r="T19" s="24">
        <f t="shared" si="1"/>
        <v>0</v>
      </c>
      <c r="U19" s="25">
        <f t="shared" si="2"/>
        <v>0</v>
      </c>
      <c r="V19" s="25">
        <f t="shared" si="3"/>
        <v>0</v>
      </c>
      <c r="W19" s="25">
        <f t="shared" si="4"/>
        <v>0</v>
      </c>
      <c r="X19" s="26"/>
      <c r="Y19" s="27" t="str">
        <f t="shared" si="5"/>
        <v>EN TERMINO</v>
      </c>
      <c r="Z19" s="27" t="str">
        <f t="shared" si="6"/>
        <v>EN TERMINO</v>
      </c>
      <c r="AA19" s="28" t="s">
        <v>2488</v>
      </c>
      <c r="AB19" s="29" t="str">
        <f t="shared" si="7"/>
        <v>H10AT75</v>
      </c>
      <c r="AC19" s="29">
        <f t="shared" si="13"/>
        <v>1</v>
      </c>
      <c r="AD19" s="29" t="str">
        <f t="shared" si="8"/>
        <v>H10AT75 - 1</v>
      </c>
      <c r="AE19" s="30">
        <f t="shared" si="9"/>
        <v>3</v>
      </c>
      <c r="AF19" s="30">
        <f t="shared" si="10"/>
        <v>3</v>
      </c>
      <c r="AG19" s="30" t="str">
        <f t="shared" si="14"/>
        <v>H10AT75.</v>
      </c>
      <c r="AH19" s="30" t="str">
        <f t="shared" si="11"/>
        <v>H10AT75</v>
      </c>
      <c r="AI19" s="9"/>
      <c r="AJ19" s="10"/>
      <c r="AK19" s="11"/>
      <c r="AL19" s="12"/>
    </row>
    <row r="20" spans="1:38" s="13" customFormat="1" ht="357" customHeight="1" x14ac:dyDescent="0.2">
      <c r="A20" s="15">
        <v>19</v>
      </c>
      <c r="B20" s="15">
        <v>19</v>
      </c>
      <c r="C20" s="16"/>
      <c r="D20" s="33" t="s">
        <v>1046</v>
      </c>
      <c r="E20" s="17" t="s">
        <v>2410</v>
      </c>
      <c r="F20" s="31" t="s">
        <v>2466</v>
      </c>
      <c r="G20" s="31" t="s">
        <v>2467</v>
      </c>
      <c r="H20" s="18" t="s">
        <v>2420</v>
      </c>
      <c r="I20" s="18" t="s">
        <v>2415</v>
      </c>
      <c r="J20" s="19" t="s">
        <v>2475</v>
      </c>
      <c r="K20" s="19">
        <v>1</v>
      </c>
      <c r="L20" s="20">
        <v>44185</v>
      </c>
      <c r="M20" s="20">
        <v>44346</v>
      </c>
      <c r="N20" s="21">
        <f t="shared" si="0"/>
        <v>23</v>
      </c>
      <c r="O20" s="17" t="s">
        <v>19</v>
      </c>
      <c r="P20" s="22">
        <v>0</v>
      </c>
      <c r="Q20" s="19" t="s">
        <v>2485</v>
      </c>
      <c r="R20" s="20"/>
      <c r="S20" s="23">
        <f t="shared" si="12"/>
        <v>-1478.2</v>
      </c>
      <c r="T20" s="24">
        <f t="shared" si="1"/>
        <v>0</v>
      </c>
      <c r="U20" s="25">
        <f t="shared" si="2"/>
        <v>0</v>
      </c>
      <c r="V20" s="25">
        <f t="shared" si="3"/>
        <v>0</v>
      </c>
      <c r="W20" s="25">
        <f t="shared" si="4"/>
        <v>0</v>
      </c>
      <c r="X20" s="26"/>
      <c r="Y20" s="27" t="str">
        <f t="shared" si="5"/>
        <v>EN TERMINO</v>
      </c>
      <c r="Z20" s="27" t="str">
        <f t="shared" si="6"/>
        <v>EN TERMINO</v>
      </c>
      <c r="AA20" s="28" t="s">
        <v>2488</v>
      </c>
      <c r="AB20" s="29" t="str">
        <f t="shared" si="7"/>
        <v>H11AT75</v>
      </c>
      <c r="AC20" s="29">
        <f t="shared" si="13"/>
        <v>1</v>
      </c>
      <c r="AD20" s="29" t="str">
        <f t="shared" si="8"/>
        <v>H11AT75 - 1</v>
      </c>
      <c r="AE20" s="30">
        <f t="shared" si="9"/>
        <v>3</v>
      </c>
      <c r="AF20" s="30">
        <f t="shared" si="10"/>
        <v>3</v>
      </c>
      <c r="AG20" s="30" t="str">
        <f t="shared" si="14"/>
        <v>H11AT75.</v>
      </c>
      <c r="AH20" s="30" t="str">
        <f t="shared" si="11"/>
        <v>H11AT75</v>
      </c>
      <c r="AI20" s="9"/>
      <c r="AJ20" s="10"/>
      <c r="AK20" s="11"/>
      <c r="AL20" s="12"/>
    </row>
    <row r="21" spans="1:38" s="13" customFormat="1" ht="357" customHeight="1" x14ac:dyDescent="0.2">
      <c r="A21" s="15">
        <v>20</v>
      </c>
      <c r="B21" s="15">
        <v>20</v>
      </c>
      <c r="C21" s="16"/>
      <c r="D21" s="15" t="s">
        <v>2070</v>
      </c>
      <c r="E21" s="17" t="s">
        <v>1449</v>
      </c>
      <c r="F21" s="31" t="s">
        <v>2468</v>
      </c>
      <c r="G21" s="31" t="s">
        <v>2469</v>
      </c>
      <c r="H21" s="18" t="s">
        <v>2420</v>
      </c>
      <c r="I21" s="18" t="s">
        <v>2415</v>
      </c>
      <c r="J21" s="19" t="s">
        <v>2475</v>
      </c>
      <c r="K21" s="19">
        <v>1</v>
      </c>
      <c r="L21" s="20">
        <v>44185</v>
      </c>
      <c r="M21" s="20">
        <v>44346</v>
      </c>
      <c r="N21" s="21">
        <f t="shared" si="0"/>
        <v>23</v>
      </c>
      <c r="O21" s="17" t="s">
        <v>19</v>
      </c>
      <c r="P21" s="22">
        <v>0</v>
      </c>
      <c r="Q21" s="19" t="s">
        <v>2485</v>
      </c>
      <c r="R21" s="20"/>
      <c r="S21" s="23">
        <f t="shared" si="12"/>
        <v>-1478.2</v>
      </c>
      <c r="T21" s="24">
        <f t="shared" si="1"/>
        <v>0</v>
      </c>
      <c r="U21" s="25">
        <f t="shared" si="2"/>
        <v>0</v>
      </c>
      <c r="V21" s="25">
        <f t="shared" si="3"/>
        <v>0</v>
      </c>
      <c r="W21" s="25">
        <f t="shared" si="4"/>
        <v>0</v>
      </c>
      <c r="X21" s="26"/>
      <c r="Y21" s="27" t="str">
        <f t="shared" si="5"/>
        <v>EN TERMINO</v>
      </c>
      <c r="Z21" s="27" t="str">
        <f t="shared" si="6"/>
        <v>EN TERMINO</v>
      </c>
      <c r="AA21" s="28" t="s">
        <v>2488</v>
      </c>
      <c r="AB21" s="29" t="str">
        <f t="shared" si="7"/>
        <v>H12AT75</v>
      </c>
      <c r="AC21" s="29">
        <f t="shared" si="13"/>
        <v>1</v>
      </c>
      <c r="AD21" s="29" t="str">
        <f t="shared" si="8"/>
        <v>H12AT75 - 1</v>
      </c>
      <c r="AE21" s="30">
        <f t="shared" si="9"/>
        <v>3</v>
      </c>
      <c r="AF21" s="30">
        <f t="shared" si="10"/>
        <v>3</v>
      </c>
      <c r="AG21" s="30" t="str">
        <f>IF(A21&lt;&gt;"",MID(F21,1,FIND(" ",F21,1)-1),AG20)</f>
        <v>H12AT75.</v>
      </c>
      <c r="AH21" s="30" t="str">
        <f t="shared" si="11"/>
        <v>H12AT75</v>
      </c>
      <c r="AI21" s="9"/>
      <c r="AJ21" s="10"/>
      <c r="AK21" s="11"/>
      <c r="AL21" s="12"/>
    </row>
    <row r="22" spans="1:38" s="13" customFormat="1" ht="357" customHeight="1" x14ac:dyDescent="0.2">
      <c r="A22" s="15">
        <v>21</v>
      </c>
      <c r="B22" s="15">
        <v>21</v>
      </c>
      <c r="C22" s="16"/>
      <c r="D22" s="15" t="s">
        <v>1221</v>
      </c>
      <c r="E22" s="19" t="s">
        <v>2409</v>
      </c>
      <c r="F22" s="34" t="s">
        <v>2374</v>
      </c>
      <c r="G22" s="18" t="s">
        <v>2375</v>
      </c>
      <c r="H22" s="35" t="s">
        <v>1989</v>
      </c>
      <c r="I22" s="35" t="s">
        <v>2001</v>
      </c>
      <c r="J22" s="22" t="s">
        <v>1991</v>
      </c>
      <c r="K22" s="22">
        <v>1</v>
      </c>
      <c r="L22" s="36">
        <v>44185</v>
      </c>
      <c r="M22" s="36">
        <v>44285</v>
      </c>
      <c r="N22" s="21">
        <f t="shared" ref="N22:N24" si="15">(+M22-L22)/7</f>
        <v>14.285714285714286</v>
      </c>
      <c r="O22" s="22" t="s">
        <v>1099</v>
      </c>
      <c r="P22" s="22">
        <v>0.3</v>
      </c>
      <c r="Q22" s="37" t="s">
        <v>1909</v>
      </c>
      <c r="R22" s="38"/>
      <c r="S22" s="23">
        <f t="shared" si="12"/>
        <v>-1476.1666666666667</v>
      </c>
      <c r="T22" s="24">
        <f t="shared" ref="T22" si="16">IF(P22/K22&gt;1,100,+P22/K22*100)</f>
        <v>30</v>
      </c>
      <c r="U22" s="25">
        <f t="shared" ref="U22" si="17">+N22*T22/100</f>
        <v>4.2857142857142865</v>
      </c>
      <c r="V22" s="25">
        <f t="shared" ref="V22" si="18">IF(M22&lt;=$AJ$1,U22,0)</f>
        <v>4.2857142857142865</v>
      </c>
      <c r="W22" s="25">
        <f t="shared" ref="W22" si="19">IF($AJ$1&gt;=M22,N22,0)</f>
        <v>14.285714285714286</v>
      </c>
      <c r="X22" s="26"/>
      <c r="Y22" s="27" t="str">
        <f t="shared" ref="Y22" si="20">IF(T22=100,"CUMPLIDA",IF(M22-$AJ$1&lt;0,"VENCIDA",IF(M22-$AJ$1&lt;=30,"PRÓXIMA A VENCER",IF(T22&gt;0,"CON AVANCE","EN TERMINO"))))</f>
        <v>VENCIDA</v>
      </c>
      <c r="Z22" s="27" t="str">
        <f t="shared" ref="Z22" si="21">IF(A22&lt;&gt;"",IF(AF22=1,"VENCIDO",IF(AF22=2,"PRÓXIMO A VENCER",IF(AF22=3,"EN TERMINO",IF(AF22=4,"CON AVANCE",IF(AF22=5,"CUMPLIDO",))))),"")</f>
        <v>VENCIDO</v>
      </c>
      <c r="AA22" s="28" t="s">
        <v>2412</v>
      </c>
      <c r="AB22" s="29" t="str">
        <f t="shared" ref="AB22" si="22">AH22</f>
        <v>H1AC19</v>
      </c>
      <c r="AC22" s="29">
        <f t="shared" si="13"/>
        <v>1</v>
      </c>
      <c r="AD22" s="29" t="str">
        <f t="shared" ref="AD22" si="23">CONCATENATE(AB22," - ",AC22)</f>
        <v>H1AC19 - 1</v>
      </c>
      <c r="AE22" s="30">
        <f t="shared" ref="AE22" si="24">IF(Y22="VENCIDA",1,IF(Y22="PRÓXIMA A VENCER",2,IF(Y22="EN TERMINO",3,IF(Y22="CON AVANCE",4,IF(Y22="CUMPLIDA",5,)))))</f>
        <v>1</v>
      </c>
      <c r="AF22" s="30">
        <f>IF(AC27=AC22+1,MIN(AE22,AF27),AE22)</f>
        <v>1</v>
      </c>
      <c r="AG22" s="30" t="str">
        <f t="shared" si="14"/>
        <v>H1AC19.</v>
      </c>
      <c r="AH22" s="30" t="str">
        <f t="shared" ref="AH22" si="25">IFERROR(MID(AG22,1,FIND(".",AG22,1)-1),AG22)</f>
        <v>H1AC19</v>
      </c>
      <c r="AI22" s="9"/>
      <c r="AJ22" s="10"/>
      <c r="AK22" s="11"/>
      <c r="AL22" s="12"/>
    </row>
    <row r="23" spans="1:38" s="13" customFormat="1" ht="357" customHeight="1" x14ac:dyDescent="0.2">
      <c r="A23" s="15">
        <v>22</v>
      </c>
      <c r="B23" s="15">
        <v>22</v>
      </c>
      <c r="C23" s="16"/>
      <c r="D23" s="15" t="s">
        <v>1221</v>
      </c>
      <c r="E23" s="19" t="s">
        <v>2409</v>
      </c>
      <c r="F23" s="18" t="s">
        <v>2376</v>
      </c>
      <c r="G23" s="18" t="s">
        <v>2377</v>
      </c>
      <c r="H23" s="35" t="s">
        <v>1989</v>
      </c>
      <c r="I23" s="35" t="s">
        <v>2001</v>
      </c>
      <c r="J23" s="22" t="s">
        <v>1991</v>
      </c>
      <c r="K23" s="22">
        <v>1</v>
      </c>
      <c r="L23" s="36">
        <v>44185</v>
      </c>
      <c r="M23" s="36">
        <v>44285</v>
      </c>
      <c r="N23" s="21">
        <f t="shared" si="15"/>
        <v>14.285714285714286</v>
      </c>
      <c r="O23" s="22" t="s">
        <v>1099</v>
      </c>
      <c r="P23" s="22">
        <v>0.3</v>
      </c>
      <c r="Q23" s="37" t="s">
        <v>1909</v>
      </c>
      <c r="R23" s="38"/>
      <c r="S23" s="23">
        <f t="shared" si="12"/>
        <v>-1476.1666666666667</v>
      </c>
      <c r="T23" s="24">
        <f t="shared" ref="T23:T38" si="26">IF(P23/K23&gt;1,100,+P23/K23*100)</f>
        <v>30</v>
      </c>
      <c r="U23" s="25">
        <f t="shared" ref="U23:U38" si="27">+N23*T23/100</f>
        <v>4.2857142857142865</v>
      </c>
      <c r="V23" s="25">
        <f t="shared" ref="V23:V38" si="28">IF(M23&lt;=$AJ$1,U23,0)</f>
        <v>4.2857142857142865</v>
      </c>
      <c r="W23" s="25">
        <f t="shared" ref="W23:W38" si="29">IF($AJ$1&gt;=M23,N23,0)</f>
        <v>14.285714285714286</v>
      </c>
      <c r="X23" s="26"/>
      <c r="Y23" s="27" t="str">
        <f t="shared" ref="Y23:Y38" si="30">IF(T23=100,"CUMPLIDA",IF(M23-$AJ$1&lt;0,"VENCIDA",IF(M23-$AJ$1&lt;=30,"PRÓXIMA A VENCER",IF(T23&gt;0,"CON AVANCE","EN TERMINO"))))</f>
        <v>VENCIDA</v>
      </c>
      <c r="Z23" s="27" t="str">
        <f t="shared" ref="Z23:Z38" si="31">IF(A23&lt;&gt;"",IF(AF23=1,"VENCIDO",IF(AF23=2,"PRÓXIMO A VENCER",IF(AF23=3,"EN TERMINO",IF(AF23=4,"CON AVANCE",IF(AF23=5,"CUMPLIDO",))))),"")</f>
        <v>VENCIDO</v>
      </c>
      <c r="AA23" s="28" t="s">
        <v>2412</v>
      </c>
      <c r="AB23" s="29" t="str">
        <f t="shared" ref="AB23:AB38" si="32">AH23</f>
        <v>H2AC19</v>
      </c>
      <c r="AC23" s="29">
        <f t="shared" ref="AC23:AC38" si="33">IF(A23&lt;&gt;"",1,AC22+1)</f>
        <v>1</v>
      </c>
      <c r="AD23" s="29" t="str">
        <f t="shared" ref="AD23:AD38" si="34">CONCATENATE(AB23," - ",AC23)</f>
        <v>H2AC19 - 1</v>
      </c>
      <c r="AE23" s="30">
        <f t="shared" ref="AE23:AE38" si="35">IF(Y23="VENCIDA",1,IF(Y23="PRÓXIMA A VENCER",2,IF(Y23="EN TERMINO",3,IF(Y23="CON AVANCE",4,IF(Y23="CUMPLIDA",5,)))))</f>
        <v>1</v>
      </c>
      <c r="AF23" s="30">
        <f t="shared" ref="AF23:AF38" si="36">IF(AC28=AC23+1,MIN(AE23,AF28),AE23)</f>
        <v>1</v>
      </c>
      <c r="AG23" s="30" t="str">
        <f t="shared" ref="AG23:AG38" si="37">IF(A23&lt;&gt;"",MID(F23,1,FIND(" ",F23,1)-1),AG22)</f>
        <v>H2AC19.</v>
      </c>
      <c r="AH23" s="30" t="str">
        <f t="shared" ref="AH23:AH38" si="38">IFERROR(MID(AG23,1,FIND(".",AG23,1)-1),AG23)</f>
        <v>H2AC19</v>
      </c>
      <c r="AI23" s="9"/>
      <c r="AJ23" s="10"/>
      <c r="AK23" s="11"/>
      <c r="AL23" s="12"/>
    </row>
    <row r="24" spans="1:38" s="13" customFormat="1" ht="357" customHeight="1" x14ac:dyDescent="0.2">
      <c r="A24" s="15">
        <v>23</v>
      </c>
      <c r="B24" s="15">
        <v>23</v>
      </c>
      <c r="C24" s="16"/>
      <c r="D24" s="37" t="s">
        <v>1046</v>
      </c>
      <c r="E24" s="19" t="s">
        <v>2410</v>
      </c>
      <c r="F24" s="18" t="s">
        <v>2378</v>
      </c>
      <c r="G24" s="18" t="s">
        <v>2379</v>
      </c>
      <c r="H24" s="39" t="s">
        <v>2418</v>
      </c>
      <c r="I24" s="39" t="s">
        <v>2413</v>
      </c>
      <c r="J24" s="39" t="s">
        <v>2414</v>
      </c>
      <c r="K24" s="23">
        <v>1</v>
      </c>
      <c r="L24" s="40">
        <v>44225</v>
      </c>
      <c r="M24" s="40">
        <v>44347</v>
      </c>
      <c r="N24" s="21">
        <f t="shared" si="15"/>
        <v>17.428571428571427</v>
      </c>
      <c r="O24" s="41" t="s">
        <v>414</v>
      </c>
      <c r="P24" s="22">
        <v>1</v>
      </c>
      <c r="Q24" s="37" t="s">
        <v>1909</v>
      </c>
      <c r="R24" s="38">
        <v>44257</v>
      </c>
      <c r="S24" s="23">
        <f t="shared" si="12"/>
        <v>-3</v>
      </c>
      <c r="T24" s="24">
        <f t="shared" si="26"/>
        <v>100</v>
      </c>
      <c r="U24" s="25">
        <f t="shared" si="27"/>
        <v>17.428571428571427</v>
      </c>
      <c r="V24" s="25">
        <f t="shared" si="28"/>
        <v>0</v>
      </c>
      <c r="W24" s="25">
        <f t="shared" si="29"/>
        <v>0</v>
      </c>
      <c r="X24" s="26"/>
      <c r="Y24" s="27" t="str">
        <f t="shared" si="30"/>
        <v>CUMPLIDA</v>
      </c>
      <c r="Z24" s="27" t="str">
        <f t="shared" si="31"/>
        <v>CUMPLIDO</v>
      </c>
      <c r="AA24" s="28" t="s">
        <v>2412</v>
      </c>
      <c r="AB24" s="29" t="str">
        <f t="shared" si="32"/>
        <v>H3AC19</v>
      </c>
      <c r="AC24" s="29">
        <f t="shared" si="33"/>
        <v>1</v>
      </c>
      <c r="AD24" s="29" t="str">
        <f t="shared" si="34"/>
        <v>H3AC19 - 1</v>
      </c>
      <c r="AE24" s="30">
        <f t="shared" si="35"/>
        <v>5</v>
      </c>
      <c r="AF24" s="30">
        <f t="shared" si="36"/>
        <v>5</v>
      </c>
      <c r="AG24" s="30" t="str">
        <f t="shared" si="37"/>
        <v>H3AC19.</v>
      </c>
      <c r="AH24" s="30" t="str">
        <f t="shared" si="38"/>
        <v>H3AC19</v>
      </c>
      <c r="AI24" s="9"/>
      <c r="AJ24" s="10"/>
      <c r="AK24" s="11"/>
      <c r="AL24" s="12"/>
    </row>
    <row r="25" spans="1:38" s="13" customFormat="1" ht="357" customHeight="1" x14ac:dyDescent="0.2">
      <c r="A25" s="15">
        <v>24</v>
      </c>
      <c r="B25" s="15">
        <v>24</v>
      </c>
      <c r="C25" s="16"/>
      <c r="D25" s="15" t="s">
        <v>1045</v>
      </c>
      <c r="E25" s="19" t="s">
        <v>2411</v>
      </c>
      <c r="F25" s="18" t="s">
        <v>2380</v>
      </c>
      <c r="G25" s="18" t="s">
        <v>2381</v>
      </c>
      <c r="H25" s="35" t="s">
        <v>1989</v>
      </c>
      <c r="I25" s="35" t="s">
        <v>2001</v>
      </c>
      <c r="J25" s="22" t="s">
        <v>1991</v>
      </c>
      <c r="K25" s="22">
        <v>1</v>
      </c>
      <c r="L25" s="36">
        <v>44185</v>
      </c>
      <c r="M25" s="36">
        <v>44285</v>
      </c>
      <c r="N25" s="21">
        <f t="shared" ref="N25:N38" si="39">(+M25-L25)/7</f>
        <v>14.285714285714286</v>
      </c>
      <c r="O25" s="22" t="s">
        <v>1099</v>
      </c>
      <c r="P25" s="22">
        <v>0.3</v>
      </c>
      <c r="Q25" s="37" t="s">
        <v>1909</v>
      </c>
      <c r="R25" s="38"/>
      <c r="S25" s="23">
        <f t="shared" si="12"/>
        <v>-1476.1666666666667</v>
      </c>
      <c r="T25" s="24">
        <f t="shared" si="26"/>
        <v>30</v>
      </c>
      <c r="U25" s="25">
        <f t="shared" si="27"/>
        <v>4.2857142857142865</v>
      </c>
      <c r="V25" s="25">
        <f t="shared" si="28"/>
        <v>4.2857142857142865</v>
      </c>
      <c r="W25" s="25">
        <f t="shared" si="29"/>
        <v>14.285714285714286</v>
      </c>
      <c r="X25" s="26"/>
      <c r="Y25" s="27" t="str">
        <f t="shared" si="30"/>
        <v>VENCIDA</v>
      </c>
      <c r="Z25" s="27" t="str">
        <f t="shared" si="31"/>
        <v>VENCIDO</v>
      </c>
      <c r="AA25" s="28" t="s">
        <v>2412</v>
      </c>
      <c r="AB25" s="29" t="str">
        <f t="shared" si="32"/>
        <v>H4AC19</v>
      </c>
      <c r="AC25" s="29">
        <f t="shared" si="33"/>
        <v>1</v>
      </c>
      <c r="AD25" s="29" t="str">
        <f t="shared" si="34"/>
        <v>H4AC19 - 1</v>
      </c>
      <c r="AE25" s="30">
        <f t="shared" si="35"/>
        <v>1</v>
      </c>
      <c r="AF25" s="30">
        <f t="shared" si="36"/>
        <v>1</v>
      </c>
      <c r="AG25" s="30" t="str">
        <f t="shared" si="37"/>
        <v>H4AC19.</v>
      </c>
      <c r="AH25" s="30" t="str">
        <f t="shared" si="38"/>
        <v>H4AC19</v>
      </c>
      <c r="AI25" s="9"/>
      <c r="AJ25" s="10"/>
      <c r="AK25" s="11"/>
      <c r="AL25" s="12"/>
    </row>
    <row r="26" spans="1:38" s="13" customFormat="1" ht="357" customHeight="1" x14ac:dyDescent="0.2">
      <c r="A26" s="15">
        <v>25</v>
      </c>
      <c r="B26" s="15">
        <v>25</v>
      </c>
      <c r="C26" s="16"/>
      <c r="D26" s="15" t="s">
        <v>1045</v>
      </c>
      <c r="E26" s="19" t="s">
        <v>2072</v>
      </c>
      <c r="F26" s="18" t="s">
        <v>2382</v>
      </c>
      <c r="G26" s="18" t="s">
        <v>2383</v>
      </c>
      <c r="H26" s="35" t="s">
        <v>1989</v>
      </c>
      <c r="I26" s="35" t="s">
        <v>2001</v>
      </c>
      <c r="J26" s="22" t="s">
        <v>1991</v>
      </c>
      <c r="K26" s="22">
        <v>1</v>
      </c>
      <c r="L26" s="36">
        <v>44185</v>
      </c>
      <c r="M26" s="36">
        <v>44285</v>
      </c>
      <c r="N26" s="21">
        <f t="shared" si="39"/>
        <v>14.285714285714286</v>
      </c>
      <c r="O26" s="22" t="s">
        <v>1099</v>
      </c>
      <c r="P26" s="22">
        <v>0.3</v>
      </c>
      <c r="Q26" s="37" t="s">
        <v>1909</v>
      </c>
      <c r="R26" s="38"/>
      <c r="S26" s="23">
        <f t="shared" si="12"/>
        <v>-1476.1666666666667</v>
      </c>
      <c r="T26" s="24">
        <f t="shared" si="26"/>
        <v>30</v>
      </c>
      <c r="U26" s="25">
        <f t="shared" si="27"/>
        <v>4.2857142857142865</v>
      </c>
      <c r="V26" s="25">
        <f t="shared" si="28"/>
        <v>4.2857142857142865</v>
      </c>
      <c r="W26" s="25">
        <f t="shared" si="29"/>
        <v>14.285714285714286</v>
      </c>
      <c r="X26" s="26"/>
      <c r="Y26" s="27" t="str">
        <f t="shared" si="30"/>
        <v>VENCIDA</v>
      </c>
      <c r="Z26" s="27" t="str">
        <f t="shared" si="31"/>
        <v>VENCIDO</v>
      </c>
      <c r="AA26" s="28" t="s">
        <v>2412</v>
      </c>
      <c r="AB26" s="29" t="str">
        <f t="shared" si="32"/>
        <v>H5AC19</v>
      </c>
      <c r="AC26" s="29">
        <f t="shared" si="33"/>
        <v>1</v>
      </c>
      <c r="AD26" s="29" t="str">
        <f t="shared" si="34"/>
        <v>H5AC19 - 1</v>
      </c>
      <c r="AE26" s="30">
        <f t="shared" si="35"/>
        <v>1</v>
      </c>
      <c r="AF26" s="30">
        <f t="shared" si="36"/>
        <v>1</v>
      </c>
      <c r="AG26" s="30" t="str">
        <f t="shared" si="37"/>
        <v>H5AC19.</v>
      </c>
      <c r="AH26" s="30" t="str">
        <f t="shared" si="38"/>
        <v>H5AC19</v>
      </c>
      <c r="AI26" s="9"/>
      <c r="AJ26" s="10"/>
      <c r="AK26" s="11"/>
      <c r="AL26" s="12"/>
    </row>
    <row r="27" spans="1:38" s="13" customFormat="1" ht="357" customHeight="1" x14ac:dyDescent="0.2">
      <c r="A27" s="15">
        <v>26</v>
      </c>
      <c r="B27" s="15">
        <v>26</v>
      </c>
      <c r="C27" s="16"/>
      <c r="D27" s="15" t="s">
        <v>1224</v>
      </c>
      <c r="E27" s="19" t="s">
        <v>2411</v>
      </c>
      <c r="F27" s="18" t="s">
        <v>2384</v>
      </c>
      <c r="G27" s="18" t="s">
        <v>2385</v>
      </c>
      <c r="H27" s="35" t="s">
        <v>1989</v>
      </c>
      <c r="I27" s="35" t="s">
        <v>2001</v>
      </c>
      <c r="J27" s="22" t="s">
        <v>1991</v>
      </c>
      <c r="K27" s="22">
        <v>1</v>
      </c>
      <c r="L27" s="42">
        <v>44185</v>
      </c>
      <c r="M27" s="42">
        <v>44285</v>
      </c>
      <c r="N27" s="21">
        <f t="shared" si="39"/>
        <v>14.285714285714286</v>
      </c>
      <c r="O27" s="22" t="s">
        <v>1099</v>
      </c>
      <c r="P27" s="22">
        <v>0.3</v>
      </c>
      <c r="Q27" s="37" t="s">
        <v>1909</v>
      </c>
      <c r="R27" s="38"/>
      <c r="S27" s="23">
        <f t="shared" si="12"/>
        <v>-1476.1666666666667</v>
      </c>
      <c r="T27" s="24">
        <f t="shared" si="26"/>
        <v>30</v>
      </c>
      <c r="U27" s="25">
        <f t="shared" si="27"/>
        <v>4.2857142857142865</v>
      </c>
      <c r="V27" s="25">
        <f t="shared" si="28"/>
        <v>4.2857142857142865</v>
      </c>
      <c r="W27" s="25">
        <f t="shared" si="29"/>
        <v>14.285714285714286</v>
      </c>
      <c r="X27" s="26"/>
      <c r="Y27" s="27" t="str">
        <f t="shared" si="30"/>
        <v>VENCIDA</v>
      </c>
      <c r="Z27" s="27" t="str">
        <f t="shared" si="31"/>
        <v>VENCIDO</v>
      </c>
      <c r="AA27" s="28" t="s">
        <v>2412</v>
      </c>
      <c r="AB27" s="29" t="str">
        <f t="shared" si="32"/>
        <v>H6AC19</v>
      </c>
      <c r="AC27" s="29">
        <f t="shared" si="33"/>
        <v>1</v>
      </c>
      <c r="AD27" s="29" t="str">
        <f t="shared" si="34"/>
        <v>H6AC19 - 1</v>
      </c>
      <c r="AE27" s="30">
        <f t="shared" si="35"/>
        <v>1</v>
      </c>
      <c r="AF27" s="30">
        <f t="shared" si="36"/>
        <v>1</v>
      </c>
      <c r="AG27" s="30" t="str">
        <f t="shared" si="37"/>
        <v>H6AC19.</v>
      </c>
      <c r="AH27" s="30" t="str">
        <f t="shared" si="38"/>
        <v>H6AC19</v>
      </c>
      <c r="AI27" s="9"/>
      <c r="AJ27" s="10"/>
      <c r="AK27" s="11"/>
      <c r="AL27" s="12"/>
    </row>
    <row r="28" spans="1:38" s="13" customFormat="1" ht="357" customHeight="1" x14ac:dyDescent="0.2">
      <c r="A28" s="15">
        <v>27</v>
      </c>
      <c r="B28" s="15">
        <v>27</v>
      </c>
      <c r="C28" s="16"/>
      <c r="D28" s="15" t="s">
        <v>1046</v>
      </c>
      <c r="E28" s="19" t="s">
        <v>2072</v>
      </c>
      <c r="F28" s="18" t="s">
        <v>2386</v>
      </c>
      <c r="G28" s="18" t="s">
        <v>2387</v>
      </c>
      <c r="H28" s="35" t="s">
        <v>1989</v>
      </c>
      <c r="I28" s="35" t="s">
        <v>2001</v>
      </c>
      <c r="J28" s="22" t="s">
        <v>1991</v>
      </c>
      <c r="K28" s="22">
        <v>1</v>
      </c>
      <c r="L28" s="42">
        <v>44185</v>
      </c>
      <c r="M28" s="42">
        <v>44285</v>
      </c>
      <c r="N28" s="21">
        <f t="shared" si="39"/>
        <v>14.285714285714286</v>
      </c>
      <c r="O28" s="22" t="s">
        <v>1099</v>
      </c>
      <c r="P28" s="22">
        <v>0.3</v>
      </c>
      <c r="Q28" s="37" t="s">
        <v>1909</v>
      </c>
      <c r="R28" s="38"/>
      <c r="S28" s="23">
        <f t="shared" si="12"/>
        <v>-1476.1666666666667</v>
      </c>
      <c r="T28" s="24">
        <f t="shared" si="26"/>
        <v>30</v>
      </c>
      <c r="U28" s="25">
        <f t="shared" si="27"/>
        <v>4.2857142857142865</v>
      </c>
      <c r="V28" s="25">
        <f t="shared" si="28"/>
        <v>4.2857142857142865</v>
      </c>
      <c r="W28" s="25">
        <f t="shared" si="29"/>
        <v>14.285714285714286</v>
      </c>
      <c r="X28" s="26"/>
      <c r="Y28" s="27" t="str">
        <f t="shared" si="30"/>
        <v>VENCIDA</v>
      </c>
      <c r="Z28" s="27" t="str">
        <f t="shared" si="31"/>
        <v>VENCIDO</v>
      </c>
      <c r="AA28" s="28" t="s">
        <v>2412</v>
      </c>
      <c r="AB28" s="29" t="str">
        <f t="shared" si="32"/>
        <v>H7AC19</v>
      </c>
      <c r="AC28" s="29">
        <f t="shared" si="33"/>
        <v>1</v>
      </c>
      <c r="AD28" s="29" t="str">
        <f t="shared" si="34"/>
        <v>H7AC19 - 1</v>
      </c>
      <c r="AE28" s="30">
        <f t="shared" si="35"/>
        <v>1</v>
      </c>
      <c r="AF28" s="30">
        <f t="shared" si="36"/>
        <v>1</v>
      </c>
      <c r="AG28" s="30" t="str">
        <f t="shared" si="37"/>
        <v>H7AC19.</v>
      </c>
      <c r="AH28" s="30" t="str">
        <f t="shared" si="38"/>
        <v>H7AC19</v>
      </c>
      <c r="AI28" s="9"/>
      <c r="AJ28" s="10"/>
      <c r="AK28" s="11"/>
      <c r="AL28" s="12"/>
    </row>
    <row r="29" spans="1:38" s="13" customFormat="1" ht="357" customHeight="1" x14ac:dyDescent="0.2">
      <c r="A29" s="15">
        <v>28</v>
      </c>
      <c r="B29" s="15">
        <v>28</v>
      </c>
      <c r="C29" s="16"/>
      <c r="D29" s="15" t="s">
        <v>1045</v>
      </c>
      <c r="E29" s="19" t="s">
        <v>2072</v>
      </c>
      <c r="F29" s="18" t="s">
        <v>2388</v>
      </c>
      <c r="G29" s="18" t="s">
        <v>2389</v>
      </c>
      <c r="H29" s="35" t="s">
        <v>1989</v>
      </c>
      <c r="I29" s="35" t="s">
        <v>2001</v>
      </c>
      <c r="J29" s="22" t="s">
        <v>1991</v>
      </c>
      <c r="K29" s="22">
        <v>1</v>
      </c>
      <c r="L29" s="42">
        <v>44185</v>
      </c>
      <c r="M29" s="42">
        <v>44285</v>
      </c>
      <c r="N29" s="21">
        <f t="shared" si="39"/>
        <v>14.285714285714286</v>
      </c>
      <c r="O29" s="22" t="s">
        <v>1099</v>
      </c>
      <c r="P29" s="22">
        <v>0.3</v>
      </c>
      <c r="Q29" s="37" t="s">
        <v>1909</v>
      </c>
      <c r="R29" s="38"/>
      <c r="S29" s="23">
        <f t="shared" si="12"/>
        <v>-1476.1666666666667</v>
      </c>
      <c r="T29" s="24">
        <f t="shared" si="26"/>
        <v>30</v>
      </c>
      <c r="U29" s="25">
        <f t="shared" si="27"/>
        <v>4.2857142857142865</v>
      </c>
      <c r="V29" s="25">
        <f t="shared" si="28"/>
        <v>4.2857142857142865</v>
      </c>
      <c r="W29" s="25">
        <f t="shared" si="29"/>
        <v>14.285714285714286</v>
      </c>
      <c r="X29" s="26"/>
      <c r="Y29" s="27" t="str">
        <f t="shared" si="30"/>
        <v>VENCIDA</v>
      </c>
      <c r="Z29" s="27" t="str">
        <f t="shared" si="31"/>
        <v>VENCIDO</v>
      </c>
      <c r="AA29" s="28" t="s">
        <v>2412</v>
      </c>
      <c r="AB29" s="29" t="str">
        <f t="shared" si="32"/>
        <v>H8AC19</v>
      </c>
      <c r="AC29" s="29">
        <f t="shared" si="33"/>
        <v>1</v>
      </c>
      <c r="AD29" s="29" t="str">
        <f t="shared" si="34"/>
        <v>H8AC19 - 1</v>
      </c>
      <c r="AE29" s="30">
        <f t="shared" si="35"/>
        <v>1</v>
      </c>
      <c r="AF29" s="30">
        <f t="shared" si="36"/>
        <v>1</v>
      </c>
      <c r="AG29" s="30" t="str">
        <f t="shared" si="37"/>
        <v>H8AC19.</v>
      </c>
      <c r="AH29" s="30" t="str">
        <f t="shared" si="38"/>
        <v>H8AC19</v>
      </c>
      <c r="AI29" s="9"/>
      <c r="AJ29" s="10"/>
      <c r="AK29" s="11"/>
      <c r="AL29" s="12"/>
    </row>
    <row r="30" spans="1:38" s="13" customFormat="1" ht="357" customHeight="1" x14ac:dyDescent="0.2">
      <c r="A30" s="15">
        <v>29</v>
      </c>
      <c r="B30" s="15">
        <v>29</v>
      </c>
      <c r="C30" s="16"/>
      <c r="D30" s="26" t="s">
        <v>1045</v>
      </c>
      <c r="E30" s="33" t="s">
        <v>2294</v>
      </c>
      <c r="F30" s="31" t="s">
        <v>2390</v>
      </c>
      <c r="G30" s="31" t="s">
        <v>2391</v>
      </c>
      <c r="H30" s="43" t="s">
        <v>2419</v>
      </c>
      <c r="I30" s="43" t="s">
        <v>2415</v>
      </c>
      <c r="J30" s="35" t="s">
        <v>2416</v>
      </c>
      <c r="K30" s="26">
        <v>1</v>
      </c>
      <c r="L30" s="42">
        <v>44185</v>
      </c>
      <c r="M30" s="44">
        <v>44346</v>
      </c>
      <c r="N30" s="21">
        <f t="shared" si="39"/>
        <v>23</v>
      </c>
      <c r="O30" s="22" t="s">
        <v>19</v>
      </c>
      <c r="P30" s="22">
        <v>0</v>
      </c>
      <c r="Q30" s="37" t="s">
        <v>1909</v>
      </c>
      <c r="R30" s="38"/>
      <c r="S30" s="23">
        <f t="shared" si="12"/>
        <v>-1478.2</v>
      </c>
      <c r="T30" s="24">
        <f t="shared" si="26"/>
        <v>0</v>
      </c>
      <c r="U30" s="25">
        <f t="shared" si="27"/>
        <v>0</v>
      </c>
      <c r="V30" s="25">
        <f t="shared" si="28"/>
        <v>0</v>
      </c>
      <c r="W30" s="25">
        <f t="shared" si="29"/>
        <v>0</v>
      </c>
      <c r="X30" s="26"/>
      <c r="Y30" s="27" t="str">
        <f t="shared" si="30"/>
        <v>EN TERMINO</v>
      </c>
      <c r="Z30" s="27" t="str">
        <f t="shared" si="31"/>
        <v>EN TERMINO</v>
      </c>
      <c r="AA30" s="28" t="s">
        <v>2412</v>
      </c>
      <c r="AB30" s="29" t="str">
        <f t="shared" si="32"/>
        <v>H9AC19</v>
      </c>
      <c r="AC30" s="29">
        <f t="shared" si="33"/>
        <v>1</v>
      </c>
      <c r="AD30" s="29" t="str">
        <f t="shared" si="34"/>
        <v>H9AC19 - 1</v>
      </c>
      <c r="AE30" s="30">
        <f t="shared" si="35"/>
        <v>3</v>
      </c>
      <c r="AF30" s="30">
        <f t="shared" si="36"/>
        <v>3</v>
      </c>
      <c r="AG30" s="30" t="str">
        <f t="shared" si="37"/>
        <v>H9AC19.</v>
      </c>
      <c r="AH30" s="30" t="str">
        <f t="shared" si="38"/>
        <v>H9AC19</v>
      </c>
      <c r="AI30" s="9"/>
      <c r="AJ30" s="10"/>
      <c r="AK30" s="11"/>
      <c r="AL30" s="12"/>
    </row>
    <row r="31" spans="1:38" s="13" customFormat="1" ht="357" customHeight="1" x14ac:dyDescent="0.2">
      <c r="A31" s="15">
        <v>30</v>
      </c>
      <c r="B31" s="15">
        <v>30</v>
      </c>
      <c r="C31" s="16"/>
      <c r="D31" s="26" t="s">
        <v>1046</v>
      </c>
      <c r="E31" s="33" t="s">
        <v>2294</v>
      </c>
      <c r="F31" s="31" t="s">
        <v>2392</v>
      </c>
      <c r="G31" s="31" t="s">
        <v>2393</v>
      </c>
      <c r="H31" s="43" t="s">
        <v>2420</v>
      </c>
      <c r="I31" s="43" t="s">
        <v>2415</v>
      </c>
      <c r="J31" s="35" t="s">
        <v>2416</v>
      </c>
      <c r="K31" s="26">
        <v>1</v>
      </c>
      <c r="L31" s="42">
        <v>44185</v>
      </c>
      <c r="M31" s="44">
        <v>44346</v>
      </c>
      <c r="N31" s="21">
        <f t="shared" si="39"/>
        <v>23</v>
      </c>
      <c r="O31" s="22" t="s">
        <v>19</v>
      </c>
      <c r="P31" s="22">
        <v>0</v>
      </c>
      <c r="Q31" s="37" t="s">
        <v>1909</v>
      </c>
      <c r="R31" s="38"/>
      <c r="S31" s="23">
        <f t="shared" si="12"/>
        <v>-1478.2</v>
      </c>
      <c r="T31" s="24">
        <f t="shared" si="26"/>
        <v>0</v>
      </c>
      <c r="U31" s="25">
        <f t="shared" si="27"/>
        <v>0</v>
      </c>
      <c r="V31" s="25">
        <f t="shared" si="28"/>
        <v>0</v>
      </c>
      <c r="W31" s="25">
        <f t="shared" si="29"/>
        <v>0</v>
      </c>
      <c r="X31" s="26"/>
      <c r="Y31" s="27" t="str">
        <f t="shared" si="30"/>
        <v>EN TERMINO</v>
      </c>
      <c r="Z31" s="27" t="str">
        <f t="shared" si="31"/>
        <v>EN TERMINO</v>
      </c>
      <c r="AA31" s="28" t="s">
        <v>2412</v>
      </c>
      <c r="AB31" s="29" t="str">
        <f t="shared" si="32"/>
        <v>H10AC19</v>
      </c>
      <c r="AC31" s="29">
        <f t="shared" si="33"/>
        <v>1</v>
      </c>
      <c r="AD31" s="29" t="str">
        <f t="shared" si="34"/>
        <v>H10AC19 - 1</v>
      </c>
      <c r="AE31" s="30">
        <f t="shared" si="35"/>
        <v>3</v>
      </c>
      <c r="AF31" s="30">
        <f t="shared" si="36"/>
        <v>3</v>
      </c>
      <c r="AG31" s="30" t="str">
        <f t="shared" si="37"/>
        <v>H10AC19.</v>
      </c>
      <c r="AH31" s="30" t="str">
        <f t="shared" si="38"/>
        <v>H10AC19</v>
      </c>
      <c r="AI31" s="9"/>
      <c r="AJ31" s="10"/>
      <c r="AK31" s="11"/>
      <c r="AL31" s="12"/>
    </row>
    <row r="32" spans="1:38" s="13" customFormat="1" ht="357" customHeight="1" x14ac:dyDescent="0.2">
      <c r="A32" s="15">
        <v>31</v>
      </c>
      <c r="B32" s="15">
        <v>31</v>
      </c>
      <c r="C32" s="16"/>
      <c r="D32" s="26" t="s">
        <v>1045</v>
      </c>
      <c r="E32" s="33" t="s">
        <v>2294</v>
      </c>
      <c r="F32" s="32" t="s">
        <v>2394</v>
      </c>
      <c r="G32" s="32" t="s">
        <v>2395</v>
      </c>
      <c r="H32" s="43" t="s">
        <v>2420</v>
      </c>
      <c r="I32" s="43" t="s">
        <v>2415</v>
      </c>
      <c r="J32" s="35" t="s">
        <v>2416</v>
      </c>
      <c r="K32" s="26">
        <v>1</v>
      </c>
      <c r="L32" s="42">
        <v>44185</v>
      </c>
      <c r="M32" s="44">
        <v>44346</v>
      </c>
      <c r="N32" s="21">
        <f t="shared" si="39"/>
        <v>23</v>
      </c>
      <c r="O32" s="22" t="s">
        <v>19</v>
      </c>
      <c r="P32" s="22">
        <v>0</v>
      </c>
      <c r="Q32" s="37" t="s">
        <v>1909</v>
      </c>
      <c r="R32" s="38"/>
      <c r="S32" s="23">
        <f t="shared" si="12"/>
        <v>-1478.2</v>
      </c>
      <c r="T32" s="24">
        <f t="shared" si="26"/>
        <v>0</v>
      </c>
      <c r="U32" s="25">
        <f t="shared" si="27"/>
        <v>0</v>
      </c>
      <c r="V32" s="25">
        <f t="shared" si="28"/>
        <v>0</v>
      </c>
      <c r="W32" s="25">
        <f t="shared" si="29"/>
        <v>0</v>
      </c>
      <c r="X32" s="26"/>
      <c r="Y32" s="27" t="str">
        <f t="shared" si="30"/>
        <v>EN TERMINO</v>
      </c>
      <c r="Z32" s="27" t="str">
        <f t="shared" si="31"/>
        <v>EN TERMINO</v>
      </c>
      <c r="AA32" s="28" t="s">
        <v>2412</v>
      </c>
      <c r="AB32" s="29" t="str">
        <f t="shared" si="32"/>
        <v>H11AC19</v>
      </c>
      <c r="AC32" s="29">
        <f t="shared" si="33"/>
        <v>1</v>
      </c>
      <c r="AD32" s="29" t="str">
        <f t="shared" si="34"/>
        <v>H11AC19 - 1</v>
      </c>
      <c r="AE32" s="30">
        <f t="shared" si="35"/>
        <v>3</v>
      </c>
      <c r="AF32" s="30">
        <f t="shared" si="36"/>
        <v>3</v>
      </c>
      <c r="AG32" s="30" t="str">
        <f t="shared" si="37"/>
        <v>H11AC19.</v>
      </c>
      <c r="AH32" s="30" t="str">
        <f t="shared" si="38"/>
        <v>H11AC19</v>
      </c>
      <c r="AI32" s="9"/>
      <c r="AJ32" s="10"/>
      <c r="AK32" s="11"/>
      <c r="AL32" s="12"/>
    </row>
    <row r="33" spans="1:38" s="13" customFormat="1" ht="357" customHeight="1" x14ac:dyDescent="0.2">
      <c r="A33" s="15">
        <v>32</v>
      </c>
      <c r="B33" s="15">
        <v>32</v>
      </c>
      <c r="C33" s="16"/>
      <c r="D33" s="26" t="s">
        <v>1046</v>
      </c>
      <c r="E33" s="33" t="s">
        <v>2294</v>
      </c>
      <c r="F33" s="32" t="s">
        <v>2396</v>
      </c>
      <c r="G33" s="32" t="s">
        <v>2397</v>
      </c>
      <c r="H33" s="43" t="s">
        <v>2421</v>
      </c>
      <c r="I33" s="43" t="s">
        <v>2415</v>
      </c>
      <c r="J33" s="35" t="s">
        <v>2416</v>
      </c>
      <c r="K33" s="26">
        <v>1</v>
      </c>
      <c r="L33" s="42">
        <v>44185</v>
      </c>
      <c r="M33" s="44">
        <v>44346</v>
      </c>
      <c r="N33" s="21">
        <f t="shared" si="39"/>
        <v>23</v>
      </c>
      <c r="O33" s="22" t="s">
        <v>19</v>
      </c>
      <c r="P33" s="22">
        <v>0</v>
      </c>
      <c r="Q33" s="37" t="s">
        <v>1909</v>
      </c>
      <c r="R33" s="38"/>
      <c r="S33" s="23">
        <f t="shared" si="12"/>
        <v>-1478.2</v>
      </c>
      <c r="T33" s="24">
        <f t="shared" si="26"/>
        <v>0</v>
      </c>
      <c r="U33" s="25">
        <f t="shared" si="27"/>
        <v>0</v>
      </c>
      <c r="V33" s="25">
        <f t="shared" si="28"/>
        <v>0</v>
      </c>
      <c r="W33" s="25">
        <f t="shared" si="29"/>
        <v>0</v>
      </c>
      <c r="X33" s="26"/>
      <c r="Y33" s="27" t="str">
        <f t="shared" si="30"/>
        <v>EN TERMINO</v>
      </c>
      <c r="Z33" s="27" t="str">
        <f t="shared" si="31"/>
        <v>EN TERMINO</v>
      </c>
      <c r="AA33" s="28" t="s">
        <v>2412</v>
      </c>
      <c r="AB33" s="29" t="str">
        <f t="shared" si="32"/>
        <v>H12AC19</v>
      </c>
      <c r="AC33" s="29">
        <f t="shared" si="33"/>
        <v>1</v>
      </c>
      <c r="AD33" s="29" t="str">
        <f t="shared" si="34"/>
        <v>H12AC19 - 1</v>
      </c>
      <c r="AE33" s="30">
        <f t="shared" si="35"/>
        <v>3</v>
      </c>
      <c r="AF33" s="30">
        <f t="shared" si="36"/>
        <v>3</v>
      </c>
      <c r="AG33" s="30" t="str">
        <f t="shared" si="37"/>
        <v>H12AC19.</v>
      </c>
      <c r="AH33" s="30" t="str">
        <f t="shared" si="38"/>
        <v>H12AC19</v>
      </c>
      <c r="AI33" s="9"/>
      <c r="AJ33" s="10"/>
      <c r="AK33" s="11"/>
      <c r="AL33" s="12"/>
    </row>
    <row r="34" spans="1:38" s="13" customFormat="1" ht="357" customHeight="1" x14ac:dyDescent="0.2">
      <c r="A34" s="15">
        <v>33</v>
      </c>
      <c r="B34" s="15">
        <v>33</v>
      </c>
      <c r="C34" s="16"/>
      <c r="D34" s="26" t="s">
        <v>1046</v>
      </c>
      <c r="E34" s="33" t="s">
        <v>2294</v>
      </c>
      <c r="F34" s="32" t="s">
        <v>2398</v>
      </c>
      <c r="G34" s="32" t="s">
        <v>2399</v>
      </c>
      <c r="H34" s="43" t="s">
        <v>2421</v>
      </c>
      <c r="I34" s="43" t="s">
        <v>2417</v>
      </c>
      <c r="J34" s="35" t="s">
        <v>2416</v>
      </c>
      <c r="K34" s="26">
        <v>1</v>
      </c>
      <c r="L34" s="42">
        <v>44185</v>
      </c>
      <c r="M34" s="44">
        <v>44346</v>
      </c>
      <c r="N34" s="21">
        <f t="shared" si="39"/>
        <v>23</v>
      </c>
      <c r="O34" s="22" t="s">
        <v>19</v>
      </c>
      <c r="P34" s="22">
        <v>0</v>
      </c>
      <c r="Q34" s="37" t="s">
        <v>1909</v>
      </c>
      <c r="R34" s="38"/>
      <c r="S34" s="23">
        <f t="shared" si="12"/>
        <v>-1478.2</v>
      </c>
      <c r="T34" s="24">
        <f t="shared" si="26"/>
        <v>0</v>
      </c>
      <c r="U34" s="25">
        <f t="shared" si="27"/>
        <v>0</v>
      </c>
      <c r="V34" s="25">
        <f t="shared" si="28"/>
        <v>0</v>
      </c>
      <c r="W34" s="25">
        <f t="shared" si="29"/>
        <v>0</v>
      </c>
      <c r="X34" s="26"/>
      <c r="Y34" s="27" t="str">
        <f t="shared" si="30"/>
        <v>EN TERMINO</v>
      </c>
      <c r="Z34" s="27" t="str">
        <f t="shared" si="31"/>
        <v>EN TERMINO</v>
      </c>
      <c r="AA34" s="28" t="s">
        <v>2412</v>
      </c>
      <c r="AB34" s="29" t="str">
        <f t="shared" si="32"/>
        <v>H13AC19</v>
      </c>
      <c r="AC34" s="29">
        <f t="shared" si="33"/>
        <v>1</v>
      </c>
      <c r="AD34" s="29" t="str">
        <f t="shared" si="34"/>
        <v>H13AC19 - 1</v>
      </c>
      <c r="AE34" s="30">
        <f t="shared" si="35"/>
        <v>3</v>
      </c>
      <c r="AF34" s="30">
        <f t="shared" si="36"/>
        <v>3</v>
      </c>
      <c r="AG34" s="30" t="str">
        <f t="shared" si="37"/>
        <v>H13AC19.</v>
      </c>
      <c r="AH34" s="30" t="str">
        <f t="shared" si="38"/>
        <v>H13AC19</v>
      </c>
      <c r="AI34" s="9"/>
      <c r="AJ34" s="10"/>
      <c r="AK34" s="11"/>
      <c r="AL34" s="12"/>
    </row>
    <row r="35" spans="1:38" s="13" customFormat="1" ht="357" customHeight="1" x14ac:dyDescent="0.2">
      <c r="A35" s="15">
        <v>34</v>
      </c>
      <c r="B35" s="15">
        <v>34</v>
      </c>
      <c r="C35" s="16"/>
      <c r="D35" s="26" t="s">
        <v>1046</v>
      </c>
      <c r="E35" s="33" t="s">
        <v>2294</v>
      </c>
      <c r="F35" s="32" t="s">
        <v>2400</v>
      </c>
      <c r="G35" s="32" t="s">
        <v>2401</v>
      </c>
      <c r="H35" s="43" t="s">
        <v>2421</v>
      </c>
      <c r="I35" s="43" t="s">
        <v>2415</v>
      </c>
      <c r="J35" s="35" t="s">
        <v>2416</v>
      </c>
      <c r="K35" s="26">
        <v>1</v>
      </c>
      <c r="L35" s="42">
        <v>44185</v>
      </c>
      <c r="M35" s="44">
        <v>44346</v>
      </c>
      <c r="N35" s="21">
        <f t="shared" si="39"/>
        <v>23</v>
      </c>
      <c r="O35" s="22" t="s">
        <v>19</v>
      </c>
      <c r="P35" s="22">
        <v>0</v>
      </c>
      <c r="Q35" s="37" t="s">
        <v>1909</v>
      </c>
      <c r="R35" s="38"/>
      <c r="S35" s="23">
        <f t="shared" si="12"/>
        <v>-1478.2</v>
      </c>
      <c r="T35" s="24">
        <f t="shared" si="26"/>
        <v>0</v>
      </c>
      <c r="U35" s="25">
        <f t="shared" si="27"/>
        <v>0</v>
      </c>
      <c r="V35" s="25">
        <f t="shared" si="28"/>
        <v>0</v>
      </c>
      <c r="W35" s="25">
        <f t="shared" si="29"/>
        <v>0</v>
      </c>
      <c r="X35" s="26"/>
      <c r="Y35" s="27" t="str">
        <f t="shared" si="30"/>
        <v>EN TERMINO</v>
      </c>
      <c r="Z35" s="27" t="str">
        <f t="shared" si="31"/>
        <v>EN TERMINO</v>
      </c>
      <c r="AA35" s="28" t="s">
        <v>2412</v>
      </c>
      <c r="AB35" s="29" t="str">
        <f t="shared" si="32"/>
        <v>H14AC19</v>
      </c>
      <c r="AC35" s="29">
        <f t="shared" si="33"/>
        <v>1</v>
      </c>
      <c r="AD35" s="29" t="str">
        <f t="shared" si="34"/>
        <v>H14AC19 - 1</v>
      </c>
      <c r="AE35" s="30">
        <f t="shared" si="35"/>
        <v>3</v>
      </c>
      <c r="AF35" s="30">
        <f t="shared" si="36"/>
        <v>3</v>
      </c>
      <c r="AG35" s="30" t="str">
        <f t="shared" si="37"/>
        <v>H14AC19.</v>
      </c>
      <c r="AH35" s="30" t="str">
        <f t="shared" si="38"/>
        <v>H14AC19</v>
      </c>
      <c r="AI35" s="9"/>
      <c r="AJ35" s="10"/>
      <c r="AK35" s="11"/>
      <c r="AL35" s="12"/>
    </row>
    <row r="36" spans="1:38" s="13" customFormat="1" ht="357" customHeight="1" x14ac:dyDescent="0.2">
      <c r="A36" s="15">
        <v>35</v>
      </c>
      <c r="B36" s="15">
        <v>35</v>
      </c>
      <c r="C36" s="16"/>
      <c r="D36" s="26" t="s">
        <v>2402</v>
      </c>
      <c r="E36" s="33" t="s">
        <v>2409</v>
      </c>
      <c r="F36" s="32" t="s">
        <v>2403</v>
      </c>
      <c r="G36" s="32" t="s">
        <v>2404</v>
      </c>
      <c r="H36" s="35" t="s">
        <v>1989</v>
      </c>
      <c r="I36" s="35" t="s">
        <v>2001</v>
      </c>
      <c r="J36" s="22" t="s">
        <v>1991</v>
      </c>
      <c r="K36" s="22">
        <v>1</v>
      </c>
      <c r="L36" s="42">
        <v>44185</v>
      </c>
      <c r="M36" s="42">
        <v>44285</v>
      </c>
      <c r="N36" s="21">
        <f t="shared" si="39"/>
        <v>14.285714285714286</v>
      </c>
      <c r="O36" s="22" t="s">
        <v>1099</v>
      </c>
      <c r="P36" s="22">
        <v>0.3</v>
      </c>
      <c r="Q36" s="37" t="s">
        <v>1909</v>
      </c>
      <c r="R36" s="38"/>
      <c r="S36" s="23">
        <f t="shared" si="12"/>
        <v>-1476.1666666666667</v>
      </c>
      <c r="T36" s="24">
        <f t="shared" si="26"/>
        <v>30</v>
      </c>
      <c r="U36" s="25">
        <f t="shared" si="27"/>
        <v>4.2857142857142865</v>
      </c>
      <c r="V36" s="25">
        <f t="shared" si="28"/>
        <v>4.2857142857142865</v>
      </c>
      <c r="W36" s="25">
        <f t="shared" si="29"/>
        <v>14.285714285714286</v>
      </c>
      <c r="X36" s="26"/>
      <c r="Y36" s="27" t="str">
        <f t="shared" si="30"/>
        <v>VENCIDA</v>
      </c>
      <c r="Z36" s="27" t="str">
        <f t="shared" si="31"/>
        <v>VENCIDO</v>
      </c>
      <c r="AA36" s="28" t="s">
        <v>2412</v>
      </c>
      <c r="AB36" s="29" t="str">
        <f t="shared" si="32"/>
        <v>H15AC19</v>
      </c>
      <c r="AC36" s="29">
        <f t="shared" si="33"/>
        <v>1</v>
      </c>
      <c r="AD36" s="29" t="str">
        <f t="shared" si="34"/>
        <v>H15AC19 - 1</v>
      </c>
      <c r="AE36" s="30">
        <f t="shared" si="35"/>
        <v>1</v>
      </c>
      <c r="AF36" s="30">
        <f t="shared" si="36"/>
        <v>1</v>
      </c>
      <c r="AG36" s="30" t="str">
        <f t="shared" si="37"/>
        <v>H15AC19.</v>
      </c>
      <c r="AH36" s="30" t="str">
        <f t="shared" si="38"/>
        <v>H15AC19</v>
      </c>
      <c r="AI36" s="9"/>
      <c r="AJ36" s="10"/>
      <c r="AK36" s="11"/>
      <c r="AL36" s="12"/>
    </row>
    <row r="37" spans="1:38" s="13" customFormat="1" ht="357" customHeight="1" x14ac:dyDescent="0.2">
      <c r="A37" s="15">
        <v>36</v>
      </c>
      <c r="B37" s="15">
        <v>36</v>
      </c>
      <c r="C37" s="16"/>
      <c r="D37" s="26" t="s">
        <v>1046</v>
      </c>
      <c r="E37" s="33" t="s">
        <v>2072</v>
      </c>
      <c r="F37" s="32" t="s">
        <v>2405</v>
      </c>
      <c r="G37" s="32" t="s">
        <v>2406</v>
      </c>
      <c r="H37" s="35" t="s">
        <v>1989</v>
      </c>
      <c r="I37" s="35" t="s">
        <v>2001</v>
      </c>
      <c r="J37" s="22" t="s">
        <v>1991</v>
      </c>
      <c r="K37" s="22">
        <v>1</v>
      </c>
      <c r="L37" s="42">
        <v>44185</v>
      </c>
      <c r="M37" s="42">
        <v>44285</v>
      </c>
      <c r="N37" s="21">
        <f t="shared" si="39"/>
        <v>14.285714285714286</v>
      </c>
      <c r="O37" s="22" t="s">
        <v>1099</v>
      </c>
      <c r="P37" s="22">
        <v>0.3</v>
      </c>
      <c r="Q37" s="37" t="s">
        <v>1909</v>
      </c>
      <c r="R37" s="38"/>
      <c r="S37" s="23">
        <f t="shared" si="12"/>
        <v>-1476.1666666666667</v>
      </c>
      <c r="T37" s="24">
        <f t="shared" si="26"/>
        <v>30</v>
      </c>
      <c r="U37" s="25">
        <f t="shared" si="27"/>
        <v>4.2857142857142865</v>
      </c>
      <c r="V37" s="25">
        <f t="shared" si="28"/>
        <v>4.2857142857142865</v>
      </c>
      <c r="W37" s="25">
        <f t="shared" si="29"/>
        <v>14.285714285714286</v>
      </c>
      <c r="X37" s="26"/>
      <c r="Y37" s="27" t="str">
        <f t="shared" si="30"/>
        <v>VENCIDA</v>
      </c>
      <c r="Z37" s="27" t="str">
        <f t="shared" si="31"/>
        <v>VENCIDO</v>
      </c>
      <c r="AA37" s="28" t="s">
        <v>2412</v>
      </c>
      <c r="AB37" s="29" t="str">
        <f t="shared" si="32"/>
        <v>H16AC19</v>
      </c>
      <c r="AC37" s="29">
        <f t="shared" si="33"/>
        <v>1</v>
      </c>
      <c r="AD37" s="29" t="str">
        <f t="shared" si="34"/>
        <v>H16AC19 - 1</v>
      </c>
      <c r="AE37" s="30">
        <f t="shared" si="35"/>
        <v>1</v>
      </c>
      <c r="AF37" s="30">
        <f t="shared" si="36"/>
        <v>1</v>
      </c>
      <c r="AG37" s="30" t="str">
        <f t="shared" si="37"/>
        <v>H16AC19.</v>
      </c>
      <c r="AH37" s="30" t="str">
        <f t="shared" si="38"/>
        <v>H16AC19</v>
      </c>
      <c r="AI37" s="9"/>
      <c r="AJ37" s="10"/>
      <c r="AK37" s="11"/>
      <c r="AL37" s="12"/>
    </row>
    <row r="38" spans="1:38" s="13" customFormat="1" ht="357" customHeight="1" x14ac:dyDescent="0.2">
      <c r="A38" s="15">
        <v>37</v>
      </c>
      <c r="B38" s="15">
        <v>37</v>
      </c>
      <c r="C38" s="16"/>
      <c r="D38" s="26" t="s">
        <v>1045</v>
      </c>
      <c r="E38" s="33" t="s">
        <v>2294</v>
      </c>
      <c r="F38" s="32" t="s">
        <v>2407</v>
      </c>
      <c r="G38" s="32" t="s">
        <v>2408</v>
      </c>
      <c r="H38" s="43" t="s">
        <v>2422</v>
      </c>
      <c r="I38" s="43" t="s">
        <v>2417</v>
      </c>
      <c r="J38" s="35" t="s">
        <v>2416</v>
      </c>
      <c r="K38" s="26">
        <v>1</v>
      </c>
      <c r="L38" s="42">
        <v>44185</v>
      </c>
      <c r="M38" s="44">
        <v>44346</v>
      </c>
      <c r="N38" s="21">
        <f t="shared" si="39"/>
        <v>23</v>
      </c>
      <c r="O38" s="22" t="s">
        <v>19</v>
      </c>
      <c r="P38" s="22">
        <v>0</v>
      </c>
      <c r="Q38" s="37" t="s">
        <v>1909</v>
      </c>
      <c r="R38" s="38"/>
      <c r="S38" s="23">
        <f t="shared" si="12"/>
        <v>-1478.2</v>
      </c>
      <c r="T38" s="24">
        <f t="shared" si="26"/>
        <v>0</v>
      </c>
      <c r="U38" s="25">
        <f t="shared" si="27"/>
        <v>0</v>
      </c>
      <c r="V38" s="25">
        <f t="shared" si="28"/>
        <v>0</v>
      </c>
      <c r="W38" s="25">
        <f t="shared" si="29"/>
        <v>0</v>
      </c>
      <c r="X38" s="26"/>
      <c r="Y38" s="27" t="str">
        <f t="shared" si="30"/>
        <v>EN TERMINO</v>
      </c>
      <c r="Z38" s="27" t="str">
        <f t="shared" si="31"/>
        <v>EN TERMINO</v>
      </c>
      <c r="AA38" s="28" t="s">
        <v>2412</v>
      </c>
      <c r="AB38" s="29" t="str">
        <f t="shared" si="32"/>
        <v>H17AC19</v>
      </c>
      <c r="AC38" s="29">
        <f t="shared" si="33"/>
        <v>1</v>
      </c>
      <c r="AD38" s="29" t="str">
        <f t="shared" si="34"/>
        <v>H17AC19 - 1</v>
      </c>
      <c r="AE38" s="30">
        <f t="shared" si="35"/>
        <v>3</v>
      </c>
      <c r="AF38" s="30">
        <f t="shared" si="36"/>
        <v>3</v>
      </c>
      <c r="AG38" s="30" t="str">
        <f t="shared" si="37"/>
        <v>H17AC19.</v>
      </c>
      <c r="AH38" s="30" t="str">
        <f t="shared" si="38"/>
        <v>H17AC19</v>
      </c>
      <c r="AI38" s="9"/>
      <c r="AJ38" s="10"/>
      <c r="AK38" s="11"/>
      <c r="AL38" s="12"/>
    </row>
    <row r="39" spans="1:38" s="13" customFormat="1" ht="357" customHeight="1" x14ac:dyDescent="0.2">
      <c r="A39" s="15">
        <v>38</v>
      </c>
      <c r="B39" s="15">
        <v>38</v>
      </c>
      <c r="C39" s="16"/>
      <c r="D39" s="15" t="s">
        <v>2304</v>
      </c>
      <c r="E39" s="15" t="s">
        <v>2294</v>
      </c>
      <c r="F39" s="45" t="s">
        <v>2490</v>
      </c>
      <c r="G39" s="45" t="s">
        <v>2317</v>
      </c>
      <c r="H39" s="45" t="s">
        <v>2307</v>
      </c>
      <c r="I39" s="45" t="s">
        <v>2318</v>
      </c>
      <c r="J39" s="45" t="s">
        <v>2303</v>
      </c>
      <c r="K39" s="37">
        <v>1</v>
      </c>
      <c r="L39" s="46">
        <v>44084</v>
      </c>
      <c r="M39" s="46">
        <v>44196</v>
      </c>
      <c r="N39" s="21">
        <f t="shared" ref="N39:N49" si="40">(+M39-L39)/7</f>
        <v>16</v>
      </c>
      <c r="O39" s="15" t="s">
        <v>2312</v>
      </c>
      <c r="P39" s="22">
        <v>0.3</v>
      </c>
      <c r="Q39" s="37" t="s">
        <v>1909</v>
      </c>
      <c r="R39" s="38"/>
      <c r="S39" s="23">
        <f t="shared" si="12"/>
        <v>-1473.2</v>
      </c>
      <c r="T39" s="24">
        <f t="shared" ref="T39" si="41">IF(P39/K39&gt;1,100,+P39/K39*100)</f>
        <v>30</v>
      </c>
      <c r="U39" s="25">
        <f t="shared" ref="U39" si="42">+N39*T39/100</f>
        <v>4.8</v>
      </c>
      <c r="V39" s="25">
        <f t="shared" ref="V39" si="43">IF(M39&lt;=$AJ$1,U39,0)</f>
        <v>4.8</v>
      </c>
      <c r="W39" s="25">
        <f t="shared" ref="W39" si="44">IF($AJ$1&gt;=M39,N39,0)</f>
        <v>16</v>
      </c>
      <c r="X39" s="26"/>
      <c r="Y39" s="27" t="str">
        <f t="shared" ref="Y39" si="45">IF(T39=100,"CUMPLIDA",IF(M39-$AJ$1&lt;0,"VENCIDA",IF(M39-$AJ$1&lt;=30,"PRÓXIMA A VENCER",IF(T39&gt;0,"CON AVANCE","EN TERMINO"))))</f>
        <v>VENCIDA</v>
      </c>
      <c r="Z39" s="27" t="str">
        <f t="shared" ref="Z39" si="46">IF(A39&lt;&gt;"",IF(AF39=1,"VENCIDO",IF(AF39=2,"PRÓXIMO A VENCER",IF(AF39=3,"EN TERMINO",IF(AF39=4,"CON AVANCE",IF(AF39=5,"CUMPLIDO",))))),"")</f>
        <v>VENCIDO</v>
      </c>
      <c r="AA39" s="28" t="s">
        <v>2489</v>
      </c>
      <c r="AB39" s="29" t="str">
        <f t="shared" ref="AB39" si="47">AH39</f>
        <v>H1AT75-OCAD</v>
      </c>
      <c r="AC39" s="29">
        <f>IF(A39&lt;&gt;"",1,AC1+1)</f>
        <v>1</v>
      </c>
      <c r="AD39" s="29" t="str">
        <f t="shared" ref="AD39" si="48">CONCATENATE(AB39," - ",AC39)</f>
        <v>H1AT75-OCAD - 1</v>
      </c>
      <c r="AE39" s="30">
        <f t="shared" ref="AE39" si="49">IF(Y39="VENCIDA",1,IF(Y39="PRÓXIMA A VENCER",2,IF(Y39="EN TERMINO",3,IF(Y39="CON AVANCE",4,IF(Y39="CUMPLIDA",5,)))))</f>
        <v>1</v>
      </c>
      <c r="AF39" s="30">
        <f>IF(AC44=AC39+1,MIN(AE39,AF44),AE39)</f>
        <v>1</v>
      </c>
      <c r="AG39" s="30" t="str">
        <f>IF(A39&lt;&gt;"",MID(F39,1,FIND(" ",F39,1)-1),AG1)</f>
        <v>H1AT75-OCAD</v>
      </c>
      <c r="AH39" s="30" t="str">
        <f t="shared" ref="AH39:AH50" si="50">IFERROR(MID(AG39,1,FIND(".",AG39,1)-1),AG39)</f>
        <v>H1AT75-OCAD</v>
      </c>
      <c r="AI39" s="9"/>
      <c r="AJ39" s="10"/>
      <c r="AK39" s="11"/>
      <c r="AL39" s="12"/>
    </row>
    <row r="40" spans="1:38" s="13" customFormat="1" ht="357" customHeight="1" x14ac:dyDescent="0.2">
      <c r="A40" s="15"/>
      <c r="B40" s="15">
        <v>39</v>
      </c>
      <c r="C40" s="16"/>
      <c r="D40" s="15" t="s">
        <v>2304</v>
      </c>
      <c r="E40" s="15" t="s">
        <v>2294</v>
      </c>
      <c r="F40" s="45" t="s">
        <v>2491</v>
      </c>
      <c r="G40" s="45" t="s">
        <v>2319</v>
      </c>
      <c r="H40" s="45" t="s">
        <v>2308</v>
      </c>
      <c r="I40" s="45" t="s">
        <v>2305</v>
      </c>
      <c r="J40" s="37" t="s">
        <v>1710</v>
      </c>
      <c r="K40" s="37">
        <v>16</v>
      </c>
      <c r="L40" s="46">
        <v>44104</v>
      </c>
      <c r="M40" s="46">
        <v>44561</v>
      </c>
      <c r="N40" s="21">
        <f t="shared" si="40"/>
        <v>65.285714285714292</v>
      </c>
      <c r="O40" s="15" t="s">
        <v>805</v>
      </c>
      <c r="P40" s="22">
        <v>0</v>
      </c>
      <c r="Q40" s="37" t="s">
        <v>1909</v>
      </c>
      <c r="R40" s="38"/>
      <c r="S40" s="23">
        <f t="shared" si="12"/>
        <v>-1485.3666666666666</v>
      </c>
      <c r="T40" s="24">
        <f t="shared" ref="T40:T51" si="51">IF(P40/K40&gt;1,100,+P40/K40*100)</f>
        <v>0</v>
      </c>
      <c r="U40" s="25">
        <f t="shared" ref="U40:U51" si="52">+N40*T40/100</f>
        <v>0</v>
      </c>
      <c r="V40" s="25">
        <f t="shared" ref="V40:V51" si="53">IF(M40&lt;=$AJ$1,U40,0)</f>
        <v>0</v>
      </c>
      <c r="W40" s="25">
        <f t="shared" ref="W40:W51" si="54">IF($AJ$1&gt;=M40,N40,0)</f>
        <v>0</v>
      </c>
      <c r="X40" s="26"/>
      <c r="Y40" s="27" t="str">
        <f t="shared" ref="Y40:Y51" si="55">IF(T40=100,"CUMPLIDA",IF(M40-$AJ$1&lt;0,"VENCIDA",IF(M40-$AJ$1&lt;=30,"PRÓXIMA A VENCER",IF(T40&gt;0,"CON AVANCE","EN TERMINO"))))</f>
        <v>EN TERMINO</v>
      </c>
      <c r="Z40" s="27" t="str">
        <f t="shared" ref="Z40:Z51" si="56">IF(A40&lt;&gt;"",IF(AF40=1,"VENCIDO",IF(AF40=2,"PRÓXIMO A VENCER",IF(AF40=3,"EN TERMINO",IF(AF40=4,"CON AVANCE",IF(AF40=5,"CUMPLIDO",))))),"")</f>
        <v/>
      </c>
      <c r="AA40" s="28" t="s">
        <v>2489</v>
      </c>
      <c r="AB40" s="29" t="str">
        <f t="shared" ref="AB40:AB48" si="57">AH40</f>
        <v>H1AT75-OCAD</v>
      </c>
      <c r="AC40" s="29">
        <f t="shared" ref="AC40:AC49" si="58">IF(A40&lt;&gt;"",1,AC39+1)</f>
        <v>2</v>
      </c>
      <c r="AD40" s="29" t="str">
        <f t="shared" ref="AD40:AD49" si="59">CONCATENATE(AB40," - ",AC40)</f>
        <v>H1AT75-OCAD - 2</v>
      </c>
      <c r="AE40" s="30">
        <f t="shared" ref="AE40:AE49" si="60">IF(Y40="VENCIDA",1,IF(Y40="PRÓXIMA A VENCER",2,IF(Y40="EN TERMINO",3,IF(Y40="CON AVANCE",4,IF(Y40="CUMPLIDA",5,)))))</f>
        <v>3</v>
      </c>
      <c r="AF40" s="30">
        <f t="shared" ref="AF40:AF49" si="61">IF(AC45=AC40+1,MIN(AE40,AF45),AE40)</f>
        <v>3</v>
      </c>
      <c r="AG40" s="30" t="str">
        <f t="shared" ref="AG40:AG49" si="62">IF(A40&lt;&gt;"",MID(F40,1,FIND(" ",F40,1)-1),AG39)</f>
        <v>H1AT75-OCAD</v>
      </c>
      <c r="AH40" s="30" t="str">
        <f t="shared" ref="AH40:AH49" si="63">IFERROR(MID(AG40,1,FIND(".",AG40,1)-1),AG40)</f>
        <v>H1AT75-OCAD</v>
      </c>
      <c r="AI40" s="9"/>
      <c r="AJ40" s="10"/>
      <c r="AK40" s="11"/>
      <c r="AL40" s="12"/>
    </row>
    <row r="41" spans="1:38" s="13" customFormat="1" ht="357" customHeight="1" x14ac:dyDescent="0.2">
      <c r="A41" s="15"/>
      <c r="B41" s="15">
        <v>40</v>
      </c>
      <c r="C41" s="16"/>
      <c r="D41" s="15" t="s">
        <v>2304</v>
      </c>
      <c r="E41" s="15" t="s">
        <v>2294</v>
      </c>
      <c r="F41" s="45" t="s">
        <v>2492</v>
      </c>
      <c r="G41" s="45" t="s">
        <v>2320</v>
      </c>
      <c r="H41" s="45" t="s">
        <v>2321</v>
      </c>
      <c r="I41" s="45" t="s">
        <v>2322</v>
      </c>
      <c r="J41" s="45" t="s">
        <v>2306</v>
      </c>
      <c r="K41" s="37">
        <v>1</v>
      </c>
      <c r="L41" s="46">
        <v>44084</v>
      </c>
      <c r="M41" s="46">
        <v>44196</v>
      </c>
      <c r="N41" s="21">
        <f t="shared" si="40"/>
        <v>16</v>
      </c>
      <c r="O41" s="15" t="s">
        <v>805</v>
      </c>
      <c r="P41" s="22">
        <v>0</v>
      </c>
      <c r="Q41" s="37" t="s">
        <v>2337</v>
      </c>
      <c r="R41" s="38"/>
      <c r="S41" s="23">
        <f t="shared" si="12"/>
        <v>-1473.2</v>
      </c>
      <c r="T41" s="24">
        <f t="shared" si="51"/>
        <v>0</v>
      </c>
      <c r="U41" s="25">
        <f t="shared" si="52"/>
        <v>0</v>
      </c>
      <c r="V41" s="25">
        <f t="shared" si="53"/>
        <v>0</v>
      </c>
      <c r="W41" s="25">
        <f t="shared" si="54"/>
        <v>16</v>
      </c>
      <c r="X41" s="26"/>
      <c r="Y41" s="27" t="str">
        <f t="shared" si="55"/>
        <v>VENCIDA</v>
      </c>
      <c r="Z41" s="27" t="str">
        <f t="shared" si="56"/>
        <v/>
      </c>
      <c r="AA41" s="28" t="s">
        <v>2489</v>
      </c>
      <c r="AB41" s="29" t="str">
        <f t="shared" si="57"/>
        <v>H1AT75-OCAD</v>
      </c>
      <c r="AC41" s="29">
        <f t="shared" si="58"/>
        <v>3</v>
      </c>
      <c r="AD41" s="29" t="str">
        <f t="shared" si="59"/>
        <v>H1AT75-OCAD - 3</v>
      </c>
      <c r="AE41" s="30">
        <f t="shared" si="60"/>
        <v>1</v>
      </c>
      <c r="AF41" s="30">
        <f t="shared" si="61"/>
        <v>1</v>
      </c>
      <c r="AG41" s="30" t="str">
        <f t="shared" si="62"/>
        <v>H1AT75-OCAD</v>
      </c>
      <c r="AH41" s="30" t="str">
        <f t="shared" si="63"/>
        <v>H1AT75-OCAD</v>
      </c>
      <c r="AI41" s="9"/>
      <c r="AJ41" s="10"/>
      <c r="AK41" s="11"/>
      <c r="AL41" s="12"/>
    </row>
    <row r="42" spans="1:38" s="13" customFormat="1" ht="357" customHeight="1" x14ac:dyDescent="0.2">
      <c r="A42" s="15"/>
      <c r="B42" s="15">
        <v>41</v>
      </c>
      <c r="C42" s="16"/>
      <c r="D42" s="15" t="s">
        <v>2304</v>
      </c>
      <c r="E42" s="15" t="s">
        <v>2294</v>
      </c>
      <c r="F42" s="45" t="s">
        <v>2493</v>
      </c>
      <c r="G42" s="45" t="s">
        <v>2323</v>
      </c>
      <c r="H42" s="45" t="s">
        <v>2324</v>
      </c>
      <c r="I42" s="45" t="s">
        <v>2309</v>
      </c>
      <c r="J42" s="45" t="s">
        <v>2310</v>
      </c>
      <c r="K42" s="37">
        <v>1</v>
      </c>
      <c r="L42" s="46">
        <v>44084</v>
      </c>
      <c r="M42" s="46">
        <v>44196</v>
      </c>
      <c r="N42" s="21">
        <f t="shared" si="40"/>
        <v>16</v>
      </c>
      <c r="O42" s="15" t="s">
        <v>805</v>
      </c>
      <c r="P42" s="22">
        <v>0</v>
      </c>
      <c r="Q42" s="37" t="s">
        <v>2337</v>
      </c>
      <c r="R42" s="38"/>
      <c r="S42" s="23">
        <f t="shared" si="12"/>
        <v>-1473.2</v>
      </c>
      <c r="T42" s="24">
        <f t="shared" si="51"/>
        <v>0</v>
      </c>
      <c r="U42" s="25">
        <f t="shared" si="52"/>
        <v>0</v>
      </c>
      <c r="V42" s="25">
        <f t="shared" si="53"/>
        <v>0</v>
      </c>
      <c r="W42" s="25">
        <f t="shared" si="54"/>
        <v>16</v>
      </c>
      <c r="X42" s="26"/>
      <c r="Y42" s="27" t="str">
        <f t="shared" si="55"/>
        <v>VENCIDA</v>
      </c>
      <c r="Z42" s="27" t="str">
        <f t="shared" si="56"/>
        <v/>
      </c>
      <c r="AA42" s="28" t="s">
        <v>2489</v>
      </c>
      <c r="AB42" s="29" t="str">
        <f t="shared" si="57"/>
        <v>H1AT75-OCAD</v>
      </c>
      <c r="AC42" s="29">
        <f t="shared" si="58"/>
        <v>4</v>
      </c>
      <c r="AD42" s="29" t="str">
        <f t="shared" si="59"/>
        <v>H1AT75-OCAD - 4</v>
      </c>
      <c r="AE42" s="30">
        <f t="shared" si="60"/>
        <v>1</v>
      </c>
      <c r="AF42" s="30">
        <f t="shared" si="61"/>
        <v>1</v>
      </c>
      <c r="AG42" s="30" t="str">
        <f t="shared" si="62"/>
        <v>H1AT75-OCAD</v>
      </c>
      <c r="AH42" s="30" t="str">
        <f t="shared" si="63"/>
        <v>H1AT75-OCAD</v>
      </c>
      <c r="AI42" s="9"/>
      <c r="AJ42" s="10"/>
      <c r="AK42" s="11"/>
      <c r="AL42" s="12"/>
    </row>
    <row r="43" spans="1:38" s="13" customFormat="1" ht="357" customHeight="1" x14ac:dyDescent="0.2">
      <c r="A43" s="15"/>
      <c r="B43" s="15">
        <v>42</v>
      </c>
      <c r="C43" s="16"/>
      <c r="D43" s="15" t="s">
        <v>2304</v>
      </c>
      <c r="E43" s="15" t="s">
        <v>2294</v>
      </c>
      <c r="F43" s="45" t="s">
        <v>2494</v>
      </c>
      <c r="G43" s="45" t="s">
        <v>2323</v>
      </c>
      <c r="H43" s="45" t="s">
        <v>2325</v>
      </c>
      <c r="I43" s="45" t="s">
        <v>2326</v>
      </c>
      <c r="J43" s="45" t="s">
        <v>2311</v>
      </c>
      <c r="K43" s="37">
        <v>1</v>
      </c>
      <c r="L43" s="46">
        <v>44084</v>
      </c>
      <c r="M43" s="46">
        <v>44196</v>
      </c>
      <c r="N43" s="21">
        <f t="shared" si="40"/>
        <v>16</v>
      </c>
      <c r="O43" s="15" t="s">
        <v>805</v>
      </c>
      <c r="P43" s="22">
        <v>0</v>
      </c>
      <c r="Q43" s="37" t="s">
        <v>1909</v>
      </c>
      <c r="R43" s="38"/>
      <c r="S43" s="23">
        <f t="shared" si="12"/>
        <v>-1473.2</v>
      </c>
      <c r="T43" s="24">
        <f t="shared" si="51"/>
        <v>0</v>
      </c>
      <c r="U43" s="25">
        <f t="shared" si="52"/>
        <v>0</v>
      </c>
      <c r="V43" s="25">
        <f t="shared" si="53"/>
        <v>0</v>
      </c>
      <c r="W43" s="25">
        <f t="shared" si="54"/>
        <v>16</v>
      </c>
      <c r="X43" s="26"/>
      <c r="Y43" s="27" t="str">
        <f t="shared" si="55"/>
        <v>VENCIDA</v>
      </c>
      <c r="Z43" s="27" t="str">
        <f t="shared" si="56"/>
        <v/>
      </c>
      <c r="AA43" s="28" t="s">
        <v>2489</v>
      </c>
      <c r="AB43" s="29" t="str">
        <f t="shared" si="57"/>
        <v>H1AT75-OCAD</v>
      </c>
      <c r="AC43" s="29">
        <f t="shared" si="58"/>
        <v>5</v>
      </c>
      <c r="AD43" s="29" t="str">
        <f t="shared" si="59"/>
        <v>H1AT75-OCAD - 5</v>
      </c>
      <c r="AE43" s="30">
        <f t="shared" si="60"/>
        <v>1</v>
      </c>
      <c r="AF43" s="30">
        <f t="shared" si="61"/>
        <v>1</v>
      </c>
      <c r="AG43" s="30" t="str">
        <f t="shared" si="62"/>
        <v>H1AT75-OCAD</v>
      </c>
      <c r="AH43" s="30" t="str">
        <f t="shared" si="63"/>
        <v>H1AT75-OCAD</v>
      </c>
      <c r="AI43" s="9"/>
      <c r="AJ43" s="10"/>
      <c r="AK43" s="11"/>
      <c r="AL43" s="12"/>
    </row>
    <row r="44" spans="1:38" s="13" customFormat="1" ht="287.25" customHeight="1" x14ac:dyDescent="0.2">
      <c r="A44" s="15">
        <v>39</v>
      </c>
      <c r="B44" s="15">
        <v>43</v>
      </c>
      <c r="C44" s="16"/>
      <c r="D44" s="15" t="s">
        <v>2304</v>
      </c>
      <c r="E44" s="15" t="s">
        <v>2294</v>
      </c>
      <c r="F44" s="45" t="s">
        <v>2495</v>
      </c>
      <c r="G44" s="45" t="s">
        <v>2327</v>
      </c>
      <c r="H44" s="45" t="s">
        <v>2307</v>
      </c>
      <c r="I44" s="45" t="s">
        <v>2318</v>
      </c>
      <c r="J44" s="37" t="s">
        <v>2303</v>
      </c>
      <c r="K44" s="37">
        <v>1</v>
      </c>
      <c r="L44" s="46">
        <v>44084</v>
      </c>
      <c r="M44" s="46">
        <v>44196</v>
      </c>
      <c r="N44" s="21">
        <f t="shared" si="40"/>
        <v>16</v>
      </c>
      <c r="O44" s="15" t="s">
        <v>2312</v>
      </c>
      <c r="P44" s="22">
        <v>0.3</v>
      </c>
      <c r="Q44" s="37" t="s">
        <v>1909</v>
      </c>
      <c r="R44" s="38"/>
      <c r="S44" s="23">
        <f t="shared" si="12"/>
        <v>-1473.2</v>
      </c>
      <c r="T44" s="24">
        <f t="shared" si="51"/>
        <v>30</v>
      </c>
      <c r="U44" s="25">
        <f t="shared" si="52"/>
        <v>4.8</v>
      </c>
      <c r="V44" s="25">
        <f t="shared" si="53"/>
        <v>4.8</v>
      </c>
      <c r="W44" s="25">
        <f t="shared" si="54"/>
        <v>16</v>
      </c>
      <c r="X44" s="26"/>
      <c r="Y44" s="27" t="str">
        <f t="shared" si="55"/>
        <v>VENCIDA</v>
      </c>
      <c r="Z44" s="27" t="str">
        <f t="shared" si="56"/>
        <v>VENCIDO</v>
      </c>
      <c r="AA44" s="28" t="s">
        <v>2489</v>
      </c>
      <c r="AB44" s="29" t="str">
        <f t="shared" si="57"/>
        <v>H2AT75-OCAD</v>
      </c>
      <c r="AC44" s="29">
        <f t="shared" si="58"/>
        <v>1</v>
      </c>
      <c r="AD44" s="29" t="str">
        <f t="shared" si="59"/>
        <v>H2AT75-OCAD - 1</v>
      </c>
      <c r="AE44" s="30">
        <f t="shared" si="60"/>
        <v>1</v>
      </c>
      <c r="AF44" s="30">
        <f t="shared" si="61"/>
        <v>1</v>
      </c>
      <c r="AG44" s="30" t="str">
        <f t="shared" si="62"/>
        <v>H2AT75-OCAD</v>
      </c>
      <c r="AH44" s="30" t="str">
        <f t="shared" si="63"/>
        <v>H2AT75-OCAD</v>
      </c>
      <c r="AI44" s="9"/>
      <c r="AJ44" s="10"/>
      <c r="AK44" s="11"/>
      <c r="AL44" s="12"/>
    </row>
    <row r="45" spans="1:38" s="13" customFormat="1" ht="287.25" customHeight="1" x14ac:dyDescent="0.2">
      <c r="A45" s="15"/>
      <c r="B45" s="15">
        <v>44</v>
      </c>
      <c r="C45" s="16"/>
      <c r="D45" s="15" t="s">
        <v>2304</v>
      </c>
      <c r="E45" s="15" t="s">
        <v>2294</v>
      </c>
      <c r="F45" s="45" t="s">
        <v>2496</v>
      </c>
      <c r="G45" s="45" t="s">
        <v>2335</v>
      </c>
      <c r="H45" s="45" t="s">
        <v>2308</v>
      </c>
      <c r="I45" s="45" t="s">
        <v>2305</v>
      </c>
      <c r="J45" s="37" t="s">
        <v>1710</v>
      </c>
      <c r="K45" s="37">
        <v>16</v>
      </c>
      <c r="L45" s="46">
        <v>44104</v>
      </c>
      <c r="M45" s="46">
        <v>44561</v>
      </c>
      <c r="N45" s="21">
        <f t="shared" si="40"/>
        <v>65.285714285714292</v>
      </c>
      <c r="O45" s="15" t="s">
        <v>805</v>
      </c>
      <c r="P45" s="22">
        <v>0</v>
      </c>
      <c r="Q45" s="37" t="s">
        <v>1909</v>
      </c>
      <c r="R45" s="38"/>
      <c r="S45" s="23">
        <f t="shared" si="12"/>
        <v>-1485.3666666666666</v>
      </c>
      <c r="T45" s="24">
        <f t="shared" si="51"/>
        <v>0</v>
      </c>
      <c r="U45" s="25">
        <f t="shared" si="52"/>
        <v>0</v>
      </c>
      <c r="V45" s="25">
        <f t="shared" si="53"/>
        <v>0</v>
      </c>
      <c r="W45" s="25">
        <f t="shared" si="54"/>
        <v>0</v>
      </c>
      <c r="X45" s="26"/>
      <c r="Y45" s="27" t="str">
        <f t="shared" si="55"/>
        <v>EN TERMINO</v>
      </c>
      <c r="Z45" s="27" t="str">
        <f t="shared" si="56"/>
        <v/>
      </c>
      <c r="AA45" s="28" t="s">
        <v>2489</v>
      </c>
      <c r="AB45" s="29" t="str">
        <f t="shared" si="57"/>
        <v>H2AT75-OCAD</v>
      </c>
      <c r="AC45" s="29">
        <f t="shared" si="58"/>
        <v>2</v>
      </c>
      <c r="AD45" s="29" t="str">
        <f t="shared" si="59"/>
        <v>H2AT75-OCAD - 2</v>
      </c>
      <c r="AE45" s="30">
        <f t="shared" si="60"/>
        <v>3</v>
      </c>
      <c r="AF45" s="30">
        <f t="shared" si="61"/>
        <v>3</v>
      </c>
      <c r="AG45" s="30" t="str">
        <f t="shared" si="62"/>
        <v>H2AT75-OCAD</v>
      </c>
      <c r="AH45" s="30" t="str">
        <f t="shared" si="63"/>
        <v>H2AT75-OCAD</v>
      </c>
      <c r="AI45" s="9"/>
      <c r="AJ45" s="10"/>
      <c r="AK45" s="11"/>
      <c r="AL45" s="12"/>
    </row>
    <row r="46" spans="1:38" s="13" customFormat="1" ht="287.25" customHeight="1" x14ac:dyDescent="0.2">
      <c r="A46" s="15"/>
      <c r="B46" s="15">
        <v>45</v>
      </c>
      <c r="C46" s="16"/>
      <c r="D46" s="15" t="s">
        <v>2304</v>
      </c>
      <c r="E46" s="15" t="s">
        <v>2294</v>
      </c>
      <c r="F46" s="45" t="s">
        <v>2497</v>
      </c>
      <c r="G46" s="45" t="s">
        <v>2328</v>
      </c>
      <c r="H46" s="45" t="s">
        <v>2321</v>
      </c>
      <c r="I46" s="45" t="s">
        <v>2322</v>
      </c>
      <c r="J46" s="37" t="s">
        <v>2306</v>
      </c>
      <c r="K46" s="37">
        <v>1</v>
      </c>
      <c r="L46" s="46">
        <v>44084</v>
      </c>
      <c r="M46" s="46">
        <v>44196</v>
      </c>
      <c r="N46" s="21">
        <f t="shared" si="40"/>
        <v>16</v>
      </c>
      <c r="O46" s="15" t="s">
        <v>805</v>
      </c>
      <c r="P46" s="22">
        <v>0</v>
      </c>
      <c r="Q46" s="37" t="s">
        <v>2337</v>
      </c>
      <c r="R46" s="38"/>
      <c r="S46" s="23">
        <f t="shared" si="12"/>
        <v>-1473.2</v>
      </c>
      <c r="T46" s="24">
        <f t="shared" si="51"/>
        <v>0</v>
      </c>
      <c r="U46" s="25">
        <f t="shared" si="52"/>
        <v>0</v>
      </c>
      <c r="V46" s="25">
        <f t="shared" si="53"/>
        <v>0</v>
      </c>
      <c r="W46" s="25">
        <f t="shared" si="54"/>
        <v>16</v>
      </c>
      <c r="X46" s="26"/>
      <c r="Y46" s="27" t="str">
        <f t="shared" si="55"/>
        <v>VENCIDA</v>
      </c>
      <c r="Z46" s="27" t="str">
        <f t="shared" si="56"/>
        <v/>
      </c>
      <c r="AA46" s="28" t="s">
        <v>2489</v>
      </c>
      <c r="AB46" s="29" t="str">
        <f t="shared" si="57"/>
        <v>H2AT75-OCAD</v>
      </c>
      <c r="AC46" s="29">
        <f t="shared" si="58"/>
        <v>3</v>
      </c>
      <c r="AD46" s="29" t="str">
        <f t="shared" si="59"/>
        <v>H2AT75-OCAD - 3</v>
      </c>
      <c r="AE46" s="30">
        <f t="shared" si="60"/>
        <v>1</v>
      </c>
      <c r="AF46" s="30">
        <f t="shared" si="61"/>
        <v>1</v>
      </c>
      <c r="AG46" s="30" t="str">
        <f t="shared" si="62"/>
        <v>H2AT75-OCAD</v>
      </c>
      <c r="AH46" s="30" t="str">
        <f t="shared" si="63"/>
        <v>H2AT75-OCAD</v>
      </c>
      <c r="AI46" s="9"/>
      <c r="AJ46" s="10"/>
      <c r="AK46" s="11"/>
      <c r="AL46" s="12"/>
    </row>
    <row r="47" spans="1:38" s="13" customFormat="1" ht="174.75" customHeight="1" x14ac:dyDescent="0.2">
      <c r="A47" s="15">
        <v>40</v>
      </c>
      <c r="B47" s="15">
        <v>46</v>
      </c>
      <c r="C47" s="16"/>
      <c r="D47" s="15" t="s">
        <v>2304</v>
      </c>
      <c r="E47" s="15" t="s">
        <v>2336</v>
      </c>
      <c r="F47" s="45" t="s">
        <v>2498</v>
      </c>
      <c r="G47" s="45" t="s">
        <v>2313</v>
      </c>
      <c r="H47" s="45" t="s">
        <v>2314</v>
      </c>
      <c r="I47" s="45" t="s">
        <v>2315</v>
      </c>
      <c r="J47" s="45" t="s">
        <v>2329</v>
      </c>
      <c r="K47" s="37">
        <v>1</v>
      </c>
      <c r="L47" s="46">
        <v>44084</v>
      </c>
      <c r="M47" s="46">
        <v>44196</v>
      </c>
      <c r="N47" s="21">
        <f t="shared" si="40"/>
        <v>16</v>
      </c>
      <c r="O47" s="15" t="s">
        <v>805</v>
      </c>
      <c r="P47" s="22">
        <v>0</v>
      </c>
      <c r="Q47" s="19" t="s">
        <v>1909</v>
      </c>
      <c r="R47" s="20"/>
      <c r="S47" s="23">
        <f t="shared" si="12"/>
        <v>-1473.2</v>
      </c>
      <c r="T47" s="24">
        <f t="shared" si="51"/>
        <v>0</v>
      </c>
      <c r="U47" s="25">
        <f t="shared" si="52"/>
        <v>0</v>
      </c>
      <c r="V47" s="25">
        <f t="shared" si="53"/>
        <v>0</v>
      </c>
      <c r="W47" s="25">
        <f t="shared" si="54"/>
        <v>16</v>
      </c>
      <c r="X47" s="26"/>
      <c r="Y47" s="27" t="str">
        <f t="shared" si="55"/>
        <v>VENCIDA</v>
      </c>
      <c r="Z47" s="27" t="str">
        <f t="shared" si="56"/>
        <v>VENCIDO</v>
      </c>
      <c r="AA47" s="28" t="s">
        <v>2489</v>
      </c>
      <c r="AB47" s="29" t="str">
        <f t="shared" si="57"/>
        <v>H3AT75-OCAD</v>
      </c>
      <c r="AC47" s="29">
        <f t="shared" si="58"/>
        <v>1</v>
      </c>
      <c r="AD47" s="29" t="str">
        <f t="shared" si="59"/>
        <v>H3AT75-OCAD - 1</v>
      </c>
      <c r="AE47" s="30">
        <f t="shared" si="60"/>
        <v>1</v>
      </c>
      <c r="AF47" s="30">
        <f t="shared" si="61"/>
        <v>1</v>
      </c>
      <c r="AG47" s="30" t="str">
        <f t="shared" si="62"/>
        <v>H3AT75-OCAD</v>
      </c>
      <c r="AH47" s="30" t="str">
        <f t="shared" si="63"/>
        <v>H3AT75-OCAD</v>
      </c>
      <c r="AI47" s="9"/>
      <c r="AJ47" s="10"/>
      <c r="AK47" s="11"/>
      <c r="AL47" s="12"/>
    </row>
    <row r="48" spans="1:38" s="13" customFormat="1" ht="196.5" customHeight="1" x14ac:dyDescent="0.2">
      <c r="A48" s="15">
        <v>41</v>
      </c>
      <c r="B48" s="15">
        <v>47</v>
      </c>
      <c r="C48" s="16"/>
      <c r="D48" s="15" t="s">
        <v>2304</v>
      </c>
      <c r="E48" s="15" t="s">
        <v>2294</v>
      </c>
      <c r="F48" s="45" t="s">
        <v>2499</v>
      </c>
      <c r="G48" s="45" t="s">
        <v>2330</v>
      </c>
      <c r="H48" s="45" t="s">
        <v>2331</v>
      </c>
      <c r="I48" s="45" t="s">
        <v>2332</v>
      </c>
      <c r="J48" s="37" t="s">
        <v>2316</v>
      </c>
      <c r="K48" s="47">
        <v>1</v>
      </c>
      <c r="L48" s="38">
        <v>44084</v>
      </c>
      <c r="M48" s="46">
        <v>44196</v>
      </c>
      <c r="N48" s="21">
        <f t="shared" si="40"/>
        <v>16</v>
      </c>
      <c r="O48" s="15" t="s">
        <v>805</v>
      </c>
      <c r="P48" s="22">
        <v>0</v>
      </c>
      <c r="Q48" s="37" t="s">
        <v>2337</v>
      </c>
      <c r="R48" s="38"/>
      <c r="S48" s="23">
        <f t="shared" si="12"/>
        <v>-1473.2</v>
      </c>
      <c r="T48" s="24">
        <f t="shared" si="51"/>
        <v>0</v>
      </c>
      <c r="U48" s="25">
        <f t="shared" si="52"/>
        <v>0</v>
      </c>
      <c r="V48" s="25">
        <f t="shared" si="53"/>
        <v>0</v>
      </c>
      <c r="W48" s="25">
        <f t="shared" si="54"/>
        <v>16</v>
      </c>
      <c r="X48" s="26"/>
      <c r="Y48" s="27" t="str">
        <f t="shared" si="55"/>
        <v>VENCIDA</v>
      </c>
      <c r="Z48" s="27" t="str">
        <f t="shared" si="56"/>
        <v>VENCIDO</v>
      </c>
      <c r="AA48" s="28" t="s">
        <v>2489</v>
      </c>
      <c r="AB48" s="29" t="str">
        <f t="shared" si="57"/>
        <v>H20AT75-OCAD</v>
      </c>
      <c r="AC48" s="29">
        <f t="shared" si="58"/>
        <v>1</v>
      </c>
      <c r="AD48" s="29" t="str">
        <f t="shared" si="59"/>
        <v>H20AT75-OCAD - 1</v>
      </c>
      <c r="AE48" s="30">
        <f t="shared" si="60"/>
        <v>1</v>
      </c>
      <c r="AF48" s="30">
        <f t="shared" si="61"/>
        <v>1</v>
      </c>
      <c r="AG48" s="30" t="str">
        <f t="shared" si="62"/>
        <v>H20AT75-OCAD</v>
      </c>
      <c r="AH48" s="30" t="str">
        <f t="shared" si="63"/>
        <v>H20AT75-OCAD</v>
      </c>
      <c r="AI48" s="9"/>
      <c r="AJ48" s="10"/>
      <c r="AK48" s="11"/>
      <c r="AL48" s="12"/>
    </row>
    <row r="49" spans="1:38" s="13" customFormat="1" ht="178.5" customHeight="1" x14ac:dyDescent="0.2">
      <c r="A49" s="15">
        <v>42</v>
      </c>
      <c r="B49" s="15">
        <v>48</v>
      </c>
      <c r="C49" s="16"/>
      <c r="D49" s="15" t="s">
        <v>2304</v>
      </c>
      <c r="E49" s="15" t="s">
        <v>2294</v>
      </c>
      <c r="F49" s="45" t="s">
        <v>2500</v>
      </c>
      <c r="G49" s="45" t="s">
        <v>2330</v>
      </c>
      <c r="H49" s="45" t="s">
        <v>2333</v>
      </c>
      <c r="I49" s="45" t="s">
        <v>2334</v>
      </c>
      <c r="J49" s="37" t="s">
        <v>2316</v>
      </c>
      <c r="K49" s="37">
        <v>1</v>
      </c>
      <c r="L49" s="38">
        <v>44084</v>
      </c>
      <c r="M49" s="46">
        <v>44196</v>
      </c>
      <c r="N49" s="21">
        <f t="shared" si="40"/>
        <v>16</v>
      </c>
      <c r="O49" s="15" t="s">
        <v>805</v>
      </c>
      <c r="P49" s="22">
        <v>0</v>
      </c>
      <c r="Q49" s="19" t="s">
        <v>1909</v>
      </c>
      <c r="R49" s="20"/>
      <c r="S49" s="23">
        <f t="shared" si="12"/>
        <v>-1473.2</v>
      </c>
      <c r="T49" s="24">
        <f t="shared" si="51"/>
        <v>0</v>
      </c>
      <c r="U49" s="25">
        <f t="shared" si="52"/>
        <v>0</v>
      </c>
      <c r="V49" s="25">
        <f t="shared" si="53"/>
        <v>0</v>
      </c>
      <c r="W49" s="25">
        <f t="shared" si="54"/>
        <v>16</v>
      </c>
      <c r="X49" s="26"/>
      <c r="Y49" s="27" t="str">
        <f t="shared" si="55"/>
        <v>VENCIDA</v>
      </c>
      <c r="Z49" s="27" t="str">
        <f t="shared" si="56"/>
        <v>VENCIDO</v>
      </c>
      <c r="AA49" s="28" t="s">
        <v>2489</v>
      </c>
      <c r="AB49" s="29" t="str">
        <f t="shared" ref="AB49" si="64">AH49</f>
        <v>H22AT75-OCAD</v>
      </c>
      <c r="AC49" s="29">
        <f t="shared" si="58"/>
        <v>1</v>
      </c>
      <c r="AD49" s="29" t="str">
        <f t="shared" si="59"/>
        <v>H22AT75-OCAD - 1</v>
      </c>
      <c r="AE49" s="30">
        <f t="shared" si="60"/>
        <v>1</v>
      </c>
      <c r="AF49" s="30">
        <f t="shared" si="61"/>
        <v>1</v>
      </c>
      <c r="AG49" s="30" t="str">
        <f t="shared" si="62"/>
        <v>H22AT75-OCAD</v>
      </c>
      <c r="AH49" s="30" t="str">
        <f t="shared" si="63"/>
        <v>H22AT75-OCAD</v>
      </c>
      <c r="AI49" s="9"/>
      <c r="AJ49" s="10"/>
      <c r="AK49" s="11"/>
      <c r="AL49" s="12"/>
    </row>
    <row r="50" spans="1:38" s="13" customFormat="1" ht="220.5" customHeight="1" x14ac:dyDescent="0.2">
      <c r="A50" s="15">
        <v>43</v>
      </c>
      <c r="B50" s="15">
        <v>49</v>
      </c>
      <c r="C50" s="15"/>
      <c r="D50" s="26" t="s">
        <v>1046</v>
      </c>
      <c r="E50" s="17" t="s">
        <v>2294</v>
      </c>
      <c r="F50" s="31" t="s">
        <v>2288</v>
      </c>
      <c r="G50" s="31" t="s">
        <v>2289</v>
      </c>
      <c r="H50" s="43" t="s">
        <v>2290</v>
      </c>
      <c r="I50" s="43" t="s">
        <v>2290</v>
      </c>
      <c r="J50" s="35" t="s">
        <v>2286</v>
      </c>
      <c r="K50" s="22">
        <v>1</v>
      </c>
      <c r="L50" s="42">
        <v>44055</v>
      </c>
      <c r="M50" s="42">
        <v>44104</v>
      </c>
      <c r="N50" s="21">
        <f t="shared" ref="N50:N74" si="65">(+M50-L50)/7</f>
        <v>7</v>
      </c>
      <c r="O50" s="17" t="s">
        <v>805</v>
      </c>
      <c r="P50" s="22">
        <v>0</v>
      </c>
      <c r="Q50" s="19" t="s">
        <v>1909</v>
      </c>
      <c r="R50" s="20"/>
      <c r="S50" s="23">
        <f t="shared" si="12"/>
        <v>-1470.1333333333334</v>
      </c>
      <c r="T50" s="24">
        <f t="shared" si="51"/>
        <v>0</v>
      </c>
      <c r="U50" s="25">
        <f t="shared" si="52"/>
        <v>0</v>
      </c>
      <c r="V50" s="25">
        <f t="shared" si="53"/>
        <v>0</v>
      </c>
      <c r="W50" s="25">
        <f t="shared" si="54"/>
        <v>7</v>
      </c>
      <c r="X50" s="26"/>
      <c r="Y50" s="27" t="str">
        <f t="shared" si="55"/>
        <v>VENCIDA</v>
      </c>
      <c r="Z50" s="27" t="str">
        <f t="shared" si="56"/>
        <v>VENCIDO</v>
      </c>
      <c r="AA50" s="29" t="s">
        <v>2293</v>
      </c>
      <c r="AB50" s="29" t="str">
        <f t="shared" ref="AB50" si="66">AH50</f>
        <v>H11AEFC</v>
      </c>
      <c r="AC50" s="29">
        <f t="shared" ref="AC50" si="67">IF(A50&lt;&gt;"",1,AC49+1)</f>
        <v>1</v>
      </c>
      <c r="AD50" s="29" t="str">
        <f t="shared" ref="AD50" si="68">CONCATENATE(AB50," - ",AC50)</f>
        <v>H11AEFC - 1</v>
      </c>
      <c r="AE50" s="30">
        <f t="shared" ref="AE50" si="69">IF(Y50="VENCIDA",1,IF(Y50="PRÓXIMA A VENCER",2,IF(Y50="EN TERMINO",3,IF(Y50="CON AVANCE",4,IF(Y50="CUMPLIDA",5,)))))</f>
        <v>1</v>
      </c>
      <c r="AF50" s="30">
        <f t="shared" ref="AF50" si="70">IF(AC55=AC50+1,MIN(AE50,AF55),AE50)</f>
        <v>1</v>
      </c>
      <c r="AG50" s="30" t="str">
        <f t="shared" ref="AG50" si="71">IF(A50&lt;&gt;"",MID(F50,1,FIND(" ",F50,1)-1),AG49)</f>
        <v>H11AEFC.</v>
      </c>
      <c r="AH50" s="30" t="str">
        <f t="shared" si="50"/>
        <v>H11AEFC</v>
      </c>
      <c r="AI50" s="9"/>
      <c r="AJ50" s="10"/>
      <c r="AK50" s="11"/>
      <c r="AL50" s="12"/>
    </row>
    <row r="51" spans="1:38" s="13" customFormat="1" ht="219.75" customHeight="1" x14ac:dyDescent="0.2">
      <c r="A51" s="15"/>
      <c r="B51" s="15">
        <v>50</v>
      </c>
      <c r="C51" s="15"/>
      <c r="D51" s="26" t="s">
        <v>1046</v>
      </c>
      <c r="E51" s="17" t="s">
        <v>2294</v>
      </c>
      <c r="F51" s="31" t="s">
        <v>2291</v>
      </c>
      <c r="G51" s="31" t="s">
        <v>2289</v>
      </c>
      <c r="H51" s="35" t="s">
        <v>2292</v>
      </c>
      <c r="I51" s="35" t="s">
        <v>2292</v>
      </c>
      <c r="J51" s="35" t="s">
        <v>2287</v>
      </c>
      <c r="K51" s="22">
        <v>1</v>
      </c>
      <c r="L51" s="42">
        <v>44105</v>
      </c>
      <c r="M51" s="42">
        <v>44165</v>
      </c>
      <c r="N51" s="21">
        <f t="shared" si="65"/>
        <v>8.5714285714285712</v>
      </c>
      <c r="O51" s="17" t="s">
        <v>805</v>
      </c>
      <c r="P51" s="22">
        <v>0</v>
      </c>
      <c r="Q51" s="19" t="s">
        <v>1909</v>
      </c>
      <c r="R51" s="20"/>
      <c r="S51" s="23">
        <f t="shared" si="12"/>
        <v>-1472.1666666666667</v>
      </c>
      <c r="T51" s="24">
        <f t="shared" si="51"/>
        <v>0</v>
      </c>
      <c r="U51" s="25">
        <f t="shared" si="52"/>
        <v>0</v>
      </c>
      <c r="V51" s="25">
        <f t="shared" si="53"/>
        <v>0</v>
      </c>
      <c r="W51" s="25">
        <f t="shared" si="54"/>
        <v>8.5714285714285712</v>
      </c>
      <c r="X51" s="26"/>
      <c r="Y51" s="27" t="str">
        <f t="shared" si="55"/>
        <v>VENCIDA</v>
      </c>
      <c r="Z51" s="27" t="str">
        <f t="shared" si="56"/>
        <v/>
      </c>
      <c r="AA51" s="29" t="s">
        <v>2293</v>
      </c>
      <c r="AB51" s="29" t="str">
        <f>AH51</f>
        <v>H11AEFC</v>
      </c>
      <c r="AC51" s="29">
        <f>IF(A51&lt;&gt;"",1,AC50+1)</f>
        <v>2</v>
      </c>
      <c r="AD51" s="29" t="str">
        <f>CONCATENATE(AB51," - ",AC51)</f>
        <v>H11AEFC - 2</v>
      </c>
      <c r="AE51" s="30">
        <f>IF(Y51="VENCIDA",1,IF(Y51="PRÓXIMA A VENCER",2,IF(Y51="EN TERMINO",3,IF(Y51="CON AVANCE",4,IF(Y51="CUMPLIDA",5,)))))</f>
        <v>1</v>
      </c>
      <c r="AF51" s="30">
        <f>IF(AC52=AC51+1,MIN(AE51,AF52),AE51)</f>
        <v>1</v>
      </c>
      <c r="AG51" s="30" t="str">
        <f>IF(A51&lt;&gt;"",MID(F51,1,FIND(" ",F51,1)-1),AG50)</f>
        <v>H11AEFC.</v>
      </c>
      <c r="AH51" s="30" t="str">
        <f>IFERROR(MID(AG51,1,FIND(".",AG51,1)-1),AG51)</f>
        <v>H11AEFC</v>
      </c>
      <c r="AI51" s="9"/>
      <c r="AJ51" s="10"/>
      <c r="AK51" s="11"/>
      <c r="AL51" s="12"/>
    </row>
    <row r="52" spans="1:38" s="13" customFormat="1" ht="350.1" customHeight="1" x14ac:dyDescent="0.2">
      <c r="A52" s="15">
        <v>44</v>
      </c>
      <c r="B52" s="15">
        <v>51</v>
      </c>
      <c r="C52" s="15"/>
      <c r="D52" s="26" t="s">
        <v>1046</v>
      </c>
      <c r="E52" s="26" t="s">
        <v>2007</v>
      </c>
      <c r="F52" s="31" t="s">
        <v>2014</v>
      </c>
      <c r="G52" s="31" t="s">
        <v>2015</v>
      </c>
      <c r="H52" s="43" t="s">
        <v>2016</v>
      </c>
      <c r="I52" s="43" t="s">
        <v>2017</v>
      </c>
      <c r="J52" s="22" t="s">
        <v>2018</v>
      </c>
      <c r="K52" s="22">
        <v>1</v>
      </c>
      <c r="L52" s="42">
        <v>44056</v>
      </c>
      <c r="M52" s="42">
        <v>44255</v>
      </c>
      <c r="N52" s="21">
        <f t="shared" si="65"/>
        <v>28.428571428571427</v>
      </c>
      <c r="O52" s="22" t="s">
        <v>2012</v>
      </c>
      <c r="P52" s="22">
        <v>1</v>
      </c>
      <c r="Q52" s="19" t="s">
        <v>1909</v>
      </c>
      <c r="R52" s="20">
        <v>44260</v>
      </c>
      <c r="S52" s="23">
        <f t="shared" si="12"/>
        <v>0.16666666666666666</v>
      </c>
      <c r="T52" s="24">
        <f>IF(P52/K52&gt;1,100,+P52/K52*100)</f>
        <v>100</v>
      </c>
      <c r="U52" s="25">
        <f>+N52*T52/100</f>
        <v>28.428571428571427</v>
      </c>
      <c r="V52" s="25">
        <f>IF(M52&lt;=$AJ$1,U52,0)</f>
        <v>28.428571428571427</v>
      </c>
      <c r="W52" s="25">
        <f>IF($AJ$1&gt;=M52,N52,0)</f>
        <v>28.428571428571427</v>
      </c>
      <c r="X52" s="26"/>
      <c r="Y52" s="27" t="str">
        <f>IF(T52=100,"CUMPLIDA",IF(M52-$AJ$1&lt;0,"VENCIDA",IF(M52-$AJ$1&lt;=30,"PRÓXIMA A VENCER",IF(T52&gt;0,"CON AVANCE","EN TERMINO"))))</f>
        <v>CUMPLIDA</v>
      </c>
      <c r="Z52" s="27" t="str">
        <f t="shared" ref="Z52" si="72">IF(A52&lt;&gt;"",IF(AF52=1,"VENCIDO",IF(AF52=2,"PRÓXIMO A VENCER",IF(AF52=3,"EN TERMINO",IF(AF52=4,"CON AVANCE",IF(AF52=5,"CUMPLIDO",))))),"")</f>
        <v>CUMPLIDO</v>
      </c>
      <c r="AA52" s="29" t="s">
        <v>2118</v>
      </c>
      <c r="AB52" s="29" t="str">
        <f>AH52</f>
        <v>H1AF19</v>
      </c>
      <c r="AC52" s="29">
        <f t="shared" ref="AC52:AC54" si="73">IF(A52&lt;&gt;"",1,AC51+1)</f>
        <v>1</v>
      </c>
      <c r="AD52" s="29" t="str">
        <f>CONCATENATE(AB52," - ",AC52)</f>
        <v>H1AF19 - 1</v>
      </c>
      <c r="AE52" s="30">
        <f t="shared" ref="AE52:AE114" si="74">IF(Y52="VENCIDA",1,IF(Y52="PRÓXIMA A VENCER",2,IF(Y52="EN TERMINO",3,IF(Y52="CON AVANCE",4,IF(Y52="CUMPLIDA",5,)))))</f>
        <v>5</v>
      </c>
      <c r="AF52" s="30">
        <f t="shared" ref="AF52:AF114" si="75">IF(AC53=AC52+1,MIN(AE52,AF53),AE52)</f>
        <v>5</v>
      </c>
      <c r="AG52" s="30" t="str">
        <f t="shared" ref="AG52:AG54" si="76">IF(A52&lt;&gt;"",MID(F52,1,FIND(" ",F52,1)-1),AG51)</f>
        <v>H1AF19.</v>
      </c>
      <c r="AH52" s="30" t="str">
        <f t="shared" ref="AH52:AH54" si="77">IFERROR(MID(AG52,1,FIND(".",AG52,1)-1),AG52)</f>
        <v>H1AF19</v>
      </c>
      <c r="AI52" s="9"/>
      <c r="AJ52" s="10"/>
      <c r="AK52" s="11"/>
      <c r="AL52" s="12"/>
    </row>
    <row r="53" spans="1:38" s="13" customFormat="1" ht="350.1" customHeight="1" x14ac:dyDescent="0.2">
      <c r="A53" s="15">
        <v>45</v>
      </c>
      <c r="B53" s="15">
        <v>52</v>
      </c>
      <c r="C53" s="15"/>
      <c r="D53" s="26" t="s">
        <v>1045</v>
      </c>
      <c r="E53" s="26" t="s">
        <v>2019</v>
      </c>
      <c r="F53" s="32" t="s">
        <v>2020</v>
      </c>
      <c r="G53" s="32" t="s">
        <v>2021</v>
      </c>
      <c r="H53" s="35" t="s">
        <v>2141</v>
      </c>
      <c r="I53" s="35" t="s">
        <v>2022</v>
      </c>
      <c r="J53" s="22" t="s">
        <v>2023</v>
      </c>
      <c r="K53" s="22">
        <v>6</v>
      </c>
      <c r="L53" s="42">
        <v>44056</v>
      </c>
      <c r="M53" s="42">
        <v>44226</v>
      </c>
      <c r="N53" s="21">
        <f t="shared" si="65"/>
        <v>24.285714285714285</v>
      </c>
      <c r="O53" s="22" t="s">
        <v>2096</v>
      </c>
      <c r="P53" s="22">
        <v>6</v>
      </c>
      <c r="Q53" s="19" t="s">
        <v>1909</v>
      </c>
      <c r="R53" s="20">
        <v>44267</v>
      </c>
      <c r="S53" s="23">
        <f t="shared" si="12"/>
        <v>1.3666666666666667</v>
      </c>
      <c r="T53" s="24">
        <f t="shared" ref="T53:T111" si="78">IF(P53/K53&gt;1,100,+P53/K53*100)</f>
        <v>100</v>
      </c>
      <c r="U53" s="25">
        <f t="shared" ref="U53:U111" si="79">+N53*T53/100</f>
        <v>24.285714285714285</v>
      </c>
      <c r="V53" s="25">
        <f t="shared" ref="V53:V111" si="80">IF(M53&lt;=$AJ$1,U53,0)</f>
        <v>24.285714285714285</v>
      </c>
      <c r="W53" s="25">
        <f t="shared" ref="W53:W111" si="81">IF($AJ$1&gt;=M53,N53,0)</f>
        <v>24.285714285714285</v>
      </c>
      <c r="X53" s="26"/>
      <c r="Y53" s="27" t="str">
        <f t="shared" ref="Y53:Y112" si="82">IF(T53=100,"CUMPLIDA",IF(M53-$AJ$1&lt;0,"VENCIDA",IF(M53-$AJ$1&lt;=30,"PRÓXIMA A VENCER",IF(T53&gt;0,"CON AVANCE","EN TERMINO"))))</f>
        <v>CUMPLIDA</v>
      </c>
      <c r="Z53" s="27" t="str">
        <f t="shared" ref="Z53:Z111" si="83">IF(A53&lt;&gt;"",IF(AF53=1,"VENCIDO",IF(AF53=2,"PRÓXIMO A VENCER",IF(AF53=3,"EN TERMINO",IF(AF53=4,"CON AVANCE",IF(AF53=5,"CUMPLIDO",))))),"")</f>
        <v>CUMPLIDO</v>
      </c>
      <c r="AA53" s="29" t="s">
        <v>2118</v>
      </c>
      <c r="AB53" s="29" t="str">
        <f t="shared" ref="AB53:AB112" si="84">AH53</f>
        <v>H2AF19</v>
      </c>
      <c r="AC53" s="29">
        <f t="shared" si="73"/>
        <v>1</v>
      </c>
      <c r="AD53" s="29" t="str">
        <f t="shared" ref="AD53:AD112" si="85">CONCATENATE(AB53," - ",AC53)</f>
        <v>H2AF19 - 1</v>
      </c>
      <c r="AE53" s="30">
        <f t="shared" si="74"/>
        <v>5</v>
      </c>
      <c r="AF53" s="30">
        <f t="shared" si="75"/>
        <v>5</v>
      </c>
      <c r="AG53" s="30" t="str">
        <f t="shared" si="76"/>
        <v>H2AF19.</v>
      </c>
      <c r="AH53" s="30" t="str">
        <f t="shared" si="77"/>
        <v>H2AF19</v>
      </c>
      <c r="AI53" s="9"/>
      <c r="AJ53" s="10"/>
      <c r="AK53" s="11"/>
      <c r="AL53" s="12"/>
    </row>
    <row r="54" spans="1:38" s="13" customFormat="1" ht="350.1" customHeight="1" x14ac:dyDescent="0.2">
      <c r="A54" s="15">
        <v>46</v>
      </c>
      <c r="B54" s="15">
        <v>53</v>
      </c>
      <c r="C54" s="15"/>
      <c r="D54" s="26" t="s">
        <v>2024</v>
      </c>
      <c r="E54" s="26" t="s">
        <v>2025</v>
      </c>
      <c r="F54" s="32" t="s">
        <v>2026</v>
      </c>
      <c r="G54" s="32" t="s">
        <v>2027</v>
      </c>
      <c r="H54" s="35" t="s">
        <v>2028</v>
      </c>
      <c r="I54" s="35" t="s">
        <v>2029</v>
      </c>
      <c r="J54" s="22" t="s">
        <v>2030</v>
      </c>
      <c r="K54" s="22">
        <v>1</v>
      </c>
      <c r="L54" s="42">
        <v>44056</v>
      </c>
      <c r="M54" s="42">
        <v>44196</v>
      </c>
      <c r="N54" s="21">
        <f t="shared" si="65"/>
        <v>20</v>
      </c>
      <c r="O54" s="22" t="s">
        <v>2012</v>
      </c>
      <c r="P54" s="22">
        <v>0</v>
      </c>
      <c r="Q54" s="19" t="s">
        <v>1909</v>
      </c>
      <c r="R54" s="20"/>
      <c r="S54" s="23">
        <f t="shared" si="12"/>
        <v>-1473.2</v>
      </c>
      <c r="T54" s="24">
        <f t="shared" si="78"/>
        <v>0</v>
      </c>
      <c r="U54" s="25">
        <f t="shared" si="79"/>
        <v>0</v>
      </c>
      <c r="V54" s="25">
        <f t="shared" si="80"/>
        <v>0</v>
      </c>
      <c r="W54" s="25">
        <f t="shared" si="81"/>
        <v>20</v>
      </c>
      <c r="X54" s="26"/>
      <c r="Y54" s="27" t="str">
        <f t="shared" si="82"/>
        <v>VENCIDA</v>
      </c>
      <c r="Z54" s="27" t="str">
        <f t="shared" si="83"/>
        <v>VENCIDO</v>
      </c>
      <c r="AA54" s="29" t="s">
        <v>2118</v>
      </c>
      <c r="AB54" s="29" t="str">
        <f t="shared" si="84"/>
        <v>H3AF19</v>
      </c>
      <c r="AC54" s="29">
        <f t="shared" si="73"/>
        <v>1</v>
      </c>
      <c r="AD54" s="29" t="str">
        <f t="shared" si="85"/>
        <v>H3AF19 - 1</v>
      </c>
      <c r="AE54" s="30">
        <f t="shared" si="74"/>
        <v>1</v>
      </c>
      <c r="AF54" s="30">
        <f t="shared" si="75"/>
        <v>1</v>
      </c>
      <c r="AG54" s="30" t="str">
        <f t="shared" si="76"/>
        <v>H3AF19.</v>
      </c>
      <c r="AH54" s="30" t="str">
        <f t="shared" si="77"/>
        <v>H3AF19</v>
      </c>
      <c r="AI54" s="9"/>
      <c r="AJ54" s="10"/>
      <c r="AK54" s="11"/>
      <c r="AL54" s="12"/>
    </row>
    <row r="55" spans="1:38" s="13" customFormat="1" ht="350.1" customHeight="1" x14ac:dyDescent="0.2">
      <c r="A55" s="15">
        <v>47</v>
      </c>
      <c r="B55" s="15">
        <v>54</v>
      </c>
      <c r="C55" s="15"/>
      <c r="D55" s="26" t="s">
        <v>2024</v>
      </c>
      <c r="E55" s="26" t="s">
        <v>2025</v>
      </c>
      <c r="F55" s="32" t="s">
        <v>2031</v>
      </c>
      <c r="G55" s="32" t="s">
        <v>2032</v>
      </c>
      <c r="H55" s="35" t="s">
        <v>2033</v>
      </c>
      <c r="I55" s="35" t="s">
        <v>2034</v>
      </c>
      <c r="J55" s="22" t="s">
        <v>2035</v>
      </c>
      <c r="K55" s="22">
        <v>1</v>
      </c>
      <c r="L55" s="42">
        <v>44056</v>
      </c>
      <c r="M55" s="42">
        <v>44165</v>
      </c>
      <c r="N55" s="21">
        <f t="shared" si="65"/>
        <v>15.571428571428571</v>
      </c>
      <c r="O55" s="22" t="s">
        <v>2012</v>
      </c>
      <c r="P55" s="22">
        <v>1</v>
      </c>
      <c r="Q55" s="19" t="s">
        <v>1909</v>
      </c>
      <c r="R55" s="20">
        <v>44260</v>
      </c>
      <c r="S55" s="23">
        <f t="shared" si="12"/>
        <v>3.1666666666666665</v>
      </c>
      <c r="T55" s="24">
        <f t="shared" si="78"/>
        <v>100</v>
      </c>
      <c r="U55" s="25">
        <f t="shared" si="79"/>
        <v>15.571428571428571</v>
      </c>
      <c r="V55" s="25">
        <f t="shared" si="80"/>
        <v>15.571428571428571</v>
      </c>
      <c r="W55" s="25">
        <f t="shared" si="81"/>
        <v>15.571428571428571</v>
      </c>
      <c r="X55" s="26"/>
      <c r="Y55" s="27" t="str">
        <f t="shared" si="82"/>
        <v>CUMPLIDA</v>
      </c>
      <c r="Z55" s="27" t="str">
        <f t="shared" si="83"/>
        <v>CUMPLIDO</v>
      </c>
      <c r="AA55" s="29" t="s">
        <v>2118</v>
      </c>
      <c r="AB55" s="29" t="str">
        <f t="shared" si="84"/>
        <v>H4AF19</v>
      </c>
      <c r="AC55" s="29">
        <f t="shared" ref="AC55:AC111" si="86">IF(A55&lt;&gt;"",1,AC54+1)</f>
        <v>1</v>
      </c>
      <c r="AD55" s="29" t="str">
        <f t="shared" si="85"/>
        <v>H4AF19 - 1</v>
      </c>
      <c r="AE55" s="30">
        <f t="shared" si="74"/>
        <v>5</v>
      </c>
      <c r="AF55" s="30">
        <f t="shared" si="75"/>
        <v>5</v>
      </c>
      <c r="AG55" s="30" t="str">
        <f t="shared" ref="AG55:AG114" si="87">IF(A55&lt;&gt;"",MID(F55,1,FIND(" ",F55,1)-1),AG54)</f>
        <v>H4AF19.</v>
      </c>
      <c r="AH55" s="30" t="str">
        <f t="shared" ref="AH55:AH114" si="88">IFERROR(MID(AG55,1,FIND(".",AG55,1)-1),AG55)</f>
        <v>H4AF19</v>
      </c>
      <c r="AI55" s="9"/>
      <c r="AJ55" s="10"/>
      <c r="AK55" s="11"/>
      <c r="AL55" s="12"/>
    </row>
    <row r="56" spans="1:38" s="13" customFormat="1" ht="350.1" customHeight="1" x14ac:dyDescent="0.2">
      <c r="A56" s="15">
        <v>48</v>
      </c>
      <c r="B56" s="15">
        <v>55</v>
      </c>
      <c r="C56" s="15"/>
      <c r="D56" s="26" t="s">
        <v>2036</v>
      </c>
      <c r="E56" s="26" t="s">
        <v>2007</v>
      </c>
      <c r="F56" s="32" t="s">
        <v>2037</v>
      </c>
      <c r="G56" s="32" t="s">
        <v>2038</v>
      </c>
      <c r="H56" s="35" t="s">
        <v>2039</v>
      </c>
      <c r="I56" s="35" t="s">
        <v>2040</v>
      </c>
      <c r="J56" s="22" t="s">
        <v>1997</v>
      </c>
      <c r="K56" s="22">
        <v>1</v>
      </c>
      <c r="L56" s="42">
        <v>44056</v>
      </c>
      <c r="M56" s="42">
        <v>44165</v>
      </c>
      <c r="N56" s="21">
        <f t="shared" si="65"/>
        <v>15.571428571428571</v>
      </c>
      <c r="O56" s="22" t="s">
        <v>2012</v>
      </c>
      <c r="P56" s="22">
        <v>1</v>
      </c>
      <c r="Q56" s="19" t="s">
        <v>1909</v>
      </c>
      <c r="R56" s="20">
        <v>44260</v>
      </c>
      <c r="S56" s="23">
        <f t="shared" si="12"/>
        <v>3.1666666666666665</v>
      </c>
      <c r="T56" s="24">
        <f t="shared" si="78"/>
        <v>100</v>
      </c>
      <c r="U56" s="25">
        <f t="shared" si="79"/>
        <v>15.571428571428571</v>
      </c>
      <c r="V56" s="25">
        <f t="shared" si="80"/>
        <v>15.571428571428571</v>
      </c>
      <c r="W56" s="25">
        <f t="shared" si="81"/>
        <v>15.571428571428571</v>
      </c>
      <c r="X56" s="26"/>
      <c r="Y56" s="27" t="str">
        <f t="shared" si="82"/>
        <v>CUMPLIDA</v>
      </c>
      <c r="Z56" s="27" t="str">
        <f t="shared" si="83"/>
        <v>CUMPLIDO</v>
      </c>
      <c r="AA56" s="29" t="s">
        <v>2118</v>
      </c>
      <c r="AB56" s="29" t="str">
        <f t="shared" si="84"/>
        <v>H5AF19</v>
      </c>
      <c r="AC56" s="29">
        <f t="shared" si="86"/>
        <v>1</v>
      </c>
      <c r="AD56" s="29" t="str">
        <f t="shared" si="85"/>
        <v>H5AF19 - 1</v>
      </c>
      <c r="AE56" s="30">
        <f t="shared" si="74"/>
        <v>5</v>
      </c>
      <c r="AF56" s="30">
        <f t="shared" si="75"/>
        <v>5</v>
      </c>
      <c r="AG56" s="30" t="str">
        <f t="shared" si="87"/>
        <v>H5AF19.</v>
      </c>
      <c r="AH56" s="30" t="str">
        <f t="shared" si="88"/>
        <v>H5AF19</v>
      </c>
      <c r="AI56" s="9"/>
      <c r="AJ56" s="10"/>
      <c r="AK56" s="11"/>
      <c r="AL56" s="12"/>
    </row>
    <row r="57" spans="1:38" s="13" customFormat="1" ht="350.1" customHeight="1" x14ac:dyDescent="0.2">
      <c r="A57" s="15">
        <v>49</v>
      </c>
      <c r="B57" s="15">
        <v>56</v>
      </c>
      <c r="C57" s="15"/>
      <c r="D57" s="26" t="s">
        <v>2036</v>
      </c>
      <c r="E57" s="26" t="s">
        <v>2007</v>
      </c>
      <c r="F57" s="31" t="s">
        <v>2041</v>
      </c>
      <c r="G57" s="31" t="s">
        <v>2042</v>
      </c>
      <c r="H57" s="35" t="s">
        <v>2039</v>
      </c>
      <c r="I57" s="35" t="s">
        <v>2040</v>
      </c>
      <c r="J57" s="22" t="s">
        <v>1997</v>
      </c>
      <c r="K57" s="22">
        <v>1</v>
      </c>
      <c r="L57" s="42">
        <v>44056</v>
      </c>
      <c r="M57" s="42">
        <v>44165</v>
      </c>
      <c r="N57" s="21">
        <f t="shared" si="65"/>
        <v>15.571428571428571</v>
      </c>
      <c r="O57" s="22" t="s">
        <v>2012</v>
      </c>
      <c r="P57" s="22">
        <v>1</v>
      </c>
      <c r="Q57" s="19" t="s">
        <v>1909</v>
      </c>
      <c r="R57" s="20">
        <v>44258</v>
      </c>
      <c r="S57" s="23">
        <f t="shared" si="12"/>
        <v>3.1</v>
      </c>
      <c r="T57" s="24">
        <f t="shared" si="78"/>
        <v>100</v>
      </c>
      <c r="U57" s="25">
        <f t="shared" si="79"/>
        <v>15.571428571428571</v>
      </c>
      <c r="V57" s="25">
        <f t="shared" si="80"/>
        <v>15.571428571428571</v>
      </c>
      <c r="W57" s="25">
        <f t="shared" si="81"/>
        <v>15.571428571428571</v>
      </c>
      <c r="X57" s="26"/>
      <c r="Y57" s="27" t="str">
        <f t="shared" si="82"/>
        <v>CUMPLIDA</v>
      </c>
      <c r="Z57" s="27" t="str">
        <f t="shared" si="83"/>
        <v>CUMPLIDO</v>
      </c>
      <c r="AA57" s="29" t="s">
        <v>2118</v>
      </c>
      <c r="AB57" s="29" t="str">
        <f t="shared" si="84"/>
        <v>H6AF19</v>
      </c>
      <c r="AC57" s="29">
        <f t="shared" si="86"/>
        <v>1</v>
      </c>
      <c r="AD57" s="29" t="str">
        <f t="shared" si="85"/>
        <v>H6AF19 - 1</v>
      </c>
      <c r="AE57" s="30">
        <f t="shared" si="74"/>
        <v>5</v>
      </c>
      <c r="AF57" s="30">
        <f t="shared" si="75"/>
        <v>5</v>
      </c>
      <c r="AG57" s="30" t="str">
        <f t="shared" si="87"/>
        <v>H6AF19.</v>
      </c>
      <c r="AH57" s="30" t="str">
        <f t="shared" si="88"/>
        <v>H6AF19</v>
      </c>
      <c r="AI57" s="9"/>
      <c r="AJ57" s="10"/>
      <c r="AK57" s="11"/>
      <c r="AL57" s="12"/>
    </row>
    <row r="58" spans="1:38" s="13" customFormat="1" ht="350.1" customHeight="1" x14ac:dyDescent="0.2">
      <c r="A58" s="15">
        <v>50</v>
      </c>
      <c r="B58" s="15">
        <v>57</v>
      </c>
      <c r="C58" s="15"/>
      <c r="D58" s="26" t="s">
        <v>2036</v>
      </c>
      <c r="E58" s="22" t="s">
        <v>2007</v>
      </c>
      <c r="F58" s="31" t="s">
        <v>2093</v>
      </c>
      <c r="G58" s="31" t="s">
        <v>2043</v>
      </c>
      <c r="H58" s="35" t="s">
        <v>2044</v>
      </c>
      <c r="I58" s="35" t="s">
        <v>2045</v>
      </c>
      <c r="J58" s="22" t="s">
        <v>2046</v>
      </c>
      <c r="K58" s="22">
        <v>2</v>
      </c>
      <c r="L58" s="42">
        <v>44056</v>
      </c>
      <c r="M58" s="42">
        <v>44135</v>
      </c>
      <c r="N58" s="21">
        <f t="shared" si="65"/>
        <v>11.285714285714286</v>
      </c>
      <c r="O58" s="22" t="s">
        <v>2137</v>
      </c>
      <c r="P58" s="22">
        <v>2</v>
      </c>
      <c r="Q58" s="18" t="s">
        <v>2507</v>
      </c>
      <c r="R58" s="20"/>
      <c r="S58" s="23">
        <f t="shared" si="12"/>
        <v>-1471.1666666666667</v>
      </c>
      <c r="T58" s="24">
        <f t="shared" si="78"/>
        <v>100</v>
      </c>
      <c r="U58" s="25">
        <f t="shared" si="79"/>
        <v>11.285714285714286</v>
      </c>
      <c r="V58" s="25">
        <f t="shared" si="80"/>
        <v>11.285714285714286</v>
      </c>
      <c r="W58" s="25">
        <f t="shared" si="81"/>
        <v>11.285714285714286</v>
      </c>
      <c r="X58" s="26"/>
      <c r="Y58" s="27" t="str">
        <f t="shared" si="82"/>
        <v>CUMPLIDA</v>
      </c>
      <c r="Z58" s="27" t="str">
        <f t="shared" si="83"/>
        <v>CUMPLIDO</v>
      </c>
      <c r="AA58" s="29" t="s">
        <v>2118</v>
      </c>
      <c r="AB58" s="29" t="str">
        <f t="shared" si="84"/>
        <v>H7AF19</v>
      </c>
      <c r="AC58" s="29">
        <f t="shared" si="86"/>
        <v>1</v>
      </c>
      <c r="AD58" s="29" t="str">
        <f t="shared" si="85"/>
        <v>H7AF19 - 1</v>
      </c>
      <c r="AE58" s="30">
        <f t="shared" si="74"/>
        <v>5</v>
      </c>
      <c r="AF58" s="30">
        <f t="shared" si="75"/>
        <v>5</v>
      </c>
      <c r="AG58" s="30" t="str">
        <f t="shared" si="87"/>
        <v>H7AF19.</v>
      </c>
      <c r="AH58" s="30" t="str">
        <f t="shared" si="88"/>
        <v>H7AF19</v>
      </c>
      <c r="AI58" s="9"/>
      <c r="AJ58" s="10"/>
      <c r="AK58" s="11"/>
      <c r="AL58" s="12"/>
    </row>
    <row r="59" spans="1:38" s="13" customFormat="1" ht="350.1" customHeight="1" x14ac:dyDescent="0.2">
      <c r="A59" s="15">
        <v>51</v>
      </c>
      <c r="B59" s="15">
        <v>58</v>
      </c>
      <c r="C59" s="15"/>
      <c r="D59" s="26" t="s">
        <v>1046</v>
      </c>
      <c r="E59" s="22" t="s">
        <v>2007</v>
      </c>
      <c r="F59" s="31" t="s">
        <v>2047</v>
      </c>
      <c r="G59" s="31" t="s">
        <v>2048</v>
      </c>
      <c r="H59" s="35" t="s">
        <v>2010</v>
      </c>
      <c r="I59" s="35" t="s">
        <v>2011</v>
      </c>
      <c r="J59" s="22" t="s">
        <v>1997</v>
      </c>
      <c r="K59" s="22">
        <v>1</v>
      </c>
      <c r="L59" s="42">
        <v>44056</v>
      </c>
      <c r="M59" s="42">
        <v>44135</v>
      </c>
      <c r="N59" s="21">
        <f t="shared" si="65"/>
        <v>11.285714285714286</v>
      </c>
      <c r="O59" s="22" t="s">
        <v>2012</v>
      </c>
      <c r="P59" s="22">
        <v>1</v>
      </c>
      <c r="Q59" s="18" t="s">
        <v>2373</v>
      </c>
      <c r="R59" s="20"/>
      <c r="S59" s="23">
        <f t="shared" si="12"/>
        <v>-1471.1666666666667</v>
      </c>
      <c r="T59" s="24">
        <f t="shared" si="78"/>
        <v>100</v>
      </c>
      <c r="U59" s="25">
        <f t="shared" si="79"/>
        <v>11.285714285714286</v>
      </c>
      <c r="V59" s="25">
        <f t="shared" si="80"/>
        <v>11.285714285714286</v>
      </c>
      <c r="W59" s="25">
        <f t="shared" si="81"/>
        <v>11.285714285714286</v>
      </c>
      <c r="X59" s="26"/>
      <c r="Y59" s="27" t="str">
        <f t="shared" si="82"/>
        <v>CUMPLIDA</v>
      </c>
      <c r="Z59" s="27" t="str">
        <f t="shared" si="83"/>
        <v>CUMPLIDO</v>
      </c>
      <c r="AA59" s="29" t="s">
        <v>2118</v>
      </c>
      <c r="AB59" s="29" t="str">
        <f t="shared" si="84"/>
        <v>H8AF19</v>
      </c>
      <c r="AC59" s="29">
        <f t="shared" si="86"/>
        <v>1</v>
      </c>
      <c r="AD59" s="29" t="str">
        <f t="shared" si="85"/>
        <v>H8AF19 - 1</v>
      </c>
      <c r="AE59" s="30">
        <f t="shared" si="74"/>
        <v>5</v>
      </c>
      <c r="AF59" s="30">
        <f t="shared" si="75"/>
        <v>5</v>
      </c>
      <c r="AG59" s="30" t="str">
        <f t="shared" si="87"/>
        <v>H8AF19.</v>
      </c>
      <c r="AH59" s="30" t="str">
        <f t="shared" si="88"/>
        <v>H8AF19</v>
      </c>
      <c r="AI59" s="9"/>
      <c r="AJ59" s="10"/>
      <c r="AK59" s="11"/>
      <c r="AL59" s="12"/>
    </row>
    <row r="60" spans="1:38" s="13" customFormat="1" ht="350.1" customHeight="1" x14ac:dyDescent="0.2">
      <c r="A60" s="15">
        <v>52</v>
      </c>
      <c r="B60" s="15">
        <v>59</v>
      </c>
      <c r="C60" s="15"/>
      <c r="D60" s="26" t="s">
        <v>1046</v>
      </c>
      <c r="E60" s="22" t="s">
        <v>2025</v>
      </c>
      <c r="F60" s="31" t="s">
        <v>2049</v>
      </c>
      <c r="G60" s="31" t="s">
        <v>2050</v>
      </c>
      <c r="H60" s="35" t="s">
        <v>2051</v>
      </c>
      <c r="I60" s="35" t="s">
        <v>2022</v>
      </c>
      <c r="J60" s="22" t="s">
        <v>2023</v>
      </c>
      <c r="K60" s="22">
        <v>6</v>
      </c>
      <c r="L60" s="42">
        <v>44056</v>
      </c>
      <c r="M60" s="42">
        <v>44226</v>
      </c>
      <c r="N60" s="21">
        <f t="shared" si="65"/>
        <v>24.285714285714285</v>
      </c>
      <c r="O60" s="22" t="s">
        <v>2097</v>
      </c>
      <c r="P60" s="22">
        <v>6</v>
      </c>
      <c r="Q60" s="19" t="s">
        <v>1909</v>
      </c>
      <c r="R60" s="20">
        <v>44267</v>
      </c>
      <c r="S60" s="23">
        <f t="shared" si="12"/>
        <v>1.3666666666666667</v>
      </c>
      <c r="T60" s="24">
        <f t="shared" si="78"/>
        <v>100</v>
      </c>
      <c r="U60" s="25">
        <f t="shared" si="79"/>
        <v>24.285714285714285</v>
      </c>
      <c r="V60" s="25">
        <f t="shared" si="80"/>
        <v>24.285714285714285</v>
      </c>
      <c r="W60" s="25">
        <f t="shared" si="81"/>
        <v>24.285714285714285</v>
      </c>
      <c r="X60" s="26"/>
      <c r="Y60" s="27" t="str">
        <f t="shared" si="82"/>
        <v>CUMPLIDA</v>
      </c>
      <c r="Z60" s="27" t="str">
        <f t="shared" si="83"/>
        <v>CUMPLIDO</v>
      </c>
      <c r="AA60" s="29" t="s">
        <v>2118</v>
      </c>
      <c r="AB60" s="29" t="str">
        <f t="shared" si="84"/>
        <v>H9AF19</v>
      </c>
      <c r="AC60" s="29">
        <f t="shared" si="86"/>
        <v>1</v>
      </c>
      <c r="AD60" s="29" t="str">
        <f t="shared" si="85"/>
        <v>H9AF19 - 1</v>
      </c>
      <c r="AE60" s="30">
        <f t="shared" si="74"/>
        <v>5</v>
      </c>
      <c r="AF60" s="30">
        <f t="shared" si="75"/>
        <v>5</v>
      </c>
      <c r="AG60" s="30" t="str">
        <f t="shared" si="87"/>
        <v>H9AF19.</v>
      </c>
      <c r="AH60" s="30" t="str">
        <f t="shared" si="88"/>
        <v>H9AF19</v>
      </c>
      <c r="AI60" s="9"/>
      <c r="AJ60" s="10"/>
      <c r="AK60" s="11"/>
      <c r="AL60" s="12"/>
    </row>
    <row r="61" spans="1:38" s="13" customFormat="1" ht="350.1" customHeight="1" x14ac:dyDescent="0.2">
      <c r="A61" s="15">
        <v>53</v>
      </c>
      <c r="B61" s="15">
        <v>60</v>
      </c>
      <c r="C61" s="15"/>
      <c r="D61" s="26" t="s">
        <v>1046</v>
      </c>
      <c r="E61" s="22" t="s">
        <v>2007</v>
      </c>
      <c r="F61" s="31" t="s">
        <v>2052</v>
      </c>
      <c r="G61" s="31" t="s">
        <v>2053</v>
      </c>
      <c r="H61" s="35" t="s">
        <v>2121</v>
      </c>
      <c r="I61" s="35" t="s">
        <v>2122</v>
      </c>
      <c r="J61" s="22" t="s">
        <v>2123</v>
      </c>
      <c r="K61" s="22">
        <v>1</v>
      </c>
      <c r="L61" s="42">
        <v>44056</v>
      </c>
      <c r="M61" s="42">
        <v>44135</v>
      </c>
      <c r="N61" s="21">
        <f t="shared" si="65"/>
        <v>11.285714285714286</v>
      </c>
      <c r="O61" s="22" t="s">
        <v>2098</v>
      </c>
      <c r="P61" s="22">
        <v>1</v>
      </c>
      <c r="Q61" s="19" t="s">
        <v>2511</v>
      </c>
      <c r="R61" s="20"/>
      <c r="S61" s="23">
        <f t="shared" si="12"/>
        <v>-1471.1666666666667</v>
      </c>
      <c r="T61" s="24">
        <f t="shared" si="78"/>
        <v>100</v>
      </c>
      <c r="U61" s="25">
        <f t="shared" si="79"/>
        <v>11.285714285714286</v>
      </c>
      <c r="V61" s="25">
        <f t="shared" si="80"/>
        <v>11.285714285714286</v>
      </c>
      <c r="W61" s="25">
        <f t="shared" si="81"/>
        <v>11.285714285714286</v>
      </c>
      <c r="X61" s="26"/>
      <c r="Y61" s="27" t="str">
        <f t="shared" si="82"/>
        <v>CUMPLIDA</v>
      </c>
      <c r="Z61" s="27" t="str">
        <f t="shared" si="83"/>
        <v>CUMPLIDO</v>
      </c>
      <c r="AA61" s="29" t="s">
        <v>2118</v>
      </c>
      <c r="AB61" s="29" t="str">
        <f t="shared" si="84"/>
        <v>H10AF19</v>
      </c>
      <c r="AC61" s="29">
        <f t="shared" si="86"/>
        <v>1</v>
      </c>
      <c r="AD61" s="29" t="str">
        <f t="shared" si="85"/>
        <v>H10AF19 - 1</v>
      </c>
      <c r="AE61" s="30">
        <f t="shared" si="74"/>
        <v>5</v>
      </c>
      <c r="AF61" s="30">
        <f t="shared" si="75"/>
        <v>5</v>
      </c>
      <c r="AG61" s="30" t="str">
        <f t="shared" si="87"/>
        <v>H10AF19.</v>
      </c>
      <c r="AH61" s="30" t="str">
        <f t="shared" si="88"/>
        <v>H10AF19</v>
      </c>
      <c r="AI61" s="9"/>
      <c r="AJ61" s="10"/>
      <c r="AK61" s="11"/>
      <c r="AL61" s="12"/>
    </row>
    <row r="62" spans="1:38" s="13" customFormat="1" ht="350.1" customHeight="1" x14ac:dyDescent="0.2">
      <c r="A62" s="15">
        <v>54</v>
      </c>
      <c r="B62" s="15">
        <v>61</v>
      </c>
      <c r="C62" s="15"/>
      <c r="D62" s="26" t="s">
        <v>1046</v>
      </c>
      <c r="E62" s="22" t="s">
        <v>2007</v>
      </c>
      <c r="F62" s="31" t="s">
        <v>2054</v>
      </c>
      <c r="G62" s="31" t="s">
        <v>2055</v>
      </c>
      <c r="H62" s="35" t="s">
        <v>2121</v>
      </c>
      <c r="I62" s="35" t="s">
        <v>2122</v>
      </c>
      <c r="J62" s="22" t="s">
        <v>2123</v>
      </c>
      <c r="K62" s="22">
        <v>1</v>
      </c>
      <c r="L62" s="42">
        <v>44056</v>
      </c>
      <c r="M62" s="42">
        <v>44135</v>
      </c>
      <c r="N62" s="21">
        <f t="shared" si="65"/>
        <v>11.285714285714286</v>
      </c>
      <c r="O62" s="22" t="s">
        <v>2098</v>
      </c>
      <c r="P62" s="22">
        <v>1</v>
      </c>
      <c r="Q62" s="19" t="s">
        <v>1909</v>
      </c>
      <c r="R62" s="20">
        <v>44221</v>
      </c>
      <c r="S62" s="23">
        <f t="shared" si="12"/>
        <v>2.8666666666666667</v>
      </c>
      <c r="T62" s="24">
        <f t="shared" si="78"/>
        <v>100</v>
      </c>
      <c r="U62" s="25">
        <f t="shared" si="79"/>
        <v>11.285714285714286</v>
      </c>
      <c r="V62" s="25">
        <f t="shared" si="80"/>
        <v>11.285714285714286</v>
      </c>
      <c r="W62" s="25">
        <f t="shared" si="81"/>
        <v>11.285714285714286</v>
      </c>
      <c r="X62" s="26"/>
      <c r="Y62" s="27" t="str">
        <f t="shared" si="82"/>
        <v>CUMPLIDA</v>
      </c>
      <c r="Z62" s="27" t="str">
        <f t="shared" si="83"/>
        <v>CUMPLIDO</v>
      </c>
      <c r="AA62" s="29" t="s">
        <v>2118</v>
      </c>
      <c r="AB62" s="29" t="str">
        <f t="shared" si="84"/>
        <v>H11AF19</v>
      </c>
      <c r="AC62" s="29">
        <f t="shared" si="86"/>
        <v>1</v>
      </c>
      <c r="AD62" s="29" t="str">
        <f t="shared" si="85"/>
        <v>H11AF19 - 1</v>
      </c>
      <c r="AE62" s="30">
        <f t="shared" si="74"/>
        <v>5</v>
      </c>
      <c r="AF62" s="30">
        <f t="shared" si="75"/>
        <v>5</v>
      </c>
      <c r="AG62" s="30" t="str">
        <f t="shared" si="87"/>
        <v>H11AF19.</v>
      </c>
      <c r="AH62" s="30" t="str">
        <f t="shared" si="88"/>
        <v>H11AF19</v>
      </c>
      <c r="AI62" s="9"/>
      <c r="AJ62" s="10"/>
      <c r="AK62" s="11"/>
      <c r="AL62" s="12"/>
    </row>
    <row r="63" spans="1:38" s="13" customFormat="1" ht="350.1" customHeight="1" x14ac:dyDescent="0.2">
      <c r="A63" s="15">
        <v>55</v>
      </c>
      <c r="B63" s="15">
        <v>62</v>
      </c>
      <c r="C63" s="15"/>
      <c r="D63" s="26" t="s">
        <v>1046</v>
      </c>
      <c r="E63" s="22" t="s">
        <v>2025</v>
      </c>
      <c r="F63" s="31" t="s">
        <v>2056</v>
      </c>
      <c r="G63" s="31" t="s">
        <v>2057</v>
      </c>
      <c r="H63" s="43" t="s">
        <v>2058</v>
      </c>
      <c r="I63" s="43" t="s">
        <v>2059</v>
      </c>
      <c r="J63" s="22" t="s">
        <v>2060</v>
      </c>
      <c r="K63" s="22">
        <v>1</v>
      </c>
      <c r="L63" s="42">
        <v>44056</v>
      </c>
      <c r="M63" s="42">
        <v>44165</v>
      </c>
      <c r="N63" s="21">
        <f t="shared" si="65"/>
        <v>15.571428571428571</v>
      </c>
      <c r="O63" s="22" t="s">
        <v>2137</v>
      </c>
      <c r="P63" s="22">
        <v>1</v>
      </c>
      <c r="Q63" s="18" t="s">
        <v>2545</v>
      </c>
      <c r="R63" s="20">
        <v>44258</v>
      </c>
      <c r="S63" s="23">
        <f t="shared" si="12"/>
        <v>3.1</v>
      </c>
      <c r="T63" s="24">
        <f t="shared" si="78"/>
        <v>100</v>
      </c>
      <c r="U63" s="25">
        <f t="shared" si="79"/>
        <v>15.571428571428571</v>
      </c>
      <c r="V63" s="25">
        <f t="shared" si="80"/>
        <v>15.571428571428571</v>
      </c>
      <c r="W63" s="25">
        <f t="shared" si="81"/>
        <v>15.571428571428571</v>
      </c>
      <c r="X63" s="26"/>
      <c r="Y63" s="27" t="str">
        <f t="shared" si="82"/>
        <v>CUMPLIDA</v>
      </c>
      <c r="Z63" s="27" t="str">
        <f t="shared" si="83"/>
        <v>CUMPLIDO</v>
      </c>
      <c r="AA63" s="29" t="s">
        <v>2118</v>
      </c>
      <c r="AB63" s="29" t="str">
        <f t="shared" si="84"/>
        <v>H12AF19</v>
      </c>
      <c r="AC63" s="29">
        <f t="shared" si="86"/>
        <v>1</v>
      </c>
      <c r="AD63" s="29" t="str">
        <f t="shared" si="85"/>
        <v>H12AF19 - 1</v>
      </c>
      <c r="AE63" s="30">
        <f t="shared" si="74"/>
        <v>5</v>
      </c>
      <c r="AF63" s="30">
        <f t="shared" si="75"/>
        <v>5</v>
      </c>
      <c r="AG63" s="30" t="str">
        <f t="shared" si="87"/>
        <v>H12AF19.</v>
      </c>
      <c r="AH63" s="30" t="str">
        <f t="shared" si="88"/>
        <v>H12AF19</v>
      </c>
      <c r="AI63" s="9"/>
      <c r="AJ63" s="10"/>
      <c r="AK63" s="11"/>
      <c r="AL63" s="12"/>
    </row>
    <row r="64" spans="1:38" s="13" customFormat="1" ht="350.1" customHeight="1" x14ac:dyDescent="0.2">
      <c r="A64" s="15">
        <v>56</v>
      </c>
      <c r="B64" s="15">
        <v>63</v>
      </c>
      <c r="C64" s="15"/>
      <c r="D64" s="26" t="s">
        <v>1045</v>
      </c>
      <c r="E64" s="22" t="s">
        <v>2025</v>
      </c>
      <c r="F64" s="31" t="s">
        <v>2124</v>
      </c>
      <c r="G64" s="31" t="s">
        <v>2125</v>
      </c>
      <c r="H64" s="35" t="s">
        <v>2044</v>
      </c>
      <c r="I64" s="35" t="s">
        <v>2061</v>
      </c>
      <c r="J64" s="22" t="s">
        <v>2046</v>
      </c>
      <c r="K64" s="22">
        <v>2</v>
      </c>
      <c r="L64" s="42">
        <v>44056</v>
      </c>
      <c r="M64" s="42">
        <v>44135</v>
      </c>
      <c r="N64" s="21">
        <f t="shared" si="65"/>
        <v>11.285714285714286</v>
      </c>
      <c r="O64" s="22" t="s">
        <v>2137</v>
      </c>
      <c r="P64" s="22">
        <v>2</v>
      </c>
      <c r="Q64" s="19" t="s">
        <v>2507</v>
      </c>
      <c r="R64" s="20"/>
      <c r="S64" s="23">
        <f t="shared" si="12"/>
        <v>-1471.1666666666667</v>
      </c>
      <c r="T64" s="24">
        <f t="shared" si="78"/>
        <v>100</v>
      </c>
      <c r="U64" s="25">
        <f t="shared" si="79"/>
        <v>11.285714285714286</v>
      </c>
      <c r="V64" s="25">
        <f t="shared" si="80"/>
        <v>11.285714285714286</v>
      </c>
      <c r="W64" s="25">
        <f t="shared" si="81"/>
        <v>11.285714285714286</v>
      </c>
      <c r="X64" s="26"/>
      <c r="Y64" s="27" t="str">
        <f t="shared" si="82"/>
        <v>CUMPLIDA</v>
      </c>
      <c r="Z64" s="27" t="str">
        <f t="shared" si="83"/>
        <v>CUMPLIDO</v>
      </c>
      <c r="AA64" s="29" t="s">
        <v>2118</v>
      </c>
      <c r="AB64" s="29" t="str">
        <f t="shared" si="84"/>
        <v>H13AF19</v>
      </c>
      <c r="AC64" s="29">
        <f t="shared" si="86"/>
        <v>1</v>
      </c>
      <c r="AD64" s="29" t="str">
        <f t="shared" si="85"/>
        <v>H13AF19 - 1</v>
      </c>
      <c r="AE64" s="30">
        <f t="shared" si="74"/>
        <v>5</v>
      </c>
      <c r="AF64" s="30">
        <f t="shared" si="75"/>
        <v>5</v>
      </c>
      <c r="AG64" s="30" t="str">
        <f t="shared" si="87"/>
        <v>H13AF19.</v>
      </c>
      <c r="AH64" s="30" t="str">
        <f t="shared" si="88"/>
        <v>H13AF19</v>
      </c>
      <c r="AI64" s="9"/>
      <c r="AJ64" s="10"/>
      <c r="AK64" s="11"/>
      <c r="AL64" s="12"/>
    </row>
    <row r="65" spans="1:38" s="13" customFormat="1" ht="350.1" customHeight="1" x14ac:dyDescent="0.2">
      <c r="A65" s="15">
        <v>57</v>
      </c>
      <c r="B65" s="15">
        <v>64</v>
      </c>
      <c r="C65" s="15"/>
      <c r="D65" s="26" t="s">
        <v>1046</v>
      </c>
      <c r="E65" s="22" t="s">
        <v>2062</v>
      </c>
      <c r="F65" s="32" t="s">
        <v>2063</v>
      </c>
      <c r="G65" s="32" t="s">
        <v>2064</v>
      </c>
      <c r="H65" s="35" t="s">
        <v>2132</v>
      </c>
      <c r="I65" s="35" t="s">
        <v>2133</v>
      </c>
      <c r="J65" s="22" t="s">
        <v>2134</v>
      </c>
      <c r="K65" s="22">
        <v>1</v>
      </c>
      <c r="L65" s="42">
        <v>44056</v>
      </c>
      <c r="M65" s="42">
        <v>44165</v>
      </c>
      <c r="N65" s="21">
        <f t="shared" si="65"/>
        <v>15.571428571428571</v>
      </c>
      <c r="O65" s="22" t="s">
        <v>2178</v>
      </c>
      <c r="P65" s="22">
        <v>1</v>
      </c>
      <c r="Q65" s="45" t="s">
        <v>2354</v>
      </c>
      <c r="R65" s="38"/>
      <c r="S65" s="23">
        <f t="shared" si="12"/>
        <v>-1472.1666666666667</v>
      </c>
      <c r="T65" s="24">
        <f t="shared" si="78"/>
        <v>100</v>
      </c>
      <c r="U65" s="25">
        <f t="shared" si="79"/>
        <v>15.571428571428571</v>
      </c>
      <c r="V65" s="25">
        <f t="shared" si="80"/>
        <v>15.571428571428571</v>
      </c>
      <c r="W65" s="25">
        <f t="shared" si="81"/>
        <v>15.571428571428571</v>
      </c>
      <c r="X65" s="26"/>
      <c r="Y65" s="27" t="str">
        <f t="shared" si="82"/>
        <v>CUMPLIDA</v>
      </c>
      <c r="Z65" s="27" t="str">
        <f t="shared" si="83"/>
        <v>CUMPLIDO</v>
      </c>
      <c r="AA65" s="29" t="s">
        <v>2118</v>
      </c>
      <c r="AB65" s="29" t="str">
        <f t="shared" si="84"/>
        <v>H14AF19</v>
      </c>
      <c r="AC65" s="29">
        <f>IF(A65&lt;&gt;"",1,#REF!+1)</f>
        <v>1</v>
      </c>
      <c r="AD65" s="29" t="str">
        <f t="shared" si="85"/>
        <v>H14AF19 - 1</v>
      </c>
      <c r="AE65" s="30">
        <f t="shared" si="74"/>
        <v>5</v>
      </c>
      <c r="AF65" s="30">
        <f t="shared" si="75"/>
        <v>5</v>
      </c>
      <c r="AG65" s="30" t="str">
        <f t="shared" si="87"/>
        <v>H14AF19.</v>
      </c>
      <c r="AH65" s="30" t="str">
        <f t="shared" si="88"/>
        <v>H14AF19</v>
      </c>
      <c r="AI65" s="9"/>
      <c r="AJ65" s="10"/>
      <c r="AK65" s="11"/>
      <c r="AL65" s="12"/>
    </row>
    <row r="66" spans="1:38" s="13" customFormat="1" ht="350.1" customHeight="1" x14ac:dyDescent="0.2">
      <c r="A66" s="15">
        <v>58</v>
      </c>
      <c r="B66" s="15">
        <v>65</v>
      </c>
      <c r="C66" s="15"/>
      <c r="D66" s="26" t="s">
        <v>1046</v>
      </c>
      <c r="E66" s="22" t="s">
        <v>2062</v>
      </c>
      <c r="F66" s="32" t="s">
        <v>2065</v>
      </c>
      <c r="G66" s="32" t="s">
        <v>2066</v>
      </c>
      <c r="H66" s="35" t="s">
        <v>1989</v>
      </c>
      <c r="I66" s="35" t="s">
        <v>2001</v>
      </c>
      <c r="J66" s="22" t="s">
        <v>1991</v>
      </c>
      <c r="K66" s="22">
        <v>1</v>
      </c>
      <c r="L66" s="42">
        <v>44056</v>
      </c>
      <c r="M66" s="42">
        <v>44196</v>
      </c>
      <c r="N66" s="21">
        <f t="shared" si="65"/>
        <v>20</v>
      </c>
      <c r="O66" s="22" t="s">
        <v>1756</v>
      </c>
      <c r="P66" s="22">
        <v>0.3</v>
      </c>
      <c r="Q66" s="18" t="s">
        <v>2544</v>
      </c>
      <c r="R66" s="20"/>
      <c r="S66" s="23">
        <f t="shared" si="12"/>
        <v>-1473.2</v>
      </c>
      <c r="T66" s="24">
        <f t="shared" si="78"/>
        <v>30</v>
      </c>
      <c r="U66" s="25">
        <f t="shared" si="79"/>
        <v>6</v>
      </c>
      <c r="V66" s="25">
        <f t="shared" si="80"/>
        <v>6</v>
      </c>
      <c r="W66" s="25">
        <f t="shared" si="81"/>
        <v>20</v>
      </c>
      <c r="X66" s="26"/>
      <c r="Y66" s="27" t="str">
        <f t="shared" si="82"/>
        <v>VENCIDA</v>
      </c>
      <c r="Z66" s="27" t="str">
        <f t="shared" si="83"/>
        <v>VENCIDO</v>
      </c>
      <c r="AA66" s="29" t="s">
        <v>2118</v>
      </c>
      <c r="AB66" s="29" t="str">
        <f t="shared" si="84"/>
        <v>H15AF19</v>
      </c>
      <c r="AC66" s="29">
        <f t="shared" si="86"/>
        <v>1</v>
      </c>
      <c r="AD66" s="29" t="str">
        <f t="shared" si="85"/>
        <v>H15AF19 - 1</v>
      </c>
      <c r="AE66" s="30">
        <f t="shared" si="74"/>
        <v>1</v>
      </c>
      <c r="AF66" s="30">
        <f t="shared" si="75"/>
        <v>1</v>
      </c>
      <c r="AG66" s="30" t="str">
        <f t="shared" si="87"/>
        <v>H15AF19.</v>
      </c>
      <c r="AH66" s="30" t="str">
        <f t="shared" si="88"/>
        <v>H15AF19</v>
      </c>
      <c r="AI66" s="9"/>
      <c r="AJ66" s="10"/>
      <c r="AK66" s="11"/>
      <c r="AL66" s="12"/>
    </row>
    <row r="67" spans="1:38" s="13" customFormat="1" ht="350.1" customHeight="1" x14ac:dyDescent="0.2">
      <c r="A67" s="15">
        <v>59</v>
      </c>
      <c r="B67" s="15">
        <v>66</v>
      </c>
      <c r="C67" s="15"/>
      <c r="D67" s="26" t="s">
        <v>1045</v>
      </c>
      <c r="E67" s="22" t="s">
        <v>1992</v>
      </c>
      <c r="F67" s="32" t="s">
        <v>2067</v>
      </c>
      <c r="G67" s="32" t="s">
        <v>2094</v>
      </c>
      <c r="H67" s="35" t="s">
        <v>1989</v>
      </c>
      <c r="I67" s="35" t="s">
        <v>2001</v>
      </c>
      <c r="J67" s="22" t="s">
        <v>1991</v>
      </c>
      <c r="K67" s="22">
        <v>1</v>
      </c>
      <c r="L67" s="42">
        <v>44056</v>
      </c>
      <c r="M67" s="42">
        <v>44196</v>
      </c>
      <c r="N67" s="21">
        <f t="shared" si="65"/>
        <v>20</v>
      </c>
      <c r="O67" s="22" t="s">
        <v>2138</v>
      </c>
      <c r="P67" s="22">
        <v>0.3</v>
      </c>
      <c r="Q67" s="19" t="s">
        <v>1909</v>
      </c>
      <c r="R67" s="20"/>
      <c r="S67" s="23">
        <f t="shared" ref="S67:S130" si="89">(R67-M67)/30</f>
        <v>-1473.2</v>
      </c>
      <c r="T67" s="24">
        <f t="shared" si="78"/>
        <v>30</v>
      </c>
      <c r="U67" s="25">
        <f t="shared" si="79"/>
        <v>6</v>
      </c>
      <c r="V67" s="25">
        <f t="shared" si="80"/>
        <v>6</v>
      </c>
      <c r="W67" s="25">
        <f t="shared" si="81"/>
        <v>20</v>
      </c>
      <c r="X67" s="26"/>
      <c r="Y67" s="27" t="str">
        <f t="shared" si="82"/>
        <v>VENCIDA</v>
      </c>
      <c r="Z67" s="27" t="str">
        <f t="shared" si="83"/>
        <v>VENCIDO</v>
      </c>
      <c r="AA67" s="29" t="s">
        <v>2118</v>
      </c>
      <c r="AB67" s="29" t="str">
        <f t="shared" si="84"/>
        <v>H16AF19</v>
      </c>
      <c r="AC67" s="29">
        <f t="shared" si="86"/>
        <v>1</v>
      </c>
      <c r="AD67" s="29" t="str">
        <f t="shared" si="85"/>
        <v>H16AF19 - 1</v>
      </c>
      <c r="AE67" s="30">
        <f t="shared" si="74"/>
        <v>1</v>
      </c>
      <c r="AF67" s="30">
        <f t="shared" si="75"/>
        <v>1</v>
      </c>
      <c r="AG67" s="30" t="str">
        <f t="shared" si="87"/>
        <v>H16AF19.</v>
      </c>
      <c r="AH67" s="30" t="str">
        <f t="shared" si="88"/>
        <v>H16AF19</v>
      </c>
      <c r="AI67" s="9"/>
      <c r="AJ67" s="10"/>
      <c r="AK67" s="11"/>
      <c r="AL67" s="12"/>
    </row>
    <row r="68" spans="1:38" s="13" customFormat="1" ht="350.1" customHeight="1" x14ac:dyDescent="0.2">
      <c r="A68" s="15">
        <v>60</v>
      </c>
      <c r="B68" s="15">
        <v>67</v>
      </c>
      <c r="C68" s="15"/>
      <c r="D68" s="26" t="s">
        <v>1045</v>
      </c>
      <c r="E68" s="22" t="s">
        <v>1992</v>
      </c>
      <c r="F68" s="32" t="s">
        <v>2068</v>
      </c>
      <c r="G68" s="32" t="s">
        <v>2069</v>
      </c>
      <c r="H68" s="35" t="s">
        <v>1989</v>
      </c>
      <c r="I68" s="35" t="s">
        <v>2001</v>
      </c>
      <c r="J68" s="22" t="s">
        <v>1991</v>
      </c>
      <c r="K68" s="22">
        <v>1</v>
      </c>
      <c r="L68" s="42">
        <v>44056</v>
      </c>
      <c r="M68" s="42">
        <v>44196</v>
      </c>
      <c r="N68" s="21">
        <f t="shared" si="65"/>
        <v>20</v>
      </c>
      <c r="O68" s="22" t="s">
        <v>2139</v>
      </c>
      <c r="P68" s="22">
        <v>0.3</v>
      </c>
      <c r="Q68" s="19" t="s">
        <v>1909</v>
      </c>
      <c r="R68" s="20"/>
      <c r="S68" s="23">
        <f t="shared" si="89"/>
        <v>-1473.2</v>
      </c>
      <c r="T68" s="24">
        <f t="shared" si="78"/>
        <v>30</v>
      </c>
      <c r="U68" s="25">
        <f t="shared" si="79"/>
        <v>6</v>
      </c>
      <c r="V68" s="25">
        <f t="shared" si="80"/>
        <v>6</v>
      </c>
      <c r="W68" s="25">
        <f t="shared" si="81"/>
        <v>20</v>
      </c>
      <c r="X68" s="26"/>
      <c r="Y68" s="27" t="str">
        <f t="shared" si="82"/>
        <v>VENCIDA</v>
      </c>
      <c r="Z68" s="27" t="str">
        <f t="shared" si="83"/>
        <v>VENCIDO</v>
      </c>
      <c r="AA68" s="29" t="s">
        <v>2118</v>
      </c>
      <c r="AB68" s="29" t="str">
        <f t="shared" si="84"/>
        <v>H17AF19</v>
      </c>
      <c r="AC68" s="29">
        <f t="shared" si="86"/>
        <v>1</v>
      </c>
      <c r="AD68" s="29" t="str">
        <f t="shared" si="85"/>
        <v>H17AF19 - 1</v>
      </c>
      <c r="AE68" s="30">
        <f t="shared" si="74"/>
        <v>1</v>
      </c>
      <c r="AF68" s="30">
        <f t="shared" si="75"/>
        <v>1</v>
      </c>
      <c r="AG68" s="30" t="str">
        <f t="shared" si="87"/>
        <v>H17AF19.</v>
      </c>
      <c r="AH68" s="30" t="str">
        <f t="shared" si="88"/>
        <v>H17AF19</v>
      </c>
      <c r="AI68" s="9"/>
      <c r="AJ68" s="10"/>
      <c r="AK68" s="11"/>
      <c r="AL68" s="12"/>
    </row>
    <row r="69" spans="1:38" s="13" customFormat="1" ht="350.1" customHeight="1" x14ac:dyDescent="0.2">
      <c r="A69" s="15">
        <v>61</v>
      </c>
      <c r="B69" s="15">
        <v>68</v>
      </c>
      <c r="C69" s="15"/>
      <c r="D69" s="48" t="s">
        <v>2070</v>
      </c>
      <c r="E69" s="22" t="s">
        <v>1992</v>
      </c>
      <c r="F69" s="32" t="s">
        <v>2095</v>
      </c>
      <c r="G69" s="32" t="s">
        <v>2071</v>
      </c>
      <c r="H69" s="35" t="s">
        <v>1989</v>
      </c>
      <c r="I69" s="35" t="s">
        <v>2001</v>
      </c>
      <c r="J69" s="22" t="s">
        <v>1991</v>
      </c>
      <c r="K69" s="22">
        <v>1</v>
      </c>
      <c r="L69" s="42">
        <v>44056</v>
      </c>
      <c r="M69" s="42">
        <v>44196</v>
      </c>
      <c r="N69" s="21">
        <f t="shared" si="65"/>
        <v>20</v>
      </c>
      <c r="O69" s="22" t="s">
        <v>2135</v>
      </c>
      <c r="P69" s="22">
        <v>0.3</v>
      </c>
      <c r="Q69" s="19" t="s">
        <v>1909</v>
      </c>
      <c r="R69" s="20"/>
      <c r="S69" s="23">
        <f t="shared" si="89"/>
        <v>-1473.2</v>
      </c>
      <c r="T69" s="24">
        <f t="shared" si="78"/>
        <v>30</v>
      </c>
      <c r="U69" s="25">
        <f t="shared" si="79"/>
        <v>6</v>
      </c>
      <c r="V69" s="25">
        <f t="shared" si="80"/>
        <v>6</v>
      </c>
      <c r="W69" s="25">
        <f t="shared" si="81"/>
        <v>20</v>
      </c>
      <c r="X69" s="26"/>
      <c r="Y69" s="27" t="str">
        <f t="shared" si="82"/>
        <v>VENCIDA</v>
      </c>
      <c r="Z69" s="27" t="str">
        <f t="shared" si="83"/>
        <v>VENCIDO</v>
      </c>
      <c r="AA69" s="29" t="s">
        <v>2118</v>
      </c>
      <c r="AB69" s="29" t="str">
        <f t="shared" si="84"/>
        <v>H18AF19</v>
      </c>
      <c r="AC69" s="29">
        <f t="shared" si="86"/>
        <v>1</v>
      </c>
      <c r="AD69" s="29" t="str">
        <f t="shared" si="85"/>
        <v>H18AF19 - 1</v>
      </c>
      <c r="AE69" s="30">
        <f t="shared" si="74"/>
        <v>1</v>
      </c>
      <c r="AF69" s="30">
        <f t="shared" si="75"/>
        <v>1</v>
      </c>
      <c r="AG69" s="30" t="str">
        <f t="shared" si="87"/>
        <v>H18AF19.</v>
      </c>
      <c r="AH69" s="30" t="str">
        <f t="shared" si="88"/>
        <v>H18AF19</v>
      </c>
      <c r="AI69" s="9"/>
      <c r="AJ69" s="10"/>
      <c r="AK69" s="11"/>
      <c r="AL69" s="12"/>
    </row>
    <row r="70" spans="1:38" s="13" customFormat="1" ht="350.1" customHeight="1" x14ac:dyDescent="0.2">
      <c r="A70" s="15">
        <v>62</v>
      </c>
      <c r="B70" s="15">
        <v>69</v>
      </c>
      <c r="C70" s="15"/>
      <c r="D70" s="26" t="s">
        <v>1045</v>
      </c>
      <c r="E70" s="22" t="s">
        <v>2072</v>
      </c>
      <c r="F70" s="31" t="s">
        <v>2073</v>
      </c>
      <c r="G70" s="31" t="s">
        <v>2074</v>
      </c>
      <c r="H70" s="35" t="s">
        <v>1989</v>
      </c>
      <c r="I70" s="35" t="s">
        <v>2001</v>
      </c>
      <c r="J70" s="22" t="s">
        <v>1991</v>
      </c>
      <c r="K70" s="22">
        <v>1</v>
      </c>
      <c r="L70" s="42">
        <v>44056</v>
      </c>
      <c r="M70" s="42">
        <v>44196</v>
      </c>
      <c r="N70" s="21">
        <f t="shared" si="65"/>
        <v>20</v>
      </c>
      <c r="O70" s="22" t="s">
        <v>2099</v>
      </c>
      <c r="P70" s="22">
        <v>0.3</v>
      </c>
      <c r="Q70" s="19" t="s">
        <v>1909</v>
      </c>
      <c r="R70" s="20"/>
      <c r="S70" s="23">
        <f t="shared" si="89"/>
        <v>-1473.2</v>
      </c>
      <c r="T70" s="24">
        <f t="shared" si="78"/>
        <v>30</v>
      </c>
      <c r="U70" s="25">
        <f t="shared" si="79"/>
        <v>6</v>
      </c>
      <c r="V70" s="25">
        <f t="shared" si="80"/>
        <v>6</v>
      </c>
      <c r="W70" s="25">
        <f t="shared" si="81"/>
        <v>20</v>
      </c>
      <c r="X70" s="26"/>
      <c r="Y70" s="27" t="str">
        <f t="shared" si="82"/>
        <v>VENCIDA</v>
      </c>
      <c r="Z70" s="27" t="str">
        <f t="shared" si="83"/>
        <v>VENCIDO</v>
      </c>
      <c r="AA70" s="29" t="s">
        <v>2118</v>
      </c>
      <c r="AB70" s="29" t="str">
        <f t="shared" si="84"/>
        <v>H19AF19</v>
      </c>
      <c r="AC70" s="29">
        <f t="shared" si="86"/>
        <v>1</v>
      </c>
      <c r="AD70" s="29" t="str">
        <f t="shared" si="85"/>
        <v>H19AF19 - 1</v>
      </c>
      <c r="AE70" s="30">
        <f t="shared" si="74"/>
        <v>1</v>
      </c>
      <c r="AF70" s="30">
        <f t="shared" si="75"/>
        <v>1</v>
      </c>
      <c r="AG70" s="30" t="str">
        <f t="shared" si="87"/>
        <v>H19AF19.</v>
      </c>
      <c r="AH70" s="30" t="str">
        <f t="shared" si="88"/>
        <v>H19AF19</v>
      </c>
      <c r="AI70" s="9"/>
      <c r="AJ70" s="10"/>
      <c r="AK70" s="11"/>
      <c r="AL70" s="12"/>
    </row>
    <row r="71" spans="1:38" s="13" customFormat="1" ht="350.1" customHeight="1" x14ac:dyDescent="0.2">
      <c r="A71" s="15">
        <v>63</v>
      </c>
      <c r="B71" s="15">
        <v>70</v>
      </c>
      <c r="C71" s="15"/>
      <c r="D71" s="26" t="s">
        <v>2075</v>
      </c>
      <c r="E71" s="22" t="s">
        <v>2072</v>
      </c>
      <c r="F71" s="31" t="s">
        <v>2076</v>
      </c>
      <c r="G71" s="32" t="s">
        <v>2077</v>
      </c>
      <c r="H71" s="35" t="s">
        <v>2078</v>
      </c>
      <c r="I71" s="35" t="s">
        <v>2079</v>
      </c>
      <c r="J71" s="22" t="s">
        <v>2080</v>
      </c>
      <c r="K71" s="22">
        <v>5</v>
      </c>
      <c r="L71" s="42">
        <v>44056</v>
      </c>
      <c r="M71" s="42">
        <v>44196</v>
      </c>
      <c r="N71" s="21">
        <f t="shared" si="65"/>
        <v>20</v>
      </c>
      <c r="O71" s="22" t="s">
        <v>2100</v>
      </c>
      <c r="P71" s="22">
        <v>5</v>
      </c>
      <c r="Q71" s="18" t="s">
        <v>2368</v>
      </c>
      <c r="R71" s="20"/>
      <c r="S71" s="23">
        <f t="shared" si="89"/>
        <v>-1473.2</v>
      </c>
      <c r="T71" s="24">
        <f t="shared" si="78"/>
        <v>100</v>
      </c>
      <c r="U71" s="25">
        <f t="shared" si="79"/>
        <v>20</v>
      </c>
      <c r="V71" s="25">
        <f t="shared" si="80"/>
        <v>20</v>
      </c>
      <c r="W71" s="25">
        <f t="shared" si="81"/>
        <v>20</v>
      </c>
      <c r="X71" s="26"/>
      <c r="Y71" s="27" t="str">
        <f t="shared" si="82"/>
        <v>CUMPLIDA</v>
      </c>
      <c r="Z71" s="27" t="str">
        <f t="shared" si="83"/>
        <v>CUMPLIDO</v>
      </c>
      <c r="AA71" s="29" t="s">
        <v>2118</v>
      </c>
      <c r="AB71" s="29" t="str">
        <f t="shared" si="84"/>
        <v>H20AF19</v>
      </c>
      <c r="AC71" s="29">
        <f t="shared" si="86"/>
        <v>1</v>
      </c>
      <c r="AD71" s="29" t="str">
        <f t="shared" si="85"/>
        <v>H20AF19 - 1</v>
      </c>
      <c r="AE71" s="30">
        <f t="shared" si="74"/>
        <v>5</v>
      </c>
      <c r="AF71" s="30">
        <f t="shared" si="75"/>
        <v>5</v>
      </c>
      <c r="AG71" s="30" t="str">
        <f t="shared" si="87"/>
        <v>H20AF19.</v>
      </c>
      <c r="AH71" s="30" t="str">
        <f t="shared" si="88"/>
        <v>H20AF19</v>
      </c>
      <c r="AI71" s="9"/>
      <c r="AJ71" s="10"/>
      <c r="AK71" s="11"/>
      <c r="AL71" s="12"/>
    </row>
    <row r="72" spans="1:38" s="13" customFormat="1" ht="350.1" customHeight="1" x14ac:dyDescent="0.2">
      <c r="A72" s="15">
        <v>64</v>
      </c>
      <c r="B72" s="15">
        <v>71</v>
      </c>
      <c r="C72" s="15"/>
      <c r="D72" s="26" t="s">
        <v>2081</v>
      </c>
      <c r="E72" s="22" t="s">
        <v>2082</v>
      </c>
      <c r="F72" s="31" t="s">
        <v>2175</v>
      </c>
      <c r="G72" s="32" t="s">
        <v>2083</v>
      </c>
      <c r="H72" s="35" t="s">
        <v>2084</v>
      </c>
      <c r="I72" s="35" t="s">
        <v>2085</v>
      </c>
      <c r="J72" s="22" t="s">
        <v>2086</v>
      </c>
      <c r="K72" s="26">
        <v>1</v>
      </c>
      <c r="L72" s="42">
        <v>44056</v>
      </c>
      <c r="M72" s="42">
        <v>44165</v>
      </c>
      <c r="N72" s="21">
        <f t="shared" si="65"/>
        <v>15.571428571428571</v>
      </c>
      <c r="O72" s="22" t="s">
        <v>2340</v>
      </c>
      <c r="P72" s="22">
        <v>0.3</v>
      </c>
      <c r="Q72" s="18" t="s">
        <v>2341</v>
      </c>
      <c r="R72" s="20"/>
      <c r="S72" s="23">
        <f t="shared" si="89"/>
        <v>-1472.1666666666667</v>
      </c>
      <c r="T72" s="24">
        <f t="shared" si="78"/>
        <v>30</v>
      </c>
      <c r="U72" s="25">
        <f t="shared" si="79"/>
        <v>4.6714285714285708</v>
      </c>
      <c r="V72" s="25">
        <f t="shared" si="80"/>
        <v>4.6714285714285708</v>
      </c>
      <c r="W72" s="25">
        <f t="shared" si="81"/>
        <v>15.571428571428571</v>
      </c>
      <c r="X72" s="26"/>
      <c r="Y72" s="27" t="str">
        <f t="shared" si="82"/>
        <v>VENCIDA</v>
      </c>
      <c r="Z72" s="27" t="str">
        <f t="shared" si="83"/>
        <v>VENCIDO</v>
      </c>
      <c r="AA72" s="29" t="s">
        <v>2118</v>
      </c>
      <c r="AB72" s="29" t="str">
        <f t="shared" si="84"/>
        <v>H21AF19</v>
      </c>
      <c r="AC72" s="29">
        <f t="shared" si="86"/>
        <v>1</v>
      </c>
      <c r="AD72" s="29" t="str">
        <f t="shared" si="85"/>
        <v>H21AF19 - 1</v>
      </c>
      <c r="AE72" s="30">
        <f t="shared" si="74"/>
        <v>1</v>
      </c>
      <c r="AF72" s="30">
        <f t="shared" si="75"/>
        <v>1</v>
      </c>
      <c r="AG72" s="30" t="str">
        <f t="shared" si="87"/>
        <v>H21AF19.</v>
      </c>
      <c r="AH72" s="30" t="str">
        <f t="shared" si="88"/>
        <v>H21AF19</v>
      </c>
      <c r="AI72" s="9"/>
      <c r="AJ72" s="10"/>
      <c r="AK72" s="11"/>
      <c r="AL72" s="12"/>
    </row>
    <row r="73" spans="1:38" s="13" customFormat="1" ht="350.1" customHeight="1" x14ac:dyDescent="0.2">
      <c r="A73" s="15"/>
      <c r="B73" s="15">
        <v>72</v>
      </c>
      <c r="C73" s="15"/>
      <c r="D73" s="26" t="s">
        <v>2081</v>
      </c>
      <c r="E73" s="22" t="s">
        <v>2082</v>
      </c>
      <c r="F73" s="31" t="s">
        <v>2176</v>
      </c>
      <c r="G73" s="32" t="s">
        <v>2083</v>
      </c>
      <c r="H73" s="43" t="s">
        <v>2087</v>
      </c>
      <c r="I73" s="43" t="s">
        <v>2088</v>
      </c>
      <c r="J73" s="35" t="s">
        <v>2089</v>
      </c>
      <c r="K73" s="22">
        <v>1</v>
      </c>
      <c r="L73" s="42">
        <v>44056</v>
      </c>
      <c r="M73" s="42">
        <v>44196</v>
      </c>
      <c r="N73" s="21">
        <f t="shared" si="65"/>
        <v>20</v>
      </c>
      <c r="O73" s="22" t="s">
        <v>2136</v>
      </c>
      <c r="P73" s="22">
        <v>0</v>
      </c>
      <c r="Q73" s="19" t="s">
        <v>1909</v>
      </c>
      <c r="R73" s="20"/>
      <c r="S73" s="23">
        <f t="shared" si="89"/>
        <v>-1473.2</v>
      </c>
      <c r="T73" s="24">
        <f t="shared" si="78"/>
        <v>0</v>
      </c>
      <c r="U73" s="25">
        <f t="shared" si="79"/>
        <v>0</v>
      </c>
      <c r="V73" s="25">
        <f t="shared" si="80"/>
        <v>0</v>
      </c>
      <c r="W73" s="25">
        <f t="shared" si="81"/>
        <v>20</v>
      </c>
      <c r="X73" s="26"/>
      <c r="Y73" s="27" t="str">
        <f t="shared" si="82"/>
        <v>VENCIDA</v>
      </c>
      <c r="Z73" s="27" t="str">
        <f t="shared" si="83"/>
        <v/>
      </c>
      <c r="AA73" s="29" t="s">
        <v>2118</v>
      </c>
      <c r="AB73" s="29" t="str">
        <f t="shared" si="84"/>
        <v>H21AF19</v>
      </c>
      <c r="AC73" s="29">
        <f t="shared" si="86"/>
        <v>2</v>
      </c>
      <c r="AD73" s="29" t="str">
        <f t="shared" si="85"/>
        <v>H21AF19 - 2</v>
      </c>
      <c r="AE73" s="30">
        <f t="shared" si="74"/>
        <v>1</v>
      </c>
      <c r="AF73" s="30">
        <f t="shared" si="75"/>
        <v>1</v>
      </c>
      <c r="AG73" s="30" t="str">
        <f t="shared" si="87"/>
        <v>H21AF19.</v>
      </c>
      <c r="AH73" s="30" t="str">
        <f t="shared" si="88"/>
        <v>H21AF19</v>
      </c>
      <c r="AI73" s="9"/>
      <c r="AJ73" s="10"/>
      <c r="AK73" s="11"/>
      <c r="AL73" s="12"/>
    </row>
    <row r="74" spans="1:38" s="13" customFormat="1" ht="350.1" customHeight="1" x14ac:dyDescent="0.2">
      <c r="A74" s="15"/>
      <c r="B74" s="15">
        <v>73</v>
      </c>
      <c r="C74" s="15"/>
      <c r="D74" s="26" t="s">
        <v>2081</v>
      </c>
      <c r="E74" s="22" t="s">
        <v>2082</v>
      </c>
      <c r="F74" s="31" t="s">
        <v>2177</v>
      </c>
      <c r="G74" s="32" t="s">
        <v>2083</v>
      </c>
      <c r="H74" s="35" t="s">
        <v>2090</v>
      </c>
      <c r="I74" s="35" t="s">
        <v>2091</v>
      </c>
      <c r="J74" s="35" t="s">
        <v>2092</v>
      </c>
      <c r="K74" s="22">
        <v>1</v>
      </c>
      <c r="L74" s="42">
        <v>44056</v>
      </c>
      <c r="M74" s="42">
        <v>44196</v>
      </c>
      <c r="N74" s="21">
        <f t="shared" si="65"/>
        <v>20</v>
      </c>
      <c r="O74" s="22" t="s">
        <v>2140</v>
      </c>
      <c r="P74" s="22">
        <v>0</v>
      </c>
      <c r="Q74" s="19" t="s">
        <v>1909</v>
      </c>
      <c r="R74" s="20"/>
      <c r="S74" s="23">
        <f t="shared" si="89"/>
        <v>-1473.2</v>
      </c>
      <c r="T74" s="24">
        <f t="shared" si="78"/>
        <v>0</v>
      </c>
      <c r="U74" s="25">
        <f t="shared" si="79"/>
        <v>0</v>
      </c>
      <c r="V74" s="25">
        <f t="shared" si="80"/>
        <v>0</v>
      </c>
      <c r="W74" s="25">
        <f t="shared" si="81"/>
        <v>20</v>
      </c>
      <c r="X74" s="26"/>
      <c r="Y74" s="27" t="str">
        <f t="shared" si="82"/>
        <v>VENCIDA</v>
      </c>
      <c r="Z74" s="27" t="str">
        <f t="shared" si="83"/>
        <v/>
      </c>
      <c r="AA74" s="29" t="s">
        <v>2118</v>
      </c>
      <c r="AB74" s="29" t="str">
        <f t="shared" si="84"/>
        <v>H21AF19</v>
      </c>
      <c r="AC74" s="29">
        <f t="shared" si="86"/>
        <v>3</v>
      </c>
      <c r="AD74" s="29" t="str">
        <f t="shared" si="85"/>
        <v>H21AF19 - 3</v>
      </c>
      <c r="AE74" s="30">
        <f t="shared" si="74"/>
        <v>1</v>
      </c>
      <c r="AF74" s="30">
        <f t="shared" si="75"/>
        <v>1</v>
      </c>
      <c r="AG74" s="30" t="str">
        <f t="shared" si="87"/>
        <v>H21AF19.</v>
      </c>
      <c r="AH74" s="30" t="str">
        <f t="shared" si="88"/>
        <v>H21AF19</v>
      </c>
      <c r="AI74" s="9"/>
      <c r="AJ74" s="10"/>
      <c r="AK74" s="11"/>
      <c r="AL74" s="12"/>
    </row>
    <row r="75" spans="1:38" s="13" customFormat="1" ht="350.1" customHeight="1" x14ac:dyDescent="0.2">
      <c r="A75" s="15">
        <v>65</v>
      </c>
      <c r="B75" s="15">
        <v>74</v>
      </c>
      <c r="C75" s="15"/>
      <c r="D75" s="26" t="s">
        <v>1045</v>
      </c>
      <c r="E75" s="26" t="s">
        <v>1978</v>
      </c>
      <c r="F75" s="31" t="s">
        <v>1979</v>
      </c>
      <c r="G75" s="31" t="s">
        <v>2102</v>
      </c>
      <c r="H75" s="43" t="s">
        <v>2103</v>
      </c>
      <c r="I75" s="43" t="s">
        <v>1980</v>
      </c>
      <c r="J75" s="22" t="s">
        <v>1981</v>
      </c>
      <c r="K75" s="22">
        <v>1</v>
      </c>
      <c r="L75" s="42">
        <v>44032</v>
      </c>
      <c r="M75" s="42">
        <v>44165</v>
      </c>
      <c r="N75" s="21">
        <f t="shared" ref="N75:N81" si="90">(+M75-L75)/7</f>
        <v>19</v>
      </c>
      <c r="O75" s="22" t="s">
        <v>1982</v>
      </c>
      <c r="P75" s="22">
        <v>0.3</v>
      </c>
      <c r="Q75" s="19" t="s">
        <v>1909</v>
      </c>
      <c r="R75" s="20"/>
      <c r="S75" s="23">
        <f t="shared" si="89"/>
        <v>-1472.1666666666667</v>
      </c>
      <c r="T75" s="24">
        <f t="shared" si="78"/>
        <v>30</v>
      </c>
      <c r="U75" s="25">
        <f t="shared" si="79"/>
        <v>5.7</v>
      </c>
      <c r="V75" s="25">
        <f t="shared" si="80"/>
        <v>5.7</v>
      </c>
      <c r="W75" s="25">
        <f t="shared" si="81"/>
        <v>19</v>
      </c>
      <c r="X75" s="26"/>
      <c r="Y75" s="27" t="str">
        <f t="shared" si="82"/>
        <v>VENCIDA</v>
      </c>
      <c r="Z75" s="27" t="str">
        <f t="shared" si="83"/>
        <v>VENCIDO</v>
      </c>
      <c r="AA75" s="15" t="s">
        <v>2101</v>
      </c>
      <c r="AB75" s="29" t="str">
        <f t="shared" si="84"/>
        <v>H1CPP</v>
      </c>
      <c r="AC75" s="29">
        <f t="shared" si="86"/>
        <v>1</v>
      </c>
      <c r="AD75" s="29" t="str">
        <f t="shared" si="85"/>
        <v>H1CPP - 1</v>
      </c>
      <c r="AE75" s="30">
        <f t="shared" si="74"/>
        <v>1</v>
      </c>
      <c r="AF75" s="30">
        <f t="shared" si="75"/>
        <v>1</v>
      </c>
      <c r="AG75" s="30" t="str">
        <f t="shared" si="87"/>
        <v>H1CPP.</v>
      </c>
      <c r="AH75" s="30" t="str">
        <f t="shared" si="88"/>
        <v>H1CPP</v>
      </c>
      <c r="AI75" s="9"/>
      <c r="AJ75" s="10"/>
      <c r="AK75" s="11"/>
      <c r="AL75" s="12"/>
    </row>
    <row r="76" spans="1:38" s="13" customFormat="1" ht="350.1" customHeight="1" x14ac:dyDescent="0.2">
      <c r="A76" s="15">
        <v>66</v>
      </c>
      <c r="B76" s="15">
        <v>75</v>
      </c>
      <c r="C76" s="15"/>
      <c r="D76" s="26" t="s">
        <v>1046</v>
      </c>
      <c r="E76" s="26" t="s">
        <v>1446</v>
      </c>
      <c r="F76" s="32" t="s">
        <v>1983</v>
      </c>
      <c r="G76" s="32" t="s">
        <v>1984</v>
      </c>
      <c r="H76" s="35" t="s">
        <v>1985</v>
      </c>
      <c r="I76" s="35" t="s">
        <v>2013</v>
      </c>
      <c r="J76" s="22" t="s">
        <v>9</v>
      </c>
      <c r="K76" s="22">
        <v>1</v>
      </c>
      <c r="L76" s="42">
        <v>44032</v>
      </c>
      <c r="M76" s="42">
        <v>44196</v>
      </c>
      <c r="N76" s="21">
        <f t="shared" si="90"/>
        <v>23.428571428571427</v>
      </c>
      <c r="O76" s="22" t="s">
        <v>19</v>
      </c>
      <c r="P76" s="22">
        <v>0</v>
      </c>
      <c r="Q76" s="19" t="s">
        <v>1909</v>
      </c>
      <c r="R76" s="20"/>
      <c r="S76" s="23">
        <f t="shared" si="89"/>
        <v>-1473.2</v>
      </c>
      <c r="T76" s="24">
        <f t="shared" si="78"/>
        <v>0</v>
      </c>
      <c r="U76" s="25">
        <f t="shared" si="79"/>
        <v>0</v>
      </c>
      <c r="V76" s="25">
        <f t="shared" si="80"/>
        <v>0</v>
      </c>
      <c r="W76" s="25">
        <f t="shared" si="81"/>
        <v>23.428571428571427</v>
      </c>
      <c r="X76" s="26"/>
      <c r="Y76" s="27" t="str">
        <f t="shared" si="82"/>
        <v>VENCIDA</v>
      </c>
      <c r="Z76" s="27" t="str">
        <f t="shared" si="83"/>
        <v>VENCIDO</v>
      </c>
      <c r="AA76" s="15" t="s">
        <v>2101</v>
      </c>
      <c r="AB76" s="29" t="str">
        <f t="shared" si="84"/>
        <v>H2ACPP</v>
      </c>
      <c r="AC76" s="29">
        <f t="shared" si="86"/>
        <v>1</v>
      </c>
      <c r="AD76" s="29" t="str">
        <f t="shared" si="85"/>
        <v>H2ACPP - 1</v>
      </c>
      <c r="AE76" s="30">
        <f t="shared" si="74"/>
        <v>1</v>
      </c>
      <c r="AF76" s="30">
        <f t="shared" si="75"/>
        <v>1</v>
      </c>
      <c r="AG76" s="30" t="str">
        <f t="shared" si="87"/>
        <v>H2ACPP.</v>
      </c>
      <c r="AH76" s="30" t="str">
        <f t="shared" si="88"/>
        <v>H2ACPP</v>
      </c>
      <c r="AI76" s="9"/>
      <c r="AJ76" s="10"/>
      <c r="AK76" s="11"/>
      <c r="AL76" s="12"/>
    </row>
    <row r="77" spans="1:38" s="13" customFormat="1" ht="350.1" customHeight="1" x14ac:dyDescent="0.2">
      <c r="A77" s="15">
        <v>67</v>
      </c>
      <c r="B77" s="15">
        <v>76</v>
      </c>
      <c r="C77" s="15"/>
      <c r="D77" s="26" t="s">
        <v>1986</v>
      </c>
      <c r="E77" s="26" t="s">
        <v>1448</v>
      </c>
      <c r="F77" s="32" t="s">
        <v>1987</v>
      </c>
      <c r="G77" s="32" t="s">
        <v>1988</v>
      </c>
      <c r="H77" s="35" t="s">
        <v>1989</v>
      </c>
      <c r="I77" s="35" t="s">
        <v>1990</v>
      </c>
      <c r="J77" s="22" t="s">
        <v>1991</v>
      </c>
      <c r="K77" s="22">
        <v>1</v>
      </c>
      <c r="L77" s="42">
        <v>44032</v>
      </c>
      <c r="M77" s="42">
        <v>44196</v>
      </c>
      <c r="N77" s="21">
        <f t="shared" si="90"/>
        <v>23.428571428571427</v>
      </c>
      <c r="O77" s="22" t="s">
        <v>1099</v>
      </c>
      <c r="P77" s="22">
        <v>0.3</v>
      </c>
      <c r="Q77" s="19" t="s">
        <v>1909</v>
      </c>
      <c r="R77" s="20"/>
      <c r="S77" s="23">
        <f t="shared" si="89"/>
        <v>-1473.2</v>
      </c>
      <c r="T77" s="24">
        <f t="shared" si="78"/>
        <v>30</v>
      </c>
      <c r="U77" s="25">
        <f t="shared" si="79"/>
        <v>7.0285714285714276</v>
      </c>
      <c r="V77" s="25">
        <f t="shared" si="80"/>
        <v>7.0285714285714276</v>
      </c>
      <c r="W77" s="25">
        <f t="shared" si="81"/>
        <v>23.428571428571427</v>
      </c>
      <c r="X77" s="26"/>
      <c r="Y77" s="27" t="str">
        <f t="shared" si="82"/>
        <v>VENCIDA</v>
      </c>
      <c r="Z77" s="27" t="str">
        <f t="shared" si="83"/>
        <v>VENCIDO</v>
      </c>
      <c r="AA77" s="15" t="s">
        <v>2101</v>
      </c>
      <c r="AB77" s="29" t="str">
        <f t="shared" si="84"/>
        <v>H3ACPP</v>
      </c>
      <c r="AC77" s="29">
        <f t="shared" si="86"/>
        <v>1</v>
      </c>
      <c r="AD77" s="29" t="str">
        <f t="shared" si="85"/>
        <v>H3ACPP - 1</v>
      </c>
      <c r="AE77" s="30">
        <f t="shared" si="74"/>
        <v>1</v>
      </c>
      <c r="AF77" s="30">
        <f t="shared" si="75"/>
        <v>1</v>
      </c>
      <c r="AG77" s="30" t="str">
        <f t="shared" si="87"/>
        <v>H3ACPP.</v>
      </c>
      <c r="AH77" s="30" t="str">
        <f t="shared" si="88"/>
        <v>H3ACPP</v>
      </c>
      <c r="AI77" s="9"/>
      <c r="AJ77" s="10"/>
      <c r="AK77" s="11"/>
      <c r="AL77" s="12"/>
    </row>
    <row r="78" spans="1:38" s="13" customFormat="1" ht="350.1" customHeight="1" x14ac:dyDescent="0.2">
      <c r="A78" s="15">
        <v>68</v>
      </c>
      <c r="B78" s="15">
        <v>77</v>
      </c>
      <c r="C78" s="15"/>
      <c r="D78" s="26" t="s">
        <v>1223</v>
      </c>
      <c r="E78" s="22" t="s">
        <v>1992</v>
      </c>
      <c r="F78" s="31" t="s">
        <v>1993</v>
      </c>
      <c r="G78" s="31" t="s">
        <v>1994</v>
      </c>
      <c r="H78" s="35" t="s">
        <v>1995</v>
      </c>
      <c r="I78" s="35" t="s">
        <v>1996</v>
      </c>
      <c r="J78" s="22" t="s">
        <v>1997</v>
      </c>
      <c r="K78" s="22">
        <v>1</v>
      </c>
      <c r="L78" s="42">
        <v>44032</v>
      </c>
      <c r="M78" s="42">
        <v>44135</v>
      </c>
      <c r="N78" s="21">
        <f t="shared" si="90"/>
        <v>14.714285714285714</v>
      </c>
      <c r="O78" s="22" t="s">
        <v>1998</v>
      </c>
      <c r="P78" s="22">
        <v>1</v>
      </c>
      <c r="Q78" s="18" t="s">
        <v>2356</v>
      </c>
      <c r="R78" s="20"/>
      <c r="S78" s="23">
        <f t="shared" si="89"/>
        <v>-1471.1666666666667</v>
      </c>
      <c r="T78" s="24">
        <f t="shared" si="78"/>
        <v>100</v>
      </c>
      <c r="U78" s="25">
        <f t="shared" si="79"/>
        <v>14.714285714285714</v>
      </c>
      <c r="V78" s="25">
        <f t="shared" si="80"/>
        <v>14.714285714285714</v>
      </c>
      <c r="W78" s="25">
        <f t="shared" si="81"/>
        <v>14.714285714285714</v>
      </c>
      <c r="X78" s="26"/>
      <c r="Y78" s="27" t="str">
        <f t="shared" si="82"/>
        <v>CUMPLIDA</v>
      </c>
      <c r="Z78" s="27" t="str">
        <f t="shared" si="83"/>
        <v>CUMPLIDO</v>
      </c>
      <c r="AA78" s="15" t="s">
        <v>2101</v>
      </c>
      <c r="AB78" s="29" t="str">
        <f t="shared" si="84"/>
        <v>H4ACPP</v>
      </c>
      <c r="AC78" s="29">
        <f t="shared" si="86"/>
        <v>1</v>
      </c>
      <c r="AD78" s="29" t="str">
        <f t="shared" si="85"/>
        <v>H4ACPP - 1</v>
      </c>
      <c r="AE78" s="30">
        <f t="shared" si="74"/>
        <v>5</v>
      </c>
      <c r="AF78" s="30">
        <f t="shared" si="75"/>
        <v>5</v>
      </c>
      <c r="AG78" s="30" t="str">
        <f t="shared" si="87"/>
        <v>H4ACPP.</v>
      </c>
      <c r="AH78" s="30" t="str">
        <f t="shared" si="88"/>
        <v>H4ACPP</v>
      </c>
      <c r="AI78" s="9"/>
      <c r="AJ78" s="10"/>
      <c r="AK78" s="11"/>
      <c r="AL78" s="12"/>
    </row>
    <row r="79" spans="1:38" s="13" customFormat="1" ht="350.1" customHeight="1" x14ac:dyDescent="0.2">
      <c r="A79" s="15">
        <v>69</v>
      </c>
      <c r="B79" s="15">
        <v>78</v>
      </c>
      <c r="C79" s="15"/>
      <c r="D79" s="26" t="s">
        <v>1045</v>
      </c>
      <c r="E79" s="22" t="s">
        <v>1992</v>
      </c>
      <c r="F79" s="31" t="s">
        <v>1999</v>
      </c>
      <c r="G79" s="31" t="s">
        <v>2000</v>
      </c>
      <c r="H79" s="35" t="s">
        <v>1989</v>
      </c>
      <c r="I79" s="35" t="s">
        <v>2001</v>
      </c>
      <c r="J79" s="22" t="s">
        <v>1991</v>
      </c>
      <c r="K79" s="22">
        <v>1</v>
      </c>
      <c r="L79" s="42">
        <v>44032</v>
      </c>
      <c r="M79" s="42">
        <v>44196</v>
      </c>
      <c r="N79" s="21">
        <f t="shared" si="90"/>
        <v>23.428571428571427</v>
      </c>
      <c r="O79" s="22" t="s">
        <v>1099</v>
      </c>
      <c r="P79" s="22">
        <v>0.3</v>
      </c>
      <c r="Q79" s="19" t="s">
        <v>1909</v>
      </c>
      <c r="R79" s="20"/>
      <c r="S79" s="23">
        <f t="shared" si="89"/>
        <v>-1473.2</v>
      </c>
      <c r="T79" s="24">
        <f t="shared" si="78"/>
        <v>30</v>
      </c>
      <c r="U79" s="25">
        <f t="shared" si="79"/>
        <v>7.0285714285714276</v>
      </c>
      <c r="V79" s="25">
        <f t="shared" si="80"/>
        <v>7.0285714285714276</v>
      </c>
      <c r="W79" s="25">
        <f t="shared" si="81"/>
        <v>23.428571428571427</v>
      </c>
      <c r="X79" s="26"/>
      <c r="Y79" s="27" t="str">
        <f t="shared" si="82"/>
        <v>VENCIDA</v>
      </c>
      <c r="Z79" s="27" t="str">
        <f t="shared" si="83"/>
        <v>VENCIDO</v>
      </c>
      <c r="AA79" s="15" t="s">
        <v>2101</v>
      </c>
      <c r="AB79" s="29" t="str">
        <f t="shared" si="84"/>
        <v>H5ACPP</v>
      </c>
      <c r="AC79" s="29">
        <f t="shared" si="86"/>
        <v>1</v>
      </c>
      <c r="AD79" s="29" t="str">
        <f t="shared" si="85"/>
        <v>H5ACPP - 1</v>
      </c>
      <c r="AE79" s="30">
        <f t="shared" si="74"/>
        <v>1</v>
      </c>
      <c r="AF79" s="30">
        <f t="shared" si="75"/>
        <v>1</v>
      </c>
      <c r="AG79" s="30" t="str">
        <f t="shared" si="87"/>
        <v>H5ACPP.</v>
      </c>
      <c r="AH79" s="30" t="str">
        <f t="shared" si="88"/>
        <v>H5ACPP</v>
      </c>
      <c r="AI79" s="9"/>
      <c r="AJ79" s="10"/>
      <c r="AK79" s="11"/>
      <c r="AL79" s="12"/>
    </row>
    <row r="80" spans="1:38" s="13" customFormat="1" ht="350.1" customHeight="1" x14ac:dyDescent="0.2">
      <c r="A80" s="15">
        <v>70</v>
      </c>
      <c r="B80" s="15">
        <v>79</v>
      </c>
      <c r="C80" s="15"/>
      <c r="D80" s="26" t="s">
        <v>1046</v>
      </c>
      <c r="E80" s="22" t="s">
        <v>1539</v>
      </c>
      <c r="F80" s="31" t="s">
        <v>2002</v>
      </c>
      <c r="G80" s="31" t="s">
        <v>2003</v>
      </c>
      <c r="H80" s="35" t="s">
        <v>2004</v>
      </c>
      <c r="I80" s="35" t="s">
        <v>2005</v>
      </c>
      <c r="J80" s="22" t="s">
        <v>1997</v>
      </c>
      <c r="K80" s="22">
        <v>1</v>
      </c>
      <c r="L80" s="42">
        <v>44032</v>
      </c>
      <c r="M80" s="42">
        <v>44135</v>
      </c>
      <c r="N80" s="21">
        <f t="shared" si="90"/>
        <v>14.714285714285714</v>
      </c>
      <c r="O80" s="22" t="s">
        <v>2006</v>
      </c>
      <c r="P80" s="22">
        <v>1</v>
      </c>
      <c r="Q80" s="19" t="s">
        <v>1909</v>
      </c>
      <c r="R80" s="20">
        <v>44257</v>
      </c>
      <c r="S80" s="23">
        <f t="shared" si="89"/>
        <v>4.0666666666666664</v>
      </c>
      <c r="T80" s="24">
        <f t="shared" si="78"/>
        <v>100</v>
      </c>
      <c r="U80" s="25">
        <f t="shared" si="79"/>
        <v>14.714285714285714</v>
      </c>
      <c r="V80" s="25">
        <f t="shared" si="80"/>
        <v>14.714285714285714</v>
      </c>
      <c r="W80" s="25">
        <f t="shared" si="81"/>
        <v>14.714285714285714</v>
      </c>
      <c r="X80" s="26"/>
      <c r="Y80" s="27" t="str">
        <f t="shared" si="82"/>
        <v>CUMPLIDA</v>
      </c>
      <c r="Z80" s="27" t="str">
        <f t="shared" si="83"/>
        <v>CUMPLIDO</v>
      </c>
      <c r="AA80" s="15" t="s">
        <v>2101</v>
      </c>
      <c r="AB80" s="29" t="str">
        <f t="shared" si="84"/>
        <v>H6ACPP</v>
      </c>
      <c r="AC80" s="29">
        <f t="shared" si="86"/>
        <v>1</v>
      </c>
      <c r="AD80" s="29" t="str">
        <f t="shared" si="85"/>
        <v>H6ACPP - 1</v>
      </c>
      <c r="AE80" s="30">
        <f t="shared" si="74"/>
        <v>5</v>
      </c>
      <c r="AF80" s="30">
        <f t="shared" si="75"/>
        <v>5</v>
      </c>
      <c r="AG80" s="30" t="str">
        <f t="shared" si="87"/>
        <v>H6ACPP.</v>
      </c>
      <c r="AH80" s="30" t="str">
        <f t="shared" si="88"/>
        <v>H6ACPP</v>
      </c>
      <c r="AI80" s="9"/>
      <c r="AJ80" s="10"/>
      <c r="AK80" s="11"/>
      <c r="AL80" s="12"/>
    </row>
    <row r="81" spans="1:38" s="13" customFormat="1" ht="350.1" customHeight="1" x14ac:dyDescent="0.2">
      <c r="A81" s="15">
        <v>71</v>
      </c>
      <c r="B81" s="15">
        <v>80</v>
      </c>
      <c r="C81" s="15"/>
      <c r="D81" s="26" t="s">
        <v>1046</v>
      </c>
      <c r="E81" s="22" t="s">
        <v>2007</v>
      </c>
      <c r="F81" s="31" t="s">
        <v>2008</v>
      </c>
      <c r="G81" s="31" t="s">
        <v>2009</v>
      </c>
      <c r="H81" s="35" t="s">
        <v>2010</v>
      </c>
      <c r="I81" s="35" t="s">
        <v>2011</v>
      </c>
      <c r="J81" s="22" t="s">
        <v>1997</v>
      </c>
      <c r="K81" s="22">
        <v>1</v>
      </c>
      <c r="L81" s="42">
        <v>44032</v>
      </c>
      <c r="M81" s="42">
        <v>44135</v>
      </c>
      <c r="N81" s="21">
        <f t="shared" si="90"/>
        <v>14.714285714285714</v>
      </c>
      <c r="O81" s="22" t="s">
        <v>2012</v>
      </c>
      <c r="P81" s="22">
        <v>1</v>
      </c>
      <c r="Q81" s="18" t="s">
        <v>2373</v>
      </c>
      <c r="R81" s="20"/>
      <c r="S81" s="23">
        <f t="shared" si="89"/>
        <v>-1471.1666666666667</v>
      </c>
      <c r="T81" s="24">
        <f t="shared" si="78"/>
        <v>100</v>
      </c>
      <c r="U81" s="25">
        <f t="shared" si="79"/>
        <v>14.714285714285714</v>
      </c>
      <c r="V81" s="25">
        <f t="shared" si="80"/>
        <v>14.714285714285714</v>
      </c>
      <c r="W81" s="25">
        <f t="shared" si="81"/>
        <v>14.714285714285714</v>
      </c>
      <c r="X81" s="26"/>
      <c r="Y81" s="27" t="str">
        <f t="shared" si="82"/>
        <v>CUMPLIDA</v>
      </c>
      <c r="Z81" s="27" t="str">
        <f t="shared" si="83"/>
        <v>CUMPLIDO</v>
      </c>
      <c r="AA81" s="15" t="s">
        <v>2101</v>
      </c>
      <c r="AB81" s="29" t="str">
        <f t="shared" si="84"/>
        <v>H7ACPP</v>
      </c>
      <c r="AC81" s="29">
        <f t="shared" si="86"/>
        <v>1</v>
      </c>
      <c r="AD81" s="29" t="str">
        <f t="shared" si="85"/>
        <v>H7ACPP - 1</v>
      </c>
      <c r="AE81" s="30">
        <f t="shared" si="74"/>
        <v>5</v>
      </c>
      <c r="AF81" s="30">
        <f t="shared" si="75"/>
        <v>5</v>
      </c>
      <c r="AG81" s="30" t="str">
        <f t="shared" si="87"/>
        <v>H7ACPP.</v>
      </c>
      <c r="AH81" s="30" t="str">
        <f t="shared" si="88"/>
        <v>H7ACPP</v>
      </c>
      <c r="AI81" s="9"/>
      <c r="AJ81" s="10"/>
      <c r="AK81" s="11"/>
      <c r="AL81" s="12"/>
    </row>
    <row r="82" spans="1:38" s="13" customFormat="1" ht="350.1" customHeight="1" x14ac:dyDescent="0.2">
      <c r="A82" s="15">
        <v>72</v>
      </c>
      <c r="B82" s="15">
        <v>81</v>
      </c>
      <c r="C82" s="15"/>
      <c r="D82" s="15" t="s">
        <v>1759</v>
      </c>
      <c r="E82" s="17" t="s">
        <v>1761</v>
      </c>
      <c r="F82" s="18" t="s">
        <v>1788</v>
      </c>
      <c r="G82" s="18" t="s">
        <v>1762</v>
      </c>
      <c r="H82" s="18" t="s">
        <v>1791</v>
      </c>
      <c r="I82" s="18" t="s">
        <v>1763</v>
      </c>
      <c r="J82" s="19" t="s">
        <v>1764</v>
      </c>
      <c r="K82" s="19">
        <v>6</v>
      </c>
      <c r="L82" s="42">
        <v>43710</v>
      </c>
      <c r="M82" s="42">
        <v>43891</v>
      </c>
      <c r="N82" s="21">
        <f t="shared" ref="N82:N89" si="91">(+M82-L82)/7</f>
        <v>25.857142857142858</v>
      </c>
      <c r="O82" s="22" t="s">
        <v>1782</v>
      </c>
      <c r="P82" s="19">
        <v>6</v>
      </c>
      <c r="Q82" s="19" t="s">
        <v>1909</v>
      </c>
      <c r="R82" s="20"/>
      <c r="S82" s="23">
        <f t="shared" si="89"/>
        <v>-1463.0333333333333</v>
      </c>
      <c r="T82" s="24">
        <f t="shared" si="78"/>
        <v>100</v>
      </c>
      <c r="U82" s="25">
        <f t="shared" si="79"/>
        <v>25.857142857142858</v>
      </c>
      <c r="V82" s="25">
        <f t="shared" si="80"/>
        <v>25.857142857142858</v>
      </c>
      <c r="W82" s="25">
        <f t="shared" si="81"/>
        <v>25.857142857142858</v>
      </c>
      <c r="X82" s="26"/>
      <c r="Y82" s="27" t="str">
        <f t="shared" si="82"/>
        <v>CUMPLIDA</v>
      </c>
      <c r="Z82" s="27" t="str">
        <f t="shared" si="83"/>
        <v>CUMPLIDO</v>
      </c>
      <c r="AA82" s="29" t="s">
        <v>1789</v>
      </c>
      <c r="AB82" s="29" t="str">
        <f t="shared" si="84"/>
        <v>H2ACTL</v>
      </c>
      <c r="AC82" s="29">
        <f t="shared" si="86"/>
        <v>1</v>
      </c>
      <c r="AD82" s="29" t="str">
        <f t="shared" si="85"/>
        <v>H2ACTL - 1</v>
      </c>
      <c r="AE82" s="30">
        <f t="shared" si="74"/>
        <v>5</v>
      </c>
      <c r="AF82" s="30">
        <f t="shared" si="75"/>
        <v>5</v>
      </c>
      <c r="AG82" s="30" t="str">
        <f t="shared" si="87"/>
        <v>H2ACTL.</v>
      </c>
      <c r="AH82" s="30" t="str">
        <f t="shared" si="88"/>
        <v>H2ACTL</v>
      </c>
      <c r="AI82" s="9"/>
      <c r="AJ82" s="10"/>
      <c r="AK82" s="11"/>
      <c r="AL82" s="12"/>
    </row>
    <row r="83" spans="1:38" s="13" customFormat="1" ht="350.1" customHeight="1" x14ac:dyDescent="0.2">
      <c r="A83" s="15">
        <v>73</v>
      </c>
      <c r="B83" s="15">
        <v>82</v>
      </c>
      <c r="C83" s="15"/>
      <c r="D83" s="15" t="s">
        <v>1760</v>
      </c>
      <c r="E83" s="17" t="s">
        <v>1761</v>
      </c>
      <c r="F83" s="18" t="s">
        <v>1941</v>
      </c>
      <c r="G83" s="18" t="s">
        <v>1765</v>
      </c>
      <c r="H83" s="43" t="s">
        <v>1792</v>
      </c>
      <c r="I83" s="43" t="s">
        <v>1793</v>
      </c>
      <c r="J83" s="43" t="s">
        <v>1794</v>
      </c>
      <c r="K83" s="19">
        <v>1</v>
      </c>
      <c r="L83" s="42">
        <v>43690</v>
      </c>
      <c r="M83" s="42">
        <v>44012</v>
      </c>
      <c r="N83" s="21">
        <f t="shared" si="91"/>
        <v>46</v>
      </c>
      <c r="O83" s="22" t="s">
        <v>1782</v>
      </c>
      <c r="P83" s="19">
        <v>1</v>
      </c>
      <c r="Q83" s="19" t="s">
        <v>1909</v>
      </c>
      <c r="R83" s="20"/>
      <c r="S83" s="23">
        <f t="shared" si="89"/>
        <v>-1467.0666666666666</v>
      </c>
      <c r="T83" s="24">
        <f t="shared" si="78"/>
        <v>100</v>
      </c>
      <c r="U83" s="25">
        <f t="shared" si="79"/>
        <v>46</v>
      </c>
      <c r="V83" s="25">
        <f t="shared" si="80"/>
        <v>46</v>
      </c>
      <c r="W83" s="25">
        <f t="shared" si="81"/>
        <v>46</v>
      </c>
      <c r="X83" s="26"/>
      <c r="Y83" s="27" t="str">
        <f t="shared" si="82"/>
        <v>CUMPLIDA</v>
      </c>
      <c r="Z83" s="27" t="str">
        <f t="shared" si="83"/>
        <v>CUMPLIDO</v>
      </c>
      <c r="AA83" s="29" t="s">
        <v>1789</v>
      </c>
      <c r="AB83" s="29" t="str">
        <f t="shared" si="84"/>
        <v>H4ACTL</v>
      </c>
      <c r="AC83" s="29">
        <f t="shared" si="86"/>
        <v>1</v>
      </c>
      <c r="AD83" s="29" t="str">
        <f t="shared" si="85"/>
        <v>H4ACTL - 1</v>
      </c>
      <c r="AE83" s="30">
        <f t="shared" si="74"/>
        <v>5</v>
      </c>
      <c r="AF83" s="30">
        <f t="shared" si="75"/>
        <v>5</v>
      </c>
      <c r="AG83" s="30" t="str">
        <f t="shared" si="87"/>
        <v>H4ACTL.</v>
      </c>
      <c r="AH83" s="30" t="str">
        <f t="shared" si="88"/>
        <v>H4ACTL</v>
      </c>
      <c r="AI83" s="9"/>
      <c r="AJ83" s="10"/>
      <c r="AK83" s="11"/>
      <c r="AL83" s="12"/>
    </row>
    <row r="84" spans="1:38" s="13" customFormat="1" ht="350.1" customHeight="1" x14ac:dyDescent="0.2">
      <c r="A84" s="15">
        <v>74</v>
      </c>
      <c r="B84" s="15">
        <v>83</v>
      </c>
      <c r="C84" s="15">
        <v>1</v>
      </c>
      <c r="D84" s="15" t="s">
        <v>1670</v>
      </c>
      <c r="E84" s="17" t="s">
        <v>1761</v>
      </c>
      <c r="F84" s="18" t="s">
        <v>1787</v>
      </c>
      <c r="G84" s="18" t="s">
        <v>1766</v>
      </c>
      <c r="H84" s="18" t="s">
        <v>1767</v>
      </c>
      <c r="I84" s="18" t="s">
        <v>1768</v>
      </c>
      <c r="J84" s="19" t="s">
        <v>1535</v>
      </c>
      <c r="K84" s="19">
        <v>1</v>
      </c>
      <c r="L84" s="42">
        <v>43710</v>
      </c>
      <c r="M84" s="44">
        <v>43982</v>
      </c>
      <c r="N84" s="21">
        <f t="shared" si="91"/>
        <v>38.857142857142854</v>
      </c>
      <c r="O84" s="22" t="s">
        <v>1782</v>
      </c>
      <c r="P84" s="22">
        <v>0</v>
      </c>
      <c r="Q84" s="19" t="s">
        <v>1909</v>
      </c>
      <c r="R84" s="20"/>
      <c r="S84" s="23">
        <f t="shared" si="89"/>
        <v>-1466.0666666666666</v>
      </c>
      <c r="T84" s="24">
        <f t="shared" si="78"/>
        <v>0</v>
      </c>
      <c r="U84" s="25">
        <f t="shared" si="79"/>
        <v>0</v>
      </c>
      <c r="V84" s="25">
        <f t="shared" si="80"/>
        <v>0</v>
      </c>
      <c r="W84" s="25">
        <f t="shared" si="81"/>
        <v>38.857142857142854</v>
      </c>
      <c r="X84" s="26"/>
      <c r="Y84" s="27" t="str">
        <f t="shared" si="82"/>
        <v>VENCIDA</v>
      </c>
      <c r="Z84" s="27" t="str">
        <f t="shared" si="83"/>
        <v>VENCIDO</v>
      </c>
      <c r="AA84" s="29" t="s">
        <v>1789</v>
      </c>
      <c r="AB84" s="29" t="str">
        <f t="shared" si="84"/>
        <v>H5ACTL</v>
      </c>
      <c r="AC84" s="29">
        <f t="shared" si="86"/>
        <v>1</v>
      </c>
      <c r="AD84" s="29" t="str">
        <f t="shared" si="85"/>
        <v>H5ACTL - 1</v>
      </c>
      <c r="AE84" s="30">
        <f t="shared" si="74"/>
        <v>1</v>
      </c>
      <c r="AF84" s="30">
        <f t="shared" si="75"/>
        <v>1</v>
      </c>
      <c r="AG84" s="30" t="str">
        <f t="shared" si="87"/>
        <v>H5ACTL.</v>
      </c>
      <c r="AH84" s="30" t="str">
        <f t="shared" si="88"/>
        <v>H5ACTL</v>
      </c>
      <c r="AI84" s="9"/>
      <c r="AJ84" s="10"/>
      <c r="AK84" s="11"/>
      <c r="AL84" s="12"/>
    </row>
    <row r="85" spans="1:38" s="13" customFormat="1" ht="350.1" customHeight="1" x14ac:dyDescent="0.2">
      <c r="A85" s="15"/>
      <c r="B85" s="15">
        <v>84</v>
      </c>
      <c r="C85" s="15">
        <v>2</v>
      </c>
      <c r="D85" s="15" t="s">
        <v>1670</v>
      </c>
      <c r="E85" s="17" t="s">
        <v>1761</v>
      </c>
      <c r="F85" s="18" t="s">
        <v>1786</v>
      </c>
      <c r="G85" s="18" t="s">
        <v>1766</v>
      </c>
      <c r="H85" s="18" t="s">
        <v>1795</v>
      </c>
      <c r="I85" s="18" t="s">
        <v>1769</v>
      </c>
      <c r="J85" s="19" t="s">
        <v>1770</v>
      </c>
      <c r="K85" s="19">
        <v>1</v>
      </c>
      <c r="L85" s="42">
        <v>43983</v>
      </c>
      <c r="M85" s="44">
        <v>44012</v>
      </c>
      <c r="N85" s="21">
        <f t="shared" si="91"/>
        <v>4.1428571428571432</v>
      </c>
      <c r="O85" s="22" t="s">
        <v>1782</v>
      </c>
      <c r="P85" s="22">
        <v>0</v>
      </c>
      <c r="Q85" s="19" t="s">
        <v>1909</v>
      </c>
      <c r="R85" s="20"/>
      <c r="S85" s="23">
        <f t="shared" si="89"/>
        <v>-1467.0666666666666</v>
      </c>
      <c r="T85" s="24">
        <f t="shared" si="78"/>
        <v>0</v>
      </c>
      <c r="U85" s="25">
        <f t="shared" si="79"/>
        <v>0</v>
      </c>
      <c r="V85" s="25">
        <f t="shared" si="80"/>
        <v>0</v>
      </c>
      <c r="W85" s="25">
        <f t="shared" si="81"/>
        <v>4.1428571428571432</v>
      </c>
      <c r="X85" s="26"/>
      <c r="Y85" s="27" t="str">
        <f t="shared" si="82"/>
        <v>VENCIDA</v>
      </c>
      <c r="Z85" s="27" t="str">
        <f t="shared" si="83"/>
        <v/>
      </c>
      <c r="AA85" s="29" t="s">
        <v>1789</v>
      </c>
      <c r="AB85" s="29" t="str">
        <f t="shared" si="84"/>
        <v>H5ACTL</v>
      </c>
      <c r="AC85" s="29">
        <f t="shared" si="86"/>
        <v>2</v>
      </c>
      <c r="AD85" s="29" t="str">
        <f t="shared" si="85"/>
        <v>H5ACTL - 2</v>
      </c>
      <c r="AE85" s="30">
        <f t="shared" si="74"/>
        <v>1</v>
      </c>
      <c r="AF85" s="30">
        <f t="shared" si="75"/>
        <v>1</v>
      </c>
      <c r="AG85" s="30" t="str">
        <f t="shared" si="87"/>
        <v>H5ACTL.</v>
      </c>
      <c r="AH85" s="30" t="str">
        <f t="shared" si="88"/>
        <v>H5ACTL</v>
      </c>
      <c r="AI85" s="9"/>
      <c r="AJ85" s="10"/>
      <c r="AK85" s="11"/>
      <c r="AL85" s="12"/>
    </row>
    <row r="86" spans="1:38" s="13" customFormat="1" ht="350.1" customHeight="1" x14ac:dyDescent="0.2">
      <c r="A86" s="15">
        <v>75</v>
      </c>
      <c r="B86" s="15">
        <v>85</v>
      </c>
      <c r="C86" s="15">
        <v>3</v>
      </c>
      <c r="D86" s="15" t="s">
        <v>1670</v>
      </c>
      <c r="E86" s="17" t="s">
        <v>1761</v>
      </c>
      <c r="F86" s="18" t="s">
        <v>1771</v>
      </c>
      <c r="G86" s="18" t="s">
        <v>1772</v>
      </c>
      <c r="H86" s="18" t="s">
        <v>1773</v>
      </c>
      <c r="I86" s="18" t="s">
        <v>1774</v>
      </c>
      <c r="J86" s="19" t="s">
        <v>1775</v>
      </c>
      <c r="K86" s="19">
        <v>1</v>
      </c>
      <c r="L86" s="42">
        <v>43710</v>
      </c>
      <c r="M86" s="44">
        <v>44012</v>
      </c>
      <c r="N86" s="21">
        <f t="shared" si="91"/>
        <v>43.142857142857146</v>
      </c>
      <c r="O86" s="22" t="s">
        <v>1783</v>
      </c>
      <c r="P86" s="22">
        <v>1</v>
      </c>
      <c r="Q86" s="19" t="s">
        <v>1909</v>
      </c>
      <c r="R86" s="20"/>
      <c r="S86" s="23">
        <f t="shared" si="89"/>
        <v>-1467.0666666666666</v>
      </c>
      <c r="T86" s="24">
        <f t="shared" si="78"/>
        <v>100</v>
      </c>
      <c r="U86" s="25">
        <f t="shared" si="79"/>
        <v>43.142857142857146</v>
      </c>
      <c r="V86" s="25">
        <f t="shared" si="80"/>
        <v>43.142857142857146</v>
      </c>
      <c r="W86" s="25">
        <f t="shared" si="81"/>
        <v>43.142857142857146</v>
      </c>
      <c r="X86" s="26"/>
      <c r="Y86" s="27" t="str">
        <f t="shared" si="82"/>
        <v>CUMPLIDA</v>
      </c>
      <c r="Z86" s="27" t="str">
        <f t="shared" si="83"/>
        <v>CUMPLIDO</v>
      </c>
      <c r="AA86" s="29" t="s">
        <v>1789</v>
      </c>
      <c r="AB86" s="29" t="str">
        <f t="shared" si="84"/>
        <v>H12ACTL</v>
      </c>
      <c r="AC86" s="29">
        <f t="shared" si="86"/>
        <v>1</v>
      </c>
      <c r="AD86" s="29" t="str">
        <f t="shared" si="85"/>
        <v>H12ACTL - 1</v>
      </c>
      <c r="AE86" s="30">
        <f t="shared" si="74"/>
        <v>5</v>
      </c>
      <c r="AF86" s="30">
        <f t="shared" si="75"/>
        <v>5</v>
      </c>
      <c r="AG86" s="30" t="str">
        <f t="shared" si="87"/>
        <v>H12ACTL.</v>
      </c>
      <c r="AH86" s="30" t="str">
        <f t="shared" si="88"/>
        <v>H12ACTL</v>
      </c>
      <c r="AI86" s="9"/>
      <c r="AJ86" s="10"/>
      <c r="AK86" s="11"/>
      <c r="AL86" s="12"/>
    </row>
    <row r="87" spans="1:38" s="13" customFormat="1" ht="350.1" customHeight="1" x14ac:dyDescent="0.2">
      <c r="A87" s="15"/>
      <c r="B87" s="15">
        <v>86</v>
      </c>
      <c r="C87" s="15">
        <v>4</v>
      </c>
      <c r="D87" s="15" t="s">
        <v>1670</v>
      </c>
      <c r="E87" s="17" t="s">
        <v>1761</v>
      </c>
      <c r="F87" s="18" t="s">
        <v>1776</v>
      </c>
      <c r="G87" s="18" t="s">
        <v>1772</v>
      </c>
      <c r="H87" s="18" t="s">
        <v>1773</v>
      </c>
      <c r="I87" s="18" t="s">
        <v>1777</v>
      </c>
      <c r="J87" s="19" t="s">
        <v>1770</v>
      </c>
      <c r="K87" s="19">
        <v>1</v>
      </c>
      <c r="L87" s="42">
        <v>44013</v>
      </c>
      <c r="M87" s="44">
        <v>44043</v>
      </c>
      <c r="N87" s="21">
        <f t="shared" si="91"/>
        <v>4.2857142857142856</v>
      </c>
      <c r="O87" s="22" t="s">
        <v>1783</v>
      </c>
      <c r="P87" s="22">
        <v>1</v>
      </c>
      <c r="Q87" s="19" t="s">
        <v>1909</v>
      </c>
      <c r="R87" s="20"/>
      <c r="S87" s="23">
        <f t="shared" si="89"/>
        <v>-1468.1</v>
      </c>
      <c r="T87" s="24">
        <f t="shared" si="78"/>
        <v>100</v>
      </c>
      <c r="U87" s="25">
        <f t="shared" si="79"/>
        <v>4.2857142857142856</v>
      </c>
      <c r="V87" s="25">
        <f t="shared" si="80"/>
        <v>4.2857142857142856</v>
      </c>
      <c r="W87" s="25">
        <f t="shared" si="81"/>
        <v>4.2857142857142856</v>
      </c>
      <c r="X87" s="26"/>
      <c r="Y87" s="27" t="str">
        <f t="shared" si="82"/>
        <v>CUMPLIDA</v>
      </c>
      <c r="Z87" s="27" t="str">
        <f t="shared" si="83"/>
        <v/>
      </c>
      <c r="AA87" s="29" t="s">
        <v>1789</v>
      </c>
      <c r="AB87" s="29" t="str">
        <f t="shared" si="84"/>
        <v>H12ACTL</v>
      </c>
      <c r="AC87" s="29">
        <f t="shared" si="86"/>
        <v>2</v>
      </c>
      <c r="AD87" s="29" t="str">
        <f t="shared" si="85"/>
        <v>H12ACTL - 2</v>
      </c>
      <c r="AE87" s="30">
        <f t="shared" si="74"/>
        <v>5</v>
      </c>
      <c r="AF87" s="30">
        <f t="shared" si="75"/>
        <v>5</v>
      </c>
      <c r="AG87" s="30" t="str">
        <f t="shared" si="87"/>
        <v>H12ACTL.</v>
      </c>
      <c r="AH87" s="30" t="str">
        <f t="shared" si="88"/>
        <v>H12ACTL</v>
      </c>
      <c r="AI87" s="9"/>
      <c r="AJ87" s="10"/>
      <c r="AK87" s="11"/>
      <c r="AL87" s="12"/>
    </row>
    <row r="88" spans="1:38" s="13" customFormat="1" ht="350.1" customHeight="1" x14ac:dyDescent="0.2">
      <c r="A88" s="15">
        <v>76</v>
      </c>
      <c r="B88" s="15">
        <v>87</v>
      </c>
      <c r="C88" s="15">
        <v>5</v>
      </c>
      <c r="D88" s="15" t="s">
        <v>1670</v>
      </c>
      <c r="E88" s="17" t="s">
        <v>1761</v>
      </c>
      <c r="F88" s="18" t="s">
        <v>1784</v>
      </c>
      <c r="G88" s="18" t="s">
        <v>1778</v>
      </c>
      <c r="H88" s="18" t="s">
        <v>1779</v>
      </c>
      <c r="I88" s="18" t="s">
        <v>1780</v>
      </c>
      <c r="J88" s="19" t="s">
        <v>1796</v>
      </c>
      <c r="K88" s="19">
        <v>1</v>
      </c>
      <c r="L88" s="42">
        <v>43710</v>
      </c>
      <c r="M88" s="44">
        <v>44012</v>
      </c>
      <c r="N88" s="21">
        <f t="shared" si="91"/>
        <v>43.142857142857146</v>
      </c>
      <c r="O88" s="22" t="s">
        <v>1782</v>
      </c>
      <c r="P88" s="22">
        <v>0</v>
      </c>
      <c r="Q88" s="18" t="s">
        <v>2341</v>
      </c>
      <c r="R88" s="20"/>
      <c r="S88" s="23">
        <f t="shared" si="89"/>
        <v>-1467.0666666666666</v>
      </c>
      <c r="T88" s="24">
        <f t="shared" si="78"/>
        <v>0</v>
      </c>
      <c r="U88" s="25">
        <f t="shared" si="79"/>
        <v>0</v>
      </c>
      <c r="V88" s="25">
        <f t="shared" si="80"/>
        <v>0</v>
      </c>
      <c r="W88" s="25">
        <f t="shared" si="81"/>
        <v>43.142857142857146</v>
      </c>
      <c r="X88" s="26"/>
      <c r="Y88" s="27" t="str">
        <f t="shared" si="82"/>
        <v>VENCIDA</v>
      </c>
      <c r="Z88" s="27" t="str">
        <f t="shared" si="83"/>
        <v>VENCIDO</v>
      </c>
      <c r="AA88" s="29" t="s">
        <v>1789</v>
      </c>
      <c r="AB88" s="29" t="str">
        <f t="shared" si="84"/>
        <v>H15ACTL</v>
      </c>
      <c r="AC88" s="29">
        <f t="shared" si="86"/>
        <v>1</v>
      </c>
      <c r="AD88" s="29" t="str">
        <f t="shared" si="85"/>
        <v>H15ACTL - 1</v>
      </c>
      <c r="AE88" s="30">
        <f t="shared" si="74"/>
        <v>1</v>
      </c>
      <c r="AF88" s="30">
        <f t="shared" si="75"/>
        <v>1</v>
      </c>
      <c r="AG88" s="30" t="str">
        <f t="shared" si="87"/>
        <v>H15ACTL.</v>
      </c>
      <c r="AH88" s="30" t="str">
        <f t="shared" si="88"/>
        <v>H15ACTL</v>
      </c>
      <c r="AI88" s="9"/>
      <c r="AJ88" s="10"/>
      <c r="AK88" s="11"/>
      <c r="AL88" s="12"/>
    </row>
    <row r="89" spans="1:38" s="13" customFormat="1" ht="350.1" customHeight="1" x14ac:dyDescent="0.2">
      <c r="A89" s="15"/>
      <c r="B89" s="15">
        <v>88</v>
      </c>
      <c r="C89" s="15">
        <v>6</v>
      </c>
      <c r="D89" s="15" t="s">
        <v>1670</v>
      </c>
      <c r="E89" s="17" t="s">
        <v>1761</v>
      </c>
      <c r="F89" s="18" t="s">
        <v>1785</v>
      </c>
      <c r="G89" s="18" t="s">
        <v>1778</v>
      </c>
      <c r="H89" s="18" t="s">
        <v>1779</v>
      </c>
      <c r="I89" s="18" t="s">
        <v>1797</v>
      </c>
      <c r="J89" s="19" t="s">
        <v>1770</v>
      </c>
      <c r="K89" s="19">
        <v>1</v>
      </c>
      <c r="L89" s="42">
        <v>44013</v>
      </c>
      <c r="M89" s="44">
        <v>44043</v>
      </c>
      <c r="N89" s="21">
        <f t="shared" si="91"/>
        <v>4.2857142857142856</v>
      </c>
      <c r="O89" s="22" t="s">
        <v>1782</v>
      </c>
      <c r="P89" s="22">
        <v>0</v>
      </c>
      <c r="Q89" s="18" t="s">
        <v>2341</v>
      </c>
      <c r="R89" s="20"/>
      <c r="S89" s="23">
        <f t="shared" si="89"/>
        <v>-1468.1</v>
      </c>
      <c r="T89" s="24">
        <f t="shared" si="78"/>
        <v>0</v>
      </c>
      <c r="U89" s="25">
        <f t="shared" si="79"/>
        <v>0</v>
      </c>
      <c r="V89" s="25">
        <f t="shared" si="80"/>
        <v>0</v>
      </c>
      <c r="W89" s="25">
        <f t="shared" si="81"/>
        <v>4.2857142857142856</v>
      </c>
      <c r="X89" s="26"/>
      <c r="Y89" s="27" t="str">
        <f t="shared" si="82"/>
        <v>VENCIDA</v>
      </c>
      <c r="Z89" s="27" t="str">
        <f t="shared" si="83"/>
        <v/>
      </c>
      <c r="AA89" s="29" t="s">
        <v>1789</v>
      </c>
      <c r="AB89" s="29" t="str">
        <f t="shared" si="84"/>
        <v>H15ACTL</v>
      </c>
      <c r="AC89" s="29">
        <f t="shared" si="86"/>
        <v>2</v>
      </c>
      <c r="AD89" s="29" t="str">
        <f t="shared" si="85"/>
        <v>H15ACTL - 2</v>
      </c>
      <c r="AE89" s="30">
        <f t="shared" si="74"/>
        <v>1</v>
      </c>
      <c r="AF89" s="30">
        <f t="shared" si="75"/>
        <v>1</v>
      </c>
      <c r="AG89" s="30" t="str">
        <f t="shared" si="87"/>
        <v>H15ACTL.</v>
      </c>
      <c r="AH89" s="30" t="str">
        <f t="shared" si="88"/>
        <v>H15ACTL</v>
      </c>
      <c r="AI89" s="9"/>
      <c r="AJ89" s="10"/>
      <c r="AK89" s="11"/>
      <c r="AL89" s="12"/>
    </row>
    <row r="90" spans="1:38" s="13" customFormat="1" ht="350.1" customHeight="1" x14ac:dyDescent="0.2">
      <c r="A90" s="26">
        <v>77</v>
      </c>
      <c r="B90" s="15">
        <v>89</v>
      </c>
      <c r="C90" s="26">
        <v>7</v>
      </c>
      <c r="D90" s="26" t="s">
        <v>1045</v>
      </c>
      <c r="E90" s="26">
        <v>1801001</v>
      </c>
      <c r="F90" s="31" t="s">
        <v>2187</v>
      </c>
      <c r="G90" s="31" t="s">
        <v>1570</v>
      </c>
      <c r="H90" s="43" t="s">
        <v>1571</v>
      </c>
      <c r="I90" s="43" t="s">
        <v>1572</v>
      </c>
      <c r="J90" s="35" t="s">
        <v>1781</v>
      </c>
      <c r="K90" s="26">
        <v>1</v>
      </c>
      <c r="L90" s="42">
        <v>43690</v>
      </c>
      <c r="M90" s="44">
        <v>43830</v>
      </c>
      <c r="N90" s="21">
        <f t="shared" ref="N90:N146" si="92">(+M90-L90)/7</f>
        <v>20</v>
      </c>
      <c r="O90" s="22" t="s">
        <v>466</v>
      </c>
      <c r="P90" s="22">
        <v>1</v>
      </c>
      <c r="Q90" s="31" t="s">
        <v>2506</v>
      </c>
      <c r="R90" s="40"/>
      <c r="S90" s="23">
        <f t="shared" si="89"/>
        <v>-1461</v>
      </c>
      <c r="T90" s="24">
        <f t="shared" si="78"/>
        <v>100</v>
      </c>
      <c r="U90" s="25">
        <f t="shared" si="79"/>
        <v>20</v>
      </c>
      <c r="V90" s="25">
        <f t="shared" si="80"/>
        <v>20</v>
      </c>
      <c r="W90" s="25">
        <f t="shared" si="81"/>
        <v>20</v>
      </c>
      <c r="X90" s="26"/>
      <c r="Y90" s="27" t="str">
        <f t="shared" si="82"/>
        <v>CUMPLIDA</v>
      </c>
      <c r="Z90" s="27" t="str">
        <f t="shared" si="83"/>
        <v>CUMPLIDO</v>
      </c>
      <c r="AA90" s="29" t="s">
        <v>1569</v>
      </c>
      <c r="AB90" s="29" t="str">
        <f t="shared" si="84"/>
        <v>H1AF18</v>
      </c>
      <c r="AC90" s="29">
        <f t="shared" si="86"/>
        <v>1</v>
      </c>
      <c r="AD90" s="29" t="str">
        <f t="shared" si="85"/>
        <v>H1AF18 - 1</v>
      </c>
      <c r="AE90" s="30">
        <f t="shared" si="74"/>
        <v>5</v>
      </c>
      <c r="AF90" s="30">
        <f t="shared" si="75"/>
        <v>5</v>
      </c>
      <c r="AG90" s="30" t="str">
        <f t="shared" si="87"/>
        <v>H1AF18.</v>
      </c>
      <c r="AH90" s="30" t="str">
        <f t="shared" si="88"/>
        <v>H1AF18</v>
      </c>
      <c r="AI90" s="9"/>
      <c r="AJ90" s="10"/>
      <c r="AK90" s="11"/>
      <c r="AL90" s="12"/>
    </row>
    <row r="91" spans="1:38" s="13" customFormat="1" ht="350.1" customHeight="1" x14ac:dyDescent="0.2">
      <c r="A91" s="26">
        <v>78</v>
      </c>
      <c r="B91" s="15">
        <v>90</v>
      </c>
      <c r="C91" s="26"/>
      <c r="D91" s="26" t="s">
        <v>1046</v>
      </c>
      <c r="E91" s="26">
        <v>1801001</v>
      </c>
      <c r="F91" s="32" t="s">
        <v>2188</v>
      </c>
      <c r="G91" s="32" t="s">
        <v>1574</v>
      </c>
      <c r="H91" s="43" t="s">
        <v>1575</v>
      </c>
      <c r="I91" s="43" t="s">
        <v>1576</v>
      </c>
      <c r="J91" s="26" t="s">
        <v>1577</v>
      </c>
      <c r="K91" s="26">
        <v>1</v>
      </c>
      <c r="L91" s="42">
        <v>43690</v>
      </c>
      <c r="M91" s="44">
        <v>43830</v>
      </c>
      <c r="N91" s="21">
        <f t="shared" si="92"/>
        <v>20</v>
      </c>
      <c r="O91" s="22" t="s">
        <v>466</v>
      </c>
      <c r="P91" s="41">
        <v>1</v>
      </c>
      <c r="Q91" s="41" t="s">
        <v>2142</v>
      </c>
      <c r="R91" s="49"/>
      <c r="S91" s="23">
        <f t="shared" si="89"/>
        <v>-1461</v>
      </c>
      <c r="T91" s="24">
        <f t="shared" si="78"/>
        <v>100</v>
      </c>
      <c r="U91" s="25">
        <f t="shared" si="79"/>
        <v>20</v>
      </c>
      <c r="V91" s="25">
        <f t="shared" si="80"/>
        <v>20</v>
      </c>
      <c r="W91" s="25">
        <f t="shared" si="81"/>
        <v>20</v>
      </c>
      <c r="X91" s="26"/>
      <c r="Y91" s="27" t="str">
        <f t="shared" si="82"/>
        <v>CUMPLIDA</v>
      </c>
      <c r="Z91" s="27" t="str">
        <f t="shared" si="83"/>
        <v>CUMPLIDO</v>
      </c>
      <c r="AA91" s="29" t="s">
        <v>1569</v>
      </c>
      <c r="AB91" s="29" t="str">
        <f t="shared" si="84"/>
        <v>H3AF18</v>
      </c>
      <c r="AC91" s="29">
        <f t="shared" si="86"/>
        <v>1</v>
      </c>
      <c r="AD91" s="29" t="str">
        <f t="shared" si="85"/>
        <v>H3AF18 - 1</v>
      </c>
      <c r="AE91" s="30">
        <f t="shared" si="74"/>
        <v>5</v>
      </c>
      <c r="AF91" s="30">
        <f t="shared" si="75"/>
        <v>5</v>
      </c>
      <c r="AG91" s="30" t="str">
        <f t="shared" si="87"/>
        <v>H3AF18.</v>
      </c>
      <c r="AH91" s="30" t="str">
        <f t="shared" si="88"/>
        <v>H3AF18</v>
      </c>
      <c r="AI91" s="9"/>
      <c r="AJ91" s="10"/>
      <c r="AK91" s="11"/>
      <c r="AL91" s="12"/>
    </row>
    <row r="92" spans="1:38" s="13" customFormat="1" ht="350.1" customHeight="1" x14ac:dyDescent="0.2">
      <c r="A92" s="26"/>
      <c r="B92" s="15">
        <v>91</v>
      </c>
      <c r="C92" s="26"/>
      <c r="D92" s="26" t="s">
        <v>1046</v>
      </c>
      <c r="E92" s="26">
        <v>1801001</v>
      </c>
      <c r="F92" s="32" t="s">
        <v>2189</v>
      </c>
      <c r="G92" s="32" t="s">
        <v>1574</v>
      </c>
      <c r="H92" s="43" t="s">
        <v>1571</v>
      </c>
      <c r="I92" s="43" t="s">
        <v>2514</v>
      </c>
      <c r="J92" s="43" t="s">
        <v>1781</v>
      </c>
      <c r="K92" s="26">
        <v>1</v>
      </c>
      <c r="L92" s="42">
        <v>43690</v>
      </c>
      <c r="M92" s="44">
        <v>43830</v>
      </c>
      <c r="N92" s="21">
        <f t="shared" si="92"/>
        <v>20</v>
      </c>
      <c r="O92" s="22" t="s">
        <v>466</v>
      </c>
      <c r="P92" s="22">
        <v>1</v>
      </c>
      <c r="Q92" s="31" t="s">
        <v>2143</v>
      </c>
      <c r="R92" s="40">
        <v>44221</v>
      </c>
      <c r="S92" s="23">
        <f t="shared" si="89"/>
        <v>13.033333333333333</v>
      </c>
      <c r="T92" s="24">
        <f t="shared" si="78"/>
        <v>100</v>
      </c>
      <c r="U92" s="25">
        <f t="shared" si="79"/>
        <v>20</v>
      </c>
      <c r="V92" s="25">
        <f t="shared" si="80"/>
        <v>20</v>
      </c>
      <c r="W92" s="25">
        <f t="shared" si="81"/>
        <v>20</v>
      </c>
      <c r="X92" s="26"/>
      <c r="Y92" s="27" t="str">
        <f t="shared" si="82"/>
        <v>CUMPLIDA</v>
      </c>
      <c r="Z92" s="27" t="str">
        <f t="shared" si="83"/>
        <v/>
      </c>
      <c r="AA92" s="29" t="s">
        <v>1569</v>
      </c>
      <c r="AB92" s="29" t="str">
        <f t="shared" si="84"/>
        <v>H3AF18</v>
      </c>
      <c r="AC92" s="29">
        <f t="shared" si="86"/>
        <v>2</v>
      </c>
      <c r="AD92" s="29" t="str">
        <f t="shared" si="85"/>
        <v>H3AF18 - 2</v>
      </c>
      <c r="AE92" s="30">
        <f t="shared" si="74"/>
        <v>5</v>
      </c>
      <c r="AF92" s="30">
        <f t="shared" si="75"/>
        <v>5</v>
      </c>
      <c r="AG92" s="30" t="str">
        <f t="shared" si="87"/>
        <v>H3AF18.</v>
      </c>
      <c r="AH92" s="30" t="str">
        <f t="shared" si="88"/>
        <v>H3AF18</v>
      </c>
      <c r="AI92" s="9"/>
      <c r="AJ92" s="10"/>
      <c r="AK92" s="11"/>
      <c r="AL92" s="12"/>
    </row>
    <row r="93" spans="1:38" s="13" customFormat="1" ht="350.1" customHeight="1" x14ac:dyDescent="0.2">
      <c r="A93" s="26">
        <v>79</v>
      </c>
      <c r="B93" s="15">
        <v>92</v>
      </c>
      <c r="C93" s="26"/>
      <c r="D93" s="26" t="s">
        <v>1045</v>
      </c>
      <c r="E93" s="26">
        <v>1801001</v>
      </c>
      <c r="F93" s="32" t="s">
        <v>2190</v>
      </c>
      <c r="G93" s="32" t="s">
        <v>1579</v>
      </c>
      <c r="H93" s="43" t="s">
        <v>1580</v>
      </c>
      <c r="I93" s="43" t="s">
        <v>1581</v>
      </c>
      <c r="J93" s="43" t="s">
        <v>1578</v>
      </c>
      <c r="K93" s="26">
        <v>1</v>
      </c>
      <c r="L93" s="42">
        <v>43690</v>
      </c>
      <c r="M93" s="44">
        <v>43769</v>
      </c>
      <c r="N93" s="21">
        <f t="shared" si="92"/>
        <v>11.285714285714286</v>
      </c>
      <c r="O93" s="22" t="s">
        <v>466</v>
      </c>
      <c r="P93" s="41">
        <v>1</v>
      </c>
      <c r="Q93" s="41" t="s">
        <v>1909</v>
      </c>
      <c r="R93" s="41"/>
      <c r="S93" s="23">
        <f t="shared" si="89"/>
        <v>-1458.9666666666667</v>
      </c>
      <c r="T93" s="24">
        <f t="shared" si="78"/>
        <v>100</v>
      </c>
      <c r="U93" s="25">
        <f t="shared" si="79"/>
        <v>11.285714285714286</v>
      </c>
      <c r="V93" s="25">
        <f t="shared" si="80"/>
        <v>11.285714285714286</v>
      </c>
      <c r="W93" s="25">
        <f t="shared" si="81"/>
        <v>11.285714285714286</v>
      </c>
      <c r="X93" s="26"/>
      <c r="Y93" s="27" t="str">
        <f t="shared" si="82"/>
        <v>CUMPLIDA</v>
      </c>
      <c r="Z93" s="27" t="str">
        <f t="shared" si="83"/>
        <v>CUMPLIDO</v>
      </c>
      <c r="AA93" s="29" t="s">
        <v>1569</v>
      </c>
      <c r="AB93" s="29" t="str">
        <f t="shared" si="84"/>
        <v>H4AF18</v>
      </c>
      <c r="AC93" s="29">
        <f t="shared" si="86"/>
        <v>1</v>
      </c>
      <c r="AD93" s="29" t="str">
        <f t="shared" si="85"/>
        <v>H4AF18 - 1</v>
      </c>
      <c r="AE93" s="30">
        <f t="shared" si="74"/>
        <v>5</v>
      </c>
      <c r="AF93" s="30">
        <f t="shared" si="75"/>
        <v>5</v>
      </c>
      <c r="AG93" s="30" t="str">
        <f t="shared" si="87"/>
        <v>H4AF18.</v>
      </c>
      <c r="AH93" s="30" t="str">
        <f t="shared" si="88"/>
        <v>H4AF18</v>
      </c>
      <c r="AI93" s="9"/>
      <c r="AJ93" s="10"/>
      <c r="AK93" s="11"/>
      <c r="AL93" s="12"/>
    </row>
    <row r="94" spans="1:38" s="13" customFormat="1" ht="350.1" customHeight="1" x14ac:dyDescent="0.2">
      <c r="A94" s="26">
        <v>80</v>
      </c>
      <c r="B94" s="15">
        <v>93</v>
      </c>
      <c r="C94" s="26"/>
      <c r="D94" s="26" t="s">
        <v>1045</v>
      </c>
      <c r="E94" s="26">
        <v>1801001</v>
      </c>
      <c r="F94" s="32" t="s">
        <v>2191</v>
      </c>
      <c r="G94" s="32" t="s">
        <v>1582</v>
      </c>
      <c r="H94" s="43" t="s">
        <v>1583</v>
      </c>
      <c r="I94" s="43" t="s">
        <v>1584</v>
      </c>
      <c r="J94" s="43" t="s">
        <v>1573</v>
      </c>
      <c r="K94" s="26">
        <v>1</v>
      </c>
      <c r="L94" s="42">
        <v>43690</v>
      </c>
      <c r="M94" s="44">
        <v>43830</v>
      </c>
      <c r="N94" s="21">
        <f t="shared" si="92"/>
        <v>20</v>
      </c>
      <c r="O94" s="22" t="s">
        <v>466</v>
      </c>
      <c r="P94" s="41">
        <v>1</v>
      </c>
      <c r="Q94" s="41" t="s">
        <v>1909</v>
      </c>
      <c r="R94" s="41"/>
      <c r="S94" s="23">
        <f t="shared" si="89"/>
        <v>-1461</v>
      </c>
      <c r="T94" s="24">
        <f t="shared" si="78"/>
        <v>100</v>
      </c>
      <c r="U94" s="25">
        <f t="shared" si="79"/>
        <v>20</v>
      </c>
      <c r="V94" s="25">
        <f t="shared" si="80"/>
        <v>20</v>
      </c>
      <c r="W94" s="25">
        <f t="shared" si="81"/>
        <v>20</v>
      </c>
      <c r="X94" s="26"/>
      <c r="Y94" s="27" t="str">
        <f t="shared" si="82"/>
        <v>CUMPLIDA</v>
      </c>
      <c r="Z94" s="27" t="str">
        <f t="shared" si="83"/>
        <v>CUMPLIDO</v>
      </c>
      <c r="AA94" s="29" t="s">
        <v>1569</v>
      </c>
      <c r="AB94" s="29" t="str">
        <f t="shared" si="84"/>
        <v>H5AF18</v>
      </c>
      <c r="AC94" s="29">
        <f t="shared" si="86"/>
        <v>1</v>
      </c>
      <c r="AD94" s="29" t="str">
        <f t="shared" si="85"/>
        <v>H5AF18 - 1</v>
      </c>
      <c r="AE94" s="30">
        <f t="shared" si="74"/>
        <v>5</v>
      </c>
      <c r="AF94" s="30">
        <f t="shared" si="75"/>
        <v>5</v>
      </c>
      <c r="AG94" s="30" t="str">
        <f t="shared" si="87"/>
        <v>H5AF18.</v>
      </c>
      <c r="AH94" s="30" t="str">
        <f t="shared" si="88"/>
        <v>H5AF18</v>
      </c>
      <c r="AI94" s="9"/>
      <c r="AJ94" s="10"/>
      <c r="AK94" s="11"/>
      <c r="AL94" s="12"/>
    </row>
    <row r="95" spans="1:38" s="13" customFormat="1" ht="350.1" customHeight="1" x14ac:dyDescent="0.2">
      <c r="A95" s="26">
        <v>81</v>
      </c>
      <c r="B95" s="15">
        <v>94</v>
      </c>
      <c r="C95" s="26"/>
      <c r="D95" s="26" t="s">
        <v>1045</v>
      </c>
      <c r="E95" s="22">
        <v>1801001</v>
      </c>
      <c r="F95" s="31" t="s">
        <v>2192</v>
      </c>
      <c r="G95" s="31" t="s">
        <v>1585</v>
      </c>
      <c r="H95" s="43" t="s">
        <v>1586</v>
      </c>
      <c r="I95" s="26" t="s">
        <v>1587</v>
      </c>
      <c r="J95" s="26" t="s">
        <v>1588</v>
      </c>
      <c r="K95" s="26">
        <v>1</v>
      </c>
      <c r="L95" s="42">
        <v>43690</v>
      </c>
      <c r="M95" s="44">
        <v>43861</v>
      </c>
      <c r="N95" s="21">
        <f t="shared" si="92"/>
        <v>24.428571428571427</v>
      </c>
      <c r="O95" s="22" t="s">
        <v>466</v>
      </c>
      <c r="P95" s="22">
        <v>1</v>
      </c>
      <c r="Q95" s="32" t="s">
        <v>2358</v>
      </c>
      <c r="R95" s="41"/>
      <c r="S95" s="23">
        <f t="shared" si="89"/>
        <v>-1462.0333333333333</v>
      </c>
      <c r="T95" s="24">
        <f t="shared" si="78"/>
        <v>100</v>
      </c>
      <c r="U95" s="25">
        <f t="shared" si="79"/>
        <v>24.428571428571427</v>
      </c>
      <c r="V95" s="25">
        <f t="shared" si="80"/>
        <v>24.428571428571427</v>
      </c>
      <c r="W95" s="25">
        <f t="shared" si="81"/>
        <v>24.428571428571427</v>
      </c>
      <c r="X95" s="26"/>
      <c r="Y95" s="27" t="str">
        <f t="shared" si="82"/>
        <v>CUMPLIDA</v>
      </c>
      <c r="Z95" s="27" t="str">
        <f t="shared" si="83"/>
        <v>CUMPLIDO</v>
      </c>
      <c r="AA95" s="29" t="s">
        <v>1569</v>
      </c>
      <c r="AB95" s="29" t="str">
        <f t="shared" si="84"/>
        <v>H6AF18</v>
      </c>
      <c r="AC95" s="29">
        <f t="shared" si="86"/>
        <v>1</v>
      </c>
      <c r="AD95" s="29" t="str">
        <f t="shared" si="85"/>
        <v>H6AF18 - 1</v>
      </c>
      <c r="AE95" s="30">
        <f t="shared" si="74"/>
        <v>5</v>
      </c>
      <c r="AF95" s="30">
        <f t="shared" si="75"/>
        <v>5</v>
      </c>
      <c r="AG95" s="30" t="str">
        <f t="shared" si="87"/>
        <v>H6AF18.</v>
      </c>
      <c r="AH95" s="30" t="str">
        <f t="shared" si="88"/>
        <v>H6AF18</v>
      </c>
      <c r="AI95" s="9"/>
      <c r="AJ95" s="10"/>
      <c r="AK95" s="11"/>
      <c r="AL95" s="12"/>
    </row>
    <row r="96" spans="1:38" s="13" customFormat="1" ht="350.1" customHeight="1" x14ac:dyDescent="0.2">
      <c r="A96" s="26">
        <v>82</v>
      </c>
      <c r="B96" s="15">
        <v>95</v>
      </c>
      <c r="C96" s="26">
        <v>11</v>
      </c>
      <c r="D96" s="26" t="s">
        <v>1045</v>
      </c>
      <c r="E96" s="22">
        <v>1801001</v>
      </c>
      <c r="F96" s="43" t="s">
        <v>2193</v>
      </c>
      <c r="G96" s="43" t="s">
        <v>1589</v>
      </c>
      <c r="H96" s="43" t="s">
        <v>1571</v>
      </c>
      <c r="I96" s="43" t="s">
        <v>1590</v>
      </c>
      <c r="J96" s="43" t="s">
        <v>1591</v>
      </c>
      <c r="K96" s="26">
        <v>1</v>
      </c>
      <c r="L96" s="42">
        <v>43690</v>
      </c>
      <c r="M96" s="42">
        <v>43830</v>
      </c>
      <c r="N96" s="21">
        <f t="shared" si="92"/>
        <v>20</v>
      </c>
      <c r="O96" s="22" t="s">
        <v>466</v>
      </c>
      <c r="P96" s="22">
        <v>1</v>
      </c>
      <c r="Q96" s="35" t="s">
        <v>2105</v>
      </c>
      <c r="R96" s="50">
        <v>44259</v>
      </c>
      <c r="S96" s="23">
        <f t="shared" si="89"/>
        <v>14.3</v>
      </c>
      <c r="T96" s="24">
        <f t="shared" si="78"/>
        <v>100</v>
      </c>
      <c r="U96" s="25">
        <f t="shared" si="79"/>
        <v>20</v>
      </c>
      <c r="V96" s="25">
        <f t="shared" si="80"/>
        <v>20</v>
      </c>
      <c r="W96" s="25">
        <f t="shared" si="81"/>
        <v>20</v>
      </c>
      <c r="X96" s="26"/>
      <c r="Y96" s="27" t="str">
        <f t="shared" si="82"/>
        <v>CUMPLIDA</v>
      </c>
      <c r="Z96" s="27" t="str">
        <f t="shared" si="83"/>
        <v>CUMPLIDO</v>
      </c>
      <c r="AA96" s="29" t="s">
        <v>1569</v>
      </c>
      <c r="AB96" s="29" t="str">
        <f t="shared" si="84"/>
        <v>H7AF18</v>
      </c>
      <c r="AC96" s="29">
        <f t="shared" si="86"/>
        <v>1</v>
      </c>
      <c r="AD96" s="29" t="str">
        <f t="shared" si="85"/>
        <v>H7AF18 - 1</v>
      </c>
      <c r="AE96" s="30">
        <f t="shared" si="74"/>
        <v>5</v>
      </c>
      <c r="AF96" s="30">
        <f t="shared" si="75"/>
        <v>5</v>
      </c>
      <c r="AG96" s="30" t="str">
        <f t="shared" si="87"/>
        <v>H7AF18.</v>
      </c>
      <c r="AH96" s="30" t="str">
        <f t="shared" si="88"/>
        <v>H7AF18</v>
      </c>
      <c r="AI96" s="9"/>
      <c r="AJ96" s="10"/>
      <c r="AK96" s="11"/>
      <c r="AL96" s="12"/>
    </row>
    <row r="97" spans="1:38" s="13" customFormat="1" ht="350.1" customHeight="1" x14ac:dyDescent="0.2">
      <c r="A97" s="26"/>
      <c r="B97" s="15">
        <v>96</v>
      </c>
      <c r="C97" s="26">
        <v>12</v>
      </c>
      <c r="D97" s="26" t="s">
        <v>1045</v>
      </c>
      <c r="E97" s="22">
        <v>1801001</v>
      </c>
      <c r="F97" s="43" t="s">
        <v>2194</v>
      </c>
      <c r="G97" s="43" t="s">
        <v>1589</v>
      </c>
      <c r="H97" s="43" t="s">
        <v>1571</v>
      </c>
      <c r="I97" s="43" t="s">
        <v>2343</v>
      </c>
      <c r="J97" s="43" t="s">
        <v>2515</v>
      </c>
      <c r="K97" s="26">
        <v>2</v>
      </c>
      <c r="L97" s="42">
        <v>43690</v>
      </c>
      <c r="M97" s="42">
        <v>43830</v>
      </c>
      <c r="N97" s="21">
        <f t="shared" si="92"/>
        <v>20</v>
      </c>
      <c r="O97" s="22" t="s">
        <v>1749</v>
      </c>
      <c r="P97" s="22">
        <v>2</v>
      </c>
      <c r="Q97" s="35" t="s">
        <v>2105</v>
      </c>
      <c r="R97" s="50">
        <v>44221</v>
      </c>
      <c r="S97" s="23">
        <f t="shared" si="89"/>
        <v>13.033333333333333</v>
      </c>
      <c r="T97" s="24">
        <f t="shared" si="78"/>
        <v>100</v>
      </c>
      <c r="U97" s="25">
        <f t="shared" si="79"/>
        <v>20</v>
      </c>
      <c r="V97" s="25">
        <f t="shared" si="80"/>
        <v>20</v>
      </c>
      <c r="W97" s="25">
        <f t="shared" si="81"/>
        <v>20</v>
      </c>
      <c r="X97" s="26"/>
      <c r="Y97" s="27" t="str">
        <f t="shared" si="82"/>
        <v>CUMPLIDA</v>
      </c>
      <c r="Z97" s="27" t="str">
        <f t="shared" si="83"/>
        <v/>
      </c>
      <c r="AA97" s="29" t="s">
        <v>1569</v>
      </c>
      <c r="AB97" s="29" t="str">
        <f t="shared" si="84"/>
        <v>H7AF18</v>
      </c>
      <c r="AC97" s="29">
        <f t="shared" si="86"/>
        <v>2</v>
      </c>
      <c r="AD97" s="29" t="str">
        <f t="shared" si="85"/>
        <v>H7AF18 - 2</v>
      </c>
      <c r="AE97" s="30">
        <f t="shared" si="74"/>
        <v>5</v>
      </c>
      <c r="AF97" s="30">
        <f t="shared" si="75"/>
        <v>5</v>
      </c>
      <c r="AG97" s="30" t="str">
        <f t="shared" si="87"/>
        <v>H7AF18.</v>
      </c>
      <c r="AH97" s="30" t="str">
        <f t="shared" si="88"/>
        <v>H7AF18</v>
      </c>
      <c r="AI97" s="9"/>
      <c r="AJ97" s="10"/>
      <c r="AK97" s="11"/>
      <c r="AL97" s="12"/>
    </row>
    <row r="98" spans="1:38" s="13" customFormat="1" ht="350.1" customHeight="1" x14ac:dyDescent="0.2">
      <c r="A98" s="26">
        <v>83</v>
      </c>
      <c r="B98" s="15">
        <v>97</v>
      </c>
      <c r="C98" s="26"/>
      <c r="D98" s="26" t="s">
        <v>1045</v>
      </c>
      <c r="E98" s="22">
        <v>1801001</v>
      </c>
      <c r="F98" s="31" t="s">
        <v>2195</v>
      </c>
      <c r="G98" s="31" t="s">
        <v>1593</v>
      </c>
      <c r="H98" s="26" t="s">
        <v>1594</v>
      </c>
      <c r="I98" s="43" t="s">
        <v>1937</v>
      </c>
      <c r="J98" s="26" t="s">
        <v>1595</v>
      </c>
      <c r="K98" s="26">
        <v>1</v>
      </c>
      <c r="L98" s="42">
        <v>43690</v>
      </c>
      <c r="M98" s="44">
        <v>43889</v>
      </c>
      <c r="N98" s="21">
        <f t="shared" si="92"/>
        <v>28.428571428571427</v>
      </c>
      <c r="O98" s="22" t="s">
        <v>466</v>
      </c>
      <c r="P98" s="41">
        <v>1</v>
      </c>
      <c r="Q98" s="41" t="s">
        <v>1909</v>
      </c>
      <c r="R98" s="41"/>
      <c r="S98" s="23">
        <f t="shared" si="89"/>
        <v>-1462.9666666666667</v>
      </c>
      <c r="T98" s="24">
        <f t="shared" si="78"/>
        <v>100</v>
      </c>
      <c r="U98" s="25">
        <f t="shared" si="79"/>
        <v>28.428571428571427</v>
      </c>
      <c r="V98" s="25">
        <f t="shared" si="80"/>
        <v>28.428571428571427</v>
      </c>
      <c r="W98" s="25">
        <f t="shared" si="81"/>
        <v>28.428571428571427</v>
      </c>
      <c r="X98" s="26"/>
      <c r="Y98" s="27" t="str">
        <f t="shared" si="82"/>
        <v>CUMPLIDA</v>
      </c>
      <c r="Z98" s="27" t="str">
        <f t="shared" si="83"/>
        <v>CUMPLIDO</v>
      </c>
      <c r="AA98" s="29" t="s">
        <v>1569</v>
      </c>
      <c r="AB98" s="29" t="str">
        <f t="shared" si="84"/>
        <v>H8AF18</v>
      </c>
      <c r="AC98" s="29">
        <f t="shared" si="86"/>
        <v>1</v>
      </c>
      <c r="AD98" s="29" t="str">
        <f t="shared" si="85"/>
        <v>H8AF18 - 1</v>
      </c>
      <c r="AE98" s="30">
        <f t="shared" si="74"/>
        <v>5</v>
      </c>
      <c r="AF98" s="30">
        <f t="shared" si="75"/>
        <v>5</v>
      </c>
      <c r="AG98" s="30" t="str">
        <f t="shared" si="87"/>
        <v>H8AF18.</v>
      </c>
      <c r="AH98" s="30" t="str">
        <f t="shared" si="88"/>
        <v>H8AF18</v>
      </c>
      <c r="AI98" s="9"/>
      <c r="AJ98" s="10"/>
      <c r="AK98" s="11"/>
      <c r="AL98" s="12"/>
    </row>
    <row r="99" spans="1:38" s="13" customFormat="1" ht="350.1" customHeight="1" x14ac:dyDescent="0.2">
      <c r="A99" s="26">
        <v>84</v>
      </c>
      <c r="B99" s="15">
        <v>98</v>
      </c>
      <c r="C99" s="26">
        <v>13</v>
      </c>
      <c r="D99" s="26" t="s">
        <v>1046</v>
      </c>
      <c r="E99" s="22">
        <v>1801001</v>
      </c>
      <c r="F99" s="31" t="s">
        <v>2196</v>
      </c>
      <c r="G99" s="31" t="s">
        <v>1596</v>
      </c>
      <c r="H99" s="43" t="s">
        <v>1571</v>
      </c>
      <c r="I99" s="43" t="s">
        <v>1597</v>
      </c>
      <c r="J99" s="26" t="s">
        <v>1573</v>
      </c>
      <c r="K99" s="26">
        <v>1</v>
      </c>
      <c r="L99" s="42">
        <v>43690</v>
      </c>
      <c r="M99" s="44">
        <v>43921</v>
      </c>
      <c r="N99" s="21">
        <f t="shared" si="92"/>
        <v>33</v>
      </c>
      <c r="O99" s="22" t="s">
        <v>1598</v>
      </c>
      <c r="P99" s="41">
        <v>1</v>
      </c>
      <c r="Q99" s="41" t="s">
        <v>1909</v>
      </c>
      <c r="R99" s="41"/>
      <c r="S99" s="23">
        <f t="shared" si="89"/>
        <v>-1464.0333333333333</v>
      </c>
      <c r="T99" s="24">
        <f t="shared" si="78"/>
        <v>100</v>
      </c>
      <c r="U99" s="25">
        <f t="shared" si="79"/>
        <v>33</v>
      </c>
      <c r="V99" s="25">
        <f t="shared" si="80"/>
        <v>33</v>
      </c>
      <c r="W99" s="25">
        <f t="shared" si="81"/>
        <v>33</v>
      </c>
      <c r="X99" s="26"/>
      <c r="Y99" s="27" t="str">
        <f t="shared" si="82"/>
        <v>CUMPLIDA</v>
      </c>
      <c r="Z99" s="27" t="str">
        <f t="shared" si="83"/>
        <v>CUMPLIDO</v>
      </c>
      <c r="AA99" s="29" t="s">
        <v>1569</v>
      </c>
      <c r="AB99" s="29" t="str">
        <f t="shared" si="84"/>
        <v>H9AF18</v>
      </c>
      <c r="AC99" s="29">
        <f t="shared" si="86"/>
        <v>1</v>
      </c>
      <c r="AD99" s="29" t="str">
        <f t="shared" si="85"/>
        <v>H9AF18 - 1</v>
      </c>
      <c r="AE99" s="30">
        <f t="shared" si="74"/>
        <v>5</v>
      </c>
      <c r="AF99" s="30">
        <f t="shared" si="75"/>
        <v>5</v>
      </c>
      <c r="AG99" s="30" t="str">
        <f t="shared" si="87"/>
        <v>H9AF18.</v>
      </c>
      <c r="AH99" s="30" t="str">
        <f t="shared" si="88"/>
        <v>H9AF18</v>
      </c>
      <c r="AI99" s="9"/>
      <c r="AJ99" s="10"/>
      <c r="AK99" s="11"/>
      <c r="AL99" s="12"/>
    </row>
    <row r="100" spans="1:38" s="13" customFormat="1" ht="350.1" customHeight="1" x14ac:dyDescent="0.2">
      <c r="A100" s="26"/>
      <c r="B100" s="15">
        <v>99</v>
      </c>
      <c r="C100" s="26">
        <v>14</v>
      </c>
      <c r="D100" s="26" t="s">
        <v>1046</v>
      </c>
      <c r="E100" s="22">
        <v>1801001</v>
      </c>
      <c r="F100" s="31" t="s">
        <v>2197</v>
      </c>
      <c r="G100" s="31" t="s">
        <v>1596</v>
      </c>
      <c r="H100" s="43" t="s">
        <v>1571</v>
      </c>
      <c r="I100" s="43" t="s">
        <v>1590</v>
      </c>
      <c r="J100" s="43" t="s">
        <v>1591</v>
      </c>
      <c r="K100" s="26">
        <v>1</v>
      </c>
      <c r="L100" s="42">
        <v>43690</v>
      </c>
      <c r="M100" s="44">
        <v>43830</v>
      </c>
      <c r="N100" s="21">
        <f t="shared" si="92"/>
        <v>20</v>
      </c>
      <c r="O100" s="22" t="s">
        <v>1598</v>
      </c>
      <c r="P100" s="22">
        <v>1</v>
      </c>
      <c r="Q100" s="41" t="s">
        <v>1909</v>
      </c>
      <c r="R100" s="49">
        <v>44259</v>
      </c>
      <c r="S100" s="23">
        <f t="shared" si="89"/>
        <v>14.3</v>
      </c>
      <c r="T100" s="24">
        <f t="shared" si="78"/>
        <v>100</v>
      </c>
      <c r="U100" s="25">
        <f t="shared" si="79"/>
        <v>20</v>
      </c>
      <c r="V100" s="25">
        <f t="shared" si="80"/>
        <v>20</v>
      </c>
      <c r="W100" s="25">
        <f t="shared" si="81"/>
        <v>20</v>
      </c>
      <c r="X100" s="26"/>
      <c r="Y100" s="27" t="str">
        <f t="shared" si="82"/>
        <v>CUMPLIDA</v>
      </c>
      <c r="Z100" s="27" t="str">
        <f t="shared" si="83"/>
        <v/>
      </c>
      <c r="AA100" s="29" t="s">
        <v>1569</v>
      </c>
      <c r="AB100" s="29" t="str">
        <f t="shared" si="84"/>
        <v>H9AF18</v>
      </c>
      <c r="AC100" s="29">
        <f t="shared" si="86"/>
        <v>2</v>
      </c>
      <c r="AD100" s="29" t="str">
        <f t="shared" si="85"/>
        <v>H9AF18 - 2</v>
      </c>
      <c r="AE100" s="30">
        <f t="shared" si="74"/>
        <v>5</v>
      </c>
      <c r="AF100" s="30">
        <f t="shared" si="75"/>
        <v>5</v>
      </c>
      <c r="AG100" s="30" t="str">
        <f t="shared" si="87"/>
        <v>H9AF18.</v>
      </c>
      <c r="AH100" s="30" t="str">
        <f t="shared" si="88"/>
        <v>H9AF18</v>
      </c>
      <c r="AI100" s="9"/>
      <c r="AJ100" s="10"/>
      <c r="AK100" s="11"/>
      <c r="AL100" s="12"/>
    </row>
    <row r="101" spans="1:38" s="13" customFormat="1" ht="350.1" customHeight="1" x14ac:dyDescent="0.2">
      <c r="A101" s="26"/>
      <c r="B101" s="15">
        <v>100</v>
      </c>
      <c r="C101" s="26">
        <v>15</v>
      </c>
      <c r="D101" s="26" t="s">
        <v>1046</v>
      </c>
      <c r="E101" s="22">
        <v>1801001</v>
      </c>
      <c r="F101" s="31" t="s">
        <v>2198</v>
      </c>
      <c r="G101" s="31" t="s">
        <v>1596</v>
      </c>
      <c r="H101" s="43" t="s">
        <v>1571</v>
      </c>
      <c r="I101" s="43" t="s">
        <v>2343</v>
      </c>
      <c r="J101" s="43" t="s">
        <v>2510</v>
      </c>
      <c r="K101" s="26">
        <v>1</v>
      </c>
      <c r="L101" s="42">
        <v>43690</v>
      </c>
      <c r="M101" s="44">
        <v>43830</v>
      </c>
      <c r="N101" s="21">
        <f t="shared" si="92"/>
        <v>20</v>
      </c>
      <c r="O101" s="33" t="s">
        <v>1598</v>
      </c>
      <c r="P101" s="22">
        <v>1</v>
      </c>
      <c r="Q101" s="32" t="s">
        <v>2511</v>
      </c>
      <c r="R101" s="41"/>
      <c r="S101" s="23">
        <f t="shared" si="89"/>
        <v>-1461</v>
      </c>
      <c r="T101" s="24">
        <f t="shared" si="78"/>
        <v>100</v>
      </c>
      <c r="U101" s="25">
        <f t="shared" si="79"/>
        <v>20</v>
      </c>
      <c r="V101" s="25">
        <f t="shared" si="80"/>
        <v>20</v>
      </c>
      <c r="W101" s="25">
        <f t="shared" si="81"/>
        <v>20</v>
      </c>
      <c r="X101" s="26"/>
      <c r="Y101" s="27" t="str">
        <f t="shared" si="82"/>
        <v>CUMPLIDA</v>
      </c>
      <c r="Z101" s="27" t="str">
        <f t="shared" si="83"/>
        <v/>
      </c>
      <c r="AA101" s="29" t="s">
        <v>1569</v>
      </c>
      <c r="AB101" s="29" t="str">
        <f t="shared" si="84"/>
        <v>H9AF18</v>
      </c>
      <c r="AC101" s="29">
        <f t="shared" si="86"/>
        <v>3</v>
      </c>
      <c r="AD101" s="29" t="str">
        <f t="shared" si="85"/>
        <v>H9AF18 - 3</v>
      </c>
      <c r="AE101" s="30">
        <f t="shared" si="74"/>
        <v>5</v>
      </c>
      <c r="AF101" s="30">
        <f t="shared" si="75"/>
        <v>5</v>
      </c>
      <c r="AG101" s="30" t="str">
        <f t="shared" si="87"/>
        <v>H9AF18.</v>
      </c>
      <c r="AH101" s="30" t="str">
        <f t="shared" si="88"/>
        <v>H9AF18</v>
      </c>
      <c r="AI101" s="9"/>
      <c r="AJ101" s="10"/>
      <c r="AK101" s="11"/>
      <c r="AL101" s="12"/>
    </row>
    <row r="102" spans="1:38" s="13" customFormat="1" ht="350.1" customHeight="1" x14ac:dyDescent="0.2">
      <c r="A102" s="26">
        <v>85</v>
      </c>
      <c r="B102" s="15">
        <v>101</v>
      </c>
      <c r="C102" s="26">
        <v>16</v>
      </c>
      <c r="D102" s="26" t="s">
        <v>1046</v>
      </c>
      <c r="E102" s="22">
        <v>1801001</v>
      </c>
      <c r="F102" s="31" t="s">
        <v>2199</v>
      </c>
      <c r="G102" s="31" t="s">
        <v>1599</v>
      </c>
      <c r="H102" s="43" t="s">
        <v>1571</v>
      </c>
      <c r="I102" s="43" t="s">
        <v>1597</v>
      </c>
      <c r="J102" s="26" t="s">
        <v>1573</v>
      </c>
      <c r="K102" s="26">
        <v>1</v>
      </c>
      <c r="L102" s="42">
        <v>43690</v>
      </c>
      <c r="M102" s="44">
        <v>43921</v>
      </c>
      <c r="N102" s="21">
        <f t="shared" si="92"/>
        <v>33</v>
      </c>
      <c r="O102" s="22" t="s">
        <v>1750</v>
      </c>
      <c r="P102" s="41">
        <v>1</v>
      </c>
      <c r="Q102" s="41" t="s">
        <v>1909</v>
      </c>
      <c r="R102" s="41"/>
      <c r="S102" s="23">
        <f t="shared" si="89"/>
        <v>-1464.0333333333333</v>
      </c>
      <c r="T102" s="24">
        <f t="shared" si="78"/>
        <v>100</v>
      </c>
      <c r="U102" s="25">
        <f t="shared" si="79"/>
        <v>33</v>
      </c>
      <c r="V102" s="25">
        <f t="shared" si="80"/>
        <v>33</v>
      </c>
      <c r="W102" s="25">
        <f t="shared" si="81"/>
        <v>33</v>
      </c>
      <c r="X102" s="26"/>
      <c r="Y102" s="27" t="str">
        <f t="shared" si="82"/>
        <v>CUMPLIDA</v>
      </c>
      <c r="Z102" s="27" t="str">
        <f t="shared" si="83"/>
        <v>CUMPLIDO</v>
      </c>
      <c r="AA102" s="29" t="s">
        <v>1569</v>
      </c>
      <c r="AB102" s="29" t="str">
        <f t="shared" si="84"/>
        <v>H10AF18</v>
      </c>
      <c r="AC102" s="29">
        <f t="shared" si="86"/>
        <v>1</v>
      </c>
      <c r="AD102" s="29" t="str">
        <f t="shared" si="85"/>
        <v>H10AF18 - 1</v>
      </c>
      <c r="AE102" s="30">
        <f t="shared" si="74"/>
        <v>5</v>
      </c>
      <c r="AF102" s="30">
        <f t="shared" si="75"/>
        <v>5</v>
      </c>
      <c r="AG102" s="30" t="str">
        <f t="shared" si="87"/>
        <v>H10AF18.</v>
      </c>
      <c r="AH102" s="30" t="str">
        <f t="shared" si="88"/>
        <v>H10AF18</v>
      </c>
      <c r="AI102" s="9"/>
      <c r="AJ102" s="10"/>
      <c r="AK102" s="11"/>
      <c r="AL102" s="12"/>
    </row>
    <row r="103" spans="1:38" s="13" customFormat="1" ht="350.1" customHeight="1" x14ac:dyDescent="0.2">
      <c r="A103" s="26"/>
      <c r="B103" s="15">
        <v>102</v>
      </c>
      <c r="C103" s="26">
        <v>17</v>
      </c>
      <c r="D103" s="26" t="s">
        <v>1046</v>
      </c>
      <c r="E103" s="22">
        <v>1801001</v>
      </c>
      <c r="F103" s="31" t="s">
        <v>2200</v>
      </c>
      <c r="G103" s="31" t="s">
        <v>1599</v>
      </c>
      <c r="H103" s="43" t="s">
        <v>1571</v>
      </c>
      <c r="I103" s="43" t="s">
        <v>1590</v>
      </c>
      <c r="J103" s="43" t="s">
        <v>1591</v>
      </c>
      <c r="K103" s="26">
        <v>1</v>
      </c>
      <c r="L103" s="42">
        <v>43690</v>
      </c>
      <c r="M103" s="44">
        <v>43830</v>
      </c>
      <c r="N103" s="21">
        <f t="shared" si="92"/>
        <v>20</v>
      </c>
      <c r="O103" s="22" t="s">
        <v>1750</v>
      </c>
      <c r="P103" s="22">
        <v>1</v>
      </c>
      <c r="Q103" s="41" t="s">
        <v>1909</v>
      </c>
      <c r="R103" s="49">
        <v>44258</v>
      </c>
      <c r="S103" s="23">
        <f t="shared" si="89"/>
        <v>14.266666666666667</v>
      </c>
      <c r="T103" s="24">
        <f t="shared" si="78"/>
        <v>100</v>
      </c>
      <c r="U103" s="25">
        <f t="shared" si="79"/>
        <v>20</v>
      </c>
      <c r="V103" s="25">
        <f t="shared" si="80"/>
        <v>20</v>
      </c>
      <c r="W103" s="25">
        <f t="shared" si="81"/>
        <v>20</v>
      </c>
      <c r="X103" s="26"/>
      <c r="Y103" s="27" t="str">
        <f t="shared" si="82"/>
        <v>CUMPLIDA</v>
      </c>
      <c r="Z103" s="27" t="str">
        <f t="shared" si="83"/>
        <v/>
      </c>
      <c r="AA103" s="29" t="s">
        <v>1569</v>
      </c>
      <c r="AB103" s="29" t="str">
        <f t="shared" si="84"/>
        <v>H10AF18</v>
      </c>
      <c r="AC103" s="29">
        <f t="shared" si="86"/>
        <v>2</v>
      </c>
      <c r="AD103" s="29" t="str">
        <f t="shared" si="85"/>
        <v>H10AF18 - 2</v>
      </c>
      <c r="AE103" s="30">
        <f t="shared" si="74"/>
        <v>5</v>
      </c>
      <c r="AF103" s="30">
        <f t="shared" si="75"/>
        <v>5</v>
      </c>
      <c r="AG103" s="30" t="str">
        <f t="shared" si="87"/>
        <v>H10AF18.</v>
      </c>
      <c r="AH103" s="30" t="str">
        <f t="shared" si="88"/>
        <v>H10AF18</v>
      </c>
      <c r="AI103" s="9"/>
      <c r="AJ103" s="10"/>
      <c r="AK103" s="11"/>
      <c r="AL103" s="12"/>
    </row>
    <row r="104" spans="1:38" s="13" customFormat="1" ht="350.1" customHeight="1" x14ac:dyDescent="0.2">
      <c r="A104" s="26"/>
      <c r="B104" s="15">
        <v>103</v>
      </c>
      <c r="C104" s="26">
        <v>18</v>
      </c>
      <c r="D104" s="26" t="s">
        <v>1046</v>
      </c>
      <c r="E104" s="22">
        <v>1801001</v>
      </c>
      <c r="F104" s="31" t="s">
        <v>2201</v>
      </c>
      <c r="G104" s="31" t="s">
        <v>1599</v>
      </c>
      <c r="H104" s="43" t="s">
        <v>1571</v>
      </c>
      <c r="I104" s="43" t="s">
        <v>2343</v>
      </c>
      <c r="J104" s="43" t="s">
        <v>2512</v>
      </c>
      <c r="K104" s="26">
        <v>2</v>
      </c>
      <c r="L104" s="42">
        <v>43690</v>
      </c>
      <c r="M104" s="44">
        <v>43830</v>
      </c>
      <c r="N104" s="21">
        <f t="shared" si="92"/>
        <v>20</v>
      </c>
      <c r="O104" s="22" t="s">
        <v>1751</v>
      </c>
      <c r="P104" s="22">
        <v>2</v>
      </c>
      <c r="Q104" s="41" t="s">
        <v>2511</v>
      </c>
      <c r="R104" s="41"/>
      <c r="S104" s="23">
        <f t="shared" si="89"/>
        <v>-1461</v>
      </c>
      <c r="T104" s="24">
        <f t="shared" si="78"/>
        <v>100</v>
      </c>
      <c r="U104" s="25">
        <f t="shared" si="79"/>
        <v>20</v>
      </c>
      <c r="V104" s="25">
        <f t="shared" si="80"/>
        <v>20</v>
      </c>
      <c r="W104" s="25">
        <f t="shared" si="81"/>
        <v>20</v>
      </c>
      <c r="X104" s="26"/>
      <c r="Y104" s="27" t="str">
        <f t="shared" si="82"/>
        <v>CUMPLIDA</v>
      </c>
      <c r="Z104" s="27" t="str">
        <f t="shared" si="83"/>
        <v/>
      </c>
      <c r="AA104" s="29" t="s">
        <v>1569</v>
      </c>
      <c r="AB104" s="29" t="str">
        <f t="shared" si="84"/>
        <v>H10AF18</v>
      </c>
      <c r="AC104" s="29">
        <f t="shared" si="86"/>
        <v>3</v>
      </c>
      <c r="AD104" s="29" t="str">
        <f t="shared" si="85"/>
        <v>H10AF18 - 3</v>
      </c>
      <c r="AE104" s="30">
        <f t="shared" si="74"/>
        <v>5</v>
      </c>
      <c r="AF104" s="30">
        <f t="shared" si="75"/>
        <v>5</v>
      </c>
      <c r="AG104" s="30" t="str">
        <f t="shared" si="87"/>
        <v>H10AF18.</v>
      </c>
      <c r="AH104" s="30" t="str">
        <f t="shared" si="88"/>
        <v>H10AF18</v>
      </c>
      <c r="AI104" s="9"/>
      <c r="AJ104" s="10"/>
      <c r="AK104" s="11"/>
      <c r="AL104" s="12"/>
    </row>
    <row r="105" spans="1:38" s="13" customFormat="1" ht="350.1" customHeight="1" x14ac:dyDescent="0.2">
      <c r="A105" s="26">
        <v>86</v>
      </c>
      <c r="B105" s="15">
        <v>104</v>
      </c>
      <c r="C105" s="26">
        <v>19</v>
      </c>
      <c r="D105" s="26" t="s">
        <v>1046</v>
      </c>
      <c r="E105" s="22">
        <v>1801001</v>
      </c>
      <c r="F105" s="31" t="s">
        <v>2202</v>
      </c>
      <c r="G105" s="31" t="s">
        <v>1600</v>
      </c>
      <c r="H105" s="43" t="s">
        <v>1571</v>
      </c>
      <c r="I105" s="43" t="s">
        <v>1935</v>
      </c>
      <c r="J105" s="26" t="s">
        <v>1573</v>
      </c>
      <c r="K105" s="26">
        <v>1</v>
      </c>
      <c r="L105" s="42">
        <v>43690</v>
      </c>
      <c r="M105" s="44">
        <v>43921</v>
      </c>
      <c r="N105" s="21">
        <f t="shared" si="92"/>
        <v>33</v>
      </c>
      <c r="O105" s="22" t="s">
        <v>1602</v>
      </c>
      <c r="P105" s="41">
        <v>1</v>
      </c>
      <c r="Q105" s="41" t="s">
        <v>1909</v>
      </c>
      <c r="R105" s="41"/>
      <c r="S105" s="23">
        <f t="shared" si="89"/>
        <v>-1464.0333333333333</v>
      </c>
      <c r="T105" s="24">
        <f t="shared" si="78"/>
        <v>100</v>
      </c>
      <c r="U105" s="25">
        <f t="shared" si="79"/>
        <v>33</v>
      </c>
      <c r="V105" s="25">
        <f t="shared" si="80"/>
        <v>33</v>
      </c>
      <c r="W105" s="25">
        <f t="shared" si="81"/>
        <v>33</v>
      </c>
      <c r="X105" s="26"/>
      <c r="Y105" s="27" t="str">
        <f t="shared" si="82"/>
        <v>CUMPLIDA</v>
      </c>
      <c r="Z105" s="27" t="str">
        <f t="shared" si="83"/>
        <v>CUMPLIDO</v>
      </c>
      <c r="AA105" s="29" t="s">
        <v>1569</v>
      </c>
      <c r="AB105" s="29" t="str">
        <f t="shared" si="84"/>
        <v>H11AF18</v>
      </c>
      <c r="AC105" s="29">
        <f t="shared" si="86"/>
        <v>1</v>
      </c>
      <c r="AD105" s="29" t="str">
        <f t="shared" si="85"/>
        <v>H11AF18 - 1</v>
      </c>
      <c r="AE105" s="30">
        <f t="shared" si="74"/>
        <v>5</v>
      </c>
      <c r="AF105" s="30">
        <f t="shared" si="75"/>
        <v>5</v>
      </c>
      <c r="AG105" s="30" t="str">
        <f t="shared" si="87"/>
        <v>H11AF18.</v>
      </c>
      <c r="AH105" s="30" t="str">
        <f t="shared" si="88"/>
        <v>H11AF18</v>
      </c>
      <c r="AI105" s="9"/>
      <c r="AJ105" s="10"/>
      <c r="AK105" s="11"/>
      <c r="AL105" s="12"/>
    </row>
    <row r="106" spans="1:38" s="13" customFormat="1" ht="350.1" customHeight="1" x14ac:dyDescent="0.2">
      <c r="A106" s="26"/>
      <c r="B106" s="15">
        <v>105</v>
      </c>
      <c r="C106" s="26">
        <v>20</v>
      </c>
      <c r="D106" s="26" t="s">
        <v>1046</v>
      </c>
      <c r="E106" s="22">
        <v>1801001</v>
      </c>
      <c r="F106" s="31" t="s">
        <v>2203</v>
      </c>
      <c r="G106" s="31" t="s">
        <v>1600</v>
      </c>
      <c r="H106" s="43" t="s">
        <v>1571</v>
      </c>
      <c r="I106" s="43" t="s">
        <v>1590</v>
      </c>
      <c r="J106" s="43" t="s">
        <v>1591</v>
      </c>
      <c r="K106" s="26">
        <v>1</v>
      </c>
      <c r="L106" s="42">
        <v>43690</v>
      </c>
      <c r="M106" s="44">
        <v>43830</v>
      </c>
      <c r="N106" s="21">
        <f t="shared" si="92"/>
        <v>20</v>
      </c>
      <c r="O106" s="22" t="s">
        <v>1602</v>
      </c>
      <c r="P106" s="22">
        <v>1</v>
      </c>
      <c r="Q106" s="41" t="s">
        <v>1909</v>
      </c>
      <c r="R106" s="49">
        <v>44258</v>
      </c>
      <c r="S106" s="23">
        <f t="shared" si="89"/>
        <v>14.266666666666667</v>
      </c>
      <c r="T106" s="24">
        <f t="shared" si="78"/>
        <v>100</v>
      </c>
      <c r="U106" s="25">
        <f t="shared" si="79"/>
        <v>20</v>
      </c>
      <c r="V106" s="25">
        <f t="shared" si="80"/>
        <v>20</v>
      </c>
      <c r="W106" s="25">
        <f t="shared" si="81"/>
        <v>20</v>
      </c>
      <c r="X106" s="26"/>
      <c r="Y106" s="27" t="str">
        <f t="shared" si="82"/>
        <v>CUMPLIDA</v>
      </c>
      <c r="Z106" s="27" t="str">
        <f t="shared" si="83"/>
        <v/>
      </c>
      <c r="AA106" s="29" t="s">
        <v>1569</v>
      </c>
      <c r="AB106" s="29" t="str">
        <f t="shared" si="84"/>
        <v>H11AF18</v>
      </c>
      <c r="AC106" s="29">
        <f t="shared" si="86"/>
        <v>2</v>
      </c>
      <c r="AD106" s="29" t="str">
        <f t="shared" si="85"/>
        <v>H11AF18 - 2</v>
      </c>
      <c r="AE106" s="30">
        <f t="shared" si="74"/>
        <v>5</v>
      </c>
      <c r="AF106" s="30">
        <f t="shared" si="75"/>
        <v>5</v>
      </c>
      <c r="AG106" s="30" t="str">
        <f t="shared" si="87"/>
        <v>H11AF18.</v>
      </c>
      <c r="AH106" s="30" t="str">
        <f t="shared" si="88"/>
        <v>H11AF18</v>
      </c>
      <c r="AI106" s="9"/>
      <c r="AJ106" s="10"/>
      <c r="AK106" s="11"/>
      <c r="AL106" s="12"/>
    </row>
    <row r="107" spans="1:38" s="13" customFormat="1" ht="350.1" customHeight="1" x14ac:dyDescent="0.2">
      <c r="A107" s="26"/>
      <c r="B107" s="15">
        <v>106</v>
      </c>
      <c r="C107" s="26">
        <v>21</v>
      </c>
      <c r="D107" s="26" t="s">
        <v>1046</v>
      </c>
      <c r="E107" s="22">
        <v>1801001</v>
      </c>
      <c r="F107" s="31" t="s">
        <v>2204</v>
      </c>
      <c r="G107" s="31" t="s">
        <v>1600</v>
      </c>
      <c r="H107" s="43" t="s">
        <v>1571</v>
      </c>
      <c r="I107" s="43" t="s">
        <v>2343</v>
      </c>
      <c r="J107" s="43" t="s">
        <v>2510</v>
      </c>
      <c r="K107" s="26">
        <v>1</v>
      </c>
      <c r="L107" s="42">
        <v>43690</v>
      </c>
      <c r="M107" s="44">
        <v>43830</v>
      </c>
      <c r="N107" s="21">
        <f t="shared" si="92"/>
        <v>20</v>
      </c>
      <c r="O107" s="22" t="s">
        <v>1602</v>
      </c>
      <c r="P107" s="22">
        <v>1</v>
      </c>
      <c r="Q107" s="32" t="s">
        <v>2511</v>
      </c>
      <c r="R107" s="41"/>
      <c r="S107" s="23">
        <f t="shared" si="89"/>
        <v>-1461</v>
      </c>
      <c r="T107" s="24">
        <f t="shared" si="78"/>
        <v>100</v>
      </c>
      <c r="U107" s="25">
        <f t="shared" si="79"/>
        <v>20</v>
      </c>
      <c r="V107" s="25">
        <f t="shared" si="80"/>
        <v>20</v>
      </c>
      <c r="W107" s="25">
        <f t="shared" si="81"/>
        <v>20</v>
      </c>
      <c r="X107" s="26"/>
      <c r="Y107" s="27" t="str">
        <f t="shared" si="82"/>
        <v>CUMPLIDA</v>
      </c>
      <c r="Z107" s="27" t="str">
        <f t="shared" si="83"/>
        <v/>
      </c>
      <c r="AA107" s="29" t="s">
        <v>1569</v>
      </c>
      <c r="AB107" s="29" t="str">
        <f t="shared" si="84"/>
        <v>H11AF18</v>
      </c>
      <c r="AC107" s="29">
        <f t="shared" si="86"/>
        <v>3</v>
      </c>
      <c r="AD107" s="29" t="str">
        <f t="shared" si="85"/>
        <v>H11AF18 - 3</v>
      </c>
      <c r="AE107" s="30">
        <f t="shared" si="74"/>
        <v>5</v>
      </c>
      <c r="AF107" s="30">
        <f t="shared" si="75"/>
        <v>5</v>
      </c>
      <c r="AG107" s="30" t="str">
        <f t="shared" si="87"/>
        <v>H11AF18.</v>
      </c>
      <c r="AH107" s="30" t="str">
        <f t="shared" si="88"/>
        <v>H11AF18</v>
      </c>
      <c r="AI107" s="9"/>
      <c r="AJ107" s="10"/>
      <c r="AK107" s="11"/>
      <c r="AL107" s="12"/>
    </row>
    <row r="108" spans="1:38" s="13" customFormat="1" ht="350.1" customHeight="1" x14ac:dyDescent="0.2">
      <c r="A108" s="26">
        <v>87</v>
      </c>
      <c r="B108" s="15">
        <v>107</v>
      </c>
      <c r="C108" s="26">
        <v>22</v>
      </c>
      <c r="D108" s="26" t="s">
        <v>1046</v>
      </c>
      <c r="E108" s="22">
        <v>1801001</v>
      </c>
      <c r="F108" s="31" t="s">
        <v>2205</v>
      </c>
      <c r="G108" s="31" t="s">
        <v>1603</v>
      </c>
      <c r="H108" s="43" t="s">
        <v>1571</v>
      </c>
      <c r="I108" s="43" t="s">
        <v>1935</v>
      </c>
      <c r="J108" s="26" t="s">
        <v>1573</v>
      </c>
      <c r="K108" s="26">
        <v>1</v>
      </c>
      <c r="L108" s="42">
        <v>43690</v>
      </c>
      <c r="M108" s="44">
        <v>43921</v>
      </c>
      <c r="N108" s="21">
        <f t="shared" si="92"/>
        <v>33</v>
      </c>
      <c r="O108" s="22" t="s">
        <v>1602</v>
      </c>
      <c r="P108" s="41">
        <v>1</v>
      </c>
      <c r="Q108" s="41" t="s">
        <v>1909</v>
      </c>
      <c r="R108" s="41"/>
      <c r="S108" s="23">
        <f t="shared" si="89"/>
        <v>-1464.0333333333333</v>
      </c>
      <c r="T108" s="24">
        <f t="shared" si="78"/>
        <v>100</v>
      </c>
      <c r="U108" s="25">
        <f t="shared" si="79"/>
        <v>33</v>
      </c>
      <c r="V108" s="25">
        <f t="shared" si="80"/>
        <v>33</v>
      </c>
      <c r="W108" s="25">
        <f t="shared" si="81"/>
        <v>33</v>
      </c>
      <c r="X108" s="26"/>
      <c r="Y108" s="27" t="str">
        <f t="shared" si="82"/>
        <v>CUMPLIDA</v>
      </c>
      <c r="Z108" s="27" t="str">
        <f t="shared" si="83"/>
        <v>CUMPLIDO</v>
      </c>
      <c r="AA108" s="29" t="s">
        <v>1569</v>
      </c>
      <c r="AB108" s="29" t="str">
        <f t="shared" si="84"/>
        <v>H12AF18</v>
      </c>
      <c r="AC108" s="29">
        <f t="shared" si="86"/>
        <v>1</v>
      </c>
      <c r="AD108" s="29" t="str">
        <f t="shared" si="85"/>
        <v>H12AF18 - 1</v>
      </c>
      <c r="AE108" s="30">
        <f t="shared" si="74"/>
        <v>5</v>
      </c>
      <c r="AF108" s="30">
        <f t="shared" si="75"/>
        <v>5</v>
      </c>
      <c r="AG108" s="30" t="str">
        <f t="shared" si="87"/>
        <v>H12AF18.</v>
      </c>
      <c r="AH108" s="30" t="str">
        <f t="shared" si="88"/>
        <v>H12AF18</v>
      </c>
      <c r="AI108" s="9"/>
      <c r="AJ108" s="10"/>
      <c r="AK108" s="11"/>
      <c r="AL108" s="12"/>
    </row>
    <row r="109" spans="1:38" s="13" customFormat="1" ht="350.1" customHeight="1" x14ac:dyDescent="0.2">
      <c r="A109" s="26"/>
      <c r="B109" s="15">
        <v>108</v>
      </c>
      <c r="C109" s="26">
        <v>23</v>
      </c>
      <c r="D109" s="26" t="s">
        <v>1046</v>
      </c>
      <c r="E109" s="22">
        <v>1801001</v>
      </c>
      <c r="F109" s="31" t="s">
        <v>2206</v>
      </c>
      <c r="G109" s="31" t="s">
        <v>1603</v>
      </c>
      <c r="H109" s="43" t="s">
        <v>1571</v>
      </c>
      <c r="I109" s="43" t="s">
        <v>1590</v>
      </c>
      <c r="J109" s="43" t="s">
        <v>1591</v>
      </c>
      <c r="K109" s="26">
        <v>1</v>
      </c>
      <c r="L109" s="42">
        <v>43690</v>
      </c>
      <c r="M109" s="44">
        <v>43830</v>
      </c>
      <c r="N109" s="21">
        <f t="shared" si="92"/>
        <v>20</v>
      </c>
      <c r="O109" s="22" t="s">
        <v>1602</v>
      </c>
      <c r="P109" s="22">
        <v>1</v>
      </c>
      <c r="Q109" s="41" t="s">
        <v>1909</v>
      </c>
      <c r="R109" s="49">
        <v>44258</v>
      </c>
      <c r="S109" s="23">
        <f t="shared" si="89"/>
        <v>14.266666666666667</v>
      </c>
      <c r="T109" s="24">
        <f t="shared" si="78"/>
        <v>100</v>
      </c>
      <c r="U109" s="25">
        <f t="shared" si="79"/>
        <v>20</v>
      </c>
      <c r="V109" s="25">
        <f t="shared" si="80"/>
        <v>20</v>
      </c>
      <c r="W109" s="25">
        <f t="shared" si="81"/>
        <v>20</v>
      </c>
      <c r="X109" s="26"/>
      <c r="Y109" s="27" t="str">
        <f t="shared" si="82"/>
        <v>CUMPLIDA</v>
      </c>
      <c r="Z109" s="27" t="str">
        <f t="shared" si="83"/>
        <v/>
      </c>
      <c r="AA109" s="29" t="s">
        <v>1569</v>
      </c>
      <c r="AB109" s="29" t="str">
        <f t="shared" si="84"/>
        <v>H12AF18</v>
      </c>
      <c r="AC109" s="29">
        <f t="shared" si="86"/>
        <v>2</v>
      </c>
      <c r="AD109" s="29" t="str">
        <f t="shared" si="85"/>
        <v>H12AF18 - 2</v>
      </c>
      <c r="AE109" s="30">
        <f t="shared" si="74"/>
        <v>5</v>
      </c>
      <c r="AF109" s="30">
        <f t="shared" si="75"/>
        <v>5</v>
      </c>
      <c r="AG109" s="30" t="str">
        <f t="shared" si="87"/>
        <v>H12AF18.</v>
      </c>
      <c r="AH109" s="30" t="str">
        <f t="shared" si="88"/>
        <v>H12AF18</v>
      </c>
      <c r="AI109" s="9"/>
      <c r="AJ109" s="10"/>
      <c r="AK109" s="11"/>
      <c r="AL109" s="12"/>
    </row>
    <row r="110" spans="1:38" s="13" customFormat="1" ht="350.1" customHeight="1" x14ac:dyDescent="0.2">
      <c r="A110" s="26"/>
      <c r="B110" s="15">
        <v>109</v>
      </c>
      <c r="C110" s="26">
        <v>24</v>
      </c>
      <c r="D110" s="26" t="s">
        <v>1046</v>
      </c>
      <c r="E110" s="22">
        <v>1801001</v>
      </c>
      <c r="F110" s="31" t="s">
        <v>2207</v>
      </c>
      <c r="G110" s="31" t="s">
        <v>1603</v>
      </c>
      <c r="H110" s="43" t="s">
        <v>1571</v>
      </c>
      <c r="I110" s="43" t="s">
        <v>2343</v>
      </c>
      <c r="J110" s="43" t="s">
        <v>2510</v>
      </c>
      <c r="K110" s="26">
        <v>1</v>
      </c>
      <c r="L110" s="42">
        <v>43690</v>
      </c>
      <c r="M110" s="44">
        <v>43830</v>
      </c>
      <c r="N110" s="21">
        <f t="shared" si="92"/>
        <v>20</v>
      </c>
      <c r="O110" s="22" t="s">
        <v>1602</v>
      </c>
      <c r="P110" s="22">
        <v>1</v>
      </c>
      <c r="Q110" s="41" t="s">
        <v>2511</v>
      </c>
      <c r="R110" s="41"/>
      <c r="S110" s="23">
        <f t="shared" si="89"/>
        <v>-1461</v>
      </c>
      <c r="T110" s="24">
        <f t="shared" si="78"/>
        <v>100</v>
      </c>
      <c r="U110" s="25">
        <f t="shared" si="79"/>
        <v>20</v>
      </c>
      <c r="V110" s="25">
        <f t="shared" si="80"/>
        <v>20</v>
      </c>
      <c r="W110" s="25">
        <f t="shared" si="81"/>
        <v>20</v>
      </c>
      <c r="X110" s="26"/>
      <c r="Y110" s="27" t="str">
        <f t="shared" si="82"/>
        <v>CUMPLIDA</v>
      </c>
      <c r="Z110" s="27" t="str">
        <f t="shared" si="83"/>
        <v/>
      </c>
      <c r="AA110" s="29" t="s">
        <v>1569</v>
      </c>
      <c r="AB110" s="29" t="str">
        <f t="shared" si="84"/>
        <v>H12AF18</v>
      </c>
      <c r="AC110" s="29">
        <f t="shared" si="86"/>
        <v>3</v>
      </c>
      <c r="AD110" s="29" t="str">
        <f t="shared" si="85"/>
        <v>H12AF18 - 3</v>
      </c>
      <c r="AE110" s="30">
        <f t="shared" si="74"/>
        <v>5</v>
      </c>
      <c r="AF110" s="30">
        <f t="shared" si="75"/>
        <v>5</v>
      </c>
      <c r="AG110" s="30" t="str">
        <f t="shared" si="87"/>
        <v>H12AF18.</v>
      </c>
      <c r="AH110" s="30" t="str">
        <f t="shared" si="88"/>
        <v>H12AF18</v>
      </c>
      <c r="AI110" s="9"/>
      <c r="AJ110" s="10"/>
      <c r="AK110" s="11"/>
      <c r="AL110" s="12"/>
    </row>
    <row r="111" spans="1:38" s="13" customFormat="1" ht="350.1" customHeight="1" x14ac:dyDescent="0.2">
      <c r="A111" s="26">
        <v>88</v>
      </c>
      <c r="B111" s="15">
        <v>110</v>
      </c>
      <c r="C111" s="26">
        <v>25</v>
      </c>
      <c r="D111" s="26" t="s">
        <v>1046</v>
      </c>
      <c r="E111" s="22">
        <v>1801001</v>
      </c>
      <c r="F111" s="31" t="s">
        <v>2208</v>
      </c>
      <c r="G111" s="31" t="s">
        <v>1604</v>
      </c>
      <c r="H111" s="43" t="s">
        <v>1571</v>
      </c>
      <c r="I111" s="43" t="s">
        <v>1601</v>
      </c>
      <c r="J111" s="26" t="s">
        <v>1573</v>
      </c>
      <c r="K111" s="26">
        <v>1</v>
      </c>
      <c r="L111" s="42">
        <v>43690</v>
      </c>
      <c r="M111" s="44">
        <v>43921</v>
      </c>
      <c r="N111" s="21">
        <f t="shared" si="92"/>
        <v>33</v>
      </c>
      <c r="O111" s="33" t="s">
        <v>1602</v>
      </c>
      <c r="P111" s="41">
        <v>1</v>
      </c>
      <c r="Q111" s="41" t="s">
        <v>1909</v>
      </c>
      <c r="R111" s="41"/>
      <c r="S111" s="23">
        <f t="shared" si="89"/>
        <v>-1464.0333333333333</v>
      </c>
      <c r="T111" s="24">
        <f t="shared" si="78"/>
        <v>100</v>
      </c>
      <c r="U111" s="25">
        <f t="shared" si="79"/>
        <v>33</v>
      </c>
      <c r="V111" s="25">
        <f t="shared" si="80"/>
        <v>33</v>
      </c>
      <c r="W111" s="25">
        <f t="shared" si="81"/>
        <v>33</v>
      </c>
      <c r="X111" s="26"/>
      <c r="Y111" s="27" t="str">
        <f t="shared" si="82"/>
        <v>CUMPLIDA</v>
      </c>
      <c r="Z111" s="27" t="str">
        <f t="shared" si="83"/>
        <v>CUMPLIDO</v>
      </c>
      <c r="AA111" s="29" t="s">
        <v>1569</v>
      </c>
      <c r="AB111" s="29" t="str">
        <f t="shared" si="84"/>
        <v>H13AF18</v>
      </c>
      <c r="AC111" s="29">
        <f t="shared" si="86"/>
        <v>1</v>
      </c>
      <c r="AD111" s="29" t="str">
        <f t="shared" si="85"/>
        <v>H13AF18 - 1</v>
      </c>
      <c r="AE111" s="30">
        <f t="shared" si="74"/>
        <v>5</v>
      </c>
      <c r="AF111" s="30">
        <f t="shared" si="75"/>
        <v>5</v>
      </c>
      <c r="AG111" s="30" t="str">
        <f t="shared" si="87"/>
        <v>H13AF18.</v>
      </c>
      <c r="AH111" s="30" t="str">
        <f t="shared" si="88"/>
        <v>H13AF18</v>
      </c>
      <c r="AI111" s="9"/>
      <c r="AJ111" s="10"/>
      <c r="AK111" s="11"/>
      <c r="AL111" s="12"/>
    </row>
    <row r="112" spans="1:38" s="13" customFormat="1" ht="350.1" customHeight="1" x14ac:dyDescent="0.2">
      <c r="A112" s="26"/>
      <c r="B112" s="15">
        <v>111</v>
      </c>
      <c r="C112" s="26">
        <v>26</v>
      </c>
      <c r="D112" s="26" t="s">
        <v>1046</v>
      </c>
      <c r="E112" s="22">
        <v>1801001</v>
      </c>
      <c r="F112" s="31" t="s">
        <v>2209</v>
      </c>
      <c r="G112" s="31" t="s">
        <v>1604</v>
      </c>
      <c r="H112" s="43" t="s">
        <v>1571</v>
      </c>
      <c r="I112" s="43" t="s">
        <v>1590</v>
      </c>
      <c r="J112" s="43" t="s">
        <v>1591</v>
      </c>
      <c r="K112" s="26">
        <v>1</v>
      </c>
      <c r="L112" s="42">
        <v>43690</v>
      </c>
      <c r="M112" s="44">
        <v>43830</v>
      </c>
      <c r="N112" s="21">
        <f t="shared" si="92"/>
        <v>20</v>
      </c>
      <c r="O112" s="33" t="s">
        <v>1602</v>
      </c>
      <c r="P112" s="22">
        <v>1</v>
      </c>
      <c r="Q112" s="41" t="s">
        <v>1909</v>
      </c>
      <c r="R112" s="49">
        <v>44258</v>
      </c>
      <c r="S112" s="23">
        <f t="shared" si="89"/>
        <v>14.266666666666667</v>
      </c>
      <c r="T112" s="24">
        <f t="shared" ref="T112:T170" si="93">IF(P112/K112&gt;1,100,+P112/K112*100)</f>
        <v>100</v>
      </c>
      <c r="U112" s="25">
        <f t="shared" ref="U112:U170" si="94">+N112*T112/100</f>
        <v>20</v>
      </c>
      <c r="V112" s="25">
        <f t="shared" ref="V112:V170" si="95">IF(M112&lt;=$AJ$1,U112,0)</f>
        <v>20</v>
      </c>
      <c r="W112" s="25">
        <f t="shared" ref="W112:W170" si="96">IF($AJ$1&gt;=M112,N112,0)</f>
        <v>20</v>
      </c>
      <c r="X112" s="26"/>
      <c r="Y112" s="27" t="str">
        <f t="shared" si="82"/>
        <v>CUMPLIDA</v>
      </c>
      <c r="Z112" s="27" t="str">
        <f t="shared" ref="Z112:Z170" si="97">IF(A112&lt;&gt;"",IF(AF112=1,"VENCIDO",IF(AF112=2,"PRÓXIMO A VENCER",IF(AF112=3,"EN TERMINO",IF(AF112=4,"CON AVANCE",IF(AF112=5,"CUMPLIDO",))))),"")</f>
        <v/>
      </c>
      <c r="AA112" s="29" t="s">
        <v>1569</v>
      </c>
      <c r="AB112" s="29" t="str">
        <f t="shared" si="84"/>
        <v>H13AF18</v>
      </c>
      <c r="AC112" s="29">
        <f t="shared" ref="AC112:AC171" si="98">IF(A112&lt;&gt;"",1,AC111+1)</f>
        <v>2</v>
      </c>
      <c r="AD112" s="29" t="str">
        <f t="shared" si="85"/>
        <v>H13AF18 - 2</v>
      </c>
      <c r="AE112" s="30">
        <f t="shared" si="74"/>
        <v>5</v>
      </c>
      <c r="AF112" s="30">
        <f t="shared" si="75"/>
        <v>5</v>
      </c>
      <c r="AG112" s="30" t="str">
        <f t="shared" si="87"/>
        <v>H13AF18.</v>
      </c>
      <c r="AH112" s="30" t="str">
        <f t="shared" si="88"/>
        <v>H13AF18</v>
      </c>
      <c r="AI112" s="9"/>
      <c r="AJ112" s="10"/>
      <c r="AK112" s="11"/>
      <c r="AL112" s="12"/>
    </row>
    <row r="113" spans="1:38" s="13" customFormat="1" ht="350.1" customHeight="1" x14ac:dyDescent="0.2">
      <c r="A113" s="26"/>
      <c r="B113" s="15">
        <v>112</v>
      </c>
      <c r="C113" s="26">
        <v>27</v>
      </c>
      <c r="D113" s="26" t="s">
        <v>1046</v>
      </c>
      <c r="E113" s="22">
        <v>1801001</v>
      </c>
      <c r="F113" s="31" t="s">
        <v>2210</v>
      </c>
      <c r="G113" s="31" t="s">
        <v>1604</v>
      </c>
      <c r="H113" s="43" t="s">
        <v>1571</v>
      </c>
      <c r="I113" s="43" t="s">
        <v>2343</v>
      </c>
      <c r="J113" s="43" t="s">
        <v>2510</v>
      </c>
      <c r="K113" s="26">
        <v>1</v>
      </c>
      <c r="L113" s="42">
        <v>43690</v>
      </c>
      <c r="M113" s="44">
        <v>43830</v>
      </c>
      <c r="N113" s="21">
        <f t="shared" si="92"/>
        <v>20</v>
      </c>
      <c r="O113" s="33" t="s">
        <v>1602</v>
      </c>
      <c r="P113" s="22">
        <v>1</v>
      </c>
      <c r="Q113" s="41" t="s">
        <v>2511</v>
      </c>
      <c r="R113" s="41"/>
      <c r="S113" s="23">
        <f t="shared" si="89"/>
        <v>-1461</v>
      </c>
      <c r="T113" s="24">
        <f t="shared" si="93"/>
        <v>100</v>
      </c>
      <c r="U113" s="25">
        <f t="shared" si="94"/>
        <v>20</v>
      </c>
      <c r="V113" s="25">
        <f t="shared" si="95"/>
        <v>20</v>
      </c>
      <c r="W113" s="25">
        <f t="shared" si="96"/>
        <v>20</v>
      </c>
      <c r="X113" s="26"/>
      <c r="Y113" s="27" t="str">
        <f t="shared" ref="Y113:Y171" si="99">IF(T113=100,"CUMPLIDA",IF(M113-$AJ$1&lt;0,"VENCIDA",IF(M113-$AJ$1&lt;=30,"PRÓXIMA A VENCER",IF(T113&gt;0,"CON AVANCE","EN TERMINO"))))</f>
        <v>CUMPLIDA</v>
      </c>
      <c r="Z113" s="27" t="str">
        <f t="shared" si="97"/>
        <v/>
      </c>
      <c r="AA113" s="29" t="s">
        <v>1569</v>
      </c>
      <c r="AB113" s="29" t="str">
        <f t="shared" ref="AB113:AB171" si="100">AH113</f>
        <v>H13AF18</v>
      </c>
      <c r="AC113" s="29">
        <f t="shared" si="98"/>
        <v>3</v>
      </c>
      <c r="AD113" s="29" t="str">
        <f t="shared" ref="AD113:AD171" si="101">CONCATENATE(AB113," - ",AC113)</f>
        <v>H13AF18 - 3</v>
      </c>
      <c r="AE113" s="30">
        <f t="shared" si="74"/>
        <v>5</v>
      </c>
      <c r="AF113" s="30">
        <f t="shared" si="75"/>
        <v>5</v>
      </c>
      <c r="AG113" s="30" t="str">
        <f t="shared" si="87"/>
        <v>H13AF18.</v>
      </c>
      <c r="AH113" s="30" t="str">
        <f t="shared" si="88"/>
        <v>H13AF18</v>
      </c>
      <c r="AI113" s="9"/>
      <c r="AJ113" s="10"/>
      <c r="AK113" s="11"/>
      <c r="AL113" s="12"/>
    </row>
    <row r="114" spans="1:38" s="13" customFormat="1" ht="350.1" customHeight="1" x14ac:dyDescent="0.2">
      <c r="A114" s="26">
        <v>89</v>
      </c>
      <c r="B114" s="15">
        <v>113</v>
      </c>
      <c r="C114" s="26"/>
      <c r="D114" s="26" t="s">
        <v>1046</v>
      </c>
      <c r="E114" s="22">
        <v>1801001</v>
      </c>
      <c r="F114" s="32" t="s">
        <v>2211</v>
      </c>
      <c r="G114" s="32" t="s">
        <v>1605</v>
      </c>
      <c r="H114" s="43" t="s">
        <v>1606</v>
      </c>
      <c r="I114" s="43" t="s">
        <v>1607</v>
      </c>
      <c r="J114" s="43" t="s">
        <v>1578</v>
      </c>
      <c r="K114" s="26">
        <v>1</v>
      </c>
      <c r="L114" s="42">
        <v>43690</v>
      </c>
      <c r="M114" s="44">
        <v>43738</v>
      </c>
      <c r="N114" s="21">
        <f t="shared" si="92"/>
        <v>6.8571428571428568</v>
      </c>
      <c r="O114" s="22" t="s">
        <v>466</v>
      </c>
      <c r="P114" s="41">
        <v>1</v>
      </c>
      <c r="Q114" s="41" t="s">
        <v>1909</v>
      </c>
      <c r="R114" s="41"/>
      <c r="S114" s="23">
        <f t="shared" si="89"/>
        <v>-1457.9333333333334</v>
      </c>
      <c r="T114" s="24">
        <f t="shared" si="93"/>
        <v>100</v>
      </c>
      <c r="U114" s="25">
        <f t="shared" si="94"/>
        <v>6.8571428571428568</v>
      </c>
      <c r="V114" s="25">
        <f t="shared" si="95"/>
        <v>6.8571428571428568</v>
      </c>
      <c r="W114" s="25">
        <f t="shared" si="96"/>
        <v>6.8571428571428568</v>
      </c>
      <c r="X114" s="26"/>
      <c r="Y114" s="27" t="str">
        <f t="shared" si="99"/>
        <v>CUMPLIDA</v>
      </c>
      <c r="Z114" s="27" t="str">
        <f t="shared" si="97"/>
        <v>CUMPLIDO</v>
      </c>
      <c r="AA114" s="29" t="s">
        <v>1569</v>
      </c>
      <c r="AB114" s="29" t="str">
        <f t="shared" si="100"/>
        <v>H14AF18</v>
      </c>
      <c r="AC114" s="29">
        <f t="shared" si="98"/>
        <v>1</v>
      </c>
      <c r="AD114" s="29" t="str">
        <f t="shared" si="101"/>
        <v>H14AF18 - 1</v>
      </c>
      <c r="AE114" s="30">
        <f t="shared" si="74"/>
        <v>5</v>
      </c>
      <c r="AF114" s="30">
        <f t="shared" si="75"/>
        <v>5</v>
      </c>
      <c r="AG114" s="30" t="str">
        <f t="shared" si="87"/>
        <v>H14AF18.</v>
      </c>
      <c r="AH114" s="30" t="str">
        <f t="shared" si="88"/>
        <v>H14AF18</v>
      </c>
      <c r="AI114" s="9"/>
      <c r="AJ114" s="10"/>
      <c r="AK114" s="11"/>
      <c r="AL114" s="12"/>
    </row>
    <row r="115" spans="1:38" s="13" customFormat="1" ht="350.1" customHeight="1" x14ac:dyDescent="0.2">
      <c r="A115" s="26">
        <v>90</v>
      </c>
      <c r="B115" s="15">
        <v>114</v>
      </c>
      <c r="C115" s="26"/>
      <c r="D115" s="26" t="s">
        <v>1045</v>
      </c>
      <c r="E115" s="22">
        <v>1801001</v>
      </c>
      <c r="F115" s="32" t="s">
        <v>2212</v>
      </c>
      <c r="G115" s="32" t="s">
        <v>1608</v>
      </c>
      <c r="H115" s="35" t="s">
        <v>1733</v>
      </c>
      <c r="I115" s="35" t="s">
        <v>1609</v>
      </c>
      <c r="J115" s="35" t="s">
        <v>1610</v>
      </c>
      <c r="K115" s="22">
        <v>1</v>
      </c>
      <c r="L115" s="42">
        <v>43690</v>
      </c>
      <c r="M115" s="42">
        <v>43799</v>
      </c>
      <c r="N115" s="21">
        <f t="shared" si="92"/>
        <v>15.571428571428571</v>
      </c>
      <c r="O115" s="22" t="s">
        <v>1752</v>
      </c>
      <c r="P115" s="41">
        <v>1</v>
      </c>
      <c r="Q115" s="41" t="s">
        <v>1909</v>
      </c>
      <c r="R115" s="41"/>
      <c r="S115" s="23">
        <f t="shared" si="89"/>
        <v>-1459.9666666666667</v>
      </c>
      <c r="T115" s="24">
        <f t="shared" si="93"/>
        <v>100</v>
      </c>
      <c r="U115" s="25">
        <f t="shared" si="94"/>
        <v>15.571428571428571</v>
      </c>
      <c r="V115" s="25">
        <f t="shared" si="95"/>
        <v>15.571428571428571</v>
      </c>
      <c r="W115" s="25">
        <f t="shared" si="96"/>
        <v>15.571428571428571</v>
      </c>
      <c r="X115" s="26"/>
      <c r="Y115" s="27" t="str">
        <f t="shared" si="99"/>
        <v>CUMPLIDA</v>
      </c>
      <c r="Z115" s="27" t="str">
        <f t="shared" si="97"/>
        <v>CUMPLIDO</v>
      </c>
      <c r="AA115" s="29" t="s">
        <v>1569</v>
      </c>
      <c r="AB115" s="29" t="str">
        <f t="shared" si="100"/>
        <v>H15AF18</v>
      </c>
      <c r="AC115" s="29">
        <f t="shared" si="98"/>
        <v>1</v>
      </c>
      <c r="AD115" s="29" t="str">
        <f t="shared" si="101"/>
        <v>H15AF18 - 1</v>
      </c>
      <c r="AE115" s="30">
        <f t="shared" ref="AE115:AE178" si="102">IF(Y115="VENCIDA",1,IF(Y115="PRÓXIMA A VENCER",2,IF(Y115="EN TERMINO",3,IF(Y115="CON AVANCE",4,IF(Y115="CUMPLIDA",5,)))))</f>
        <v>5</v>
      </c>
      <c r="AF115" s="30">
        <f t="shared" ref="AF115:AF178" si="103">IF(AC116=AC115+1,MIN(AE115,AF116),AE115)</f>
        <v>5</v>
      </c>
      <c r="AG115" s="30" t="str">
        <f t="shared" ref="AG115:AG178" si="104">IF(A115&lt;&gt;"",MID(F115,1,FIND(" ",F115,1)-1),AG114)</f>
        <v>H15AF18.</v>
      </c>
      <c r="AH115" s="30" t="str">
        <f t="shared" ref="AH115:AH178" si="105">IFERROR(MID(AG115,1,FIND(".",AG115,1)-1),AG115)</f>
        <v>H15AF18</v>
      </c>
      <c r="AI115" s="9"/>
      <c r="AJ115" s="10"/>
      <c r="AK115" s="11"/>
      <c r="AL115" s="12"/>
    </row>
    <row r="116" spans="1:38" s="13" customFormat="1" ht="350.1" customHeight="1" x14ac:dyDescent="0.2">
      <c r="A116" s="26">
        <v>91</v>
      </c>
      <c r="B116" s="15">
        <v>115</v>
      </c>
      <c r="C116" s="26">
        <v>28</v>
      </c>
      <c r="D116" s="26" t="s">
        <v>1046</v>
      </c>
      <c r="E116" s="22">
        <v>1801001</v>
      </c>
      <c r="F116" s="35" t="s">
        <v>2213</v>
      </c>
      <c r="G116" s="35" t="s">
        <v>1611</v>
      </c>
      <c r="H116" s="43" t="s">
        <v>1571</v>
      </c>
      <c r="I116" s="26" t="s">
        <v>1612</v>
      </c>
      <c r="J116" s="26" t="s">
        <v>1573</v>
      </c>
      <c r="K116" s="26">
        <v>1</v>
      </c>
      <c r="L116" s="42">
        <v>43690</v>
      </c>
      <c r="M116" s="42">
        <v>43830</v>
      </c>
      <c r="N116" s="21">
        <f t="shared" si="92"/>
        <v>20</v>
      </c>
      <c r="O116" s="22" t="s">
        <v>1753</v>
      </c>
      <c r="P116" s="22">
        <v>1</v>
      </c>
      <c r="Q116" s="35" t="s">
        <v>2105</v>
      </c>
      <c r="R116" s="22"/>
      <c r="S116" s="23">
        <f t="shared" si="89"/>
        <v>-1461</v>
      </c>
      <c r="T116" s="24">
        <f t="shared" si="93"/>
        <v>100</v>
      </c>
      <c r="U116" s="25">
        <f t="shared" si="94"/>
        <v>20</v>
      </c>
      <c r="V116" s="25">
        <f t="shared" si="95"/>
        <v>20</v>
      </c>
      <c r="W116" s="25">
        <f t="shared" si="96"/>
        <v>20</v>
      </c>
      <c r="X116" s="26"/>
      <c r="Y116" s="27" t="str">
        <f t="shared" si="99"/>
        <v>CUMPLIDA</v>
      </c>
      <c r="Z116" s="27" t="str">
        <f t="shared" si="97"/>
        <v>CUMPLIDO</v>
      </c>
      <c r="AA116" s="29" t="s">
        <v>1569</v>
      </c>
      <c r="AB116" s="29" t="str">
        <f t="shared" si="100"/>
        <v>H16AF18</v>
      </c>
      <c r="AC116" s="29">
        <f t="shared" si="98"/>
        <v>1</v>
      </c>
      <c r="AD116" s="29" t="str">
        <f t="shared" si="101"/>
        <v>H16AF18 - 1</v>
      </c>
      <c r="AE116" s="30">
        <f t="shared" si="102"/>
        <v>5</v>
      </c>
      <c r="AF116" s="30">
        <f t="shared" si="103"/>
        <v>5</v>
      </c>
      <c r="AG116" s="30" t="str">
        <f t="shared" si="104"/>
        <v>H16AF18.</v>
      </c>
      <c r="AH116" s="30" t="str">
        <f t="shared" si="105"/>
        <v>H16AF18</v>
      </c>
      <c r="AI116" s="9"/>
      <c r="AJ116" s="10"/>
      <c r="AK116" s="11"/>
      <c r="AL116" s="12"/>
    </row>
    <row r="117" spans="1:38" s="13" customFormat="1" ht="350.1" customHeight="1" x14ac:dyDescent="0.2">
      <c r="A117" s="26"/>
      <c r="B117" s="15">
        <v>116</v>
      </c>
      <c r="C117" s="26">
        <v>29</v>
      </c>
      <c r="D117" s="26" t="s">
        <v>1046</v>
      </c>
      <c r="E117" s="22">
        <v>1801001</v>
      </c>
      <c r="F117" s="32" t="s">
        <v>2214</v>
      </c>
      <c r="G117" s="32" t="s">
        <v>1611</v>
      </c>
      <c r="H117" s="43" t="s">
        <v>1571</v>
      </c>
      <c r="I117" s="43" t="s">
        <v>1590</v>
      </c>
      <c r="J117" s="43" t="s">
        <v>2518</v>
      </c>
      <c r="K117" s="26">
        <v>1</v>
      </c>
      <c r="L117" s="42">
        <v>43690</v>
      </c>
      <c r="M117" s="44">
        <v>43830</v>
      </c>
      <c r="N117" s="21">
        <f t="shared" si="92"/>
        <v>20</v>
      </c>
      <c r="O117" s="33" t="s">
        <v>1753</v>
      </c>
      <c r="P117" s="22">
        <v>1</v>
      </c>
      <c r="Q117" s="41" t="s">
        <v>1909</v>
      </c>
      <c r="R117" s="49">
        <v>44260</v>
      </c>
      <c r="S117" s="23">
        <f t="shared" si="89"/>
        <v>14.333333333333334</v>
      </c>
      <c r="T117" s="24">
        <f t="shared" si="93"/>
        <v>100</v>
      </c>
      <c r="U117" s="25">
        <f t="shared" si="94"/>
        <v>20</v>
      </c>
      <c r="V117" s="25">
        <f t="shared" si="95"/>
        <v>20</v>
      </c>
      <c r="W117" s="25">
        <f t="shared" si="96"/>
        <v>20</v>
      </c>
      <c r="X117" s="26"/>
      <c r="Y117" s="27" t="str">
        <f t="shared" si="99"/>
        <v>CUMPLIDA</v>
      </c>
      <c r="Z117" s="27" t="str">
        <f t="shared" si="97"/>
        <v/>
      </c>
      <c r="AA117" s="29" t="s">
        <v>1569</v>
      </c>
      <c r="AB117" s="29" t="str">
        <f t="shared" si="100"/>
        <v>H16AF18</v>
      </c>
      <c r="AC117" s="29">
        <f t="shared" si="98"/>
        <v>2</v>
      </c>
      <c r="AD117" s="29" t="str">
        <f t="shared" si="101"/>
        <v>H16AF18 - 2</v>
      </c>
      <c r="AE117" s="30">
        <f t="shared" si="102"/>
        <v>5</v>
      </c>
      <c r="AF117" s="30">
        <f t="shared" si="103"/>
        <v>5</v>
      </c>
      <c r="AG117" s="30" t="str">
        <f t="shared" si="104"/>
        <v>H16AF18.</v>
      </c>
      <c r="AH117" s="30" t="str">
        <f t="shared" si="105"/>
        <v>H16AF18</v>
      </c>
      <c r="AI117" s="9"/>
      <c r="AJ117" s="10"/>
      <c r="AK117" s="11"/>
      <c r="AL117" s="12"/>
    </row>
    <row r="118" spans="1:38" s="13" customFormat="1" ht="350.1" customHeight="1" x14ac:dyDescent="0.2">
      <c r="A118" s="26"/>
      <c r="B118" s="15">
        <v>117</v>
      </c>
      <c r="C118" s="26">
        <v>30</v>
      </c>
      <c r="D118" s="26" t="s">
        <v>1046</v>
      </c>
      <c r="E118" s="22">
        <v>1801001</v>
      </c>
      <c r="F118" s="32" t="s">
        <v>2215</v>
      </c>
      <c r="G118" s="32" t="s">
        <v>1611</v>
      </c>
      <c r="H118" s="43" t="s">
        <v>1571</v>
      </c>
      <c r="I118" s="43" t="s">
        <v>2343</v>
      </c>
      <c r="J118" s="43" t="s">
        <v>2515</v>
      </c>
      <c r="K118" s="26">
        <v>2</v>
      </c>
      <c r="L118" s="42">
        <v>43690</v>
      </c>
      <c r="M118" s="44">
        <v>43830</v>
      </c>
      <c r="N118" s="21">
        <f t="shared" si="92"/>
        <v>20</v>
      </c>
      <c r="O118" s="22" t="s">
        <v>1751</v>
      </c>
      <c r="P118" s="22">
        <v>2</v>
      </c>
      <c r="Q118" s="41" t="s">
        <v>1909</v>
      </c>
      <c r="R118" s="51">
        <v>44224</v>
      </c>
      <c r="S118" s="23">
        <f t="shared" si="89"/>
        <v>13.133333333333333</v>
      </c>
      <c r="T118" s="24">
        <f t="shared" si="93"/>
        <v>100</v>
      </c>
      <c r="U118" s="25">
        <f t="shared" si="94"/>
        <v>20</v>
      </c>
      <c r="V118" s="25">
        <f t="shared" si="95"/>
        <v>20</v>
      </c>
      <c r="W118" s="25">
        <f t="shared" si="96"/>
        <v>20</v>
      </c>
      <c r="X118" s="26"/>
      <c r="Y118" s="27" t="str">
        <f t="shared" si="99"/>
        <v>CUMPLIDA</v>
      </c>
      <c r="Z118" s="27" t="str">
        <f t="shared" si="97"/>
        <v/>
      </c>
      <c r="AA118" s="29" t="s">
        <v>1569</v>
      </c>
      <c r="AB118" s="29" t="str">
        <f t="shared" si="100"/>
        <v>H16AF18</v>
      </c>
      <c r="AC118" s="29">
        <f t="shared" si="98"/>
        <v>3</v>
      </c>
      <c r="AD118" s="29" t="str">
        <f t="shared" si="101"/>
        <v>H16AF18 - 3</v>
      </c>
      <c r="AE118" s="30">
        <f t="shared" si="102"/>
        <v>5</v>
      </c>
      <c r="AF118" s="30">
        <f t="shared" si="103"/>
        <v>5</v>
      </c>
      <c r="AG118" s="30" t="str">
        <f t="shared" si="104"/>
        <v>H16AF18.</v>
      </c>
      <c r="AH118" s="30" t="str">
        <f t="shared" si="105"/>
        <v>H16AF18</v>
      </c>
      <c r="AI118" s="9"/>
      <c r="AJ118" s="10"/>
      <c r="AK118" s="11"/>
      <c r="AL118" s="12"/>
    </row>
    <row r="119" spans="1:38" s="13" customFormat="1" ht="350.1" customHeight="1" x14ac:dyDescent="0.2">
      <c r="A119" s="26">
        <v>92</v>
      </c>
      <c r="B119" s="15">
        <v>118</v>
      </c>
      <c r="C119" s="26">
        <v>31</v>
      </c>
      <c r="D119" s="26" t="s">
        <v>1046</v>
      </c>
      <c r="E119" s="22">
        <v>1801001</v>
      </c>
      <c r="F119" s="35" t="s">
        <v>2216</v>
      </c>
      <c r="G119" s="35" t="s">
        <v>1613</v>
      </c>
      <c r="H119" s="43" t="s">
        <v>1571</v>
      </c>
      <c r="I119" s="43" t="s">
        <v>1590</v>
      </c>
      <c r="J119" s="43" t="s">
        <v>2518</v>
      </c>
      <c r="K119" s="26">
        <v>1</v>
      </c>
      <c r="L119" s="42">
        <v>43690</v>
      </c>
      <c r="M119" s="42">
        <v>43830</v>
      </c>
      <c r="N119" s="21">
        <f t="shared" si="92"/>
        <v>20</v>
      </c>
      <c r="O119" s="22" t="s">
        <v>466</v>
      </c>
      <c r="P119" s="22">
        <v>1</v>
      </c>
      <c r="Q119" s="35" t="s">
        <v>2342</v>
      </c>
      <c r="R119" s="50">
        <v>44260</v>
      </c>
      <c r="S119" s="23">
        <f t="shared" si="89"/>
        <v>14.333333333333334</v>
      </c>
      <c r="T119" s="24">
        <f t="shared" si="93"/>
        <v>100</v>
      </c>
      <c r="U119" s="25">
        <f t="shared" si="94"/>
        <v>20</v>
      </c>
      <c r="V119" s="25">
        <f t="shared" si="95"/>
        <v>20</v>
      </c>
      <c r="W119" s="25">
        <f t="shared" si="96"/>
        <v>20</v>
      </c>
      <c r="X119" s="26"/>
      <c r="Y119" s="27" t="str">
        <f t="shared" si="99"/>
        <v>CUMPLIDA</v>
      </c>
      <c r="Z119" s="27" t="str">
        <f t="shared" si="97"/>
        <v>CUMPLIDO</v>
      </c>
      <c r="AA119" s="29" t="s">
        <v>1569</v>
      </c>
      <c r="AB119" s="29" t="str">
        <f t="shared" si="100"/>
        <v>H17AF18</v>
      </c>
      <c r="AC119" s="29">
        <f t="shared" si="98"/>
        <v>1</v>
      </c>
      <c r="AD119" s="29" t="str">
        <f t="shared" si="101"/>
        <v>H17AF18 - 1</v>
      </c>
      <c r="AE119" s="30">
        <f t="shared" si="102"/>
        <v>5</v>
      </c>
      <c r="AF119" s="30">
        <f t="shared" si="103"/>
        <v>5</v>
      </c>
      <c r="AG119" s="30" t="str">
        <f t="shared" si="104"/>
        <v>H17AF18.</v>
      </c>
      <c r="AH119" s="30" t="str">
        <f t="shared" si="105"/>
        <v>H17AF18</v>
      </c>
      <c r="AI119" s="9"/>
      <c r="AJ119" s="10"/>
      <c r="AK119" s="11"/>
      <c r="AL119" s="12"/>
    </row>
    <row r="120" spans="1:38" s="13" customFormat="1" ht="350.1" customHeight="1" x14ac:dyDescent="0.2">
      <c r="A120" s="26"/>
      <c r="B120" s="15">
        <v>119</v>
      </c>
      <c r="C120" s="26">
        <v>32</v>
      </c>
      <c r="D120" s="26" t="s">
        <v>1046</v>
      </c>
      <c r="E120" s="22">
        <v>1801001</v>
      </c>
      <c r="F120" s="35" t="s">
        <v>2217</v>
      </c>
      <c r="G120" s="35" t="s">
        <v>1613</v>
      </c>
      <c r="H120" s="43" t="s">
        <v>1571</v>
      </c>
      <c r="I120" s="43" t="s">
        <v>2343</v>
      </c>
      <c r="J120" s="43" t="s">
        <v>2344</v>
      </c>
      <c r="K120" s="26">
        <v>1</v>
      </c>
      <c r="L120" s="42">
        <v>43690</v>
      </c>
      <c r="M120" s="42">
        <v>43830</v>
      </c>
      <c r="N120" s="21">
        <f t="shared" si="92"/>
        <v>20</v>
      </c>
      <c r="O120" s="22" t="s">
        <v>1614</v>
      </c>
      <c r="P120" s="22">
        <v>1</v>
      </c>
      <c r="Q120" s="35" t="s">
        <v>2517</v>
      </c>
      <c r="R120" s="52">
        <v>44224</v>
      </c>
      <c r="S120" s="23">
        <f t="shared" si="89"/>
        <v>13.133333333333333</v>
      </c>
      <c r="T120" s="24">
        <f t="shared" si="93"/>
        <v>100</v>
      </c>
      <c r="U120" s="25">
        <f t="shared" si="94"/>
        <v>20</v>
      </c>
      <c r="V120" s="25">
        <f t="shared" si="95"/>
        <v>20</v>
      </c>
      <c r="W120" s="25">
        <f t="shared" si="96"/>
        <v>20</v>
      </c>
      <c r="X120" s="26"/>
      <c r="Y120" s="27" t="str">
        <f t="shared" si="99"/>
        <v>CUMPLIDA</v>
      </c>
      <c r="Z120" s="27" t="str">
        <f t="shared" si="97"/>
        <v/>
      </c>
      <c r="AA120" s="29" t="s">
        <v>1569</v>
      </c>
      <c r="AB120" s="29" t="str">
        <f t="shared" si="100"/>
        <v>H17AF18</v>
      </c>
      <c r="AC120" s="29">
        <f t="shared" si="98"/>
        <v>2</v>
      </c>
      <c r="AD120" s="29" t="str">
        <f t="shared" si="101"/>
        <v>H17AF18 - 2</v>
      </c>
      <c r="AE120" s="30">
        <f t="shared" si="102"/>
        <v>5</v>
      </c>
      <c r="AF120" s="30">
        <f t="shared" si="103"/>
        <v>5</v>
      </c>
      <c r="AG120" s="30" t="str">
        <f t="shared" si="104"/>
        <v>H17AF18.</v>
      </c>
      <c r="AH120" s="30" t="str">
        <f t="shared" si="105"/>
        <v>H17AF18</v>
      </c>
      <c r="AI120" s="9"/>
      <c r="AJ120" s="10"/>
      <c r="AK120" s="11"/>
      <c r="AL120" s="12"/>
    </row>
    <row r="121" spans="1:38" s="13" customFormat="1" ht="350.1" customHeight="1" x14ac:dyDescent="0.2">
      <c r="A121" s="26">
        <v>93</v>
      </c>
      <c r="B121" s="15">
        <v>120</v>
      </c>
      <c r="C121" s="26">
        <v>33</v>
      </c>
      <c r="D121" s="26" t="s">
        <v>1045</v>
      </c>
      <c r="E121" s="22">
        <v>1801001</v>
      </c>
      <c r="F121" s="35" t="s">
        <v>2218</v>
      </c>
      <c r="G121" s="35" t="s">
        <v>1616</v>
      </c>
      <c r="H121" s="43" t="s">
        <v>1571</v>
      </c>
      <c r="I121" s="43" t="s">
        <v>1590</v>
      </c>
      <c r="J121" s="43" t="s">
        <v>2518</v>
      </c>
      <c r="K121" s="26">
        <v>1</v>
      </c>
      <c r="L121" s="42">
        <v>43690</v>
      </c>
      <c r="M121" s="42">
        <v>43830</v>
      </c>
      <c r="N121" s="21">
        <f t="shared" si="92"/>
        <v>20</v>
      </c>
      <c r="O121" s="22" t="s">
        <v>466</v>
      </c>
      <c r="P121" s="22">
        <v>1</v>
      </c>
      <c r="Q121" s="35" t="s">
        <v>2342</v>
      </c>
      <c r="R121" s="50">
        <v>44260</v>
      </c>
      <c r="S121" s="23">
        <f t="shared" si="89"/>
        <v>14.333333333333334</v>
      </c>
      <c r="T121" s="24">
        <f t="shared" si="93"/>
        <v>100</v>
      </c>
      <c r="U121" s="25">
        <f t="shared" si="94"/>
        <v>20</v>
      </c>
      <c r="V121" s="25">
        <f t="shared" si="95"/>
        <v>20</v>
      </c>
      <c r="W121" s="25">
        <f t="shared" si="96"/>
        <v>20</v>
      </c>
      <c r="X121" s="26"/>
      <c r="Y121" s="27" t="str">
        <f t="shared" si="99"/>
        <v>CUMPLIDA</v>
      </c>
      <c r="Z121" s="27" t="str">
        <f t="shared" si="97"/>
        <v>CUMPLIDO</v>
      </c>
      <c r="AA121" s="29" t="s">
        <v>1569</v>
      </c>
      <c r="AB121" s="29" t="str">
        <f t="shared" si="100"/>
        <v>H18AF18</v>
      </c>
      <c r="AC121" s="29">
        <f t="shared" si="98"/>
        <v>1</v>
      </c>
      <c r="AD121" s="29" t="str">
        <f t="shared" si="101"/>
        <v>H18AF18 - 1</v>
      </c>
      <c r="AE121" s="30">
        <f t="shared" si="102"/>
        <v>5</v>
      </c>
      <c r="AF121" s="30">
        <f t="shared" si="103"/>
        <v>5</v>
      </c>
      <c r="AG121" s="30" t="str">
        <f t="shared" si="104"/>
        <v>H18AF18.</v>
      </c>
      <c r="AH121" s="30" t="str">
        <f t="shared" si="105"/>
        <v>H18AF18</v>
      </c>
      <c r="AI121" s="9"/>
      <c r="AJ121" s="10"/>
      <c r="AK121" s="11"/>
      <c r="AL121" s="12"/>
    </row>
    <row r="122" spans="1:38" s="13" customFormat="1" ht="350.1" customHeight="1" x14ac:dyDescent="0.2">
      <c r="A122" s="26"/>
      <c r="B122" s="15">
        <v>121</v>
      </c>
      <c r="C122" s="26">
        <v>34</v>
      </c>
      <c r="D122" s="26" t="s">
        <v>1045</v>
      </c>
      <c r="E122" s="22">
        <v>1801001</v>
      </c>
      <c r="F122" s="35" t="s">
        <v>2219</v>
      </c>
      <c r="G122" s="35" t="s">
        <v>1616</v>
      </c>
      <c r="H122" s="43" t="s">
        <v>1571</v>
      </c>
      <c r="I122" s="43" t="s">
        <v>2343</v>
      </c>
      <c r="J122" s="43" t="s">
        <v>2344</v>
      </c>
      <c r="K122" s="26">
        <v>1</v>
      </c>
      <c r="L122" s="42">
        <v>43690</v>
      </c>
      <c r="M122" s="42">
        <v>43830</v>
      </c>
      <c r="N122" s="21">
        <f t="shared" si="92"/>
        <v>20</v>
      </c>
      <c r="O122" s="22" t="s">
        <v>1614</v>
      </c>
      <c r="P122" s="22">
        <v>1</v>
      </c>
      <c r="Q122" s="35" t="s">
        <v>2517</v>
      </c>
      <c r="R122" s="52">
        <v>44224</v>
      </c>
      <c r="S122" s="23">
        <f t="shared" si="89"/>
        <v>13.133333333333333</v>
      </c>
      <c r="T122" s="24">
        <f t="shared" si="93"/>
        <v>100</v>
      </c>
      <c r="U122" s="25">
        <f t="shared" si="94"/>
        <v>20</v>
      </c>
      <c r="V122" s="25">
        <f t="shared" si="95"/>
        <v>20</v>
      </c>
      <c r="W122" s="25">
        <f t="shared" si="96"/>
        <v>20</v>
      </c>
      <c r="X122" s="26"/>
      <c r="Y122" s="27" t="str">
        <f t="shared" si="99"/>
        <v>CUMPLIDA</v>
      </c>
      <c r="Z122" s="27" t="str">
        <f t="shared" si="97"/>
        <v/>
      </c>
      <c r="AA122" s="29" t="s">
        <v>1569</v>
      </c>
      <c r="AB122" s="29" t="str">
        <f t="shared" si="100"/>
        <v>H18AF18</v>
      </c>
      <c r="AC122" s="29">
        <f t="shared" si="98"/>
        <v>2</v>
      </c>
      <c r="AD122" s="29" t="str">
        <f t="shared" si="101"/>
        <v>H18AF18 - 2</v>
      </c>
      <c r="AE122" s="30">
        <f t="shared" si="102"/>
        <v>5</v>
      </c>
      <c r="AF122" s="30">
        <f t="shared" si="103"/>
        <v>5</v>
      </c>
      <c r="AG122" s="30" t="str">
        <f t="shared" si="104"/>
        <v>H18AF18.</v>
      </c>
      <c r="AH122" s="30" t="str">
        <f t="shared" si="105"/>
        <v>H18AF18</v>
      </c>
      <c r="AI122" s="9"/>
      <c r="AJ122" s="10"/>
      <c r="AK122" s="11"/>
      <c r="AL122" s="12"/>
    </row>
    <row r="123" spans="1:38" s="13" customFormat="1" ht="350.1" customHeight="1" x14ac:dyDescent="0.2">
      <c r="A123" s="26">
        <v>94</v>
      </c>
      <c r="B123" s="15">
        <v>122</v>
      </c>
      <c r="C123" s="26">
        <v>35</v>
      </c>
      <c r="D123" s="26" t="s">
        <v>1045</v>
      </c>
      <c r="E123" s="22">
        <v>1801001</v>
      </c>
      <c r="F123" s="43" t="s">
        <v>2220</v>
      </c>
      <c r="G123" s="43" t="s">
        <v>1617</v>
      </c>
      <c r="H123" s="43" t="s">
        <v>1571</v>
      </c>
      <c r="I123" s="43" t="s">
        <v>1590</v>
      </c>
      <c r="J123" s="43" t="s">
        <v>2518</v>
      </c>
      <c r="K123" s="26">
        <v>1</v>
      </c>
      <c r="L123" s="42">
        <v>43690</v>
      </c>
      <c r="M123" s="42">
        <v>43830</v>
      </c>
      <c r="N123" s="21">
        <f t="shared" si="92"/>
        <v>20</v>
      </c>
      <c r="O123" s="22" t="s">
        <v>466</v>
      </c>
      <c r="P123" s="22">
        <v>1</v>
      </c>
      <c r="Q123" s="35" t="s">
        <v>2342</v>
      </c>
      <c r="R123" s="50">
        <v>44260</v>
      </c>
      <c r="S123" s="23">
        <f t="shared" si="89"/>
        <v>14.333333333333334</v>
      </c>
      <c r="T123" s="24">
        <f t="shared" si="93"/>
        <v>100</v>
      </c>
      <c r="U123" s="25">
        <f t="shared" si="94"/>
        <v>20</v>
      </c>
      <c r="V123" s="25">
        <f t="shared" si="95"/>
        <v>20</v>
      </c>
      <c r="W123" s="25">
        <f t="shared" si="96"/>
        <v>20</v>
      </c>
      <c r="X123" s="26"/>
      <c r="Y123" s="27" t="str">
        <f t="shared" si="99"/>
        <v>CUMPLIDA</v>
      </c>
      <c r="Z123" s="27" t="str">
        <f t="shared" si="97"/>
        <v>CUMPLIDO</v>
      </c>
      <c r="AA123" s="29" t="s">
        <v>1569</v>
      </c>
      <c r="AB123" s="29" t="str">
        <f t="shared" si="100"/>
        <v>H19AF18</v>
      </c>
      <c r="AC123" s="29">
        <f t="shared" si="98"/>
        <v>1</v>
      </c>
      <c r="AD123" s="29" t="str">
        <f t="shared" si="101"/>
        <v>H19AF18 - 1</v>
      </c>
      <c r="AE123" s="30">
        <f t="shared" si="102"/>
        <v>5</v>
      </c>
      <c r="AF123" s="30">
        <f t="shared" si="103"/>
        <v>5</v>
      </c>
      <c r="AG123" s="30" t="str">
        <f t="shared" si="104"/>
        <v>H19AF18.</v>
      </c>
      <c r="AH123" s="30" t="str">
        <f t="shared" si="105"/>
        <v>H19AF18</v>
      </c>
      <c r="AI123" s="9"/>
      <c r="AJ123" s="10"/>
      <c r="AK123" s="11"/>
      <c r="AL123" s="12"/>
    </row>
    <row r="124" spans="1:38" s="13" customFormat="1" ht="350.1" customHeight="1" x14ac:dyDescent="0.2">
      <c r="A124" s="26"/>
      <c r="B124" s="15">
        <v>123</v>
      </c>
      <c r="C124" s="26">
        <v>36</v>
      </c>
      <c r="D124" s="26" t="s">
        <v>1045</v>
      </c>
      <c r="E124" s="22">
        <v>1801001</v>
      </c>
      <c r="F124" s="43" t="s">
        <v>2221</v>
      </c>
      <c r="G124" s="43" t="s">
        <v>1617</v>
      </c>
      <c r="H124" s="43" t="s">
        <v>1571</v>
      </c>
      <c r="I124" s="43" t="s">
        <v>2343</v>
      </c>
      <c r="J124" s="43" t="s">
        <v>2344</v>
      </c>
      <c r="K124" s="26">
        <v>1</v>
      </c>
      <c r="L124" s="42">
        <v>43690</v>
      </c>
      <c r="M124" s="42">
        <v>43830</v>
      </c>
      <c r="N124" s="21">
        <f t="shared" si="92"/>
        <v>20</v>
      </c>
      <c r="O124" s="22" t="s">
        <v>1614</v>
      </c>
      <c r="P124" s="22">
        <v>1</v>
      </c>
      <c r="Q124" s="35" t="s">
        <v>2508</v>
      </c>
      <c r="R124" s="22"/>
      <c r="S124" s="23">
        <f t="shared" si="89"/>
        <v>-1461</v>
      </c>
      <c r="T124" s="24">
        <f t="shared" si="93"/>
        <v>100</v>
      </c>
      <c r="U124" s="25">
        <f t="shared" si="94"/>
        <v>20</v>
      </c>
      <c r="V124" s="25">
        <f t="shared" si="95"/>
        <v>20</v>
      </c>
      <c r="W124" s="25">
        <f t="shared" si="96"/>
        <v>20</v>
      </c>
      <c r="X124" s="26"/>
      <c r="Y124" s="27" t="str">
        <f t="shared" si="99"/>
        <v>CUMPLIDA</v>
      </c>
      <c r="Z124" s="27" t="str">
        <f t="shared" si="97"/>
        <v/>
      </c>
      <c r="AA124" s="29" t="s">
        <v>1569</v>
      </c>
      <c r="AB124" s="29" t="str">
        <f t="shared" si="100"/>
        <v>H19AF18</v>
      </c>
      <c r="AC124" s="29">
        <f t="shared" si="98"/>
        <v>2</v>
      </c>
      <c r="AD124" s="29" t="str">
        <f t="shared" si="101"/>
        <v>H19AF18 - 2</v>
      </c>
      <c r="AE124" s="30">
        <f t="shared" si="102"/>
        <v>5</v>
      </c>
      <c r="AF124" s="30">
        <f t="shared" si="103"/>
        <v>5</v>
      </c>
      <c r="AG124" s="30" t="str">
        <f t="shared" si="104"/>
        <v>H19AF18.</v>
      </c>
      <c r="AH124" s="30" t="str">
        <f t="shared" si="105"/>
        <v>H19AF18</v>
      </c>
      <c r="AI124" s="9"/>
      <c r="AJ124" s="10"/>
      <c r="AK124" s="11"/>
      <c r="AL124" s="12"/>
    </row>
    <row r="125" spans="1:38" s="13" customFormat="1" ht="350.1" customHeight="1" x14ac:dyDescent="0.2">
      <c r="A125" s="26">
        <v>95</v>
      </c>
      <c r="B125" s="15">
        <v>124</v>
      </c>
      <c r="C125" s="26">
        <v>37</v>
      </c>
      <c r="D125" s="26" t="s">
        <v>1046</v>
      </c>
      <c r="E125" s="22">
        <v>1801001</v>
      </c>
      <c r="F125" s="43" t="s">
        <v>2222</v>
      </c>
      <c r="G125" s="35" t="s">
        <v>1618</v>
      </c>
      <c r="H125" s="43" t="s">
        <v>1571</v>
      </c>
      <c r="I125" s="43" t="s">
        <v>1590</v>
      </c>
      <c r="J125" s="43" t="s">
        <v>1591</v>
      </c>
      <c r="K125" s="26">
        <v>1</v>
      </c>
      <c r="L125" s="42">
        <v>43690</v>
      </c>
      <c r="M125" s="42">
        <v>43830</v>
      </c>
      <c r="N125" s="21">
        <f t="shared" si="92"/>
        <v>20</v>
      </c>
      <c r="O125" s="22" t="s">
        <v>466</v>
      </c>
      <c r="P125" s="22">
        <v>1</v>
      </c>
      <c r="Q125" s="35" t="s">
        <v>2342</v>
      </c>
      <c r="R125" s="50">
        <v>44259</v>
      </c>
      <c r="S125" s="23">
        <f t="shared" si="89"/>
        <v>14.3</v>
      </c>
      <c r="T125" s="24">
        <f t="shared" si="93"/>
        <v>100</v>
      </c>
      <c r="U125" s="25">
        <f t="shared" si="94"/>
        <v>20</v>
      </c>
      <c r="V125" s="25">
        <f t="shared" si="95"/>
        <v>20</v>
      </c>
      <c r="W125" s="25">
        <f t="shared" si="96"/>
        <v>20</v>
      </c>
      <c r="X125" s="26"/>
      <c r="Y125" s="27" t="str">
        <f t="shared" si="99"/>
        <v>CUMPLIDA</v>
      </c>
      <c r="Z125" s="27" t="str">
        <f t="shared" si="97"/>
        <v>CUMPLIDO</v>
      </c>
      <c r="AA125" s="29" t="s">
        <v>1569</v>
      </c>
      <c r="AB125" s="29" t="str">
        <f t="shared" si="100"/>
        <v>H20AF18</v>
      </c>
      <c r="AC125" s="29">
        <f t="shared" si="98"/>
        <v>1</v>
      </c>
      <c r="AD125" s="29" t="str">
        <f t="shared" si="101"/>
        <v>H20AF18 - 1</v>
      </c>
      <c r="AE125" s="30">
        <f t="shared" si="102"/>
        <v>5</v>
      </c>
      <c r="AF125" s="30">
        <f t="shared" si="103"/>
        <v>5</v>
      </c>
      <c r="AG125" s="30" t="str">
        <f t="shared" si="104"/>
        <v>H20AF18.</v>
      </c>
      <c r="AH125" s="30" t="str">
        <f t="shared" si="105"/>
        <v>H20AF18</v>
      </c>
      <c r="AI125" s="9"/>
      <c r="AJ125" s="10"/>
      <c r="AK125" s="11"/>
      <c r="AL125" s="12"/>
    </row>
    <row r="126" spans="1:38" s="13" customFormat="1" ht="350.1" customHeight="1" x14ac:dyDescent="0.2">
      <c r="A126" s="26"/>
      <c r="B126" s="15">
        <v>125</v>
      </c>
      <c r="C126" s="26">
        <v>38</v>
      </c>
      <c r="D126" s="26" t="s">
        <v>1046</v>
      </c>
      <c r="E126" s="22">
        <v>1801001</v>
      </c>
      <c r="F126" s="43" t="s">
        <v>2223</v>
      </c>
      <c r="G126" s="35" t="s">
        <v>1618</v>
      </c>
      <c r="H126" s="43" t="s">
        <v>1571</v>
      </c>
      <c r="I126" s="43" t="s">
        <v>1592</v>
      </c>
      <c r="J126" s="43" t="s">
        <v>1615</v>
      </c>
      <c r="K126" s="26">
        <v>1</v>
      </c>
      <c r="L126" s="42">
        <v>43690</v>
      </c>
      <c r="M126" s="42">
        <v>43830</v>
      </c>
      <c r="N126" s="21">
        <f t="shared" si="92"/>
        <v>20</v>
      </c>
      <c r="O126" s="22" t="s">
        <v>1614</v>
      </c>
      <c r="P126" s="22">
        <v>1</v>
      </c>
      <c r="Q126" s="35" t="s">
        <v>2508</v>
      </c>
      <c r="R126" s="22"/>
      <c r="S126" s="23">
        <f t="shared" si="89"/>
        <v>-1461</v>
      </c>
      <c r="T126" s="24">
        <f t="shared" si="93"/>
        <v>100</v>
      </c>
      <c r="U126" s="25">
        <f t="shared" si="94"/>
        <v>20</v>
      </c>
      <c r="V126" s="25">
        <f t="shared" si="95"/>
        <v>20</v>
      </c>
      <c r="W126" s="25">
        <f t="shared" si="96"/>
        <v>20</v>
      </c>
      <c r="X126" s="26"/>
      <c r="Y126" s="27" t="str">
        <f t="shared" si="99"/>
        <v>CUMPLIDA</v>
      </c>
      <c r="Z126" s="27" t="str">
        <f t="shared" si="97"/>
        <v/>
      </c>
      <c r="AA126" s="29" t="s">
        <v>1569</v>
      </c>
      <c r="AB126" s="29" t="str">
        <f t="shared" si="100"/>
        <v>H20AF18</v>
      </c>
      <c r="AC126" s="29">
        <f t="shared" si="98"/>
        <v>2</v>
      </c>
      <c r="AD126" s="29" t="str">
        <f t="shared" si="101"/>
        <v>H20AF18 - 2</v>
      </c>
      <c r="AE126" s="30">
        <f t="shared" si="102"/>
        <v>5</v>
      </c>
      <c r="AF126" s="30">
        <f t="shared" si="103"/>
        <v>5</v>
      </c>
      <c r="AG126" s="30" t="str">
        <f t="shared" si="104"/>
        <v>H20AF18.</v>
      </c>
      <c r="AH126" s="30" t="str">
        <f t="shared" si="105"/>
        <v>H20AF18</v>
      </c>
      <c r="AI126" s="9"/>
      <c r="AJ126" s="10"/>
      <c r="AK126" s="11"/>
      <c r="AL126" s="12"/>
    </row>
    <row r="127" spans="1:38" s="13" customFormat="1" ht="350.1" customHeight="1" x14ac:dyDescent="0.2">
      <c r="A127" s="26">
        <v>96</v>
      </c>
      <c r="B127" s="15">
        <v>126</v>
      </c>
      <c r="C127" s="26"/>
      <c r="D127" s="26" t="s">
        <v>1045</v>
      </c>
      <c r="E127" s="22">
        <v>1801001</v>
      </c>
      <c r="F127" s="31" t="s">
        <v>2224</v>
      </c>
      <c r="G127" s="32" t="s">
        <v>2301</v>
      </c>
      <c r="H127" s="43" t="s">
        <v>1619</v>
      </c>
      <c r="I127" s="43" t="s">
        <v>1620</v>
      </c>
      <c r="J127" s="43" t="s">
        <v>2519</v>
      </c>
      <c r="K127" s="26">
        <v>2</v>
      </c>
      <c r="L127" s="42">
        <v>43690</v>
      </c>
      <c r="M127" s="44">
        <v>44055</v>
      </c>
      <c r="N127" s="21">
        <f t="shared" si="92"/>
        <v>52.142857142857146</v>
      </c>
      <c r="O127" s="22" t="s">
        <v>386</v>
      </c>
      <c r="P127" s="22">
        <v>0.4</v>
      </c>
      <c r="Q127" s="41" t="s">
        <v>1909</v>
      </c>
      <c r="R127" s="41"/>
      <c r="S127" s="23">
        <f t="shared" si="89"/>
        <v>-1468.5</v>
      </c>
      <c r="T127" s="24">
        <f t="shared" si="93"/>
        <v>20</v>
      </c>
      <c r="U127" s="25">
        <f t="shared" si="94"/>
        <v>10.428571428571429</v>
      </c>
      <c r="V127" s="25">
        <f t="shared" si="95"/>
        <v>10.428571428571429</v>
      </c>
      <c r="W127" s="25">
        <f t="shared" si="96"/>
        <v>52.142857142857146</v>
      </c>
      <c r="X127" s="26"/>
      <c r="Y127" s="27" t="str">
        <f t="shared" si="99"/>
        <v>VENCIDA</v>
      </c>
      <c r="Z127" s="27" t="str">
        <f t="shared" si="97"/>
        <v>VENCIDO</v>
      </c>
      <c r="AA127" s="29" t="s">
        <v>1569</v>
      </c>
      <c r="AB127" s="29" t="str">
        <f t="shared" si="100"/>
        <v>H21AF18</v>
      </c>
      <c r="AC127" s="29">
        <f t="shared" si="98"/>
        <v>1</v>
      </c>
      <c r="AD127" s="29" t="str">
        <f t="shared" si="101"/>
        <v>H21AF18 - 1</v>
      </c>
      <c r="AE127" s="30">
        <f t="shared" si="102"/>
        <v>1</v>
      </c>
      <c r="AF127" s="30">
        <f t="shared" si="103"/>
        <v>1</v>
      </c>
      <c r="AG127" s="30" t="str">
        <f t="shared" si="104"/>
        <v>H21AF18.</v>
      </c>
      <c r="AH127" s="30" t="str">
        <f t="shared" si="105"/>
        <v>H21AF18</v>
      </c>
      <c r="AI127" s="9"/>
      <c r="AJ127" s="10"/>
      <c r="AK127" s="11"/>
      <c r="AL127" s="12"/>
    </row>
    <row r="128" spans="1:38" s="13" customFormat="1" ht="350.1" customHeight="1" x14ac:dyDescent="0.2">
      <c r="A128" s="26">
        <v>97</v>
      </c>
      <c r="B128" s="15">
        <v>127</v>
      </c>
      <c r="C128" s="26">
        <v>39</v>
      </c>
      <c r="D128" s="26" t="s">
        <v>1045</v>
      </c>
      <c r="E128" s="22">
        <v>1801001</v>
      </c>
      <c r="F128" s="43" t="s">
        <v>2225</v>
      </c>
      <c r="G128" s="43" t="s">
        <v>1621</v>
      </c>
      <c r="H128" s="43" t="s">
        <v>1571</v>
      </c>
      <c r="I128" s="43" t="s">
        <v>1590</v>
      </c>
      <c r="J128" s="43" t="s">
        <v>1591</v>
      </c>
      <c r="K128" s="26">
        <v>1</v>
      </c>
      <c r="L128" s="42">
        <v>43690</v>
      </c>
      <c r="M128" s="42">
        <v>43830</v>
      </c>
      <c r="N128" s="21">
        <f t="shared" si="92"/>
        <v>20</v>
      </c>
      <c r="O128" s="22" t="s">
        <v>466</v>
      </c>
      <c r="P128" s="22">
        <v>1</v>
      </c>
      <c r="Q128" s="35" t="s">
        <v>2342</v>
      </c>
      <c r="R128" s="50">
        <v>44259</v>
      </c>
      <c r="S128" s="23">
        <f t="shared" si="89"/>
        <v>14.3</v>
      </c>
      <c r="T128" s="24">
        <f t="shared" si="93"/>
        <v>100</v>
      </c>
      <c r="U128" s="25">
        <f t="shared" si="94"/>
        <v>20</v>
      </c>
      <c r="V128" s="25">
        <f t="shared" si="95"/>
        <v>20</v>
      </c>
      <c r="W128" s="25">
        <f t="shared" si="96"/>
        <v>20</v>
      </c>
      <c r="X128" s="26"/>
      <c r="Y128" s="27" t="str">
        <f t="shared" si="99"/>
        <v>CUMPLIDA</v>
      </c>
      <c r="Z128" s="27" t="str">
        <f t="shared" si="97"/>
        <v>CUMPLIDO</v>
      </c>
      <c r="AA128" s="29" t="s">
        <v>1569</v>
      </c>
      <c r="AB128" s="29" t="str">
        <f t="shared" si="100"/>
        <v>H22AF18</v>
      </c>
      <c r="AC128" s="29">
        <f t="shared" si="98"/>
        <v>1</v>
      </c>
      <c r="AD128" s="29" t="str">
        <f t="shared" si="101"/>
        <v>H22AF18 - 1</v>
      </c>
      <c r="AE128" s="30">
        <f t="shared" si="102"/>
        <v>5</v>
      </c>
      <c r="AF128" s="30">
        <f t="shared" si="103"/>
        <v>5</v>
      </c>
      <c r="AG128" s="30" t="str">
        <f t="shared" si="104"/>
        <v>H22AF18.</v>
      </c>
      <c r="AH128" s="30" t="str">
        <f t="shared" si="105"/>
        <v>H22AF18</v>
      </c>
      <c r="AI128" s="9"/>
      <c r="AJ128" s="10"/>
      <c r="AK128" s="11"/>
      <c r="AL128" s="12"/>
    </row>
    <row r="129" spans="1:38" s="13" customFormat="1" ht="350.1" customHeight="1" x14ac:dyDescent="0.2">
      <c r="A129" s="26"/>
      <c r="B129" s="15">
        <v>128</v>
      </c>
      <c r="C129" s="26">
        <v>40</v>
      </c>
      <c r="D129" s="26" t="s">
        <v>1045</v>
      </c>
      <c r="E129" s="22">
        <v>1801001</v>
      </c>
      <c r="F129" s="43" t="s">
        <v>2226</v>
      </c>
      <c r="G129" s="43" t="s">
        <v>1621</v>
      </c>
      <c r="H129" s="43" t="s">
        <v>1571</v>
      </c>
      <c r="I129" s="43" t="s">
        <v>2509</v>
      </c>
      <c r="J129" s="43" t="s">
        <v>2344</v>
      </c>
      <c r="K129" s="26">
        <v>1</v>
      </c>
      <c r="L129" s="42">
        <v>43690</v>
      </c>
      <c r="M129" s="42">
        <v>43830</v>
      </c>
      <c r="N129" s="21">
        <f t="shared" si="92"/>
        <v>20</v>
      </c>
      <c r="O129" s="22" t="s">
        <v>1614</v>
      </c>
      <c r="P129" s="22">
        <v>1</v>
      </c>
      <c r="Q129" s="35" t="s">
        <v>2508</v>
      </c>
      <c r="R129" s="22"/>
      <c r="S129" s="23">
        <f t="shared" si="89"/>
        <v>-1461</v>
      </c>
      <c r="T129" s="24">
        <f t="shared" si="93"/>
        <v>100</v>
      </c>
      <c r="U129" s="25">
        <f t="shared" si="94"/>
        <v>20</v>
      </c>
      <c r="V129" s="25">
        <f t="shared" si="95"/>
        <v>20</v>
      </c>
      <c r="W129" s="25">
        <f t="shared" si="96"/>
        <v>20</v>
      </c>
      <c r="X129" s="26"/>
      <c r="Y129" s="27" t="str">
        <f t="shared" si="99"/>
        <v>CUMPLIDA</v>
      </c>
      <c r="Z129" s="27" t="str">
        <f t="shared" si="97"/>
        <v/>
      </c>
      <c r="AA129" s="29" t="s">
        <v>1569</v>
      </c>
      <c r="AB129" s="29" t="str">
        <f t="shared" si="100"/>
        <v>H22AF18</v>
      </c>
      <c r="AC129" s="29">
        <f t="shared" si="98"/>
        <v>2</v>
      </c>
      <c r="AD129" s="29" t="str">
        <f t="shared" si="101"/>
        <v>H22AF18 - 2</v>
      </c>
      <c r="AE129" s="30">
        <f t="shared" si="102"/>
        <v>5</v>
      </c>
      <c r="AF129" s="30">
        <f t="shared" si="103"/>
        <v>5</v>
      </c>
      <c r="AG129" s="30" t="str">
        <f t="shared" si="104"/>
        <v>H22AF18.</v>
      </c>
      <c r="AH129" s="30" t="str">
        <f t="shared" si="105"/>
        <v>H22AF18</v>
      </c>
      <c r="AI129" s="9"/>
      <c r="AJ129" s="10"/>
      <c r="AK129" s="11"/>
      <c r="AL129" s="12"/>
    </row>
    <row r="130" spans="1:38" s="13" customFormat="1" ht="350.1" customHeight="1" x14ac:dyDescent="0.2">
      <c r="A130" s="26">
        <v>98</v>
      </c>
      <c r="B130" s="15">
        <v>129</v>
      </c>
      <c r="C130" s="26">
        <v>41</v>
      </c>
      <c r="D130" s="26" t="s">
        <v>1045</v>
      </c>
      <c r="E130" s="22">
        <v>1801001</v>
      </c>
      <c r="F130" s="43" t="s">
        <v>2227</v>
      </c>
      <c r="G130" s="43" t="s">
        <v>1622</v>
      </c>
      <c r="H130" s="43" t="s">
        <v>1623</v>
      </c>
      <c r="I130" s="43" t="s">
        <v>1936</v>
      </c>
      <c r="J130" s="26" t="s">
        <v>1577</v>
      </c>
      <c r="K130" s="26">
        <v>1</v>
      </c>
      <c r="L130" s="42">
        <v>43690</v>
      </c>
      <c r="M130" s="42">
        <v>43830</v>
      </c>
      <c r="N130" s="21">
        <f t="shared" si="92"/>
        <v>20</v>
      </c>
      <c r="O130" s="22" t="s">
        <v>466</v>
      </c>
      <c r="P130" s="22">
        <v>1</v>
      </c>
      <c r="Q130" s="35" t="s">
        <v>2105</v>
      </c>
      <c r="R130" s="22"/>
      <c r="S130" s="23">
        <f t="shared" si="89"/>
        <v>-1461</v>
      </c>
      <c r="T130" s="24">
        <f t="shared" si="93"/>
        <v>100</v>
      </c>
      <c r="U130" s="25">
        <f t="shared" si="94"/>
        <v>20</v>
      </c>
      <c r="V130" s="25">
        <f t="shared" si="95"/>
        <v>20</v>
      </c>
      <c r="W130" s="25">
        <f t="shared" si="96"/>
        <v>20</v>
      </c>
      <c r="X130" s="26"/>
      <c r="Y130" s="27" t="str">
        <f t="shared" si="99"/>
        <v>CUMPLIDA</v>
      </c>
      <c r="Z130" s="27" t="str">
        <f t="shared" si="97"/>
        <v>CUMPLIDO</v>
      </c>
      <c r="AA130" s="29" t="s">
        <v>1569</v>
      </c>
      <c r="AB130" s="29" t="str">
        <f t="shared" si="100"/>
        <v>H23AF18</v>
      </c>
      <c r="AC130" s="29">
        <f t="shared" si="98"/>
        <v>1</v>
      </c>
      <c r="AD130" s="29" t="str">
        <f t="shared" si="101"/>
        <v>H23AF18 - 1</v>
      </c>
      <c r="AE130" s="30">
        <f t="shared" si="102"/>
        <v>5</v>
      </c>
      <c r="AF130" s="30">
        <f t="shared" si="103"/>
        <v>5</v>
      </c>
      <c r="AG130" s="30" t="str">
        <f t="shared" si="104"/>
        <v>H23AF18.</v>
      </c>
      <c r="AH130" s="30" t="str">
        <f t="shared" si="105"/>
        <v>H23AF18</v>
      </c>
      <c r="AI130" s="9"/>
      <c r="AJ130" s="10"/>
      <c r="AK130" s="11"/>
      <c r="AL130" s="12"/>
    </row>
    <row r="131" spans="1:38" s="13" customFormat="1" ht="350.1" customHeight="1" x14ac:dyDescent="0.2">
      <c r="A131" s="26"/>
      <c r="B131" s="15">
        <v>130</v>
      </c>
      <c r="C131" s="26">
        <v>42</v>
      </c>
      <c r="D131" s="26" t="s">
        <v>1045</v>
      </c>
      <c r="E131" s="22">
        <v>1801001</v>
      </c>
      <c r="F131" s="43" t="s">
        <v>2228</v>
      </c>
      <c r="G131" s="43" t="s">
        <v>1622</v>
      </c>
      <c r="H131" s="43" t="s">
        <v>1157</v>
      </c>
      <c r="I131" s="43" t="s">
        <v>1624</v>
      </c>
      <c r="J131" s="43" t="s">
        <v>1625</v>
      </c>
      <c r="K131" s="26">
        <v>1</v>
      </c>
      <c r="L131" s="42">
        <v>43690</v>
      </c>
      <c r="M131" s="42">
        <v>43921</v>
      </c>
      <c r="N131" s="21">
        <f t="shared" si="92"/>
        <v>33</v>
      </c>
      <c r="O131" s="22" t="s">
        <v>466</v>
      </c>
      <c r="P131" s="22">
        <v>1</v>
      </c>
      <c r="Q131" s="35" t="s">
        <v>2105</v>
      </c>
      <c r="R131" s="22"/>
      <c r="S131" s="23">
        <f t="shared" ref="S131:S194" si="106">(R131-M131)/30</f>
        <v>-1464.0333333333333</v>
      </c>
      <c r="T131" s="24">
        <f t="shared" si="93"/>
        <v>100</v>
      </c>
      <c r="U131" s="25">
        <f t="shared" si="94"/>
        <v>33</v>
      </c>
      <c r="V131" s="25">
        <f t="shared" si="95"/>
        <v>33</v>
      </c>
      <c r="W131" s="25">
        <f t="shared" si="96"/>
        <v>33</v>
      </c>
      <c r="X131" s="26"/>
      <c r="Y131" s="27" t="str">
        <f t="shared" si="99"/>
        <v>CUMPLIDA</v>
      </c>
      <c r="Z131" s="27" t="str">
        <f t="shared" si="97"/>
        <v/>
      </c>
      <c r="AA131" s="29" t="s">
        <v>1569</v>
      </c>
      <c r="AB131" s="29" t="str">
        <f t="shared" si="100"/>
        <v>H23AF18</v>
      </c>
      <c r="AC131" s="29">
        <f t="shared" si="98"/>
        <v>2</v>
      </c>
      <c r="AD131" s="29" t="str">
        <f t="shared" si="101"/>
        <v>H23AF18 - 2</v>
      </c>
      <c r="AE131" s="30">
        <f t="shared" si="102"/>
        <v>5</v>
      </c>
      <c r="AF131" s="30">
        <f t="shared" si="103"/>
        <v>5</v>
      </c>
      <c r="AG131" s="30" t="str">
        <f t="shared" si="104"/>
        <v>H23AF18.</v>
      </c>
      <c r="AH131" s="30" t="str">
        <f t="shared" si="105"/>
        <v>H23AF18</v>
      </c>
      <c r="AI131" s="9"/>
      <c r="AJ131" s="10"/>
      <c r="AK131" s="11"/>
      <c r="AL131" s="12"/>
    </row>
    <row r="132" spans="1:38" s="13" customFormat="1" ht="350.1" customHeight="1" x14ac:dyDescent="0.2">
      <c r="A132" s="26">
        <v>99</v>
      </c>
      <c r="B132" s="15">
        <v>131</v>
      </c>
      <c r="C132" s="26"/>
      <c r="D132" s="26" t="s">
        <v>1045</v>
      </c>
      <c r="E132" s="22">
        <v>1801001</v>
      </c>
      <c r="F132" s="43" t="s">
        <v>2229</v>
      </c>
      <c r="G132" s="43" t="s">
        <v>1626</v>
      </c>
      <c r="H132" s="43" t="s">
        <v>1627</v>
      </c>
      <c r="I132" s="43" t="s">
        <v>1954</v>
      </c>
      <c r="J132" s="26" t="s">
        <v>1628</v>
      </c>
      <c r="K132" s="26">
        <v>1</v>
      </c>
      <c r="L132" s="42">
        <v>43690</v>
      </c>
      <c r="M132" s="42">
        <v>43830</v>
      </c>
      <c r="N132" s="21">
        <f t="shared" si="92"/>
        <v>20</v>
      </c>
      <c r="O132" s="22" t="s">
        <v>466</v>
      </c>
      <c r="P132" s="22">
        <v>0</v>
      </c>
      <c r="Q132" s="35" t="s">
        <v>2105</v>
      </c>
      <c r="R132" s="22"/>
      <c r="S132" s="23">
        <f t="shared" si="106"/>
        <v>-1461</v>
      </c>
      <c r="T132" s="24">
        <f t="shared" si="93"/>
        <v>0</v>
      </c>
      <c r="U132" s="25">
        <f t="shared" si="94"/>
        <v>0</v>
      </c>
      <c r="V132" s="25">
        <f t="shared" si="95"/>
        <v>0</v>
      </c>
      <c r="W132" s="25">
        <f t="shared" si="96"/>
        <v>20</v>
      </c>
      <c r="X132" s="26"/>
      <c r="Y132" s="27" t="str">
        <f t="shared" si="99"/>
        <v>VENCIDA</v>
      </c>
      <c r="Z132" s="27" t="str">
        <f t="shared" si="97"/>
        <v>VENCIDO</v>
      </c>
      <c r="AA132" s="29" t="s">
        <v>1569</v>
      </c>
      <c r="AB132" s="29" t="str">
        <f t="shared" si="100"/>
        <v xml:space="preserve">
H24AF18</v>
      </c>
      <c r="AC132" s="29">
        <f t="shared" si="98"/>
        <v>1</v>
      </c>
      <c r="AD132" s="29" t="str">
        <f t="shared" si="101"/>
        <v xml:space="preserve">
H24AF18 - 1</v>
      </c>
      <c r="AE132" s="30">
        <f t="shared" si="102"/>
        <v>1</v>
      </c>
      <c r="AF132" s="30">
        <f t="shared" si="103"/>
        <v>1</v>
      </c>
      <c r="AG132" s="30" t="str">
        <f t="shared" si="104"/>
        <v xml:space="preserve">
H24AF18.</v>
      </c>
      <c r="AH132" s="30" t="str">
        <f t="shared" si="105"/>
        <v xml:space="preserve">
H24AF18</v>
      </c>
      <c r="AI132" s="9"/>
      <c r="AJ132" s="10"/>
      <c r="AK132" s="11"/>
      <c r="AL132" s="12"/>
    </row>
    <row r="133" spans="1:38" s="13" customFormat="1" ht="350.1" customHeight="1" x14ac:dyDescent="0.2">
      <c r="A133" s="26">
        <v>100</v>
      </c>
      <c r="B133" s="15">
        <v>132</v>
      </c>
      <c r="C133" s="26">
        <v>43</v>
      </c>
      <c r="D133" s="26" t="s">
        <v>1046</v>
      </c>
      <c r="E133" s="22">
        <v>1801001</v>
      </c>
      <c r="F133" s="31" t="s">
        <v>2230</v>
      </c>
      <c r="G133" s="31" t="s">
        <v>1629</v>
      </c>
      <c r="H133" s="43" t="s">
        <v>1630</v>
      </c>
      <c r="I133" s="35" t="s">
        <v>1631</v>
      </c>
      <c r="J133" s="22" t="s">
        <v>1632</v>
      </c>
      <c r="K133" s="22">
        <v>2</v>
      </c>
      <c r="L133" s="42">
        <v>43690</v>
      </c>
      <c r="M133" s="42">
        <v>43738</v>
      </c>
      <c r="N133" s="21">
        <f t="shared" si="92"/>
        <v>6.8571428571428568</v>
      </c>
      <c r="O133" s="22" t="s">
        <v>1754</v>
      </c>
      <c r="P133" s="41">
        <v>2</v>
      </c>
      <c r="Q133" s="41" t="s">
        <v>1909</v>
      </c>
      <c r="R133" s="41"/>
      <c r="S133" s="23">
        <f t="shared" si="106"/>
        <v>-1457.9333333333334</v>
      </c>
      <c r="T133" s="24">
        <f t="shared" si="93"/>
        <v>100</v>
      </c>
      <c r="U133" s="25">
        <f t="shared" si="94"/>
        <v>6.8571428571428568</v>
      </c>
      <c r="V133" s="25">
        <f t="shared" si="95"/>
        <v>6.8571428571428568</v>
      </c>
      <c r="W133" s="25">
        <f t="shared" si="96"/>
        <v>6.8571428571428568</v>
      </c>
      <c r="X133" s="26"/>
      <c r="Y133" s="27" t="str">
        <f t="shared" si="99"/>
        <v>CUMPLIDA</v>
      </c>
      <c r="Z133" s="27" t="str">
        <f t="shared" si="97"/>
        <v>CUMPLIDO</v>
      </c>
      <c r="AA133" s="29" t="s">
        <v>1569</v>
      </c>
      <c r="AB133" s="29" t="str">
        <f t="shared" si="100"/>
        <v>H25AF18</v>
      </c>
      <c r="AC133" s="29">
        <f t="shared" si="98"/>
        <v>1</v>
      </c>
      <c r="AD133" s="29" t="str">
        <f t="shared" si="101"/>
        <v>H25AF18 - 1</v>
      </c>
      <c r="AE133" s="30">
        <f t="shared" si="102"/>
        <v>5</v>
      </c>
      <c r="AF133" s="30">
        <f t="shared" si="103"/>
        <v>5</v>
      </c>
      <c r="AG133" s="30" t="str">
        <f t="shared" si="104"/>
        <v>H25AF18.</v>
      </c>
      <c r="AH133" s="30" t="str">
        <f t="shared" si="105"/>
        <v>H25AF18</v>
      </c>
      <c r="AI133" s="9"/>
      <c r="AJ133" s="10"/>
      <c r="AK133" s="11"/>
      <c r="AL133" s="12"/>
    </row>
    <row r="134" spans="1:38" s="13" customFormat="1" ht="350.1" customHeight="1" x14ac:dyDescent="0.2">
      <c r="A134" s="26"/>
      <c r="B134" s="15">
        <v>133</v>
      </c>
      <c r="C134" s="26">
        <v>44</v>
      </c>
      <c r="D134" s="26" t="s">
        <v>1046</v>
      </c>
      <c r="E134" s="22">
        <v>1801001</v>
      </c>
      <c r="F134" s="31" t="s">
        <v>2231</v>
      </c>
      <c r="G134" s="31" t="s">
        <v>1629</v>
      </c>
      <c r="H134" s="43" t="s">
        <v>1630</v>
      </c>
      <c r="I134" s="35" t="s">
        <v>1633</v>
      </c>
      <c r="J134" s="22" t="s">
        <v>1634</v>
      </c>
      <c r="K134" s="22">
        <v>1</v>
      </c>
      <c r="L134" s="42">
        <v>43739</v>
      </c>
      <c r="M134" s="42">
        <v>43768</v>
      </c>
      <c r="N134" s="21">
        <f t="shared" si="92"/>
        <v>4.1428571428571432</v>
      </c>
      <c r="O134" s="22" t="s">
        <v>1635</v>
      </c>
      <c r="P134" s="41">
        <v>1</v>
      </c>
      <c r="Q134" s="41" t="s">
        <v>1909</v>
      </c>
      <c r="R134" s="41"/>
      <c r="S134" s="23">
        <f t="shared" si="106"/>
        <v>-1458.9333333333334</v>
      </c>
      <c r="T134" s="24">
        <f t="shared" si="93"/>
        <v>100</v>
      </c>
      <c r="U134" s="25">
        <f t="shared" si="94"/>
        <v>4.1428571428571432</v>
      </c>
      <c r="V134" s="25">
        <f t="shared" si="95"/>
        <v>4.1428571428571432</v>
      </c>
      <c r="W134" s="25">
        <f t="shared" si="96"/>
        <v>4.1428571428571432</v>
      </c>
      <c r="X134" s="26"/>
      <c r="Y134" s="27" t="str">
        <f t="shared" si="99"/>
        <v>CUMPLIDA</v>
      </c>
      <c r="Z134" s="27" t="str">
        <f t="shared" si="97"/>
        <v/>
      </c>
      <c r="AA134" s="29" t="s">
        <v>1569</v>
      </c>
      <c r="AB134" s="29" t="str">
        <f t="shared" si="100"/>
        <v>H25AF18</v>
      </c>
      <c r="AC134" s="29">
        <f t="shared" si="98"/>
        <v>2</v>
      </c>
      <c r="AD134" s="29" t="str">
        <f t="shared" si="101"/>
        <v>H25AF18 - 2</v>
      </c>
      <c r="AE134" s="30">
        <f t="shared" si="102"/>
        <v>5</v>
      </c>
      <c r="AF134" s="30">
        <f t="shared" si="103"/>
        <v>5</v>
      </c>
      <c r="AG134" s="30" t="str">
        <f t="shared" si="104"/>
        <v>H25AF18.</v>
      </c>
      <c r="AH134" s="30" t="str">
        <f t="shared" si="105"/>
        <v>H25AF18</v>
      </c>
      <c r="AI134" s="9"/>
      <c r="AJ134" s="10"/>
      <c r="AK134" s="11"/>
      <c r="AL134" s="12"/>
    </row>
    <row r="135" spans="1:38" s="13" customFormat="1" ht="350.1" customHeight="1" x14ac:dyDescent="0.2">
      <c r="A135" s="26"/>
      <c r="B135" s="15">
        <v>134</v>
      </c>
      <c r="C135" s="26">
        <v>45</v>
      </c>
      <c r="D135" s="26" t="s">
        <v>1046</v>
      </c>
      <c r="E135" s="22">
        <v>1801001</v>
      </c>
      <c r="F135" s="31" t="s">
        <v>2232</v>
      </c>
      <c r="G135" s="31" t="s">
        <v>1629</v>
      </c>
      <c r="H135" s="43" t="s">
        <v>1630</v>
      </c>
      <c r="I135" s="35" t="s">
        <v>1955</v>
      </c>
      <c r="J135" s="22" t="s">
        <v>1637</v>
      </c>
      <c r="K135" s="22">
        <v>1</v>
      </c>
      <c r="L135" s="42">
        <v>43753</v>
      </c>
      <c r="M135" s="42">
        <v>43768</v>
      </c>
      <c r="N135" s="21">
        <f t="shared" si="92"/>
        <v>2.1428571428571428</v>
      </c>
      <c r="O135" s="22" t="s">
        <v>414</v>
      </c>
      <c r="P135" s="41">
        <v>1</v>
      </c>
      <c r="Q135" s="41" t="s">
        <v>1909</v>
      </c>
      <c r="R135" s="41"/>
      <c r="S135" s="23">
        <f t="shared" si="106"/>
        <v>-1458.9333333333334</v>
      </c>
      <c r="T135" s="24">
        <f t="shared" si="93"/>
        <v>100</v>
      </c>
      <c r="U135" s="25">
        <f t="shared" si="94"/>
        <v>2.1428571428571428</v>
      </c>
      <c r="V135" s="25">
        <f t="shared" si="95"/>
        <v>2.1428571428571428</v>
      </c>
      <c r="W135" s="25">
        <f t="shared" si="96"/>
        <v>2.1428571428571428</v>
      </c>
      <c r="X135" s="26"/>
      <c r="Y135" s="27" t="str">
        <f t="shared" si="99"/>
        <v>CUMPLIDA</v>
      </c>
      <c r="Z135" s="27" t="str">
        <f t="shared" si="97"/>
        <v/>
      </c>
      <c r="AA135" s="29" t="s">
        <v>1569</v>
      </c>
      <c r="AB135" s="29" t="str">
        <f t="shared" si="100"/>
        <v>H25AF18</v>
      </c>
      <c r="AC135" s="29">
        <f t="shared" si="98"/>
        <v>3</v>
      </c>
      <c r="AD135" s="29" t="str">
        <f t="shared" si="101"/>
        <v>H25AF18 - 3</v>
      </c>
      <c r="AE135" s="30">
        <f t="shared" si="102"/>
        <v>5</v>
      </c>
      <c r="AF135" s="30">
        <f t="shared" si="103"/>
        <v>5</v>
      </c>
      <c r="AG135" s="30" t="str">
        <f t="shared" si="104"/>
        <v>H25AF18.</v>
      </c>
      <c r="AH135" s="30" t="str">
        <f t="shared" si="105"/>
        <v>H25AF18</v>
      </c>
      <c r="AI135" s="9"/>
      <c r="AJ135" s="10"/>
      <c r="AK135" s="11"/>
      <c r="AL135" s="12"/>
    </row>
    <row r="136" spans="1:38" s="13" customFormat="1" ht="350.1" customHeight="1" x14ac:dyDescent="0.2">
      <c r="A136" s="26"/>
      <c r="B136" s="15">
        <v>135</v>
      </c>
      <c r="C136" s="26">
        <v>46</v>
      </c>
      <c r="D136" s="26" t="s">
        <v>1046</v>
      </c>
      <c r="E136" s="22">
        <v>1801001</v>
      </c>
      <c r="F136" s="31" t="s">
        <v>2233</v>
      </c>
      <c r="G136" s="31" t="s">
        <v>1629</v>
      </c>
      <c r="H136" s="43" t="s">
        <v>1630</v>
      </c>
      <c r="I136" s="35" t="s">
        <v>1956</v>
      </c>
      <c r="J136" s="22" t="s">
        <v>1638</v>
      </c>
      <c r="K136" s="22">
        <v>1</v>
      </c>
      <c r="L136" s="42">
        <v>43770</v>
      </c>
      <c r="M136" s="42">
        <v>43860</v>
      </c>
      <c r="N136" s="21">
        <f t="shared" si="92"/>
        <v>12.857142857142858</v>
      </c>
      <c r="O136" s="22" t="s">
        <v>1755</v>
      </c>
      <c r="P136" s="41">
        <v>1</v>
      </c>
      <c r="Q136" s="41" t="s">
        <v>1909</v>
      </c>
      <c r="R136" s="41"/>
      <c r="S136" s="23">
        <f t="shared" si="106"/>
        <v>-1462</v>
      </c>
      <c r="T136" s="24">
        <f t="shared" si="93"/>
        <v>100</v>
      </c>
      <c r="U136" s="25">
        <f t="shared" si="94"/>
        <v>12.857142857142858</v>
      </c>
      <c r="V136" s="25">
        <f t="shared" si="95"/>
        <v>12.857142857142858</v>
      </c>
      <c r="W136" s="25">
        <f t="shared" si="96"/>
        <v>12.857142857142858</v>
      </c>
      <c r="X136" s="26"/>
      <c r="Y136" s="27" t="str">
        <f t="shared" si="99"/>
        <v>CUMPLIDA</v>
      </c>
      <c r="Z136" s="27" t="str">
        <f t="shared" si="97"/>
        <v/>
      </c>
      <c r="AA136" s="29" t="s">
        <v>1569</v>
      </c>
      <c r="AB136" s="29" t="str">
        <f t="shared" si="100"/>
        <v>H25AF18</v>
      </c>
      <c r="AC136" s="29">
        <f t="shared" si="98"/>
        <v>4</v>
      </c>
      <c r="AD136" s="29" t="str">
        <f t="shared" si="101"/>
        <v>H25AF18 - 4</v>
      </c>
      <c r="AE136" s="30">
        <f t="shared" si="102"/>
        <v>5</v>
      </c>
      <c r="AF136" s="30">
        <f t="shared" si="103"/>
        <v>5</v>
      </c>
      <c r="AG136" s="30" t="str">
        <f t="shared" si="104"/>
        <v>H25AF18.</v>
      </c>
      <c r="AH136" s="30" t="str">
        <f t="shared" si="105"/>
        <v>H25AF18</v>
      </c>
      <c r="AI136" s="9"/>
      <c r="AJ136" s="10"/>
      <c r="AK136" s="11"/>
      <c r="AL136" s="12"/>
    </row>
    <row r="137" spans="1:38" s="13" customFormat="1" ht="350.1" customHeight="1" x14ac:dyDescent="0.2">
      <c r="A137" s="26">
        <v>101</v>
      </c>
      <c r="B137" s="15">
        <v>136</v>
      </c>
      <c r="C137" s="26"/>
      <c r="D137" s="26" t="s">
        <v>1046</v>
      </c>
      <c r="E137" s="22">
        <v>1801001</v>
      </c>
      <c r="F137" s="31" t="s">
        <v>2234</v>
      </c>
      <c r="G137" s="31" t="s">
        <v>1629</v>
      </c>
      <c r="H137" s="43" t="s">
        <v>1639</v>
      </c>
      <c r="I137" s="22" t="s">
        <v>1640</v>
      </c>
      <c r="J137" s="22" t="s">
        <v>1641</v>
      </c>
      <c r="K137" s="22">
        <v>2</v>
      </c>
      <c r="L137" s="42">
        <v>43697</v>
      </c>
      <c r="M137" s="42">
        <v>43738</v>
      </c>
      <c r="N137" s="21">
        <f t="shared" si="92"/>
        <v>5.8571428571428568</v>
      </c>
      <c r="O137" s="22" t="s">
        <v>414</v>
      </c>
      <c r="P137" s="41">
        <v>2</v>
      </c>
      <c r="Q137" s="41" t="s">
        <v>1909</v>
      </c>
      <c r="R137" s="41"/>
      <c r="S137" s="23">
        <f t="shared" si="106"/>
        <v>-1457.9333333333334</v>
      </c>
      <c r="T137" s="24">
        <f t="shared" si="93"/>
        <v>100</v>
      </c>
      <c r="U137" s="25">
        <f t="shared" si="94"/>
        <v>5.8571428571428568</v>
      </c>
      <c r="V137" s="25">
        <f t="shared" si="95"/>
        <v>5.8571428571428568</v>
      </c>
      <c r="W137" s="25">
        <f t="shared" si="96"/>
        <v>5.8571428571428568</v>
      </c>
      <c r="X137" s="26"/>
      <c r="Y137" s="27" t="str">
        <f t="shared" si="99"/>
        <v>CUMPLIDA</v>
      </c>
      <c r="Z137" s="27" t="str">
        <f t="shared" si="97"/>
        <v>CUMPLIDO</v>
      </c>
      <c r="AA137" s="29" t="s">
        <v>1569</v>
      </c>
      <c r="AB137" s="29" t="str">
        <f t="shared" si="100"/>
        <v>H25AF18</v>
      </c>
      <c r="AC137" s="29">
        <f t="shared" si="98"/>
        <v>1</v>
      </c>
      <c r="AD137" s="29" t="str">
        <f t="shared" si="101"/>
        <v>H25AF18 - 1</v>
      </c>
      <c r="AE137" s="30">
        <f t="shared" si="102"/>
        <v>5</v>
      </c>
      <c r="AF137" s="30">
        <f t="shared" si="103"/>
        <v>5</v>
      </c>
      <c r="AG137" s="30" t="str">
        <f t="shared" si="104"/>
        <v>H25AF18.</v>
      </c>
      <c r="AH137" s="30" t="str">
        <f t="shared" si="105"/>
        <v>H25AF18</v>
      </c>
      <c r="AI137" s="9"/>
      <c r="AJ137" s="10"/>
      <c r="AK137" s="11"/>
      <c r="AL137" s="12"/>
    </row>
    <row r="138" spans="1:38" s="13" customFormat="1" ht="350.1" customHeight="1" x14ac:dyDescent="0.2">
      <c r="A138" s="26">
        <v>102</v>
      </c>
      <c r="B138" s="15">
        <v>137</v>
      </c>
      <c r="C138" s="26">
        <v>47</v>
      </c>
      <c r="D138" s="26" t="s">
        <v>1045</v>
      </c>
      <c r="E138" s="22">
        <v>1801001</v>
      </c>
      <c r="F138" s="31" t="s">
        <v>2235</v>
      </c>
      <c r="G138" s="31" t="s">
        <v>1642</v>
      </c>
      <c r="H138" s="43" t="s">
        <v>1957</v>
      </c>
      <c r="I138" s="32" t="s">
        <v>1643</v>
      </c>
      <c r="J138" s="41" t="s">
        <v>1641</v>
      </c>
      <c r="K138" s="41">
        <v>2</v>
      </c>
      <c r="L138" s="44">
        <v>43770</v>
      </c>
      <c r="M138" s="44">
        <v>43860</v>
      </c>
      <c r="N138" s="21">
        <f t="shared" si="92"/>
        <v>12.857142857142858</v>
      </c>
      <c r="O138" s="22" t="s">
        <v>1756</v>
      </c>
      <c r="P138" s="41">
        <v>2</v>
      </c>
      <c r="Q138" s="41" t="s">
        <v>1909</v>
      </c>
      <c r="R138" s="41"/>
      <c r="S138" s="23">
        <f t="shared" si="106"/>
        <v>-1462</v>
      </c>
      <c r="T138" s="24">
        <f t="shared" si="93"/>
        <v>100</v>
      </c>
      <c r="U138" s="25">
        <f t="shared" si="94"/>
        <v>12.857142857142858</v>
      </c>
      <c r="V138" s="25">
        <f t="shared" si="95"/>
        <v>12.857142857142858</v>
      </c>
      <c r="W138" s="25">
        <f t="shared" si="96"/>
        <v>12.857142857142858</v>
      </c>
      <c r="X138" s="26"/>
      <c r="Y138" s="27" t="str">
        <f t="shared" si="99"/>
        <v>CUMPLIDA</v>
      </c>
      <c r="Z138" s="27" t="str">
        <f t="shared" si="97"/>
        <v>VENCIDO</v>
      </c>
      <c r="AA138" s="29" t="s">
        <v>1569</v>
      </c>
      <c r="AB138" s="29" t="str">
        <f t="shared" si="100"/>
        <v>H26AF18</v>
      </c>
      <c r="AC138" s="29">
        <f t="shared" si="98"/>
        <v>1</v>
      </c>
      <c r="AD138" s="29" t="str">
        <f t="shared" si="101"/>
        <v>H26AF18 - 1</v>
      </c>
      <c r="AE138" s="30">
        <f t="shared" si="102"/>
        <v>5</v>
      </c>
      <c r="AF138" s="30">
        <f t="shared" si="103"/>
        <v>1</v>
      </c>
      <c r="AG138" s="30" t="str">
        <f t="shared" si="104"/>
        <v>H26AF18.</v>
      </c>
      <c r="AH138" s="30" t="str">
        <f t="shared" si="105"/>
        <v>H26AF18</v>
      </c>
      <c r="AI138" s="9"/>
      <c r="AJ138" s="10"/>
      <c r="AK138" s="11"/>
      <c r="AL138" s="12"/>
    </row>
    <row r="139" spans="1:38" s="13" customFormat="1" ht="350.1" customHeight="1" x14ac:dyDescent="0.2">
      <c r="A139" s="26"/>
      <c r="B139" s="15">
        <v>138</v>
      </c>
      <c r="C139" s="26">
        <v>48</v>
      </c>
      <c r="D139" s="26" t="s">
        <v>1045</v>
      </c>
      <c r="E139" s="22">
        <v>1801001</v>
      </c>
      <c r="F139" s="31" t="s">
        <v>2236</v>
      </c>
      <c r="G139" s="31" t="s">
        <v>1642</v>
      </c>
      <c r="H139" s="43" t="s">
        <v>1957</v>
      </c>
      <c r="I139" s="32" t="s">
        <v>1958</v>
      </c>
      <c r="J139" s="41" t="s">
        <v>1644</v>
      </c>
      <c r="K139" s="41">
        <v>1</v>
      </c>
      <c r="L139" s="44">
        <v>43860</v>
      </c>
      <c r="M139" s="44">
        <f>L139+16</f>
        <v>43876</v>
      </c>
      <c r="N139" s="21">
        <f t="shared" si="92"/>
        <v>2.2857142857142856</v>
      </c>
      <c r="O139" s="41" t="s">
        <v>1756</v>
      </c>
      <c r="P139" s="41">
        <v>1</v>
      </c>
      <c r="Q139" s="41" t="s">
        <v>1909</v>
      </c>
      <c r="R139" s="41"/>
      <c r="S139" s="23">
        <f t="shared" si="106"/>
        <v>-1462.5333333333333</v>
      </c>
      <c r="T139" s="24">
        <f t="shared" si="93"/>
        <v>100</v>
      </c>
      <c r="U139" s="25">
        <f t="shared" si="94"/>
        <v>2.2857142857142856</v>
      </c>
      <c r="V139" s="25">
        <f t="shared" si="95"/>
        <v>2.2857142857142856</v>
      </c>
      <c r="W139" s="25">
        <f t="shared" si="96"/>
        <v>2.2857142857142856</v>
      </c>
      <c r="X139" s="26"/>
      <c r="Y139" s="27" t="str">
        <f t="shared" si="99"/>
        <v>CUMPLIDA</v>
      </c>
      <c r="Z139" s="27" t="str">
        <f t="shared" si="97"/>
        <v/>
      </c>
      <c r="AA139" s="29" t="s">
        <v>1569</v>
      </c>
      <c r="AB139" s="29" t="str">
        <f t="shared" si="100"/>
        <v>H26AF18</v>
      </c>
      <c r="AC139" s="29">
        <f t="shared" si="98"/>
        <v>2</v>
      </c>
      <c r="AD139" s="29" t="str">
        <f t="shared" si="101"/>
        <v>H26AF18 - 2</v>
      </c>
      <c r="AE139" s="30">
        <f t="shared" si="102"/>
        <v>5</v>
      </c>
      <c r="AF139" s="30">
        <f t="shared" si="103"/>
        <v>1</v>
      </c>
      <c r="AG139" s="30" t="str">
        <f t="shared" si="104"/>
        <v>H26AF18.</v>
      </c>
      <c r="AH139" s="30" t="str">
        <f t="shared" si="105"/>
        <v>H26AF18</v>
      </c>
      <c r="AI139" s="9"/>
      <c r="AJ139" s="10"/>
      <c r="AK139" s="11"/>
      <c r="AL139" s="12"/>
    </row>
    <row r="140" spans="1:38" s="13" customFormat="1" ht="350.1" customHeight="1" x14ac:dyDescent="0.2">
      <c r="A140" s="26"/>
      <c r="B140" s="15">
        <v>139</v>
      </c>
      <c r="C140" s="26">
        <v>49</v>
      </c>
      <c r="D140" s="26" t="s">
        <v>1045</v>
      </c>
      <c r="E140" s="22">
        <v>1801001</v>
      </c>
      <c r="F140" s="31" t="s">
        <v>2237</v>
      </c>
      <c r="G140" s="31" t="s">
        <v>1642</v>
      </c>
      <c r="H140" s="43" t="s">
        <v>1957</v>
      </c>
      <c r="I140" s="32" t="s">
        <v>1959</v>
      </c>
      <c r="J140" s="41" t="s">
        <v>1638</v>
      </c>
      <c r="K140" s="41">
        <v>1</v>
      </c>
      <c r="L140" s="44">
        <f>M138</f>
        <v>43860</v>
      </c>
      <c r="M140" s="44">
        <f>L140+7</f>
        <v>43867</v>
      </c>
      <c r="N140" s="21">
        <f t="shared" si="92"/>
        <v>1</v>
      </c>
      <c r="O140" s="41" t="s">
        <v>414</v>
      </c>
      <c r="P140" s="41">
        <v>1</v>
      </c>
      <c r="Q140" s="41" t="s">
        <v>1909</v>
      </c>
      <c r="R140" s="41"/>
      <c r="S140" s="23">
        <f t="shared" si="106"/>
        <v>-1462.2333333333333</v>
      </c>
      <c r="T140" s="24">
        <f t="shared" si="93"/>
        <v>100</v>
      </c>
      <c r="U140" s="25">
        <f t="shared" si="94"/>
        <v>1</v>
      </c>
      <c r="V140" s="25">
        <f t="shared" si="95"/>
        <v>1</v>
      </c>
      <c r="W140" s="25">
        <f t="shared" si="96"/>
        <v>1</v>
      </c>
      <c r="X140" s="26"/>
      <c r="Y140" s="27" t="str">
        <f t="shared" si="99"/>
        <v>CUMPLIDA</v>
      </c>
      <c r="Z140" s="27" t="str">
        <f t="shared" si="97"/>
        <v/>
      </c>
      <c r="AA140" s="29" t="s">
        <v>1569</v>
      </c>
      <c r="AB140" s="29" t="str">
        <f t="shared" si="100"/>
        <v>H26AF18</v>
      </c>
      <c r="AC140" s="29">
        <f t="shared" si="98"/>
        <v>3</v>
      </c>
      <c r="AD140" s="29" t="str">
        <f t="shared" si="101"/>
        <v>H26AF18 - 3</v>
      </c>
      <c r="AE140" s="30">
        <f t="shared" si="102"/>
        <v>5</v>
      </c>
      <c r="AF140" s="30">
        <f t="shared" si="103"/>
        <v>1</v>
      </c>
      <c r="AG140" s="30" t="str">
        <f t="shared" si="104"/>
        <v>H26AF18.</v>
      </c>
      <c r="AH140" s="30" t="str">
        <f t="shared" si="105"/>
        <v>H26AF18</v>
      </c>
      <c r="AI140" s="9"/>
      <c r="AJ140" s="10"/>
      <c r="AK140" s="11"/>
      <c r="AL140" s="12"/>
    </row>
    <row r="141" spans="1:38" s="13" customFormat="1" ht="350.1" customHeight="1" x14ac:dyDescent="0.2">
      <c r="A141" s="26"/>
      <c r="B141" s="15">
        <v>140</v>
      </c>
      <c r="C141" s="26">
        <v>50</v>
      </c>
      <c r="D141" s="26" t="s">
        <v>1045</v>
      </c>
      <c r="E141" s="22">
        <v>1801001</v>
      </c>
      <c r="F141" s="31" t="s">
        <v>2238</v>
      </c>
      <c r="G141" s="31" t="s">
        <v>1642</v>
      </c>
      <c r="H141" s="43" t="s">
        <v>1957</v>
      </c>
      <c r="I141" s="32" t="s">
        <v>1960</v>
      </c>
      <c r="J141" s="41" t="s">
        <v>1645</v>
      </c>
      <c r="K141" s="41">
        <v>12</v>
      </c>
      <c r="L141" s="44">
        <f>M140</f>
        <v>43867</v>
      </c>
      <c r="M141" s="44">
        <v>44226</v>
      </c>
      <c r="N141" s="21">
        <f t="shared" si="92"/>
        <v>51.285714285714285</v>
      </c>
      <c r="O141" s="41" t="s">
        <v>1097</v>
      </c>
      <c r="P141" s="22">
        <v>0</v>
      </c>
      <c r="Q141" s="41" t="s">
        <v>1909</v>
      </c>
      <c r="R141" s="41"/>
      <c r="S141" s="23">
        <f t="shared" si="106"/>
        <v>-1474.2</v>
      </c>
      <c r="T141" s="24">
        <f t="shared" si="93"/>
        <v>0</v>
      </c>
      <c r="U141" s="25">
        <f t="shared" si="94"/>
        <v>0</v>
      </c>
      <c r="V141" s="25">
        <f t="shared" si="95"/>
        <v>0</v>
      </c>
      <c r="W141" s="25">
        <f t="shared" si="96"/>
        <v>51.285714285714285</v>
      </c>
      <c r="X141" s="26"/>
      <c r="Y141" s="27" t="str">
        <f t="shared" si="99"/>
        <v>VENCIDA</v>
      </c>
      <c r="Z141" s="27" t="str">
        <f t="shared" si="97"/>
        <v/>
      </c>
      <c r="AA141" s="29" t="s">
        <v>1569</v>
      </c>
      <c r="AB141" s="29" t="str">
        <f t="shared" si="100"/>
        <v>H26AF18</v>
      </c>
      <c r="AC141" s="29">
        <f t="shared" si="98"/>
        <v>4</v>
      </c>
      <c r="AD141" s="29" t="str">
        <f t="shared" si="101"/>
        <v>H26AF18 - 4</v>
      </c>
      <c r="AE141" s="30">
        <f t="shared" si="102"/>
        <v>1</v>
      </c>
      <c r="AF141" s="30">
        <f t="shared" si="103"/>
        <v>1</v>
      </c>
      <c r="AG141" s="30" t="str">
        <f t="shared" si="104"/>
        <v>H26AF18.</v>
      </c>
      <c r="AH141" s="30" t="str">
        <f t="shared" si="105"/>
        <v>H26AF18</v>
      </c>
      <c r="AI141" s="9"/>
      <c r="AJ141" s="10"/>
      <c r="AK141" s="11"/>
      <c r="AL141" s="12"/>
    </row>
    <row r="142" spans="1:38" s="13" customFormat="1" ht="350.1" customHeight="1" x14ac:dyDescent="0.2">
      <c r="A142" s="26">
        <v>103</v>
      </c>
      <c r="B142" s="15">
        <v>141</v>
      </c>
      <c r="C142" s="26">
        <v>53</v>
      </c>
      <c r="D142" s="26" t="s">
        <v>2179</v>
      </c>
      <c r="E142" s="22">
        <v>1801001</v>
      </c>
      <c r="F142" s="31" t="s">
        <v>2239</v>
      </c>
      <c r="G142" s="31" t="s">
        <v>1646</v>
      </c>
      <c r="H142" s="43" t="s">
        <v>1630</v>
      </c>
      <c r="I142" s="35" t="s">
        <v>1631</v>
      </c>
      <c r="J142" s="22" t="s">
        <v>1632</v>
      </c>
      <c r="K142" s="22">
        <v>2</v>
      </c>
      <c r="L142" s="42">
        <v>43690</v>
      </c>
      <c r="M142" s="42">
        <v>43738</v>
      </c>
      <c r="N142" s="21">
        <f t="shared" si="92"/>
        <v>6.8571428571428568</v>
      </c>
      <c r="O142" s="22" t="s">
        <v>1754</v>
      </c>
      <c r="P142" s="41">
        <v>2</v>
      </c>
      <c r="Q142" s="41" t="s">
        <v>1909</v>
      </c>
      <c r="R142" s="41"/>
      <c r="S142" s="23">
        <f t="shared" si="106"/>
        <v>-1457.9333333333334</v>
      </c>
      <c r="T142" s="24">
        <f t="shared" si="93"/>
        <v>100</v>
      </c>
      <c r="U142" s="25">
        <f t="shared" si="94"/>
        <v>6.8571428571428568</v>
      </c>
      <c r="V142" s="25">
        <f t="shared" si="95"/>
        <v>6.8571428571428568</v>
      </c>
      <c r="W142" s="25">
        <f t="shared" si="96"/>
        <v>6.8571428571428568</v>
      </c>
      <c r="X142" s="26"/>
      <c r="Y142" s="27" t="str">
        <f t="shared" si="99"/>
        <v>CUMPLIDA</v>
      </c>
      <c r="Z142" s="27" t="str">
        <f t="shared" si="97"/>
        <v>CUMPLIDO</v>
      </c>
      <c r="AA142" s="29" t="s">
        <v>1569</v>
      </c>
      <c r="AB142" s="29" t="str">
        <f t="shared" si="100"/>
        <v>H28AF18</v>
      </c>
      <c r="AC142" s="29">
        <f t="shared" si="98"/>
        <v>1</v>
      </c>
      <c r="AD142" s="29" t="str">
        <f t="shared" si="101"/>
        <v>H28AF18 - 1</v>
      </c>
      <c r="AE142" s="30">
        <f t="shared" si="102"/>
        <v>5</v>
      </c>
      <c r="AF142" s="30">
        <f t="shared" si="103"/>
        <v>5</v>
      </c>
      <c r="AG142" s="30" t="str">
        <f t="shared" si="104"/>
        <v>H28AF18.</v>
      </c>
      <c r="AH142" s="30" t="str">
        <f t="shared" si="105"/>
        <v>H28AF18</v>
      </c>
      <c r="AI142" s="9"/>
      <c r="AJ142" s="10"/>
      <c r="AK142" s="11"/>
      <c r="AL142" s="12"/>
    </row>
    <row r="143" spans="1:38" s="13" customFormat="1" ht="350.1" customHeight="1" x14ac:dyDescent="0.2">
      <c r="A143" s="26"/>
      <c r="B143" s="15">
        <v>142</v>
      </c>
      <c r="C143" s="26">
        <v>54</v>
      </c>
      <c r="D143" s="26" t="s">
        <v>2179</v>
      </c>
      <c r="E143" s="22">
        <v>1801001</v>
      </c>
      <c r="F143" s="31" t="s">
        <v>2240</v>
      </c>
      <c r="G143" s="31" t="s">
        <v>1646</v>
      </c>
      <c r="H143" s="43" t="s">
        <v>1630</v>
      </c>
      <c r="I143" s="35" t="s">
        <v>1633</v>
      </c>
      <c r="J143" s="22" t="s">
        <v>1634</v>
      </c>
      <c r="K143" s="22">
        <v>1</v>
      </c>
      <c r="L143" s="42">
        <v>43739</v>
      </c>
      <c r="M143" s="42">
        <v>43768</v>
      </c>
      <c r="N143" s="21">
        <f t="shared" si="92"/>
        <v>4.1428571428571432</v>
      </c>
      <c r="O143" s="22" t="s">
        <v>414</v>
      </c>
      <c r="P143" s="41">
        <v>1</v>
      </c>
      <c r="Q143" s="41" t="s">
        <v>1909</v>
      </c>
      <c r="R143" s="41"/>
      <c r="S143" s="23">
        <f t="shared" si="106"/>
        <v>-1458.9333333333334</v>
      </c>
      <c r="T143" s="24">
        <f t="shared" si="93"/>
        <v>100</v>
      </c>
      <c r="U143" s="25">
        <f t="shared" si="94"/>
        <v>4.1428571428571432</v>
      </c>
      <c r="V143" s="25">
        <f t="shared" si="95"/>
        <v>4.1428571428571432</v>
      </c>
      <c r="W143" s="25">
        <f t="shared" si="96"/>
        <v>4.1428571428571432</v>
      </c>
      <c r="X143" s="26"/>
      <c r="Y143" s="27" t="str">
        <f t="shared" si="99"/>
        <v>CUMPLIDA</v>
      </c>
      <c r="Z143" s="27" t="str">
        <f t="shared" si="97"/>
        <v/>
      </c>
      <c r="AA143" s="29" t="s">
        <v>1569</v>
      </c>
      <c r="AB143" s="29" t="str">
        <f t="shared" si="100"/>
        <v>H28AF18</v>
      </c>
      <c r="AC143" s="29">
        <f t="shared" si="98"/>
        <v>2</v>
      </c>
      <c r="AD143" s="29" t="str">
        <f t="shared" si="101"/>
        <v>H28AF18 - 2</v>
      </c>
      <c r="AE143" s="30">
        <f t="shared" si="102"/>
        <v>5</v>
      </c>
      <c r="AF143" s="30">
        <f t="shared" si="103"/>
        <v>5</v>
      </c>
      <c r="AG143" s="30" t="str">
        <f t="shared" si="104"/>
        <v>H28AF18.</v>
      </c>
      <c r="AH143" s="30" t="str">
        <f t="shared" si="105"/>
        <v>H28AF18</v>
      </c>
      <c r="AI143" s="9"/>
      <c r="AJ143" s="10"/>
      <c r="AK143" s="11"/>
      <c r="AL143" s="12"/>
    </row>
    <row r="144" spans="1:38" s="13" customFormat="1" ht="350.1" customHeight="1" x14ac:dyDescent="0.2">
      <c r="A144" s="26"/>
      <c r="B144" s="15">
        <v>143</v>
      </c>
      <c r="C144" s="26">
        <v>55</v>
      </c>
      <c r="D144" s="26" t="s">
        <v>2179</v>
      </c>
      <c r="E144" s="22">
        <v>1801001</v>
      </c>
      <c r="F144" s="31" t="s">
        <v>2241</v>
      </c>
      <c r="G144" s="31" t="s">
        <v>1646</v>
      </c>
      <c r="H144" s="43" t="s">
        <v>1630</v>
      </c>
      <c r="I144" s="35" t="s">
        <v>1636</v>
      </c>
      <c r="J144" s="22" t="s">
        <v>1637</v>
      </c>
      <c r="K144" s="22">
        <v>1</v>
      </c>
      <c r="L144" s="42">
        <v>43753</v>
      </c>
      <c r="M144" s="42">
        <v>43768</v>
      </c>
      <c r="N144" s="21">
        <f t="shared" si="92"/>
        <v>2.1428571428571428</v>
      </c>
      <c r="O144" s="22" t="s">
        <v>414</v>
      </c>
      <c r="P144" s="41">
        <v>1</v>
      </c>
      <c r="Q144" s="41" t="s">
        <v>1909</v>
      </c>
      <c r="R144" s="41"/>
      <c r="S144" s="23">
        <f t="shared" si="106"/>
        <v>-1458.9333333333334</v>
      </c>
      <c r="T144" s="24">
        <f t="shared" si="93"/>
        <v>100</v>
      </c>
      <c r="U144" s="25">
        <f t="shared" si="94"/>
        <v>2.1428571428571428</v>
      </c>
      <c r="V144" s="25">
        <f t="shared" si="95"/>
        <v>2.1428571428571428</v>
      </c>
      <c r="W144" s="25">
        <f t="shared" si="96"/>
        <v>2.1428571428571428</v>
      </c>
      <c r="X144" s="26"/>
      <c r="Y144" s="27" t="str">
        <f t="shared" si="99"/>
        <v>CUMPLIDA</v>
      </c>
      <c r="Z144" s="27" t="str">
        <f t="shared" si="97"/>
        <v/>
      </c>
      <c r="AA144" s="29" t="s">
        <v>1569</v>
      </c>
      <c r="AB144" s="29" t="str">
        <f t="shared" si="100"/>
        <v>H28AF18</v>
      </c>
      <c r="AC144" s="29">
        <f t="shared" si="98"/>
        <v>3</v>
      </c>
      <c r="AD144" s="29" t="str">
        <f t="shared" si="101"/>
        <v>H28AF18 - 3</v>
      </c>
      <c r="AE144" s="30">
        <f t="shared" si="102"/>
        <v>5</v>
      </c>
      <c r="AF144" s="30">
        <f t="shared" si="103"/>
        <v>5</v>
      </c>
      <c r="AG144" s="30" t="str">
        <f t="shared" si="104"/>
        <v>H28AF18.</v>
      </c>
      <c r="AH144" s="30" t="str">
        <f t="shared" si="105"/>
        <v>H28AF18</v>
      </c>
      <c r="AI144" s="9"/>
      <c r="AJ144" s="10"/>
      <c r="AK144" s="11"/>
      <c r="AL144" s="12"/>
    </row>
    <row r="145" spans="1:38" s="13" customFormat="1" ht="350.1" customHeight="1" x14ac:dyDescent="0.2">
      <c r="A145" s="26"/>
      <c r="B145" s="15">
        <v>144</v>
      </c>
      <c r="C145" s="26">
        <v>56</v>
      </c>
      <c r="D145" s="26" t="s">
        <v>2179</v>
      </c>
      <c r="E145" s="22">
        <v>1801001</v>
      </c>
      <c r="F145" s="31" t="s">
        <v>2242</v>
      </c>
      <c r="G145" s="31" t="s">
        <v>1646</v>
      </c>
      <c r="H145" s="43" t="s">
        <v>1630</v>
      </c>
      <c r="I145" s="35" t="s">
        <v>1956</v>
      </c>
      <c r="J145" s="22" t="s">
        <v>1638</v>
      </c>
      <c r="K145" s="22">
        <v>1</v>
      </c>
      <c r="L145" s="42">
        <v>43770</v>
      </c>
      <c r="M145" s="42">
        <v>43860</v>
      </c>
      <c r="N145" s="21">
        <f t="shared" si="92"/>
        <v>12.857142857142858</v>
      </c>
      <c r="O145" s="22" t="s">
        <v>1755</v>
      </c>
      <c r="P145" s="41">
        <v>1</v>
      </c>
      <c r="Q145" s="41" t="s">
        <v>1909</v>
      </c>
      <c r="R145" s="41"/>
      <c r="S145" s="23">
        <f t="shared" si="106"/>
        <v>-1462</v>
      </c>
      <c r="T145" s="24">
        <f t="shared" si="93"/>
        <v>100</v>
      </c>
      <c r="U145" s="25">
        <f t="shared" si="94"/>
        <v>12.857142857142858</v>
      </c>
      <c r="V145" s="25">
        <f t="shared" si="95"/>
        <v>12.857142857142858</v>
      </c>
      <c r="W145" s="25">
        <f t="shared" si="96"/>
        <v>12.857142857142858</v>
      </c>
      <c r="X145" s="26"/>
      <c r="Y145" s="27" t="str">
        <f t="shared" si="99"/>
        <v>CUMPLIDA</v>
      </c>
      <c r="Z145" s="27" t="str">
        <f t="shared" si="97"/>
        <v/>
      </c>
      <c r="AA145" s="29" t="s">
        <v>1569</v>
      </c>
      <c r="AB145" s="29" t="str">
        <f t="shared" si="100"/>
        <v>H28AF18</v>
      </c>
      <c r="AC145" s="29">
        <f t="shared" si="98"/>
        <v>4</v>
      </c>
      <c r="AD145" s="29" t="str">
        <f t="shared" si="101"/>
        <v>H28AF18 - 4</v>
      </c>
      <c r="AE145" s="30">
        <f t="shared" si="102"/>
        <v>5</v>
      </c>
      <c r="AF145" s="30">
        <f t="shared" si="103"/>
        <v>5</v>
      </c>
      <c r="AG145" s="30" t="str">
        <f t="shared" si="104"/>
        <v>H28AF18.</v>
      </c>
      <c r="AH145" s="30" t="str">
        <f t="shared" si="105"/>
        <v>H28AF18</v>
      </c>
      <c r="AI145" s="9"/>
      <c r="AJ145" s="10"/>
      <c r="AK145" s="11"/>
      <c r="AL145" s="12"/>
    </row>
    <row r="146" spans="1:38" s="13" customFormat="1" ht="350.1" customHeight="1" x14ac:dyDescent="0.2">
      <c r="A146" s="26"/>
      <c r="B146" s="15">
        <v>145</v>
      </c>
      <c r="C146" s="26"/>
      <c r="D146" s="26" t="s">
        <v>2179</v>
      </c>
      <c r="E146" s="22">
        <v>1801001</v>
      </c>
      <c r="F146" s="31" t="s">
        <v>2243</v>
      </c>
      <c r="G146" s="31" t="s">
        <v>1646</v>
      </c>
      <c r="H146" s="43" t="s">
        <v>1639</v>
      </c>
      <c r="I146" s="35" t="s">
        <v>1961</v>
      </c>
      <c r="J146" s="22" t="s">
        <v>1641</v>
      </c>
      <c r="K146" s="22">
        <v>2</v>
      </c>
      <c r="L146" s="42">
        <v>43697</v>
      </c>
      <c r="M146" s="42">
        <v>43738</v>
      </c>
      <c r="N146" s="21">
        <f t="shared" si="92"/>
        <v>5.8571428571428568</v>
      </c>
      <c r="O146" s="22" t="s">
        <v>414</v>
      </c>
      <c r="P146" s="41">
        <v>2</v>
      </c>
      <c r="Q146" s="41" t="s">
        <v>1909</v>
      </c>
      <c r="R146" s="41"/>
      <c r="S146" s="23">
        <f t="shared" si="106"/>
        <v>-1457.9333333333334</v>
      </c>
      <c r="T146" s="24">
        <f t="shared" si="93"/>
        <v>100</v>
      </c>
      <c r="U146" s="25">
        <f t="shared" si="94"/>
        <v>5.8571428571428568</v>
      </c>
      <c r="V146" s="25">
        <f t="shared" si="95"/>
        <v>5.8571428571428568</v>
      </c>
      <c r="W146" s="25">
        <f t="shared" si="96"/>
        <v>5.8571428571428568</v>
      </c>
      <c r="X146" s="26"/>
      <c r="Y146" s="27" t="str">
        <f t="shared" si="99"/>
        <v>CUMPLIDA</v>
      </c>
      <c r="Z146" s="27" t="str">
        <f t="shared" si="97"/>
        <v/>
      </c>
      <c r="AA146" s="29" t="s">
        <v>1569</v>
      </c>
      <c r="AB146" s="29" t="str">
        <f t="shared" si="100"/>
        <v>H28AF18</v>
      </c>
      <c r="AC146" s="29">
        <f t="shared" si="98"/>
        <v>5</v>
      </c>
      <c r="AD146" s="29" t="str">
        <f t="shared" si="101"/>
        <v>H28AF18 - 5</v>
      </c>
      <c r="AE146" s="30">
        <f t="shared" si="102"/>
        <v>5</v>
      </c>
      <c r="AF146" s="30">
        <f t="shared" si="103"/>
        <v>5</v>
      </c>
      <c r="AG146" s="30" t="str">
        <f t="shared" si="104"/>
        <v>H28AF18.</v>
      </c>
      <c r="AH146" s="30" t="str">
        <f t="shared" si="105"/>
        <v>H28AF18</v>
      </c>
      <c r="AI146" s="9"/>
      <c r="AJ146" s="10"/>
      <c r="AK146" s="11"/>
      <c r="AL146" s="12"/>
    </row>
    <row r="147" spans="1:38" s="13" customFormat="1" ht="350.1" customHeight="1" x14ac:dyDescent="0.2">
      <c r="A147" s="26">
        <v>104</v>
      </c>
      <c r="B147" s="15">
        <v>146</v>
      </c>
      <c r="C147" s="26">
        <v>57</v>
      </c>
      <c r="D147" s="26" t="s">
        <v>1647</v>
      </c>
      <c r="E147" s="22">
        <v>1801001</v>
      </c>
      <c r="F147" s="31" t="s">
        <v>2244</v>
      </c>
      <c r="G147" s="31" t="s">
        <v>1648</v>
      </c>
      <c r="H147" s="31" t="s">
        <v>1630</v>
      </c>
      <c r="I147" s="32" t="s">
        <v>1631</v>
      </c>
      <c r="J147" s="41" t="s">
        <v>1632</v>
      </c>
      <c r="K147" s="41">
        <v>2</v>
      </c>
      <c r="L147" s="44">
        <v>43690</v>
      </c>
      <c r="M147" s="44">
        <v>43738</v>
      </c>
      <c r="N147" s="21">
        <f t="shared" ref="N147:N198" si="107">(+M147-L147)/7</f>
        <v>6.8571428571428568</v>
      </c>
      <c r="O147" s="41" t="s">
        <v>1754</v>
      </c>
      <c r="P147" s="41">
        <v>2</v>
      </c>
      <c r="Q147" s="41" t="s">
        <v>1909</v>
      </c>
      <c r="R147" s="41"/>
      <c r="S147" s="23">
        <f t="shared" si="106"/>
        <v>-1457.9333333333334</v>
      </c>
      <c r="T147" s="24">
        <f t="shared" si="93"/>
        <v>100</v>
      </c>
      <c r="U147" s="25">
        <f t="shared" si="94"/>
        <v>6.8571428571428568</v>
      </c>
      <c r="V147" s="25">
        <f t="shared" si="95"/>
        <v>6.8571428571428568</v>
      </c>
      <c r="W147" s="25">
        <f t="shared" si="96"/>
        <v>6.8571428571428568</v>
      </c>
      <c r="X147" s="26"/>
      <c r="Y147" s="27" t="str">
        <f t="shared" si="99"/>
        <v>CUMPLIDA</v>
      </c>
      <c r="Z147" s="27" t="str">
        <f t="shared" si="97"/>
        <v>CUMPLIDO</v>
      </c>
      <c r="AA147" s="29" t="s">
        <v>1569</v>
      </c>
      <c r="AB147" s="29" t="str">
        <f t="shared" si="100"/>
        <v>H29AF18</v>
      </c>
      <c r="AC147" s="29">
        <f t="shared" si="98"/>
        <v>1</v>
      </c>
      <c r="AD147" s="29" t="str">
        <f t="shared" si="101"/>
        <v>H29AF18 - 1</v>
      </c>
      <c r="AE147" s="30">
        <f t="shared" si="102"/>
        <v>5</v>
      </c>
      <c r="AF147" s="30">
        <f t="shared" si="103"/>
        <v>5</v>
      </c>
      <c r="AG147" s="30" t="str">
        <f t="shared" si="104"/>
        <v>H29AF18.</v>
      </c>
      <c r="AH147" s="30" t="str">
        <f t="shared" si="105"/>
        <v>H29AF18</v>
      </c>
      <c r="AI147" s="9"/>
      <c r="AJ147" s="10"/>
      <c r="AK147" s="11"/>
      <c r="AL147" s="12"/>
    </row>
    <row r="148" spans="1:38" s="13" customFormat="1" ht="350.1" customHeight="1" x14ac:dyDescent="0.2">
      <c r="A148" s="26"/>
      <c r="B148" s="15">
        <v>147</v>
      </c>
      <c r="C148" s="26">
        <v>58</v>
      </c>
      <c r="D148" s="26" t="s">
        <v>1045</v>
      </c>
      <c r="E148" s="22">
        <v>1801001</v>
      </c>
      <c r="F148" s="31" t="s">
        <v>2245</v>
      </c>
      <c r="G148" s="31" t="s">
        <v>1648</v>
      </c>
      <c r="H148" s="31" t="s">
        <v>1630</v>
      </c>
      <c r="I148" s="32" t="s">
        <v>1633</v>
      </c>
      <c r="J148" s="41" t="s">
        <v>1634</v>
      </c>
      <c r="K148" s="41">
        <v>1</v>
      </c>
      <c r="L148" s="44">
        <v>43739</v>
      </c>
      <c r="M148" s="44">
        <v>43768</v>
      </c>
      <c r="N148" s="21">
        <f t="shared" si="107"/>
        <v>4.1428571428571432</v>
      </c>
      <c r="O148" s="41" t="s">
        <v>414</v>
      </c>
      <c r="P148" s="41">
        <v>1</v>
      </c>
      <c r="Q148" s="41" t="s">
        <v>1909</v>
      </c>
      <c r="R148" s="41"/>
      <c r="S148" s="23">
        <f t="shared" si="106"/>
        <v>-1458.9333333333334</v>
      </c>
      <c r="T148" s="24">
        <f t="shared" si="93"/>
        <v>100</v>
      </c>
      <c r="U148" s="25">
        <f t="shared" si="94"/>
        <v>4.1428571428571432</v>
      </c>
      <c r="V148" s="25">
        <f t="shared" si="95"/>
        <v>4.1428571428571432</v>
      </c>
      <c r="W148" s="25">
        <f t="shared" si="96"/>
        <v>4.1428571428571432</v>
      </c>
      <c r="X148" s="26"/>
      <c r="Y148" s="27" t="str">
        <f t="shared" si="99"/>
        <v>CUMPLIDA</v>
      </c>
      <c r="Z148" s="27" t="str">
        <f t="shared" si="97"/>
        <v/>
      </c>
      <c r="AA148" s="29" t="s">
        <v>1569</v>
      </c>
      <c r="AB148" s="29" t="str">
        <f t="shared" si="100"/>
        <v>H29AF18</v>
      </c>
      <c r="AC148" s="29">
        <f t="shared" si="98"/>
        <v>2</v>
      </c>
      <c r="AD148" s="29" t="str">
        <f t="shared" si="101"/>
        <v>H29AF18 - 2</v>
      </c>
      <c r="AE148" s="30">
        <f t="shared" si="102"/>
        <v>5</v>
      </c>
      <c r="AF148" s="30">
        <f t="shared" si="103"/>
        <v>5</v>
      </c>
      <c r="AG148" s="30" t="str">
        <f t="shared" si="104"/>
        <v>H29AF18.</v>
      </c>
      <c r="AH148" s="30" t="str">
        <f t="shared" si="105"/>
        <v>H29AF18</v>
      </c>
      <c r="AI148" s="9"/>
      <c r="AJ148" s="10"/>
      <c r="AK148" s="11"/>
      <c r="AL148" s="12"/>
    </row>
    <row r="149" spans="1:38" s="13" customFormat="1" ht="350.1" customHeight="1" x14ac:dyDescent="0.2">
      <c r="A149" s="26"/>
      <c r="B149" s="15">
        <v>148</v>
      </c>
      <c r="C149" s="26">
        <v>59</v>
      </c>
      <c r="D149" s="26" t="s">
        <v>1647</v>
      </c>
      <c r="E149" s="22">
        <v>1801001</v>
      </c>
      <c r="F149" s="31" t="s">
        <v>2246</v>
      </c>
      <c r="G149" s="31" t="s">
        <v>1648</v>
      </c>
      <c r="H149" s="31" t="s">
        <v>1630</v>
      </c>
      <c r="I149" s="32" t="s">
        <v>1955</v>
      </c>
      <c r="J149" s="41" t="s">
        <v>1637</v>
      </c>
      <c r="K149" s="41">
        <v>1</v>
      </c>
      <c r="L149" s="44">
        <v>43753</v>
      </c>
      <c r="M149" s="44">
        <v>43768</v>
      </c>
      <c r="N149" s="21">
        <f t="shared" si="107"/>
        <v>2.1428571428571428</v>
      </c>
      <c r="O149" s="41" t="s">
        <v>414</v>
      </c>
      <c r="P149" s="41">
        <v>1</v>
      </c>
      <c r="Q149" s="41" t="s">
        <v>1909</v>
      </c>
      <c r="R149" s="41"/>
      <c r="S149" s="23">
        <f t="shared" si="106"/>
        <v>-1458.9333333333334</v>
      </c>
      <c r="T149" s="24">
        <f t="shared" si="93"/>
        <v>100</v>
      </c>
      <c r="U149" s="25">
        <f t="shared" si="94"/>
        <v>2.1428571428571428</v>
      </c>
      <c r="V149" s="25">
        <f t="shared" si="95"/>
        <v>2.1428571428571428</v>
      </c>
      <c r="W149" s="25">
        <f t="shared" si="96"/>
        <v>2.1428571428571428</v>
      </c>
      <c r="X149" s="26"/>
      <c r="Y149" s="27" t="str">
        <f t="shared" si="99"/>
        <v>CUMPLIDA</v>
      </c>
      <c r="Z149" s="27" t="str">
        <f t="shared" si="97"/>
        <v/>
      </c>
      <c r="AA149" s="29" t="s">
        <v>1569</v>
      </c>
      <c r="AB149" s="29" t="str">
        <f t="shared" si="100"/>
        <v>H29AF18</v>
      </c>
      <c r="AC149" s="29">
        <f t="shared" si="98"/>
        <v>3</v>
      </c>
      <c r="AD149" s="29" t="str">
        <f t="shared" si="101"/>
        <v>H29AF18 - 3</v>
      </c>
      <c r="AE149" s="30">
        <f t="shared" si="102"/>
        <v>5</v>
      </c>
      <c r="AF149" s="30">
        <f t="shared" si="103"/>
        <v>5</v>
      </c>
      <c r="AG149" s="30" t="str">
        <f t="shared" si="104"/>
        <v>H29AF18.</v>
      </c>
      <c r="AH149" s="30" t="str">
        <f t="shared" si="105"/>
        <v>H29AF18</v>
      </c>
      <c r="AI149" s="9"/>
      <c r="AJ149" s="10"/>
      <c r="AK149" s="11"/>
      <c r="AL149" s="12"/>
    </row>
    <row r="150" spans="1:38" s="13" customFormat="1" ht="350.1" customHeight="1" x14ac:dyDescent="0.2">
      <c r="A150" s="26"/>
      <c r="B150" s="15">
        <v>149</v>
      </c>
      <c r="C150" s="26">
        <v>60</v>
      </c>
      <c r="D150" s="26" t="s">
        <v>1647</v>
      </c>
      <c r="E150" s="22">
        <v>1801001</v>
      </c>
      <c r="F150" s="31" t="s">
        <v>2247</v>
      </c>
      <c r="G150" s="31" t="s">
        <v>1648</v>
      </c>
      <c r="H150" s="31" t="s">
        <v>1630</v>
      </c>
      <c r="I150" s="32" t="s">
        <v>1956</v>
      </c>
      <c r="J150" s="41" t="s">
        <v>1638</v>
      </c>
      <c r="K150" s="41">
        <v>1</v>
      </c>
      <c r="L150" s="44">
        <v>43770</v>
      </c>
      <c r="M150" s="44">
        <v>43860</v>
      </c>
      <c r="N150" s="21">
        <f t="shared" si="107"/>
        <v>12.857142857142858</v>
      </c>
      <c r="O150" s="41" t="s">
        <v>1755</v>
      </c>
      <c r="P150" s="41">
        <v>1</v>
      </c>
      <c r="Q150" s="41" t="s">
        <v>1909</v>
      </c>
      <c r="R150" s="41"/>
      <c r="S150" s="23">
        <f t="shared" si="106"/>
        <v>-1462</v>
      </c>
      <c r="T150" s="24">
        <f t="shared" si="93"/>
        <v>100</v>
      </c>
      <c r="U150" s="25">
        <f t="shared" si="94"/>
        <v>12.857142857142858</v>
      </c>
      <c r="V150" s="25">
        <f t="shared" si="95"/>
        <v>12.857142857142858</v>
      </c>
      <c r="W150" s="25">
        <f t="shared" si="96"/>
        <v>12.857142857142858</v>
      </c>
      <c r="X150" s="26"/>
      <c r="Y150" s="27" t="str">
        <f t="shared" si="99"/>
        <v>CUMPLIDA</v>
      </c>
      <c r="Z150" s="27" t="str">
        <f t="shared" si="97"/>
        <v/>
      </c>
      <c r="AA150" s="29" t="s">
        <v>1569</v>
      </c>
      <c r="AB150" s="29" t="str">
        <f t="shared" si="100"/>
        <v>H29AF18</v>
      </c>
      <c r="AC150" s="29">
        <f t="shared" si="98"/>
        <v>4</v>
      </c>
      <c r="AD150" s="29" t="str">
        <f t="shared" si="101"/>
        <v>H29AF18 - 4</v>
      </c>
      <c r="AE150" s="30">
        <f t="shared" si="102"/>
        <v>5</v>
      </c>
      <c r="AF150" s="30">
        <f t="shared" si="103"/>
        <v>5</v>
      </c>
      <c r="AG150" s="30" t="str">
        <f t="shared" si="104"/>
        <v>H29AF18.</v>
      </c>
      <c r="AH150" s="30" t="str">
        <f t="shared" si="105"/>
        <v>H29AF18</v>
      </c>
      <c r="AI150" s="9"/>
      <c r="AJ150" s="10"/>
      <c r="AK150" s="11"/>
      <c r="AL150" s="12"/>
    </row>
    <row r="151" spans="1:38" s="13" customFormat="1" ht="350.1" customHeight="1" x14ac:dyDescent="0.2">
      <c r="A151" s="26"/>
      <c r="B151" s="15">
        <v>150</v>
      </c>
      <c r="C151" s="26"/>
      <c r="D151" s="26" t="s">
        <v>1647</v>
      </c>
      <c r="E151" s="22">
        <v>1801001</v>
      </c>
      <c r="F151" s="31" t="s">
        <v>2248</v>
      </c>
      <c r="G151" s="31" t="s">
        <v>1648</v>
      </c>
      <c r="H151" s="31" t="s">
        <v>1639</v>
      </c>
      <c r="I151" s="32" t="s">
        <v>1961</v>
      </c>
      <c r="J151" s="41" t="s">
        <v>1641</v>
      </c>
      <c r="K151" s="41">
        <v>2</v>
      </c>
      <c r="L151" s="44">
        <v>43697</v>
      </c>
      <c r="M151" s="44">
        <v>43738</v>
      </c>
      <c r="N151" s="21">
        <f t="shared" si="107"/>
        <v>5.8571428571428568</v>
      </c>
      <c r="O151" s="41" t="s">
        <v>414</v>
      </c>
      <c r="P151" s="41">
        <v>2</v>
      </c>
      <c r="Q151" s="41" t="s">
        <v>1909</v>
      </c>
      <c r="R151" s="41"/>
      <c r="S151" s="23">
        <f t="shared" si="106"/>
        <v>-1457.9333333333334</v>
      </c>
      <c r="T151" s="24">
        <f t="shared" si="93"/>
        <v>100</v>
      </c>
      <c r="U151" s="25">
        <f t="shared" si="94"/>
        <v>5.8571428571428568</v>
      </c>
      <c r="V151" s="25">
        <f t="shared" si="95"/>
        <v>5.8571428571428568</v>
      </c>
      <c r="W151" s="25">
        <f t="shared" si="96"/>
        <v>5.8571428571428568</v>
      </c>
      <c r="X151" s="26"/>
      <c r="Y151" s="27" t="str">
        <f t="shared" si="99"/>
        <v>CUMPLIDA</v>
      </c>
      <c r="Z151" s="27" t="str">
        <f t="shared" si="97"/>
        <v/>
      </c>
      <c r="AA151" s="29" t="s">
        <v>1569</v>
      </c>
      <c r="AB151" s="29" t="str">
        <f t="shared" si="100"/>
        <v>H29AF18</v>
      </c>
      <c r="AC151" s="29">
        <f t="shared" si="98"/>
        <v>5</v>
      </c>
      <c r="AD151" s="29" t="str">
        <f t="shared" si="101"/>
        <v>H29AF18 - 5</v>
      </c>
      <c r="AE151" s="30">
        <f t="shared" si="102"/>
        <v>5</v>
      </c>
      <c r="AF151" s="30">
        <f t="shared" si="103"/>
        <v>5</v>
      </c>
      <c r="AG151" s="30" t="str">
        <f t="shared" si="104"/>
        <v>H29AF18.</v>
      </c>
      <c r="AH151" s="30" t="str">
        <f t="shared" si="105"/>
        <v>H29AF18</v>
      </c>
      <c r="AI151" s="9"/>
      <c r="AJ151" s="10"/>
      <c r="AK151" s="11"/>
      <c r="AL151" s="12"/>
    </row>
    <row r="152" spans="1:38" s="13" customFormat="1" ht="350.1" customHeight="1" x14ac:dyDescent="0.2">
      <c r="A152" s="26">
        <v>105</v>
      </c>
      <c r="B152" s="15">
        <v>151</v>
      </c>
      <c r="C152" s="26"/>
      <c r="D152" s="26" t="s">
        <v>1046</v>
      </c>
      <c r="E152" s="22" t="s">
        <v>1649</v>
      </c>
      <c r="F152" s="31" t="s">
        <v>2249</v>
      </c>
      <c r="G152" s="31" t="s">
        <v>1650</v>
      </c>
      <c r="H152" s="35" t="s">
        <v>1651</v>
      </c>
      <c r="I152" s="35" t="s">
        <v>1652</v>
      </c>
      <c r="J152" s="22" t="s">
        <v>417</v>
      </c>
      <c r="K152" s="22">
        <v>6</v>
      </c>
      <c r="L152" s="42">
        <v>43690</v>
      </c>
      <c r="M152" s="42">
        <v>43861</v>
      </c>
      <c r="N152" s="21">
        <f t="shared" si="107"/>
        <v>24.428571428571427</v>
      </c>
      <c r="O152" s="22" t="s">
        <v>1653</v>
      </c>
      <c r="P152" s="41">
        <v>6</v>
      </c>
      <c r="Q152" s="32" t="s">
        <v>1913</v>
      </c>
      <c r="R152" s="41"/>
      <c r="S152" s="23">
        <f t="shared" si="106"/>
        <v>-1462.0333333333333</v>
      </c>
      <c r="T152" s="24">
        <f t="shared" si="93"/>
        <v>100</v>
      </c>
      <c r="U152" s="25">
        <f t="shared" si="94"/>
        <v>24.428571428571427</v>
      </c>
      <c r="V152" s="25">
        <f t="shared" si="95"/>
        <v>24.428571428571427</v>
      </c>
      <c r="W152" s="25">
        <f t="shared" si="96"/>
        <v>24.428571428571427</v>
      </c>
      <c r="X152" s="26"/>
      <c r="Y152" s="27" t="str">
        <f t="shared" si="99"/>
        <v>CUMPLIDA</v>
      </c>
      <c r="Z152" s="27" t="str">
        <f t="shared" si="97"/>
        <v>VENCIDO</v>
      </c>
      <c r="AA152" s="29" t="s">
        <v>1569</v>
      </c>
      <c r="AB152" s="29" t="str">
        <f t="shared" si="100"/>
        <v>H30AF18</v>
      </c>
      <c r="AC152" s="29">
        <f t="shared" si="98"/>
        <v>1</v>
      </c>
      <c r="AD152" s="29" t="str">
        <f t="shared" si="101"/>
        <v>H30AF18 - 1</v>
      </c>
      <c r="AE152" s="30">
        <f t="shared" si="102"/>
        <v>5</v>
      </c>
      <c r="AF152" s="30">
        <f t="shared" si="103"/>
        <v>1</v>
      </c>
      <c r="AG152" s="30" t="str">
        <f t="shared" si="104"/>
        <v>H30AF18.</v>
      </c>
      <c r="AH152" s="30" t="str">
        <f t="shared" si="105"/>
        <v>H30AF18</v>
      </c>
      <c r="AI152" s="9"/>
      <c r="AJ152" s="10"/>
      <c r="AK152" s="11"/>
      <c r="AL152" s="12"/>
    </row>
    <row r="153" spans="1:38" s="13" customFormat="1" ht="350.1" customHeight="1" x14ac:dyDescent="0.2">
      <c r="A153" s="26"/>
      <c r="B153" s="15">
        <v>152</v>
      </c>
      <c r="C153" s="26"/>
      <c r="D153" s="26" t="s">
        <v>1046</v>
      </c>
      <c r="E153" s="22" t="s">
        <v>1649</v>
      </c>
      <c r="F153" s="31" t="s">
        <v>2250</v>
      </c>
      <c r="G153" s="31" t="s">
        <v>1650</v>
      </c>
      <c r="H153" s="35" t="s">
        <v>1654</v>
      </c>
      <c r="I153" s="35" t="s">
        <v>1962</v>
      </c>
      <c r="J153" s="22" t="s">
        <v>1655</v>
      </c>
      <c r="K153" s="22">
        <v>29</v>
      </c>
      <c r="L153" s="42">
        <v>43690</v>
      </c>
      <c r="M153" s="42">
        <v>43861</v>
      </c>
      <c r="N153" s="21">
        <f t="shared" si="107"/>
        <v>24.428571428571427</v>
      </c>
      <c r="O153" s="22" t="s">
        <v>1938</v>
      </c>
      <c r="P153" s="41">
        <v>26</v>
      </c>
      <c r="Q153" s="32" t="s">
        <v>1939</v>
      </c>
      <c r="R153" s="41"/>
      <c r="S153" s="23">
        <f t="shared" si="106"/>
        <v>-1462.0333333333333</v>
      </c>
      <c r="T153" s="24">
        <f t="shared" si="93"/>
        <v>89.65517241379311</v>
      </c>
      <c r="U153" s="25">
        <f t="shared" si="94"/>
        <v>21.901477832512313</v>
      </c>
      <c r="V153" s="25">
        <f t="shared" si="95"/>
        <v>21.901477832512313</v>
      </c>
      <c r="W153" s="25">
        <f t="shared" si="96"/>
        <v>24.428571428571427</v>
      </c>
      <c r="X153" s="26"/>
      <c r="Y153" s="27" t="str">
        <f t="shared" si="99"/>
        <v>VENCIDA</v>
      </c>
      <c r="Z153" s="27" t="str">
        <f t="shared" si="97"/>
        <v/>
      </c>
      <c r="AA153" s="29" t="s">
        <v>1569</v>
      </c>
      <c r="AB153" s="29" t="str">
        <f t="shared" si="100"/>
        <v>H30AF18</v>
      </c>
      <c r="AC153" s="29">
        <f t="shared" si="98"/>
        <v>2</v>
      </c>
      <c r="AD153" s="29" t="str">
        <f t="shared" si="101"/>
        <v>H30AF18 - 2</v>
      </c>
      <c r="AE153" s="30">
        <f t="shared" si="102"/>
        <v>1</v>
      </c>
      <c r="AF153" s="30">
        <f t="shared" si="103"/>
        <v>1</v>
      </c>
      <c r="AG153" s="30" t="str">
        <f t="shared" si="104"/>
        <v>H30AF18.</v>
      </c>
      <c r="AH153" s="30" t="str">
        <f t="shared" si="105"/>
        <v>H30AF18</v>
      </c>
      <c r="AI153" s="9"/>
      <c r="AJ153" s="10"/>
      <c r="AK153" s="11"/>
      <c r="AL153" s="12"/>
    </row>
    <row r="154" spans="1:38" s="13" customFormat="1" ht="350.1" customHeight="1" x14ac:dyDescent="0.2">
      <c r="A154" s="26">
        <v>106</v>
      </c>
      <c r="B154" s="15">
        <v>153</v>
      </c>
      <c r="C154" s="26"/>
      <c r="D154" s="26" t="s">
        <v>2180</v>
      </c>
      <c r="E154" s="22" t="s">
        <v>1656</v>
      </c>
      <c r="F154" s="35" t="s">
        <v>1790</v>
      </c>
      <c r="G154" s="35" t="s">
        <v>1657</v>
      </c>
      <c r="H154" s="35" t="s">
        <v>1658</v>
      </c>
      <c r="I154" s="35" t="s">
        <v>1659</v>
      </c>
      <c r="J154" s="35" t="s">
        <v>1660</v>
      </c>
      <c r="K154" s="53">
        <v>1</v>
      </c>
      <c r="L154" s="42">
        <v>43690</v>
      </c>
      <c r="M154" s="42">
        <v>43830</v>
      </c>
      <c r="N154" s="21">
        <f t="shared" si="107"/>
        <v>20</v>
      </c>
      <c r="O154" s="22" t="s">
        <v>386</v>
      </c>
      <c r="P154" s="22">
        <v>0</v>
      </c>
      <c r="Q154" s="35" t="s">
        <v>2106</v>
      </c>
      <c r="R154" s="22"/>
      <c r="S154" s="23">
        <f t="shared" si="106"/>
        <v>-1461</v>
      </c>
      <c r="T154" s="24">
        <f t="shared" si="93"/>
        <v>0</v>
      </c>
      <c r="U154" s="25">
        <f t="shared" si="94"/>
        <v>0</v>
      </c>
      <c r="V154" s="25">
        <f t="shared" si="95"/>
        <v>0</v>
      </c>
      <c r="W154" s="25">
        <f t="shared" si="96"/>
        <v>20</v>
      </c>
      <c r="X154" s="26"/>
      <c r="Y154" s="27" t="str">
        <f t="shared" si="99"/>
        <v>VENCIDA</v>
      </c>
      <c r="Z154" s="27" t="str">
        <f t="shared" si="97"/>
        <v>VENCIDO</v>
      </c>
      <c r="AA154" s="29" t="s">
        <v>1569</v>
      </c>
      <c r="AB154" s="29" t="str">
        <f t="shared" si="100"/>
        <v>H31AF18</v>
      </c>
      <c r="AC154" s="29">
        <f t="shared" si="98"/>
        <v>1</v>
      </c>
      <c r="AD154" s="29" t="str">
        <f t="shared" si="101"/>
        <v>H31AF18 - 1</v>
      </c>
      <c r="AE154" s="30">
        <f t="shared" si="102"/>
        <v>1</v>
      </c>
      <c r="AF154" s="30">
        <f t="shared" si="103"/>
        <v>1</v>
      </c>
      <c r="AG154" s="30" t="str">
        <f t="shared" si="104"/>
        <v>H31AF18.</v>
      </c>
      <c r="AH154" s="30" t="str">
        <f t="shared" si="105"/>
        <v>H31AF18</v>
      </c>
      <c r="AI154" s="9"/>
      <c r="AJ154" s="10"/>
      <c r="AK154" s="11"/>
      <c r="AL154" s="12"/>
    </row>
    <row r="155" spans="1:38" s="13" customFormat="1" ht="350.1" customHeight="1" x14ac:dyDescent="0.2">
      <c r="A155" s="26"/>
      <c r="B155" s="15">
        <v>154</v>
      </c>
      <c r="C155" s="26"/>
      <c r="D155" s="26" t="s">
        <v>1222</v>
      </c>
      <c r="E155" s="22" t="s">
        <v>1656</v>
      </c>
      <c r="F155" s="35" t="s">
        <v>2251</v>
      </c>
      <c r="G155" s="35" t="s">
        <v>1657</v>
      </c>
      <c r="H155" s="35" t="s">
        <v>1661</v>
      </c>
      <c r="I155" s="35" t="s">
        <v>1662</v>
      </c>
      <c r="J155" s="22" t="s">
        <v>1663</v>
      </c>
      <c r="K155" s="42">
        <v>43690</v>
      </c>
      <c r="L155" s="42">
        <v>43690</v>
      </c>
      <c r="M155" s="42">
        <v>43830</v>
      </c>
      <c r="N155" s="21">
        <f t="shared" si="107"/>
        <v>20</v>
      </c>
      <c r="O155" s="22" t="s">
        <v>386</v>
      </c>
      <c r="P155" s="22">
        <v>0</v>
      </c>
      <c r="Q155" s="35" t="s">
        <v>2107</v>
      </c>
      <c r="R155" s="22"/>
      <c r="S155" s="23">
        <f t="shared" si="106"/>
        <v>-1461</v>
      </c>
      <c r="T155" s="24">
        <f t="shared" si="93"/>
        <v>0</v>
      </c>
      <c r="U155" s="25">
        <f t="shared" si="94"/>
        <v>0</v>
      </c>
      <c r="V155" s="25">
        <f t="shared" si="95"/>
        <v>0</v>
      </c>
      <c r="W155" s="25">
        <f t="shared" si="96"/>
        <v>20</v>
      </c>
      <c r="X155" s="26"/>
      <c r="Y155" s="27" t="str">
        <f t="shared" si="99"/>
        <v>VENCIDA</v>
      </c>
      <c r="Z155" s="27" t="str">
        <f t="shared" si="97"/>
        <v/>
      </c>
      <c r="AA155" s="29" t="s">
        <v>1569</v>
      </c>
      <c r="AB155" s="29" t="str">
        <f t="shared" si="100"/>
        <v>H31AF18</v>
      </c>
      <c r="AC155" s="29">
        <f t="shared" si="98"/>
        <v>2</v>
      </c>
      <c r="AD155" s="29" t="str">
        <f t="shared" si="101"/>
        <v>H31AF18 - 2</v>
      </c>
      <c r="AE155" s="30">
        <f t="shared" si="102"/>
        <v>1</v>
      </c>
      <c r="AF155" s="30">
        <f t="shared" si="103"/>
        <v>1</v>
      </c>
      <c r="AG155" s="30" t="str">
        <f t="shared" si="104"/>
        <v>H31AF18.</v>
      </c>
      <c r="AH155" s="30" t="str">
        <f t="shared" si="105"/>
        <v>H31AF18</v>
      </c>
      <c r="AI155" s="9"/>
      <c r="AJ155" s="10"/>
      <c r="AK155" s="11"/>
      <c r="AL155" s="12"/>
    </row>
    <row r="156" spans="1:38" s="13" customFormat="1" ht="350.1" customHeight="1" x14ac:dyDescent="0.2">
      <c r="A156" s="26">
        <v>107</v>
      </c>
      <c r="B156" s="15">
        <v>155</v>
      </c>
      <c r="C156" s="26"/>
      <c r="D156" s="26" t="s">
        <v>1045</v>
      </c>
      <c r="E156" s="22" t="s">
        <v>1656</v>
      </c>
      <c r="F156" s="32" t="s">
        <v>2252</v>
      </c>
      <c r="G156" s="32" t="s">
        <v>1664</v>
      </c>
      <c r="H156" s="31" t="s">
        <v>1665</v>
      </c>
      <c r="I156" s="32" t="s">
        <v>1666</v>
      </c>
      <c r="J156" s="32" t="s">
        <v>1667</v>
      </c>
      <c r="K156" s="54">
        <v>1</v>
      </c>
      <c r="L156" s="44">
        <v>43690</v>
      </c>
      <c r="M156" s="44">
        <v>44055</v>
      </c>
      <c r="N156" s="21">
        <f t="shared" si="107"/>
        <v>52.142857142857146</v>
      </c>
      <c r="O156" s="41" t="s">
        <v>386</v>
      </c>
      <c r="P156" s="22">
        <v>0</v>
      </c>
      <c r="Q156" s="41" t="s">
        <v>1909</v>
      </c>
      <c r="R156" s="41"/>
      <c r="S156" s="23">
        <f t="shared" si="106"/>
        <v>-1468.5</v>
      </c>
      <c r="T156" s="24">
        <f t="shared" si="93"/>
        <v>0</v>
      </c>
      <c r="U156" s="25">
        <f t="shared" si="94"/>
        <v>0</v>
      </c>
      <c r="V156" s="25">
        <f t="shared" si="95"/>
        <v>0</v>
      </c>
      <c r="W156" s="25">
        <f t="shared" si="96"/>
        <v>52.142857142857146</v>
      </c>
      <c r="X156" s="26"/>
      <c r="Y156" s="27" t="str">
        <f t="shared" si="99"/>
        <v>VENCIDA</v>
      </c>
      <c r="Z156" s="27" t="str">
        <f t="shared" si="97"/>
        <v>VENCIDO</v>
      </c>
      <c r="AA156" s="29" t="s">
        <v>1569</v>
      </c>
      <c r="AB156" s="29" t="str">
        <f t="shared" si="100"/>
        <v>H32AF18</v>
      </c>
      <c r="AC156" s="29">
        <f t="shared" si="98"/>
        <v>1</v>
      </c>
      <c r="AD156" s="29" t="str">
        <f t="shared" si="101"/>
        <v>H32AF18 - 1</v>
      </c>
      <c r="AE156" s="30">
        <f t="shared" si="102"/>
        <v>1</v>
      </c>
      <c r="AF156" s="30">
        <f t="shared" si="103"/>
        <v>1</v>
      </c>
      <c r="AG156" s="30" t="str">
        <f t="shared" si="104"/>
        <v>H32AF18.</v>
      </c>
      <c r="AH156" s="30" t="str">
        <f t="shared" si="105"/>
        <v>H32AF18</v>
      </c>
      <c r="AI156" s="9"/>
      <c r="AJ156" s="10"/>
      <c r="AK156" s="11"/>
      <c r="AL156" s="12"/>
    </row>
    <row r="157" spans="1:38" s="13" customFormat="1" ht="350.1" customHeight="1" x14ac:dyDescent="0.2">
      <c r="A157" s="26"/>
      <c r="B157" s="15">
        <v>156</v>
      </c>
      <c r="C157" s="26"/>
      <c r="D157" s="26" t="s">
        <v>1045</v>
      </c>
      <c r="E157" s="22" t="s">
        <v>1656</v>
      </c>
      <c r="F157" s="32" t="s">
        <v>2253</v>
      </c>
      <c r="G157" s="32" t="s">
        <v>1664</v>
      </c>
      <c r="H157" s="55" t="s">
        <v>1668</v>
      </c>
      <c r="I157" s="55" t="s">
        <v>1963</v>
      </c>
      <c r="J157" s="33" t="s">
        <v>1669</v>
      </c>
      <c r="K157" s="33">
        <v>2</v>
      </c>
      <c r="L157" s="44">
        <v>43690</v>
      </c>
      <c r="M157" s="44">
        <v>44055</v>
      </c>
      <c r="N157" s="21">
        <f t="shared" si="107"/>
        <v>52.142857142857146</v>
      </c>
      <c r="O157" s="26" t="s">
        <v>386</v>
      </c>
      <c r="P157" s="22">
        <v>0</v>
      </c>
      <c r="Q157" s="41" t="s">
        <v>1909</v>
      </c>
      <c r="R157" s="41"/>
      <c r="S157" s="23">
        <f t="shared" si="106"/>
        <v>-1468.5</v>
      </c>
      <c r="T157" s="24">
        <f t="shared" si="93"/>
        <v>0</v>
      </c>
      <c r="U157" s="25">
        <f t="shared" si="94"/>
        <v>0</v>
      </c>
      <c r="V157" s="25">
        <f t="shared" si="95"/>
        <v>0</v>
      </c>
      <c r="W157" s="25">
        <f t="shared" si="96"/>
        <v>52.142857142857146</v>
      </c>
      <c r="X157" s="26"/>
      <c r="Y157" s="27" t="str">
        <f t="shared" si="99"/>
        <v>VENCIDA</v>
      </c>
      <c r="Z157" s="27" t="str">
        <f t="shared" si="97"/>
        <v/>
      </c>
      <c r="AA157" s="29" t="s">
        <v>1569</v>
      </c>
      <c r="AB157" s="29" t="str">
        <f t="shared" si="100"/>
        <v>H32AF18</v>
      </c>
      <c r="AC157" s="29">
        <f t="shared" si="98"/>
        <v>2</v>
      </c>
      <c r="AD157" s="29" t="str">
        <f t="shared" si="101"/>
        <v>H32AF18 - 2</v>
      </c>
      <c r="AE157" s="30">
        <f t="shared" si="102"/>
        <v>1</v>
      </c>
      <c r="AF157" s="30">
        <f t="shared" si="103"/>
        <v>1</v>
      </c>
      <c r="AG157" s="30" t="str">
        <f t="shared" si="104"/>
        <v>H32AF18.</v>
      </c>
      <c r="AH157" s="30" t="str">
        <f t="shared" si="105"/>
        <v>H32AF18</v>
      </c>
      <c r="AI157" s="9"/>
      <c r="AJ157" s="10"/>
      <c r="AK157" s="11"/>
      <c r="AL157" s="12"/>
    </row>
    <row r="158" spans="1:38" s="13" customFormat="1" ht="350.1" customHeight="1" x14ac:dyDescent="0.2">
      <c r="A158" s="26">
        <v>108</v>
      </c>
      <c r="B158" s="15">
        <v>157</v>
      </c>
      <c r="C158" s="26"/>
      <c r="D158" s="26" t="s">
        <v>1222</v>
      </c>
      <c r="E158" s="22" t="s">
        <v>1671</v>
      </c>
      <c r="F158" s="32" t="s">
        <v>2254</v>
      </c>
      <c r="G158" s="32" t="s">
        <v>1672</v>
      </c>
      <c r="H158" s="31" t="s">
        <v>1673</v>
      </c>
      <c r="I158" s="31" t="s">
        <v>1674</v>
      </c>
      <c r="J158" s="31" t="s">
        <v>1675</v>
      </c>
      <c r="K158" s="33">
        <v>1</v>
      </c>
      <c r="L158" s="44">
        <v>43690</v>
      </c>
      <c r="M158" s="44">
        <v>43768</v>
      </c>
      <c r="N158" s="21">
        <f t="shared" si="107"/>
        <v>11.142857142857142</v>
      </c>
      <c r="O158" s="41" t="s">
        <v>688</v>
      </c>
      <c r="P158" s="22">
        <v>0</v>
      </c>
      <c r="Q158" s="41" t="s">
        <v>1909</v>
      </c>
      <c r="R158" s="41"/>
      <c r="S158" s="23">
        <f t="shared" si="106"/>
        <v>-1458.9333333333334</v>
      </c>
      <c r="T158" s="24">
        <f t="shared" si="93"/>
        <v>0</v>
      </c>
      <c r="U158" s="25">
        <f t="shared" si="94"/>
        <v>0</v>
      </c>
      <c r="V158" s="25">
        <f t="shared" si="95"/>
        <v>0</v>
      </c>
      <c r="W158" s="25">
        <f t="shared" si="96"/>
        <v>11.142857142857142</v>
      </c>
      <c r="X158" s="26"/>
      <c r="Y158" s="27" t="str">
        <f t="shared" si="99"/>
        <v>VENCIDA</v>
      </c>
      <c r="Z158" s="27" t="str">
        <f t="shared" si="97"/>
        <v>VENCIDO</v>
      </c>
      <c r="AA158" s="29" t="s">
        <v>1569</v>
      </c>
      <c r="AB158" s="29" t="str">
        <f t="shared" si="100"/>
        <v>H33AF18</v>
      </c>
      <c r="AC158" s="29">
        <f t="shared" si="98"/>
        <v>1</v>
      </c>
      <c r="AD158" s="29" t="str">
        <f t="shared" si="101"/>
        <v>H33AF18 - 1</v>
      </c>
      <c r="AE158" s="30">
        <f t="shared" si="102"/>
        <v>1</v>
      </c>
      <c r="AF158" s="30">
        <f t="shared" si="103"/>
        <v>1</v>
      </c>
      <c r="AG158" s="30" t="str">
        <f t="shared" si="104"/>
        <v>H33AF18.</v>
      </c>
      <c r="AH158" s="30" t="str">
        <f t="shared" si="105"/>
        <v>H33AF18</v>
      </c>
      <c r="AI158" s="9"/>
      <c r="AJ158" s="10"/>
      <c r="AK158" s="11"/>
      <c r="AL158" s="12"/>
    </row>
    <row r="159" spans="1:38" s="13" customFormat="1" ht="350.1" customHeight="1" x14ac:dyDescent="0.2">
      <c r="A159" s="26">
        <v>109</v>
      </c>
      <c r="B159" s="15">
        <v>158</v>
      </c>
      <c r="C159" s="26"/>
      <c r="D159" s="26" t="s">
        <v>1046</v>
      </c>
      <c r="E159" s="22" t="s">
        <v>1671</v>
      </c>
      <c r="F159" s="32" t="s">
        <v>2255</v>
      </c>
      <c r="G159" s="32" t="s">
        <v>1676</v>
      </c>
      <c r="H159" s="31" t="s">
        <v>1677</v>
      </c>
      <c r="I159" s="31" t="s">
        <v>1678</v>
      </c>
      <c r="J159" s="33" t="s">
        <v>594</v>
      </c>
      <c r="K159" s="33">
        <v>1</v>
      </c>
      <c r="L159" s="44">
        <v>43690</v>
      </c>
      <c r="M159" s="44">
        <v>43723</v>
      </c>
      <c r="N159" s="21">
        <f t="shared" si="107"/>
        <v>4.7142857142857144</v>
      </c>
      <c r="O159" s="41" t="s">
        <v>1679</v>
      </c>
      <c r="P159" s="22">
        <v>1</v>
      </c>
      <c r="Q159" s="32" t="s">
        <v>2357</v>
      </c>
      <c r="R159" s="41"/>
      <c r="S159" s="23">
        <f t="shared" si="106"/>
        <v>-1457.4333333333334</v>
      </c>
      <c r="T159" s="24">
        <f t="shared" si="93"/>
        <v>100</v>
      </c>
      <c r="U159" s="25">
        <f t="shared" si="94"/>
        <v>4.7142857142857144</v>
      </c>
      <c r="V159" s="25">
        <f t="shared" si="95"/>
        <v>4.7142857142857144</v>
      </c>
      <c r="W159" s="25">
        <f t="shared" si="96"/>
        <v>4.7142857142857144</v>
      </c>
      <c r="X159" s="26"/>
      <c r="Y159" s="27" t="str">
        <f t="shared" si="99"/>
        <v>CUMPLIDA</v>
      </c>
      <c r="Z159" s="27" t="str">
        <f t="shared" si="97"/>
        <v>CUMPLIDO</v>
      </c>
      <c r="AA159" s="29" t="s">
        <v>1569</v>
      </c>
      <c r="AB159" s="29" t="str">
        <f t="shared" si="100"/>
        <v>H34AF18</v>
      </c>
      <c r="AC159" s="29">
        <f t="shared" si="98"/>
        <v>1</v>
      </c>
      <c r="AD159" s="29" t="str">
        <f t="shared" si="101"/>
        <v>H34AF18 - 1</v>
      </c>
      <c r="AE159" s="30">
        <f t="shared" si="102"/>
        <v>5</v>
      </c>
      <c r="AF159" s="30">
        <f t="shared" si="103"/>
        <v>5</v>
      </c>
      <c r="AG159" s="30" t="str">
        <f t="shared" si="104"/>
        <v>H34AF18.</v>
      </c>
      <c r="AH159" s="30" t="str">
        <f t="shared" si="105"/>
        <v>H34AF18</v>
      </c>
      <c r="AI159" s="9"/>
      <c r="AJ159" s="10"/>
      <c r="AK159" s="11"/>
      <c r="AL159" s="12"/>
    </row>
    <row r="160" spans="1:38" s="13" customFormat="1" ht="350.1" customHeight="1" x14ac:dyDescent="0.2">
      <c r="A160" s="26">
        <v>110</v>
      </c>
      <c r="B160" s="15">
        <v>159</v>
      </c>
      <c r="C160" s="26"/>
      <c r="D160" s="26" t="s">
        <v>1046</v>
      </c>
      <c r="E160" s="22" t="s">
        <v>1671</v>
      </c>
      <c r="F160" s="32" t="s">
        <v>2256</v>
      </c>
      <c r="G160" s="32" t="s">
        <v>1680</v>
      </c>
      <c r="H160" s="56" t="s">
        <v>1681</v>
      </c>
      <c r="I160" s="57" t="s">
        <v>2521</v>
      </c>
      <c r="J160" s="58" t="s">
        <v>2520</v>
      </c>
      <c r="K160" s="59">
        <v>1</v>
      </c>
      <c r="L160" s="60">
        <v>43709</v>
      </c>
      <c r="M160" s="60">
        <v>43799</v>
      </c>
      <c r="N160" s="21">
        <f t="shared" si="107"/>
        <v>12.857142857142858</v>
      </c>
      <c r="O160" s="22" t="s">
        <v>1757</v>
      </c>
      <c r="P160" s="22">
        <v>0</v>
      </c>
      <c r="Q160" s="41" t="s">
        <v>1909</v>
      </c>
      <c r="R160" s="41"/>
      <c r="S160" s="23">
        <f t="shared" si="106"/>
        <v>-1459.9666666666667</v>
      </c>
      <c r="T160" s="24">
        <f t="shared" si="93"/>
        <v>0</v>
      </c>
      <c r="U160" s="25">
        <f t="shared" si="94"/>
        <v>0</v>
      </c>
      <c r="V160" s="25">
        <f t="shared" si="95"/>
        <v>0</v>
      </c>
      <c r="W160" s="25">
        <f t="shared" si="96"/>
        <v>12.857142857142858</v>
      </c>
      <c r="X160" s="26"/>
      <c r="Y160" s="27" t="str">
        <f t="shared" si="99"/>
        <v>VENCIDA</v>
      </c>
      <c r="Z160" s="27" t="str">
        <f t="shared" si="97"/>
        <v>VENCIDO</v>
      </c>
      <c r="AA160" s="29" t="s">
        <v>1569</v>
      </c>
      <c r="AB160" s="29" t="str">
        <f t="shared" si="100"/>
        <v>H35AF18</v>
      </c>
      <c r="AC160" s="29">
        <f t="shared" si="98"/>
        <v>1</v>
      </c>
      <c r="AD160" s="29" t="str">
        <f t="shared" si="101"/>
        <v>H35AF18 - 1</v>
      </c>
      <c r="AE160" s="30">
        <f t="shared" si="102"/>
        <v>1</v>
      </c>
      <c r="AF160" s="30">
        <f t="shared" si="103"/>
        <v>1</v>
      </c>
      <c r="AG160" s="30" t="str">
        <f t="shared" si="104"/>
        <v>H35AF18.</v>
      </c>
      <c r="AH160" s="30" t="str">
        <f t="shared" si="105"/>
        <v>H35AF18</v>
      </c>
      <c r="AI160" s="9"/>
      <c r="AJ160" s="10"/>
      <c r="AK160" s="11"/>
      <c r="AL160" s="12"/>
    </row>
    <row r="161" spans="1:38" s="13" customFormat="1" ht="350.1" customHeight="1" x14ac:dyDescent="0.2">
      <c r="A161" s="26"/>
      <c r="B161" s="15">
        <v>160</v>
      </c>
      <c r="C161" s="26"/>
      <c r="D161" s="26" t="s">
        <v>1046</v>
      </c>
      <c r="E161" s="22" t="s">
        <v>1671</v>
      </c>
      <c r="F161" s="32" t="s">
        <v>2257</v>
      </c>
      <c r="G161" s="32" t="s">
        <v>1680</v>
      </c>
      <c r="H161" s="56" t="s">
        <v>1682</v>
      </c>
      <c r="I161" s="61" t="s">
        <v>1683</v>
      </c>
      <c r="J161" s="61" t="s">
        <v>2522</v>
      </c>
      <c r="K161" s="59">
        <v>8</v>
      </c>
      <c r="L161" s="60">
        <v>43718</v>
      </c>
      <c r="M161" s="60">
        <v>44012</v>
      </c>
      <c r="N161" s="21">
        <f t="shared" si="107"/>
        <v>42</v>
      </c>
      <c r="O161" s="41" t="s">
        <v>1757</v>
      </c>
      <c r="P161" s="22">
        <v>0</v>
      </c>
      <c r="Q161" s="41" t="s">
        <v>1909</v>
      </c>
      <c r="R161" s="41"/>
      <c r="S161" s="23">
        <f t="shared" si="106"/>
        <v>-1467.0666666666666</v>
      </c>
      <c r="T161" s="24">
        <f t="shared" si="93"/>
        <v>0</v>
      </c>
      <c r="U161" s="25">
        <f t="shared" si="94"/>
        <v>0</v>
      </c>
      <c r="V161" s="25">
        <f t="shared" si="95"/>
        <v>0</v>
      </c>
      <c r="W161" s="25">
        <f t="shared" si="96"/>
        <v>42</v>
      </c>
      <c r="X161" s="26"/>
      <c r="Y161" s="27" t="str">
        <f t="shared" si="99"/>
        <v>VENCIDA</v>
      </c>
      <c r="Z161" s="27" t="str">
        <f t="shared" si="97"/>
        <v/>
      </c>
      <c r="AA161" s="29" t="s">
        <v>1569</v>
      </c>
      <c r="AB161" s="29" t="str">
        <f t="shared" si="100"/>
        <v>H35AF18</v>
      </c>
      <c r="AC161" s="29">
        <f t="shared" si="98"/>
        <v>2</v>
      </c>
      <c r="AD161" s="29" t="str">
        <f t="shared" si="101"/>
        <v>H35AF18 - 2</v>
      </c>
      <c r="AE161" s="30">
        <f t="shared" si="102"/>
        <v>1</v>
      </c>
      <c r="AF161" s="30">
        <f t="shared" si="103"/>
        <v>1</v>
      </c>
      <c r="AG161" s="30" t="str">
        <f t="shared" si="104"/>
        <v>H35AF18.</v>
      </c>
      <c r="AH161" s="30" t="str">
        <f t="shared" si="105"/>
        <v>H35AF18</v>
      </c>
      <c r="AI161" s="9"/>
      <c r="AJ161" s="10"/>
      <c r="AK161" s="11"/>
      <c r="AL161" s="12"/>
    </row>
    <row r="162" spans="1:38" s="13" customFormat="1" ht="350.1" customHeight="1" x14ac:dyDescent="0.2">
      <c r="A162" s="26"/>
      <c r="B162" s="15">
        <v>161</v>
      </c>
      <c r="C162" s="26"/>
      <c r="D162" s="26" t="s">
        <v>1046</v>
      </c>
      <c r="E162" s="22" t="s">
        <v>1671</v>
      </c>
      <c r="F162" s="32" t="s">
        <v>2258</v>
      </c>
      <c r="G162" s="32" t="s">
        <v>1680</v>
      </c>
      <c r="H162" s="56" t="s">
        <v>1684</v>
      </c>
      <c r="I162" s="57" t="s">
        <v>1685</v>
      </c>
      <c r="J162" s="57" t="s">
        <v>1964</v>
      </c>
      <c r="K162" s="59">
        <v>1</v>
      </c>
      <c r="L162" s="60">
        <v>43713</v>
      </c>
      <c r="M162" s="60">
        <v>43830</v>
      </c>
      <c r="N162" s="21">
        <f t="shared" si="107"/>
        <v>16.714285714285715</v>
      </c>
      <c r="O162" s="22" t="s">
        <v>1757</v>
      </c>
      <c r="P162" s="41">
        <v>1</v>
      </c>
      <c r="Q162" s="32" t="s">
        <v>2347</v>
      </c>
      <c r="R162" s="41"/>
      <c r="S162" s="23">
        <f t="shared" si="106"/>
        <v>-1461</v>
      </c>
      <c r="T162" s="24">
        <f t="shared" si="93"/>
        <v>100</v>
      </c>
      <c r="U162" s="25">
        <f t="shared" si="94"/>
        <v>16.714285714285715</v>
      </c>
      <c r="V162" s="25">
        <f t="shared" si="95"/>
        <v>16.714285714285715</v>
      </c>
      <c r="W162" s="25">
        <f t="shared" si="96"/>
        <v>16.714285714285715</v>
      </c>
      <c r="X162" s="26"/>
      <c r="Y162" s="27" t="str">
        <f t="shared" si="99"/>
        <v>CUMPLIDA</v>
      </c>
      <c r="Z162" s="27" t="str">
        <f t="shared" si="97"/>
        <v/>
      </c>
      <c r="AA162" s="29" t="s">
        <v>1569</v>
      </c>
      <c r="AB162" s="29" t="str">
        <f t="shared" si="100"/>
        <v>H35AF18</v>
      </c>
      <c r="AC162" s="29">
        <f t="shared" si="98"/>
        <v>3</v>
      </c>
      <c r="AD162" s="29" t="str">
        <f t="shared" si="101"/>
        <v>H35AF18 - 3</v>
      </c>
      <c r="AE162" s="30">
        <f t="shared" si="102"/>
        <v>5</v>
      </c>
      <c r="AF162" s="30">
        <f t="shared" si="103"/>
        <v>5</v>
      </c>
      <c r="AG162" s="30" t="str">
        <f t="shared" si="104"/>
        <v>H35AF18.</v>
      </c>
      <c r="AH162" s="30" t="str">
        <f t="shared" si="105"/>
        <v>H35AF18</v>
      </c>
      <c r="AI162" s="9"/>
      <c r="AJ162" s="10"/>
      <c r="AK162" s="11"/>
      <c r="AL162" s="12"/>
    </row>
    <row r="163" spans="1:38" s="13" customFormat="1" ht="350.1" customHeight="1" x14ac:dyDescent="0.2">
      <c r="A163" s="26">
        <v>111</v>
      </c>
      <c r="B163" s="15">
        <v>162</v>
      </c>
      <c r="C163" s="26"/>
      <c r="D163" s="26" t="s">
        <v>2181</v>
      </c>
      <c r="E163" s="22" t="s">
        <v>1671</v>
      </c>
      <c r="F163" s="32" t="s">
        <v>2259</v>
      </c>
      <c r="G163" s="32" t="s">
        <v>1686</v>
      </c>
      <c r="H163" s="31" t="s">
        <v>1673</v>
      </c>
      <c r="I163" s="31" t="s">
        <v>1674</v>
      </c>
      <c r="J163" s="31" t="s">
        <v>1675</v>
      </c>
      <c r="K163" s="33">
        <v>1</v>
      </c>
      <c r="L163" s="44">
        <v>43690</v>
      </c>
      <c r="M163" s="44">
        <v>43768</v>
      </c>
      <c r="N163" s="21">
        <f t="shared" si="107"/>
        <v>11.142857142857142</v>
      </c>
      <c r="O163" s="41" t="s">
        <v>688</v>
      </c>
      <c r="P163" s="22">
        <v>0</v>
      </c>
      <c r="Q163" s="41" t="s">
        <v>1909</v>
      </c>
      <c r="R163" s="41"/>
      <c r="S163" s="23">
        <f t="shared" si="106"/>
        <v>-1458.9333333333334</v>
      </c>
      <c r="T163" s="24">
        <f t="shared" si="93"/>
        <v>0</v>
      </c>
      <c r="U163" s="25">
        <f t="shared" si="94"/>
        <v>0</v>
      </c>
      <c r="V163" s="25">
        <f t="shared" si="95"/>
        <v>0</v>
      </c>
      <c r="W163" s="25">
        <f t="shared" si="96"/>
        <v>11.142857142857142</v>
      </c>
      <c r="X163" s="26"/>
      <c r="Y163" s="27" t="str">
        <f t="shared" si="99"/>
        <v>VENCIDA</v>
      </c>
      <c r="Z163" s="27" t="str">
        <f t="shared" si="97"/>
        <v>VENCIDO</v>
      </c>
      <c r="AA163" s="29" t="s">
        <v>1569</v>
      </c>
      <c r="AB163" s="29" t="str">
        <f t="shared" si="100"/>
        <v>H37AF18</v>
      </c>
      <c r="AC163" s="29">
        <f>IF(A163&lt;&gt;"",1,#REF!+1)</f>
        <v>1</v>
      </c>
      <c r="AD163" s="29" t="str">
        <f t="shared" si="101"/>
        <v>H37AF18 - 1</v>
      </c>
      <c r="AE163" s="30">
        <f t="shared" si="102"/>
        <v>1</v>
      </c>
      <c r="AF163" s="30">
        <f t="shared" si="103"/>
        <v>1</v>
      </c>
      <c r="AG163" s="30" t="str">
        <f t="shared" si="104"/>
        <v>H37AF18.</v>
      </c>
      <c r="AH163" s="30" t="str">
        <f t="shared" si="105"/>
        <v>H37AF18</v>
      </c>
      <c r="AI163" s="9"/>
      <c r="AJ163" s="10"/>
      <c r="AK163" s="11"/>
      <c r="AL163" s="12"/>
    </row>
    <row r="164" spans="1:38" s="13" customFormat="1" ht="350.1" customHeight="1" x14ac:dyDescent="0.2">
      <c r="A164" s="26">
        <v>112</v>
      </c>
      <c r="B164" s="15">
        <v>163</v>
      </c>
      <c r="C164" s="26"/>
      <c r="D164" s="26" t="s">
        <v>2182</v>
      </c>
      <c r="E164" s="22" t="s">
        <v>1671</v>
      </c>
      <c r="F164" s="32" t="s">
        <v>2260</v>
      </c>
      <c r="G164" s="32" t="s">
        <v>1687</v>
      </c>
      <c r="H164" s="31" t="s">
        <v>1673</v>
      </c>
      <c r="I164" s="31" t="s">
        <v>1674</v>
      </c>
      <c r="J164" s="31" t="s">
        <v>1675</v>
      </c>
      <c r="K164" s="33">
        <v>1</v>
      </c>
      <c r="L164" s="44">
        <v>43690</v>
      </c>
      <c r="M164" s="44">
        <v>43768</v>
      </c>
      <c r="N164" s="21">
        <f t="shared" si="107"/>
        <v>11.142857142857142</v>
      </c>
      <c r="O164" s="41" t="s">
        <v>688</v>
      </c>
      <c r="P164" s="22">
        <v>0</v>
      </c>
      <c r="Q164" s="41" t="s">
        <v>1909</v>
      </c>
      <c r="R164" s="41"/>
      <c r="S164" s="23">
        <f t="shared" si="106"/>
        <v>-1458.9333333333334</v>
      </c>
      <c r="T164" s="24">
        <f t="shared" si="93"/>
        <v>0</v>
      </c>
      <c r="U164" s="25">
        <f t="shared" si="94"/>
        <v>0</v>
      </c>
      <c r="V164" s="25">
        <f t="shared" si="95"/>
        <v>0</v>
      </c>
      <c r="W164" s="25">
        <f t="shared" si="96"/>
        <v>11.142857142857142</v>
      </c>
      <c r="X164" s="26"/>
      <c r="Y164" s="27" t="str">
        <f t="shared" si="99"/>
        <v>VENCIDA</v>
      </c>
      <c r="Z164" s="27" t="str">
        <f t="shared" si="97"/>
        <v>VENCIDO</v>
      </c>
      <c r="AA164" s="29" t="s">
        <v>1569</v>
      </c>
      <c r="AB164" s="29" t="str">
        <f t="shared" si="100"/>
        <v>H38AF18</v>
      </c>
      <c r="AC164" s="29">
        <f t="shared" si="98"/>
        <v>1</v>
      </c>
      <c r="AD164" s="29" t="str">
        <f t="shared" si="101"/>
        <v>H38AF18 - 1</v>
      </c>
      <c r="AE164" s="30">
        <f t="shared" si="102"/>
        <v>1</v>
      </c>
      <c r="AF164" s="30">
        <f t="shared" si="103"/>
        <v>1</v>
      </c>
      <c r="AG164" s="30" t="str">
        <f t="shared" si="104"/>
        <v>H38AF18.</v>
      </c>
      <c r="AH164" s="30" t="str">
        <f t="shared" si="105"/>
        <v>H38AF18</v>
      </c>
      <c r="AI164" s="9"/>
      <c r="AJ164" s="10"/>
      <c r="AK164" s="11"/>
      <c r="AL164" s="12"/>
    </row>
    <row r="165" spans="1:38" s="13" customFormat="1" ht="350.1" customHeight="1" x14ac:dyDescent="0.2">
      <c r="A165" s="26">
        <v>113</v>
      </c>
      <c r="B165" s="15">
        <v>164</v>
      </c>
      <c r="C165" s="26"/>
      <c r="D165" s="26" t="s">
        <v>1222</v>
      </c>
      <c r="E165" s="22" t="s">
        <v>1671</v>
      </c>
      <c r="F165" s="32" t="s">
        <v>2261</v>
      </c>
      <c r="G165" s="32" t="s">
        <v>1688</v>
      </c>
      <c r="H165" s="56" t="s">
        <v>2362</v>
      </c>
      <c r="I165" s="62" t="s">
        <v>2363</v>
      </c>
      <c r="J165" s="63" t="s">
        <v>1689</v>
      </c>
      <c r="K165" s="63">
        <v>1</v>
      </c>
      <c r="L165" s="60">
        <v>43690</v>
      </c>
      <c r="M165" s="60">
        <v>43830</v>
      </c>
      <c r="N165" s="21">
        <f t="shared" si="107"/>
        <v>20</v>
      </c>
      <c r="O165" s="41" t="s">
        <v>1758</v>
      </c>
      <c r="P165" s="22">
        <v>1</v>
      </c>
      <c r="Q165" s="32" t="s">
        <v>2364</v>
      </c>
      <c r="R165" s="41"/>
      <c r="S165" s="23">
        <f t="shared" si="106"/>
        <v>-1461</v>
      </c>
      <c r="T165" s="24">
        <f t="shared" si="93"/>
        <v>100</v>
      </c>
      <c r="U165" s="25">
        <f t="shared" si="94"/>
        <v>20</v>
      </c>
      <c r="V165" s="25">
        <f t="shared" si="95"/>
        <v>20</v>
      </c>
      <c r="W165" s="25">
        <f t="shared" si="96"/>
        <v>20</v>
      </c>
      <c r="X165" s="26"/>
      <c r="Y165" s="27" t="str">
        <f t="shared" si="99"/>
        <v>CUMPLIDA</v>
      </c>
      <c r="Z165" s="27" t="str">
        <f t="shared" si="97"/>
        <v>VENCIDO</v>
      </c>
      <c r="AA165" s="29" t="s">
        <v>1569</v>
      </c>
      <c r="AB165" s="29" t="str">
        <f t="shared" si="100"/>
        <v>H39AF18</v>
      </c>
      <c r="AC165" s="29">
        <f t="shared" si="98"/>
        <v>1</v>
      </c>
      <c r="AD165" s="29" t="str">
        <f t="shared" si="101"/>
        <v>H39AF18 - 1</v>
      </c>
      <c r="AE165" s="30">
        <f t="shared" si="102"/>
        <v>5</v>
      </c>
      <c r="AF165" s="30">
        <f t="shared" si="103"/>
        <v>1</v>
      </c>
      <c r="AG165" s="30" t="str">
        <f t="shared" si="104"/>
        <v>H39AF18.</v>
      </c>
      <c r="AH165" s="30" t="str">
        <f t="shared" si="105"/>
        <v>H39AF18</v>
      </c>
      <c r="AI165" s="9"/>
      <c r="AJ165" s="10"/>
      <c r="AK165" s="11"/>
      <c r="AL165" s="12"/>
    </row>
    <row r="166" spans="1:38" s="13" customFormat="1" ht="350.1" customHeight="1" x14ac:dyDescent="0.2">
      <c r="A166" s="26"/>
      <c r="B166" s="15">
        <v>165</v>
      </c>
      <c r="C166" s="26"/>
      <c r="D166" s="26" t="s">
        <v>2180</v>
      </c>
      <c r="E166" s="22" t="s">
        <v>1671</v>
      </c>
      <c r="F166" s="32" t="s">
        <v>2262</v>
      </c>
      <c r="G166" s="32" t="s">
        <v>1688</v>
      </c>
      <c r="H166" s="56" t="s">
        <v>2365</v>
      </c>
      <c r="I166" s="64" t="s">
        <v>2366</v>
      </c>
      <c r="J166" s="65" t="s">
        <v>1965</v>
      </c>
      <c r="K166" s="65">
        <v>1</v>
      </c>
      <c r="L166" s="60">
        <v>43690</v>
      </c>
      <c r="M166" s="60">
        <v>43830</v>
      </c>
      <c r="N166" s="21">
        <f t="shared" si="107"/>
        <v>20</v>
      </c>
      <c r="O166" s="22" t="s">
        <v>1757</v>
      </c>
      <c r="P166" s="22">
        <v>0.2</v>
      </c>
      <c r="Q166" s="41" t="s">
        <v>1909</v>
      </c>
      <c r="R166" s="41"/>
      <c r="S166" s="23">
        <f t="shared" si="106"/>
        <v>-1461</v>
      </c>
      <c r="T166" s="24">
        <f t="shared" si="93"/>
        <v>20</v>
      </c>
      <c r="U166" s="25">
        <f t="shared" si="94"/>
        <v>4</v>
      </c>
      <c r="V166" s="25">
        <f t="shared" si="95"/>
        <v>4</v>
      </c>
      <c r="W166" s="25">
        <f t="shared" si="96"/>
        <v>20</v>
      </c>
      <c r="X166" s="26"/>
      <c r="Y166" s="27" t="str">
        <f t="shared" si="99"/>
        <v>VENCIDA</v>
      </c>
      <c r="Z166" s="27" t="str">
        <f t="shared" si="97"/>
        <v/>
      </c>
      <c r="AA166" s="29" t="s">
        <v>1569</v>
      </c>
      <c r="AB166" s="29" t="str">
        <f t="shared" si="100"/>
        <v>H39AF18</v>
      </c>
      <c r="AC166" s="29">
        <f t="shared" si="98"/>
        <v>2</v>
      </c>
      <c r="AD166" s="29" t="str">
        <f t="shared" si="101"/>
        <v>H39AF18 - 2</v>
      </c>
      <c r="AE166" s="30">
        <f t="shared" si="102"/>
        <v>1</v>
      </c>
      <c r="AF166" s="30">
        <f t="shared" si="103"/>
        <v>1</v>
      </c>
      <c r="AG166" s="30" t="str">
        <f t="shared" si="104"/>
        <v>H39AF18.</v>
      </c>
      <c r="AH166" s="30" t="str">
        <f t="shared" si="105"/>
        <v>H39AF18</v>
      </c>
      <c r="AI166" s="9"/>
      <c r="AJ166" s="10"/>
      <c r="AK166" s="11"/>
      <c r="AL166" s="12"/>
    </row>
    <row r="167" spans="1:38" s="13" customFormat="1" ht="350.1" customHeight="1" x14ac:dyDescent="0.2">
      <c r="A167" s="26">
        <v>114</v>
      </c>
      <c r="B167" s="15">
        <v>166</v>
      </c>
      <c r="C167" s="26"/>
      <c r="D167" s="26" t="s">
        <v>2183</v>
      </c>
      <c r="E167" s="22" t="s">
        <v>1671</v>
      </c>
      <c r="F167" s="32" t="s">
        <v>2263</v>
      </c>
      <c r="G167" s="32" t="s">
        <v>1690</v>
      </c>
      <c r="H167" s="56" t="s">
        <v>2371</v>
      </c>
      <c r="I167" s="56" t="s">
        <v>2370</v>
      </c>
      <c r="J167" s="56" t="s">
        <v>2372</v>
      </c>
      <c r="K167" s="59">
        <v>1</v>
      </c>
      <c r="L167" s="60">
        <v>43709</v>
      </c>
      <c r="M167" s="60">
        <v>43830</v>
      </c>
      <c r="N167" s="21">
        <f t="shared" si="107"/>
        <v>17.285714285714285</v>
      </c>
      <c r="O167" s="22" t="s">
        <v>1757</v>
      </c>
      <c r="P167" s="22">
        <v>1</v>
      </c>
      <c r="Q167" s="32" t="s">
        <v>2368</v>
      </c>
      <c r="R167" s="41"/>
      <c r="S167" s="23">
        <f t="shared" si="106"/>
        <v>-1461</v>
      </c>
      <c r="T167" s="24">
        <f t="shared" si="93"/>
        <v>100</v>
      </c>
      <c r="U167" s="25">
        <f t="shared" si="94"/>
        <v>17.285714285714285</v>
      </c>
      <c r="V167" s="25">
        <f t="shared" si="95"/>
        <v>17.285714285714285</v>
      </c>
      <c r="W167" s="25">
        <f t="shared" si="96"/>
        <v>17.285714285714285</v>
      </c>
      <c r="X167" s="26"/>
      <c r="Y167" s="27" t="str">
        <f t="shared" si="99"/>
        <v>CUMPLIDA</v>
      </c>
      <c r="Z167" s="27" t="str">
        <f t="shared" si="97"/>
        <v>CUMPLIDO</v>
      </c>
      <c r="AA167" s="29" t="s">
        <v>1569</v>
      </c>
      <c r="AB167" s="29" t="str">
        <f t="shared" si="100"/>
        <v>H40AF18</v>
      </c>
      <c r="AC167" s="29">
        <f t="shared" si="98"/>
        <v>1</v>
      </c>
      <c r="AD167" s="29" t="str">
        <f t="shared" si="101"/>
        <v>H40AF18 - 1</v>
      </c>
      <c r="AE167" s="30">
        <f t="shared" ref="AE167:AE169" si="108">IF(Y167="VENCIDA",1,IF(Y167="PRÓXIMA A VENCER",2,IF(Y167="EN TERMINO",3,IF(Y167="CON AVANCE",4,IF(Y167="CUMPLIDA",5,)))))</f>
        <v>5</v>
      </c>
      <c r="AF167" s="30">
        <f t="shared" ref="AF167:AF169" si="109">IF(AC168=AC167+1,MIN(AE167,AF168),AE167)</f>
        <v>5</v>
      </c>
      <c r="AG167" s="30" t="str">
        <f t="shared" ref="AG167:AG169" si="110">IF(A167&lt;&gt;"",MID(F167,1,FIND(" ",F167,1)-1),AG166)</f>
        <v>H40AF18.</v>
      </c>
      <c r="AH167" s="30" t="str">
        <f t="shared" ref="AH167:AH169" si="111">IFERROR(MID(AG167,1,FIND(".",AG167,1)-1),AG167)</f>
        <v>H40AF18</v>
      </c>
      <c r="AI167" s="9"/>
      <c r="AJ167" s="10"/>
      <c r="AK167" s="11"/>
      <c r="AL167" s="12"/>
    </row>
    <row r="168" spans="1:38" s="13" customFormat="1" ht="350.1" customHeight="1" x14ac:dyDescent="0.2">
      <c r="A168" s="26"/>
      <c r="B168" s="15">
        <v>167</v>
      </c>
      <c r="C168" s="26"/>
      <c r="D168" s="26" t="s">
        <v>1046</v>
      </c>
      <c r="E168" s="22" t="s">
        <v>1671</v>
      </c>
      <c r="F168" s="32" t="s">
        <v>2264</v>
      </c>
      <c r="G168" s="32" t="s">
        <v>1691</v>
      </c>
      <c r="H168" s="31" t="s">
        <v>1692</v>
      </c>
      <c r="I168" s="31" t="s">
        <v>1693</v>
      </c>
      <c r="J168" s="31" t="s">
        <v>2523</v>
      </c>
      <c r="K168" s="33">
        <v>1</v>
      </c>
      <c r="L168" s="44">
        <v>43690</v>
      </c>
      <c r="M168" s="44">
        <v>43769</v>
      </c>
      <c r="N168" s="21">
        <f t="shared" si="107"/>
        <v>11.285714285714286</v>
      </c>
      <c r="O168" s="41" t="s">
        <v>688</v>
      </c>
      <c r="P168" s="41">
        <v>1</v>
      </c>
      <c r="Q168" s="66" t="s">
        <v>2145</v>
      </c>
      <c r="R168" s="67"/>
      <c r="S168" s="23">
        <f t="shared" si="106"/>
        <v>-1458.9666666666667</v>
      </c>
      <c r="T168" s="24">
        <f t="shared" si="93"/>
        <v>100</v>
      </c>
      <c r="U168" s="25">
        <f t="shared" si="94"/>
        <v>11.285714285714286</v>
      </c>
      <c r="V168" s="25">
        <f t="shared" si="95"/>
        <v>11.285714285714286</v>
      </c>
      <c r="W168" s="25">
        <f t="shared" si="96"/>
        <v>11.285714285714286</v>
      </c>
      <c r="X168" s="26"/>
      <c r="Y168" s="27" t="str">
        <f t="shared" si="99"/>
        <v>CUMPLIDA</v>
      </c>
      <c r="Z168" s="27" t="str">
        <f t="shared" si="97"/>
        <v/>
      </c>
      <c r="AA168" s="29" t="s">
        <v>1569</v>
      </c>
      <c r="AB168" s="29" t="str">
        <f t="shared" si="100"/>
        <v>H40AF18</v>
      </c>
      <c r="AC168" s="29">
        <f t="shared" si="98"/>
        <v>2</v>
      </c>
      <c r="AD168" s="29" t="str">
        <f t="shared" si="101"/>
        <v>H40AF18 - 2</v>
      </c>
      <c r="AE168" s="30">
        <f t="shared" si="108"/>
        <v>5</v>
      </c>
      <c r="AF168" s="30">
        <f t="shared" si="109"/>
        <v>5</v>
      </c>
      <c r="AG168" s="30" t="str">
        <f t="shared" si="110"/>
        <v>H40AF18.</v>
      </c>
      <c r="AH168" s="30" t="str">
        <f t="shared" si="111"/>
        <v>H40AF18</v>
      </c>
      <c r="AI168" s="9"/>
      <c r="AJ168" s="10"/>
      <c r="AK168" s="11"/>
      <c r="AL168" s="12"/>
    </row>
    <row r="169" spans="1:38" s="13" customFormat="1" ht="350.1" customHeight="1" x14ac:dyDescent="0.2">
      <c r="A169" s="26">
        <v>115</v>
      </c>
      <c r="B169" s="15">
        <v>168</v>
      </c>
      <c r="C169" s="26"/>
      <c r="D169" s="26" t="s">
        <v>1046</v>
      </c>
      <c r="E169" s="22" t="s">
        <v>1671</v>
      </c>
      <c r="F169" s="32" t="s">
        <v>2265</v>
      </c>
      <c r="G169" s="32" t="s">
        <v>1694</v>
      </c>
      <c r="H169" s="31" t="s">
        <v>1933</v>
      </c>
      <c r="I169" s="31" t="s">
        <v>1934</v>
      </c>
      <c r="J169" s="33" t="s">
        <v>1186</v>
      </c>
      <c r="K169" s="33">
        <v>1</v>
      </c>
      <c r="L169" s="44">
        <v>43690</v>
      </c>
      <c r="M169" s="44">
        <v>43830</v>
      </c>
      <c r="N169" s="21">
        <f t="shared" si="107"/>
        <v>20</v>
      </c>
      <c r="O169" s="41" t="s">
        <v>688</v>
      </c>
      <c r="P169" s="41">
        <v>1</v>
      </c>
      <c r="Q169" s="41" t="s">
        <v>1909</v>
      </c>
      <c r="R169" s="41"/>
      <c r="S169" s="23">
        <f t="shared" si="106"/>
        <v>-1461</v>
      </c>
      <c r="T169" s="24">
        <f t="shared" si="93"/>
        <v>100</v>
      </c>
      <c r="U169" s="25">
        <f t="shared" si="94"/>
        <v>20</v>
      </c>
      <c r="V169" s="25">
        <f t="shared" si="95"/>
        <v>20</v>
      </c>
      <c r="W169" s="25">
        <f t="shared" si="96"/>
        <v>20</v>
      </c>
      <c r="X169" s="26"/>
      <c r="Y169" s="27" t="str">
        <f t="shared" si="99"/>
        <v>CUMPLIDA</v>
      </c>
      <c r="Z169" s="27" t="str">
        <f t="shared" si="97"/>
        <v>CUMPLIDO</v>
      </c>
      <c r="AA169" s="29" t="s">
        <v>1569</v>
      </c>
      <c r="AB169" s="29" t="str">
        <f t="shared" si="100"/>
        <v>H43AF18</v>
      </c>
      <c r="AC169" s="29">
        <f t="shared" si="98"/>
        <v>1</v>
      </c>
      <c r="AD169" s="29" t="str">
        <f t="shared" si="101"/>
        <v>H43AF18 - 1</v>
      </c>
      <c r="AE169" s="30">
        <f t="shared" si="108"/>
        <v>5</v>
      </c>
      <c r="AF169" s="30">
        <f t="shared" si="109"/>
        <v>5</v>
      </c>
      <c r="AG169" s="30" t="str">
        <f t="shared" si="110"/>
        <v>H43AF18.</v>
      </c>
      <c r="AH169" s="30" t="str">
        <f t="shared" si="111"/>
        <v>H43AF18</v>
      </c>
      <c r="AI169" s="9"/>
      <c r="AJ169" s="10"/>
      <c r="AK169" s="11"/>
      <c r="AL169" s="12"/>
    </row>
    <row r="170" spans="1:38" s="13" customFormat="1" ht="350.1" customHeight="1" x14ac:dyDescent="0.2">
      <c r="A170" s="26">
        <v>116</v>
      </c>
      <c r="B170" s="15">
        <v>169</v>
      </c>
      <c r="C170" s="26"/>
      <c r="D170" s="26" t="s">
        <v>1046</v>
      </c>
      <c r="E170" s="22" t="s">
        <v>1671</v>
      </c>
      <c r="F170" s="32" t="s">
        <v>2266</v>
      </c>
      <c r="G170" s="32" t="s">
        <v>1695</v>
      </c>
      <c r="H170" s="56" t="s">
        <v>1968</v>
      </c>
      <c r="I170" s="57" t="s">
        <v>1966</v>
      </c>
      <c r="J170" s="58" t="s">
        <v>1967</v>
      </c>
      <c r="K170" s="63">
        <v>1</v>
      </c>
      <c r="L170" s="60">
        <v>43718</v>
      </c>
      <c r="M170" s="60">
        <v>44012</v>
      </c>
      <c r="N170" s="21">
        <f t="shared" si="107"/>
        <v>42</v>
      </c>
      <c r="O170" s="22" t="s">
        <v>1757</v>
      </c>
      <c r="P170" s="22">
        <v>0</v>
      </c>
      <c r="Q170" s="41" t="s">
        <v>1909</v>
      </c>
      <c r="R170" s="41"/>
      <c r="S170" s="23">
        <f t="shared" si="106"/>
        <v>-1467.0666666666666</v>
      </c>
      <c r="T170" s="24">
        <f t="shared" si="93"/>
        <v>0</v>
      </c>
      <c r="U170" s="25">
        <f t="shared" si="94"/>
        <v>0</v>
      </c>
      <c r="V170" s="25">
        <f t="shared" si="95"/>
        <v>0</v>
      </c>
      <c r="W170" s="25">
        <f t="shared" si="96"/>
        <v>42</v>
      </c>
      <c r="X170" s="26"/>
      <c r="Y170" s="27" t="str">
        <f t="shared" si="99"/>
        <v>VENCIDA</v>
      </c>
      <c r="Z170" s="27" t="str">
        <f t="shared" si="97"/>
        <v>VENCIDO</v>
      </c>
      <c r="AA170" s="29" t="s">
        <v>1569</v>
      </c>
      <c r="AB170" s="29" t="str">
        <f t="shared" si="100"/>
        <v>H45AF18</v>
      </c>
      <c r="AC170" s="29">
        <f t="shared" si="98"/>
        <v>1</v>
      </c>
      <c r="AD170" s="29" t="str">
        <f t="shared" si="101"/>
        <v>H45AF18 - 1</v>
      </c>
      <c r="AE170" s="30">
        <f t="shared" si="102"/>
        <v>1</v>
      </c>
      <c r="AF170" s="30">
        <f t="shared" si="103"/>
        <v>1</v>
      </c>
      <c r="AG170" s="30" t="str">
        <f t="shared" si="104"/>
        <v>H45AF18.</v>
      </c>
      <c r="AH170" s="30" t="str">
        <f t="shared" si="105"/>
        <v>H45AF18</v>
      </c>
      <c r="AI170" s="9"/>
      <c r="AJ170" s="10"/>
      <c r="AK170" s="11"/>
      <c r="AL170" s="12"/>
    </row>
    <row r="171" spans="1:38" s="13" customFormat="1" ht="350.1" customHeight="1" x14ac:dyDescent="0.2">
      <c r="A171" s="26"/>
      <c r="B171" s="15">
        <v>170</v>
      </c>
      <c r="C171" s="26"/>
      <c r="D171" s="26" t="s">
        <v>1046</v>
      </c>
      <c r="E171" s="22" t="s">
        <v>1671</v>
      </c>
      <c r="F171" s="32" t="s">
        <v>2267</v>
      </c>
      <c r="G171" s="32" t="s">
        <v>1695</v>
      </c>
      <c r="H171" s="56" t="s">
        <v>1734</v>
      </c>
      <c r="I171" s="57" t="s">
        <v>1969</v>
      </c>
      <c r="J171" s="57" t="s">
        <v>1970</v>
      </c>
      <c r="K171" s="63">
        <v>1</v>
      </c>
      <c r="L171" s="60">
        <v>43690</v>
      </c>
      <c r="M171" s="60">
        <v>43830</v>
      </c>
      <c r="N171" s="21">
        <f t="shared" si="107"/>
        <v>20</v>
      </c>
      <c r="O171" s="22" t="s">
        <v>1757</v>
      </c>
      <c r="P171" s="22">
        <v>0</v>
      </c>
      <c r="Q171" s="41" t="s">
        <v>1909</v>
      </c>
      <c r="R171" s="41"/>
      <c r="S171" s="23">
        <f t="shared" si="106"/>
        <v>-1461</v>
      </c>
      <c r="T171" s="24">
        <f t="shared" ref="T171:T232" si="112">IF(P171/K171&gt;1,100,+P171/K171*100)</f>
        <v>0</v>
      </c>
      <c r="U171" s="25">
        <f t="shared" ref="U171:U232" si="113">+N171*T171/100</f>
        <v>0</v>
      </c>
      <c r="V171" s="25">
        <f t="shared" ref="V171:V232" si="114">IF(M171&lt;=$AJ$1,U171,0)</f>
        <v>0</v>
      </c>
      <c r="W171" s="25">
        <f t="shared" ref="W171:W232" si="115">IF($AJ$1&gt;=M171,N171,0)</f>
        <v>20</v>
      </c>
      <c r="X171" s="26"/>
      <c r="Y171" s="27" t="str">
        <f t="shared" si="99"/>
        <v>VENCIDA</v>
      </c>
      <c r="Z171" s="27" t="str">
        <f t="shared" ref="Z171:Z232" si="116">IF(A171&lt;&gt;"",IF(AF171=1,"VENCIDO",IF(AF171=2,"PRÓXIMO A VENCER",IF(AF171=3,"EN TERMINO",IF(AF171=4,"CON AVANCE",IF(AF171=5,"CUMPLIDO",))))),"")</f>
        <v/>
      </c>
      <c r="AA171" s="29" t="s">
        <v>1569</v>
      </c>
      <c r="AB171" s="29" t="str">
        <f t="shared" si="100"/>
        <v>H45AF18</v>
      </c>
      <c r="AC171" s="29">
        <f t="shared" si="98"/>
        <v>2</v>
      </c>
      <c r="AD171" s="29" t="str">
        <f t="shared" si="101"/>
        <v>H45AF18 - 2</v>
      </c>
      <c r="AE171" s="30">
        <f t="shared" si="102"/>
        <v>1</v>
      </c>
      <c r="AF171" s="30">
        <f t="shared" si="103"/>
        <v>1</v>
      </c>
      <c r="AG171" s="30" t="str">
        <f t="shared" si="104"/>
        <v>H45AF18.</v>
      </c>
      <c r="AH171" s="30" t="str">
        <f t="shared" si="105"/>
        <v>H45AF18</v>
      </c>
      <c r="AI171" s="9"/>
      <c r="AJ171" s="10"/>
      <c r="AK171" s="11"/>
      <c r="AL171" s="12"/>
    </row>
    <row r="172" spans="1:38" s="13" customFormat="1" ht="350.1" customHeight="1" x14ac:dyDescent="0.2">
      <c r="A172" s="26"/>
      <c r="B172" s="15">
        <v>171</v>
      </c>
      <c r="C172" s="26"/>
      <c r="D172" s="26" t="s">
        <v>1046</v>
      </c>
      <c r="E172" s="22" t="s">
        <v>1671</v>
      </c>
      <c r="F172" s="32" t="s">
        <v>2268</v>
      </c>
      <c r="G172" s="32" t="s">
        <v>1695</v>
      </c>
      <c r="H172" s="56" t="s">
        <v>1971</v>
      </c>
      <c r="I172" s="56" t="s">
        <v>1972</v>
      </c>
      <c r="J172" s="63" t="s">
        <v>1696</v>
      </c>
      <c r="K172" s="68" t="s">
        <v>1697</v>
      </c>
      <c r="L172" s="60">
        <v>43690</v>
      </c>
      <c r="M172" s="60">
        <v>43830</v>
      </c>
      <c r="N172" s="21">
        <f t="shared" si="107"/>
        <v>20</v>
      </c>
      <c r="O172" s="41" t="s">
        <v>1757</v>
      </c>
      <c r="P172" s="22">
        <v>0</v>
      </c>
      <c r="Q172" s="41" t="s">
        <v>1909</v>
      </c>
      <c r="R172" s="41"/>
      <c r="S172" s="23">
        <f t="shared" si="106"/>
        <v>-1461</v>
      </c>
      <c r="T172" s="24">
        <f t="shared" si="112"/>
        <v>0</v>
      </c>
      <c r="U172" s="25">
        <f t="shared" si="113"/>
        <v>0</v>
      </c>
      <c r="V172" s="25">
        <f t="shared" si="114"/>
        <v>0</v>
      </c>
      <c r="W172" s="25">
        <f t="shared" si="115"/>
        <v>20</v>
      </c>
      <c r="X172" s="26"/>
      <c r="Y172" s="27" t="str">
        <f t="shared" ref="Y172:Y233" si="117">IF(T172=100,"CUMPLIDA",IF(M172-$AJ$1&lt;0,"VENCIDA",IF(M172-$AJ$1&lt;=30,"PRÓXIMA A VENCER",IF(T172&gt;0,"CON AVANCE","EN TERMINO"))))</f>
        <v>VENCIDA</v>
      </c>
      <c r="Z172" s="27" t="str">
        <f t="shared" si="116"/>
        <v/>
      </c>
      <c r="AA172" s="29" t="s">
        <v>1569</v>
      </c>
      <c r="AB172" s="29" t="str">
        <f t="shared" ref="AB172:AB233" si="118">AH172</f>
        <v>H45AF18</v>
      </c>
      <c r="AC172" s="29">
        <f t="shared" ref="AC172:AC232" si="119">IF(A172&lt;&gt;"",1,AC171+1)</f>
        <v>3</v>
      </c>
      <c r="AD172" s="29" t="str">
        <f t="shared" ref="AD172:AD233" si="120">CONCATENATE(AB172," - ",AC172)</f>
        <v>H45AF18 - 3</v>
      </c>
      <c r="AE172" s="30">
        <f t="shared" si="102"/>
        <v>1</v>
      </c>
      <c r="AF172" s="30">
        <f t="shared" si="103"/>
        <v>1</v>
      </c>
      <c r="AG172" s="30" t="str">
        <f t="shared" si="104"/>
        <v>H45AF18.</v>
      </c>
      <c r="AH172" s="30" t="str">
        <f t="shared" si="105"/>
        <v>H45AF18</v>
      </c>
      <c r="AI172" s="9"/>
      <c r="AJ172" s="10"/>
      <c r="AK172" s="11"/>
      <c r="AL172" s="12"/>
    </row>
    <row r="173" spans="1:38" s="13" customFormat="1" ht="350.1" customHeight="1" x14ac:dyDescent="0.2">
      <c r="A173" s="26">
        <v>117</v>
      </c>
      <c r="B173" s="15">
        <v>172</v>
      </c>
      <c r="C173" s="26"/>
      <c r="D173" s="26" t="s">
        <v>1046</v>
      </c>
      <c r="E173" s="22" t="s">
        <v>1671</v>
      </c>
      <c r="F173" s="32" t="s">
        <v>2269</v>
      </c>
      <c r="G173" s="32" t="s">
        <v>2295</v>
      </c>
      <c r="H173" s="56" t="s">
        <v>2298</v>
      </c>
      <c r="I173" s="61" t="s">
        <v>2296</v>
      </c>
      <c r="J173" s="61" t="s">
        <v>2297</v>
      </c>
      <c r="K173" s="59">
        <v>8</v>
      </c>
      <c r="L173" s="60">
        <v>43718</v>
      </c>
      <c r="M173" s="60">
        <v>44012</v>
      </c>
      <c r="N173" s="21">
        <f t="shared" si="107"/>
        <v>42</v>
      </c>
      <c r="O173" s="41" t="s">
        <v>1757</v>
      </c>
      <c r="P173" s="22">
        <v>0</v>
      </c>
      <c r="Q173" s="32" t="s">
        <v>2144</v>
      </c>
      <c r="R173" s="41"/>
      <c r="S173" s="23">
        <f t="shared" si="106"/>
        <v>-1467.0666666666666</v>
      </c>
      <c r="T173" s="24">
        <f t="shared" si="112"/>
        <v>0</v>
      </c>
      <c r="U173" s="25">
        <f t="shared" si="113"/>
        <v>0</v>
      </c>
      <c r="V173" s="25">
        <f t="shared" si="114"/>
        <v>0</v>
      </c>
      <c r="W173" s="25">
        <f t="shared" si="115"/>
        <v>42</v>
      </c>
      <c r="X173" s="26"/>
      <c r="Y173" s="27" t="str">
        <f t="shared" si="117"/>
        <v>VENCIDA</v>
      </c>
      <c r="Z173" s="27" t="str">
        <f t="shared" si="116"/>
        <v>VENCIDO</v>
      </c>
      <c r="AA173" s="29" t="s">
        <v>1569</v>
      </c>
      <c r="AB173" s="29" t="str">
        <f t="shared" si="118"/>
        <v>H46AF18</v>
      </c>
      <c r="AC173" s="29">
        <f>IF(A173&lt;&gt;"",1,#REF!+1)</f>
        <v>1</v>
      </c>
      <c r="AD173" s="29" t="str">
        <f t="shared" si="120"/>
        <v>H46AF18 - 1</v>
      </c>
      <c r="AE173" s="30">
        <f t="shared" si="102"/>
        <v>1</v>
      </c>
      <c r="AF173" s="30">
        <f t="shared" si="103"/>
        <v>1</v>
      </c>
      <c r="AG173" s="30" t="str">
        <f t="shared" si="104"/>
        <v>H46AF18.</v>
      </c>
      <c r="AH173" s="30" t="str">
        <f t="shared" si="105"/>
        <v>H46AF18</v>
      </c>
      <c r="AI173" s="9"/>
      <c r="AJ173" s="10"/>
      <c r="AK173" s="11"/>
      <c r="AL173" s="12"/>
    </row>
    <row r="174" spans="1:38" s="13" customFormat="1" ht="350.1" customHeight="1" x14ac:dyDescent="0.2">
      <c r="A174" s="26">
        <v>118</v>
      </c>
      <c r="B174" s="15">
        <v>173</v>
      </c>
      <c r="C174" s="26"/>
      <c r="D174" s="26" t="s">
        <v>1046</v>
      </c>
      <c r="E174" s="22" t="s">
        <v>1671</v>
      </c>
      <c r="F174" s="32" t="s">
        <v>2270</v>
      </c>
      <c r="G174" s="32" t="s">
        <v>1698</v>
      </c>
      <c r="H174" s="31" t="s">
        <v>1699</v>
      </c>
      <c r="I174" s="31" t="s">
        <v>1700</v>
      </c>
      <c r="J174" s="33" t="s">
        <v>10</v>
      </c>
      <c r="K174" s="33">
        <v>1</v>
      </c>
      <c r="L174" s="44">
        <v>43690</v>
      </c>
      <c r="M174" s="44">
        <v>43830</v>
      </c>
      <c r="N174" s="21">
        <f t="shared" si="107"/>
        <v>20</v>
      </c>
      <c r="O174" s="41" t="s">
        <v>688</v>
      </c>
      <c r="P174" s="22">
        <v>1</v>
      </c>
      <c r="Q174" s="41" t="s">
        <v>1909</v>
      </c>
      <c r="R174" s="41"/>
      <c r="S174" s="23">
        <f t="shared" si="106"/>
        <v>-1461</v>
      </c>
      <c r="T174" s="24">
        <f t="shared" si="112"/>
        <v>100</v>
      </c>
      <c r="U174" s="25">
        <f t="shared" si="113"/>
        <v>20</v>
      </c>
      <c r="V174" s="25">
        <f t="shared" si="114"/>
        <v>20</v>
      </c>
      <c r="W174" s="25">
        <f t="shared" si="115"/>
        <v>20</v>
      </c>
      <c r="X174" s="26"/>
      <c r="Y174" s="27" t="str">
        <f t="shared" si="117"/>
        <v>CUMPLIDA</v>
      </c>
      <c r="Z174" s="27" t="str">
        <f t="shared" si="116"/>
        <v>CUMPLIDO</v>
      </c>
      <c r="AA174" s="29" t="s">
        <v>1569</v>
      </c>
      <c r="AB174" s="29" t="str">
        <f t="shared" si="118"/>
        <v>H47AF18</v>
      </c>
      <c r="AC174" s="29">
        <f t="shared" si="119"/>
        <v>1</v>
      </c>
      <c r="AD174" s="29" t="str">
        <f t="shared" si="120"/>
        <v>H47AF18 - 1</v>
      </c>
      <c r="AE174" s="30">
        <f t="shared" si="102"/>
        <v>5</v>
      </c>
      <c r="AF174" s="30">
        <f t="shared" si="103"/>
        <v>5</v>
      </c>
      <c r="AG174" s="30" t="str">
        <f t="shared" si="104"/>
        <v>H47AF18.</v>
      </c>
      <c r="AH174" s="30" t="str">
        <f t="shared" si="105"/>
        <v>H47AF18</v>
      </c>
      <c r="AI174" s="9"/>
      <c r="AJ174" s="10"/>
      <c r="AK174" s="11"/>
      <c r="AL174" s="12"/>
    </row>
    <row r="175" spans="1:38" s="13" customFormat="1" ht="350.1" customHeight="1" x14ac:dyDescent="0.2">
      <c r="A175" s="26">
        <v>119</v>
      </c>
      <c r="B175" s="15">
        <v>174</v>
      </c>
      <c r="C175" s="26"/>
      <c r="D175" s="26" t="s">
        <v>1045</v>
      </c>
      <c r="E175" s="22" t="s">
        <v>1671</v>
      </c>
      <c r="F175" s="32" t="s">
        <v>2271</v>
      </c>
      <c r="G175" s="32" t="s">
        <v>1701</v>
      </c>
      <c r="H175" s="56" t="s">
        <v>1974</v>
      </c>
      <c r="I175" s="56" t="s">
        <v>2524</v>
      </c>
      <c r="J175" s="63" t="s">
        <v>1973</v>
      </c>
      <c r="K175" s="68" t="s">
        <v>1697</v>
      </c>
      <c r="L175" s="60">
        <v>43690</v>
      </c>
      <c r="M175" s="60">
        <v>43830</v>
      </c>
      <c r="N175" s="21">
        <f t="shared" si="107"/>
        <v>20</v>
      </c>
      <c r="O175" s="41" t="s">
        <v>1757</v>
      </c>
      <c r="P175" s="22">
        <v>0</v>
      </c>
      <c r="Q175" s="41" t="s">
        <v>1909</v>
      </c>
      <c r="R175" s="41"/>
      <c r="S175" s="23">
        <f t="shared" si="106"/>
        <v>-1461</v>
      </c>
      <c r="T175" s="24">
        <f t="shared" si="112"/>
        <v>0</v>
      </c>
      <c r="U175" s="25">
        <f t="shared" si="113"/>
        <v>0</v>
      </c>
      <c r="V175" s="25">
        <f t="shared" si="114"/>
        <v>0</v>
      </c>
      <c r="W175" s="25">
        <f t="shared" si="115"/>
        <v>20</v>
      </c>
      <c r="X175" s="26"/>
      <c r="Y175" s="27" t="str">
        <f t="shared" si="117"/>
        <v>VENCIDA</v>
      </c>
      <c r="Z175" s="27" t="str">
        <f t="shared" si="116"/>
        <v>VENCIDO</v>
      </c>
      <c r="AA175" s="29" t="s">
        <v>1569</v>
      </c>
      <c r="AB175" s="29" t="str">
        <f t="shared" si="118"/>
        <v>H48AF18</v>
      </c>
      <c r="AC175" s="29">
        <f t="shared" si="119"/>
        <v>1</v>
      </c>
      <c r="AD175" s="29" t="str">
        <f t="shared" si="120"/>
        <v>H48AF18 - 1</v>
      </c>
      <c r="AE175" s="30">
        <f t="shared" si="102"/>
        <v>1</v>
      </c>
      <c r="AF175" s="30">
        <f t="shared" si="103"/>
        <v>1</v>
      </c>
      <c r="AG175" s="30" t="str">
        <f t="shared" si="104"/>
        <v>H48AF18.</v>
      </c>
      <c r="AH175" s="30" t="str">
        <f t="shared" si="105"/>
        <v>H48AF18</v>
      </c>
      <c r="AI175" s="9"/>
      <c r="AJ175" s="10"/>
      <c r="AK175" s="11"/>
      <c r="AL175" s="12"/>
    </row>
    <row r="176" spans="1:38" s="13" customFormat="1" ht="350.1" customHeight="1" x14ac:dyDescent="0.2">
      <c r="A176" s="26"/>
      <c r="B176" s="15">
        <v>175</v>
      </c>
      <c r="C176" s="26"/>
      <c r="D176" s="26" t="s">
        <v>1045</v>
      </c>
      <c r="E176" s="22" t="s">
        <v>1671</v>
      </c>
      <c r="F176" s="32" t="s">
        <v>2272</v>
      </c>
      <c r="G176" s="32" t="s">
        <v>1701</v>
      </c>
      <c r="H176" s="56" t="s">
        <v>1702</v>
      </c>
      <c r="I176" s="56" t="s">
        <v>1703</v>
      </c>
      <c r="J176" s="63" t="s">
        <v>10</v>
      </c>
      <c r="K176" s="68" t="s">
        <v>1697</v>
      </c>
      <c r="L176" s="60">
        <v>43690</v>
      </c>
      <c r="M176" s="60">
        <v>43830</v>
      </c>
      <c r="N176" s="21">
        <f t="shared" si="107"/>
        <v>20</v>
      </c>
      <c r="O176" s="41" t="s">
        <v>1757</v>
      </c>
      <c r="P176" s="22">
        <v>0</v>
      </c>
      <c r="Q176" s="41" t="s">
        <v>1909</v>
      </c>
      <c r="R176" s="41"/>
      <c r="S176" s="23">
        <f t="shared" si="106"/>
        <v>-1461</v>
      </c>
      <c r="T176" s="24">
        <f t="shared" si="112"/>
        <v>0</v>
      </c>
      <c r="U176" s="25">
        <f t="shared" si="113"/>
        <v>0</v>
      </c>
      <c r="V176" s="25">
        <f t="shared" si="114"/>
        <v>0</v>
      </c>
      <c r="W176" s="25">
        <f t="shared" si="115"/>
        <v>20</v>
      </c>
      <c r="X176" s="26"/>
      <c r="Y176" s="27" t="str">
        <f t="shared" si="117"/>
        <v>VENCIDA</v>
      </c>
      <c r="Z176" s="27" t="str">
        <f t="shared" si="116"/>
        <v/>
      </c>
      <c r="AA176" s="29" t="s">
        <v>1569</v>
      </c>
      <c r="AB176" s="29" t="str">
        <f t="shared" si="118"/>
        <v>H48AF18</v>
      </c>
      <c r="AC176" s="29">
        <f t="shared" si="119"/>
        <v>2</v>
      </c>
      <c r="AD176" s="29" t="str">
        <f t="shared" si="120"/>
        <v>H48AF18 - 2</v>
      </c>
      <c r="AE176" s="30">
        <f t="shared" si="102"/>
        <v>1</v>
      </c>
      <c r="AF176" s="30">
        <f t="shared" si="103"/>
        <v>1</v>
      </c>
      <c r="AG176" s="30" t="str">
        <f t="shared" si="104"/>
        <v>H48AF18.</v>
      </c>
      <c r="AH176" s="30" t="str">
        <f t="shared" si="105"/>
        <v>H48AF18</v>
      </c>
      <c r="AI176" s="9"/>
      <c r="AJ176" s="10"/>
      <c r="AK176" s="11"/>
      <c r="AL176" s="12"/>
    </row>
    <row r="177" spans="1:38" s="13" customFormat="1" ht="350.1" customHeight="1" x14ac:dyDescent="0.2">
      <c r="A177" s="26">
        <v>120</v>
      </c>
      <c r="B177" s="15">
        <v>176</v>
      </c>
      <c r="C177" s="26"/>
      <c r="D177" s="26" t="s">
        <v>1045</v>
      </c>
      <c r="E177" s="22" t="s">
        <v>1671</v>
      </c>
      <c r="F177" s="32" t="s">
        <v>2273</v>
      </c>
      <c r="G177" s="32" t="s">
        <v>1704</v>
      </c>
      <c r="H177" s="32" t="s">
        <v>1705</v>
      </c>
      <c r="I177" s="32" t="s">
        <v>1975</v>
      </c>
      <c r="J177" s="41" t="s">
        <v>9</v>
      </c>
      <c r="K177" s="41">
        <v>1</v>
      </c>
      <c r="L177" s="69">
        <v>43690</v>
      </c>
      <c r="M177" s="69">
        <v>43708</v>
      </c>
      <c r="N177" s="21">
        <f t="shared" si="107"/>
        <v>2.5714285714285716</v>
      </c>
      <c r="O177" s="41" t="s">
        <v>1541</v>
      </c>
      <c r="P177" s="41">
        <v>1</v>
      </c>
      <c r="Q177" s="41" t="s">
        <v>1909</v>
      </c>
      <c r="R177" s="41"/>
      <c r="S177" s="23">
        <f t="shared" si="106"/>
        <v>-1456.9333333333334</v>
      </c>
      <c r="T177" s="24">
        <f t="shared" si="112"/>
        <v>100</v>
      </c>
      <c r="U177" s="25">
        <f t="shared" si="113"/>
        <v>2.5714285714285716</v>
      </c>
      <c r="V177" s="25">
        <f t="shared" si="114"/>
        <v>2.5714285714285716</v>
      </c>
      <c r="W177" s="25">
        <f t="shared" si="115"/>
        <v>2.5714285714285716</v>
      </c>
      <c r="X177" s="26"/>
      <c r="Y177" s="27" t="str">
        <f t="shared" si="117"/>
        <v>CUMPLIDA</v>
      </c>
      <c r="Z177" s="27" t="str">
        <f t="shared" si="116"/>
        <v>CUMPLIDO</v>
      </c>
      <c r="AA177" s="29" t="s">
        <v>1569</v>
      </c>
      <c r="AB177" s="29" t="str">
        <f t="shared" si="118"/>
        <v>H49AF18</v>
      </c>
      <c r="AC177" s="29">
        <f t="shared" si="119"/>
        <v>1</v>
      </c>
      <c r="AD177" s="29" t="str">
        <f t="shared" si="120"/>
        <v>H49AF18 - 1</v>
      </c>
      <c r="AE177" s="30">
        <f t="shared" si="102"/>
        <v>5</v>
      </c>
      <c r="AF177" s="30">
        <f t="shared" si="103"/>
        <v>5</v>
      </c>
      <c r="AG177" s="30" t="str">
        <f t="shared" si="104"/>
        <v>H49AF18.</v>
      </c>
      <c r="AH177" s="30" t="str">
        <f t="shared" si="105"/>
        <v>H49AF18</v>
      </c>
      <c r="AI177" s="9"/>
      <c r="AJ177" s="10"/>
      <c r="AK177" s="11"/>
      <c r="AL177" s="12"/>
    </row>
    <row r="178" spans="1:38" s="13" customFormat="1" ht="350.1" customHeight="1" x14ac:dyDescent="0.2">
      <c r="A178" s="26">
        <v>121</v>
      </c>
      <c r="B178" s="15">
        <v>177</v>
      </c>
      <c r="C178" s="26"/>
      <c r="D178" s="26" t="s">
        <v>1221</v>
      </c>
      <c r="E178" s="22" t="s">
        <v>1671</v>
      </c>
      <c r="F178" s="32" t="s">
        <v>2274</v>
      </c>
      <c r="G178" s="32" t="s">
        <v>1706</v>
      </c>
      <c r="H178" s="32" t="s">
        <v>1977</v>
      </c>
      <c r="I178" s="32" t="s">
        <v>1707</v>
      </c>
      <c r="J178" s="32" t="s">
        <v>1976</v>
      </c>
      <c r="K178" s="41">
        <v>2</v>
      </c>
      <c r="L178" s="69">
        <v>43690</v>
      </c>
      <c r="M178" s="69">
        <v>44055</v>
      </c>
      <c r="N178" s="21">
        <f t="shared" si="107"/>
        <v>52.142857142857146</v>
      </c>
      <c r="O178" s="41" t="s">
        <v>1541</v>
      </c>
      <c r="P178" s="22">
        <v>0</v>
      </c>
      <c r="Q178" s="41" t="s">
        <v>1909</v>
      </c>
      <c r="R178" s="41"/>
      <c r="S178" s="23">
        <f t="shared" si="106"/>
        <v>-1468.5</v>
      </c>
      <c r="T178" s="24">
        <f t="shared" si="112"/>
        <v>0</v>
      </c>
      <c r="U178" s="25">
        <f t="shared" si="113"/>
        <v>0</v>
      </c>
      <c r="V178" s="25">
        <f t="shared" si="114"/>
        <v>0</v>
      </c>
      <c r="W178" s="25">
        <f t="shared" si="115"/>
        <v>52.142857142857146</v>
      </c>
      <c r="X178" s="26"/>
      <c r="Y178" s="27" t="str">
        <f t="shared" si="117"/>
        <v>VENCIDA</v>
      </c>
      <c r="Z178" s="27" t="str">
        <f t="shared" si="116"/>
        <v>VENCIDO</v>
      </c>
      <c r="AA178" s="29" t="s">
        <v>1569</v>
      </c>
      <c r="AB178" s="29" t="str">
        <f t="shared" si="118"/>
        <v>H50AF18</v>
      </c>
      <c r="AC178" s="29">
        <f t="shared" si="119"/>
        <v>1</v>
      </c>
      <c r="AD178" s="29" t="str">
        <f t="shared" si="120"/>
        <v>H50AF18 - 1</v>
      </c>
      <c r="AE178" s="30">
        <f t="shared" si="102"/>
        <v>1</v>
      </c>
      <c r="AF178" s="30">
        <f t="shared" si="103"/>
        <v>1</v>
      </c>
      <c r="AG178" s="30" t="str">
        <f t="shared" si="104"/>
        <v>H50AF18.</v>
      </c>
      <c r="AH178" s="30" t="str">
        <f t="shared" si="105"/>
        <v>H50AF18</v>
      </c>
      <c r="AI178" s="9"/>
      <c r="AJ178" s="10"/>
      <c r="AK178" s="11"/>
      <c r="AL178" s="12"/>
    </row>
    <row r="179" spans="1:38" s="13" customFormat="1" ht="350.1" customHeight="1" x14ac:dyDescent="0.2">
      <c r="A179" s="26"/>
      <c r="B179" s="15">
        <v>178</v>
      </c>
      <c r="C179" s="26"/>
      <c r="D179" s="26" t="s">
        <v>1221</v>
      </c>
      <c r="E179" s="22" t="s">
        <v>1671</v>
      </c>
      <c r="F179" s="32" t="s">
        <v>2275</v>
      </c>
      <c r="G179" s="32" t="s">
        <v>1706</v>
      </c>
      <c r="H179" s="32" t="s">
        <v>1708</v>
      </c>
      <c r="I179" s="32" t="s">
        <v>1709</v>
      </c>
      <c r="J179" s="41" t="s">
        <v>1710</v>
      </c>
      <c r="K179" s="41">
        <v>40</v>
      </c>
      <c r="L179" s="69">
        <v>43690</v>
      </c>
      <c r="M179" s="69">
        <v>44012</v>
      </c>
      <c r="N179" s="21">
        <f t="shared" si="107"/>
        <v>46</v>
      </c>
      <c r="O179" s="41" t="s">
        <v>1541</v>
      </c>
      <c r="P179" s="41">
        <v>40</v>
      </c>
      <c r="Q179" s="32" t="s">
        <v>2355</v>
      </c>
      <c r="R179" s="41"/>
      <c r="S179" s="23">
        <f t="shared" si="106"/>
        <v>-1467.0666666666666</v>
      </c>
      <c r="T179" s="70">
        <f t="shared" si="112"/>
        <v>100</v>
      </c>
      <c r="U179" s="25">
        <f t="shared" si="113"/>
        <v>46</v>
      </c>
      <c r="V179" s="25">
        <f t="shared" si="114"/>
        <v>46</v>
      </c>
      <c r="W179" s="25">
        <f t="shared" si="115"/>
        <v>46</v>
      </c>
      <c r="X179" s="26"/>
      <c r="Y179" s="27" t="str">
        <f t="shared" si="117"/>
        <v>CUMPLIDA</v>
      </c>
      <c r="Z179" s="27" t="str">
        <f t="shared" si="116"/>
        <v/>
      </c>
      <c r="AA179" s="29" t="s">
        <v>1569</v>
      </c>
      <c r="AB179" s="29" t="str">
        <f t="shared" si="118"/>
        <v>H50AF18</v>
      </c>
      <c r="AC179" s="29">
        <f t="shared" si="119"/>
        <v>2</v>
      </c>
      <c r="AD179" s="29" t="str">
        <f t="shared" si="120"/>
        <v>H50AF18 - 2</v>
      </c>
      <c r="AE179" s="30">
        <f t="shared" ref="AE179:AE242" si="121">IF(Y179="VENCIDA",1,IF(Y179="PRÓXIMA A VENCER",2,IF(Y179="EN TERMINO",3,IF(Y179="CON AVANCE",4,IF(Y179="CUMPLIDA",5,)))))</f>
        <v>5</v>
      </c>
      <c r="AF179" s="30">
        <f t="shared" ref="AF179:AF242" si="122">IF(AC180=AC179+1,MIN(AE179,AF180),AE179)</f>
        <v>5</v>
      </c>
      <c r="AG179" s="30" t="str">
        <f t="shared" ref="AG179:AG242" si="123">IF(A179&lt;&gt;"",MID(F179,1,FIND(" ",F179,1)-1),AG178)</f>
        <v>H50AF18.</v>
      </c>
      <c r="AH179" s="30" t="str">
        <f t="shared" ref="AH179:AH242" si="124">IFERROR(MID(AG179,1,FIND(".",AG179,1)-1),AG179)</f>
        <v>H50AF18</v>
      </c>
      <c r="AI179" s="9"/>
      <c r="AJ179" s="10"/>
      <c r="AK179" s="11"/>
      <c r="AL179" s="12"/>
    </row>
    <row r="180" spans="1:38" s="13" customFormat="1" ht="350.1" customHeight="1" x14ac:dyDescent="0.2">
      <c r="A180" s="26">
        <v>122</v>
      </c>
      <c r="B180" s="15">
        <v>179</v>
      </c>
      <c r="C180" s="26"/>
      <c r="D180" s="26" t="s">
        <v>1647</v>
      </c>
      <c r="E180" s="22" t="s">
        <v>1671</v>
      </c>
      <c r="F180" s="32" t="s">
        <v>2276</v>
      </c>
      <c r="G180" s="32" t="s">
        <v>1711</v>
      </c>
      <c r="H180" s="32" t="s">
        <v>1977</v>
      </c>
      <c r="I180" s="32" t="s">
        <v>1707</v>
      </c>
      <c r="J180" s="32" t="s">
        <v>1976</v>
      </c>
      <c r="K180" s="41">
        <v>2</v>
      </c>
      <c r="L180" s="69">
        <v>43690</v>
      </c>
      <c r="M180" s="69">
        <v>44055</v>
      </c>
      <c r="N180" s="21">
        <f t="shared" si="107"/>
        <v>52.142857142857146</v>
      </c>
      <c r="O180" s="41" t="s">
        <v>1541</v>
      </c>
      <c r="P180" s="22">
        <v>0</v>
      </c>
      <c r="Q180" s="41" t="s">
        <v>1909</v>
      </c>
      <c r="R180" s="41"/>
      <c r="S180" s="23">
        <f t="shared" si="106"/>
        <v>-1468.5</v>
      </c>
      <c r="T180" s="24">
        <f t="shared" si="112"/>
        <v>0</v>
      </c>
      <c r="U180" s="25">
        <f t="shared" si="113"/>
        <v>0</v>
      </c>
      <c r="V180" s="25">
        <f t="shared" si="114"/>
        <v>0</v>
      </c>
      <c r="W180" s="25">
        <f t="shared" si="115"/>
        <v>52.142857142857146</v>
      </c>
      <c r="X180" s="26"/>
      <c r="Y180" s="27" t="str">
        <f t="shared" si="117"/>
        <v>VENCIDA</v>
      </c>
      <c r="Z180" s="27" t="str">
        <f t="shared" si="116"/>
        <v>VENCIDO</v>
      </c>
      <c r="AA180" s="29" t="s">
        <v>1569</v>
      </c>
      <c r="AB180" s="29" t="str">
        <f t="shared" si="118"/>
        <v>H51AF18</v>
      </c>
      <c r="AC180" s="29">
        <f t="shared" si="119"/>
        <v>1</v>
      </c>
      <c r="AD180" s="29" t="str">
        <f t="shared" si="120"/>
        <v>H51AF18 - 1</v>
      </c>
      <c r="AE180" s="30">
        <f t="shared" si="121"/>
        <v>1</v>
      </c>
      <c r="AF180" s="30">
        <f t="shared" si="122"/>
        <v>1</v>
      </c>
      <c r="AG180" s="30" t="str">
        <f t="shared" si="123"/>
        <v>H51AF18.</v>
      </c>
      <c r="AH180" s="30" t="str">
        <f t="shared" si="124"/>
        <v>H51AF18</v>
      </c>
      <c r="AI180" s="9"/>
      <c r="AJ180" s="10"/>
      <c r="AK180" s="11"/>
      <c r="AL180" s="12"/>
    </row>
    <row r="181" spans="1:38" s="13" customFormat="1" ht="350.1" customHeight="1" x14ac:dyDescent="0.2">
      <c r="A181" s="26"/>
      <c r="B181" s="15">
        <v>180</v>
      </c>
      <c r="C181" s="26"/>
      <c r="D181" s="26" t="s">
        <v>1647</v>
      </c>
      <c r="E181" s="22" t="s">
        <v>1671</v>
      </c>
      <c r="F181" s="32" t="s">
        <v>2277</v>
      </c>
      <c r="G181" s="32" t="s">
        <v>1711</v>
      </c>
      <c r="H181" s="32" t="s">
        <v>1708</v>
      </c>
      <c r="I181" s="32" t="s">
        <v>1709</v>
      </c>
      <c r="J181" s="41" t="s">
        <v>1710</v>
      </c>
      <c r="K181" s="41">
        <v>40</v>
      </c>
      <c r="L181" s="69">
        <v>43690</v>
      </c>
      <c r="M181" s="69">
        <v>44012</v>
      </c>
      <c r="N181" s="21">
        <f t="shared" si="107"/>
        <v>46</v>
      </c>
      <c r="O181" s="41" t="s">
        <v>1541</v>
      </c>
      <c r="P181" s="41">
        <v>40</v>
      </c>
      <c r="Q181" s="32" t="s">
        <v>2355</v>
      </c>
      <c r="R181" s="41"/>
      <c r="S181" s="23">
        <f t="shared" si="106"/>
        <v>-1467.0666666666666</v>
      </c>
      <c r="T181" s="70">
        <f t="shared" si="112"/>
        <v>100</v>
      </c>
      <c r="U181" s="25">
        <f t="shared" si="113"/>
        <v>46</v>
      </c>
      <c r="V181" s="25">
        <f t="shared" si="114"/>
        <v>46</v>
      </c>
      <c r="W181" s="25">
        <f t="shared" si="115"/>
        <v>46</v>
      </c>
      <c r="X181" s="26"/>
      <c r="Y181" s="27" t="str">
        <f t="shared" si="117"/>
        <v>CUMPLIDA</v>
      </c>
      <c r="Z181" s="27" t="str">
        <f t="shared" si="116"/>
        <v/>
      </c>
      <c r="AA181" s="29" t="s">
        <v>1569</v>
      </c>
      <c r="AB181" s="29" t="str">
        <f t="shared" si="118"/>
        <v>H51AF18</v>
      </c>
      <c r="AC181" s="29">
        <f t="shared" si="119"/>
        <v>2</v>
      </c>
      <c r="AD181" s="29" t="str">
        <f t="shared" si="120"/>
        <v>H51AF18 - 2</v>
      </c>
      <c r="AE181" s="30">
        <f t="shared" si="121"/>
        <v>5</v>
      </c>
      <c r="AF181" s="30">
        <f t="shared" si="122"/>
        <v>5</v>
      </c>
      <c r="AG181" s="30" t="str">
        <f t="shared" si="123"/>
        <v>H51AF18.</v>
      </c>
      <c r="AH181" s="30" t="str">
        <f t="shared" si="124"/>
        <v>H51AF18</v>
      </c>
      <c r="AI181" s="9"/>
      <c r="AJ181" s="10"/>
      <c r="AK181" s="11"/>
      <c r="AL181" s="12"/>
    </row>
    <row r="182" spans="1:38" s="13" customFormat="1" ht="350.1" customHeight="1" x14ac:dyDescent="0.2">
      <c r="A182" s="26">
        <v>123</v>
      </c>
      <c r="B182" s="15">
        <v>181</v>
      </c>
      <c r="C182" s="26"/>
      <c r="D182" s="26" t="s">
        <v>1046</v>
      </c>
      <c r="E182" s="22" t="s">
        <v>1671</v>
      </c>
      <c r="F182" s="32" t="s">
        <v>2278</v>
      </c>
      <c r="G182" s="32" t="s">
        <v>1712</v>
      </c>
      <c r="H182" s="31" t="s">
        <v>1713</v>
      </c>
      <c r="I182" s="31" t="s">
        <v>1714</v>
      </c>
      <c r="J182" s="31" t="s">
        <v>1715</v>
      </c>
      <c r="K182" s="33">
        <v>1</v>
      </c>
      <c r="L182" s="44">
        <v>43690</v>
      </c>
      <c r="M182" s="44">
        <v>44012</v>
      </c>
      <c r="N182" s="21">
        <f t="shared" si="107"/>
        <v>46</v>
      </c>
      <c r="O182" s="41" t="s">
        <v>1541</v>
      </c>
      <c r="P182" s="22">
        <v>0</v>
      </c>
      <c r="Q182" s="41" t="s">
        <v>1909</v>
      </c>
      <c r="R182" s="41"/>
      <c r="S182" s="23">
        <f t="shared" si="106"/>
        <v>-1467.0666666666666</v>
      </c>
      <c r="T182" s="24">
        <f t="shared" si="112"/>
        <v>0</v>
      </c>
      <c r="U182" s="25">
        <f t="shared" si="113"/>
        <v>0</v>
      </c>
      <c r="V182" s="25">
        <f t="shared" si="114"/>
        <v>0</v>
      </c>
      <c r="W182" s="25">
        <f t="shared" si="115"/>
        <v>46</v>
      </c>
      <c r="X182" s="26"/>
      <c r="Y182" s="27" t="str">
        <f t="shared" si="117"/>
        <v>VENCIDA</v>
      </c>
      <c r="Z182" s="27" t="str">
        <f t="shared" si="116"/>
        <v>VENCIDO</v>
      </c>
      <c r="AA182" s="29" t="s">
        <v>1569</v>
      </c>
      <c r="AB182" s="29" t="str">
        <f t="shared" si="118"/>
        <v>H52AF18</v>
      </c>
      <c r="AC182" s="29">
        <f t="shared" si="119"/>
        <v>1</v>
      </c>
      <c r="AD182" s="29" t="str">
        <f t="shared" si="120"/>
        <v>H52AF18 - 1</v>
      </c>
      <c r="AE182" s="30">
        <f t="shared" si="121"/>
        <v>1</v>
      </c>
      <c r="AF182" s="30">
        <f t="shared" si="122"/>
        <v>1</v>
      </c>
      <c r="AG182" s="30" t="str">
        <f t="shared" si="123"/>
        <v>H52AF18.</v>
      </c>
      <c r="AH182" s="30" t="str">
        <f t="shared" si="124"/>
        <v>H52AF18</v>
      </c>
      <c r="AI182" s="9"/>
      <c r="AJ182" s="10"/>
      <c r="AK182" s="11"/>
      <c r="AL182" s="12"/>
    </row>
    <row r="183" spans="1:38" s="13" customFormat="1" ht="350.1" customHeight="1" x14ac:dyDescent="0.2">
      <c r="A183" s="26">
        <v>124</v>
      </c>
      <c r="B183" s="15">
        <v>182</v>
      </c>
      <c r="C183" s="26"/>
      <c r="D183" s="26" t="s">
        <v>1045</v>
      </c>
      <c r="E183" s="22" t="s">
        <v>1671</v>
      </c>
      <c r="F183" s="35" t="s">
        <v>2279</v>
      </c>
      <c r="G183" s="35" t="s">
        <v>1716</v>
      </c>
      <c r="H183" s="71" t="s">
        <v>1717</v>
      </c>
      <c r="I183" s="35" t="s">
        <v>2525</v>
      </c>
      <c r="J183" s="35" t="s">
        <v>2526</v>
      </c>
      <c r="K183" s="22">
        <v>1</v>
      </c>
      <c r="L183" s="42">
        <v>43690</v>
      </c>
      <c r="M183" s="42">
        <v>43830</v>
      </c>
      <c r="N183" s="21">
        <f t="shared" si="107"/>
        <v>20</v>
      </c>
      <c r="O183" s="22" t="s">
        <v>684</v>
      </c>
      <c r="P183" s="22">
        <v>0</v>
      </c>
      <c r="Q183" s="41" t="s">
        <v>1909</v>
      </c>
      <c r="R183" s="41"/>
      <c r="S183" s="23">
        <f t="shared" si="106"/>
        <v>-1461</v>
      </c>
      <c r="T183" s="24">
        <f t="shared" si="112"/>
        <v>0</v>
      </c>
      <c r="U183" s="25">
        <f t="shared" si="113"/>
        <v>0</v>
      </c>
      <c r="V183" s="25">
        <f t="shared" si="114"/>
        <v>0</v>
      </c>
      <c r="W183" s="25">
        <f t="shared" si="115"/>
        <v>20</v>
      </c>
      <c r="X183" s="26"/>
      <c r="Y183" s="27" t="str">
        <f t="shared" si="117"/>
        <v>VENCIDA</v>
      </c>
      <c r="Z183" s="27" t="str">
        <f t="shared" si="116"/>
        <v>VENCIDO</v>
      </c>
      <c r="AA183" s="29" t="s">
        <v>1569</v>
      </c>
      <c r="AB183" s="29" t="str">
        <f t="shared" si="118"/>
        <v>H53AF18</v>
      </c>
      <c r="AC183" s="29">
        <f t="shared" si="119"/>
        <v>1</v>
      </c>
      <c r="AD183" s="29" t="str">
        <f t="shared" si="120"/>
        <v>H53AF18 - 1</v>
      </c>
      <c r="AE183" s="30">
        <f t="shared" si="121"/>
        <v>1</v>
      </c>
      <c r="AF183" s="30">
        <f t="shared" si="122"/>
        <v>1</v>
      </c>
      <c r="AG183" s="30" t="str">
        <f t="shared" si="123"/>
        <v>H53AF18.</v>
      </c>
      <c r="AH183" s="30" t="str">
        <f t="shared" si="124"/>
        <v>H53AF18</v>
      </c>
      <c r="AI183" s="9"/>
      <c r="AJ183" s="10"/>
      <c r="AK183" s="11"/>
      <c r="AL183" s="12"/>
    </row>
    <row r="184" spans="1:38" s="13" customFormat="1" ht="350.1" customHeight="1" x14ac:dyDescent="0.2">
      <c r="A184" s="26">
        <v>125</v>
      </c>
      <c r="B184" s="15">
        <v>183</v>
      </c>
      <c r="C184" s="26"/>
      <c r="D184" s="26" t="s">
        <v>1045</v>
      </c>
      <c r="E184" s="22" t="s">
        <v>1671</v>
      </c>
      <c r="F184" s="35" t="s">
        <v>2280</v>
      </c>
      <c r="G184" s="35" t="s">
        <v>1718</v>
      </c>
      <c r="H184" s="61" t="s">
        <v>1735</v>
      </c>
      <c r="I184" s="61" t="s">
        <v>2527</v>
      </c>
      <c r="J184" s="61" t="s">
        <v>2528</v>
      </c>
      <c r="K184" s="72">
        <v>1</v>
      </c>
      <c r="L184" s="73">
        <v>43690</v>
      </c>
      <c r="M184" s="73">
        <v>43830</v>
      </c>
      <c r="N184" s="21">
        <f t="shared" si="107"/>
        <v>20</v>
      </c>
      <c r="O184" s="22" t="s">
        <v>1757</v>
      </c>
      <c r="P184" s="41">
        <v>0.7</v>
      </c>
      <c r="Q184" s="41" t="s">
        <v>1909</v>
      </c>
      <c r="R184" s="41"/>
      <c r="S184" s="23">
        <f t="shared" si="106"/>
        <v>-1461</v>
      </c>
      <c r="T184" s="24">
        <f t="shared" si="112"/>
        <v>70</v>
      </c>
      <c r="U184" s="25">
        <f t="shared" si="113"/>
        <v>14</v>
      </c>
      <c r="V184" s="25">
        <f t="shared" si="114"/>
        <v>14</v>
      </c>
      <c r="W184" s="25">
        <f t="shared" si="115"/>
        <v>20</v>
      </c>
      <c r="X184" s="26"/>
      <c r="Y184" s="27" t="str">
        <f t="shared" si="117"/>
        <v>VENCIDA</v>
      </c>
      <c r="Z184" s="27" t="str">
        <f t="shared" si="116"/>
        <v>VENCIDO</v>
      </c>
      <c r="AA184" s="29" t="s">
        <v>1569</v>
      </c>
      <c r="AB184" s="29" t="str">
        <f t="shared" si="118"/>
        <v xml:space="preserve">
H54AF18</v>
      </c>
      <c r="AC184" s="29">
        <f t="shared" si="119"/>
        <v>1</v>
      </c>
      <c r="AD184" s="29" t="str">
        <f t="shared" si="120"/>
        <v xml:space="preserve">
H54AF18 - 1</v>
      </c>
      <c r="AE184" s="30">
        <f t="shared" si="121"/>
        <v>1</v>
      </c>
      <c r="AF184" s="30">
        <f t="shared" si="122"/>
        <v>1</v>
      </c>
      <c r="AG184" s="30" t="str">
        <f t="shared" si="123"/>
        <v xml:space="preserve">
H54AF18.</v>
      </c>
      <c r="AH184" s="30" t="str">
        <f t="shared" si="124"/>
        <v xml:space="preserve">
H54AF18</v>
      </c>
      <c r="AI184" s="9"/>
      <c r="AJ184" s="10"/>
      <c r="AK184" s="11"/>
      <c r="AL184" s="12"/>
    </row>
    <row r="185" spans="1:38" s="13" customFormat="1" ht="350.1" customHeight="1" x14ac:dyDescent="0.2">
      <c r="A185" s="26">
        <v>126</v>
      </c>
      <c r="B185" s="15">
        <v>184</v>
      </c>
      <c r="C185" s="26"/>
      <c r="D185" s="26" t="s">
        <v>2184</v>
      </c>
      <c r="E185" s="22" t="s">
        <v>1671</v>
      </c>
      <c r="F185" s="35" t="s">
        <v>2281</v>
      </c>
      <c r="G185" s="35" t="s">
        <v>1719</v>
      </c>
      <c r="H185" s="61" t="s">
        <v>1736</v>
      </c>
      <c r="I185" s="61" t="s">
        <v>1737</v>
      </c>
      <c r="J185" s="61" t="s">
        <v>2529</v>
      </c>
      <c r="K185" s="74">
        <v>1</v>
      </c>
      <c r="L185" s="73">
        <v>43690</v>
      </c>
      <c r="M185" s="73">
        <v>43830</v>
      </c>
      <c r="N185" s="21">
        <f t="shared" si="107"/>
        <v>20</v>
      </c>
      <c r="O185" s="22" t="s">
        <v>1757</v>
      </c>
      <c r="P185" s="22">
        <v>0.3</v>
      </c>
      <c r="Q185" s="41" t="s">
        <v>1909</v>
      </c>
      <c r="R185" s="41"/>
      <c r="S185" s="23">
        <f t="shared" si="106"/>
        <v>-1461</v>
      </c>
      <c r="T185" s="24">
        <f t="shared" si="112"/>
        <v>30</v>
      </c>
      <c r="U185" s="25">
        <f t="shared" si="113"/>
        <v>6</v>
      </c>
      <c r="V185" s="25">
        <f t="shared" si="114"/>
        <v>6</v>
      </c>
      <c r="W185" s="25">
        <f t="shared" si="115"/>
        <v>20</v>
      </c>
      <c r="X185" s="26"/>
      <c r="Y185" s="27" t="str">
        <f t="shared" si="117"/>
        <v>VENCIDA</v>
      </c>
      <c r="Z185" s="27" t="str">
        <f t="shared" si="116"/>
        <v>VENCIDO</v>
      </c>
      <c r="AA185" s="29" t="s">
        <v>1569</v>
      </c>
      <c r="AB185" s="29" t="str">
        <f t="shared" si="118"/>
        <v>H55AF18</v>
      </c>
      <c r="AC185" s="29">
        <f t="shared" si="119"/>
        <v>1</v>
      </c>
      <c r="AD185" s="29" t="str">
        <f t="shared" si="120"/>
        <v>H55AF18 - 1</v>
      </c>
      <c r="AE185" s="30">
        <f t="shared" si="121"/>
        <v>1</v>
      </c>
      <c r="AF185" s="30">
        <f t="shared" si="122"/>
        <v>1</v>
      </c>
      <c r="AG185" s="30" t="str">
        <f t="shared" si="123"/>
        <v>H55AF18.</v>
      </c>
      <c r="AH185" s="30" t="str">
        <f t="shared" si="124"/>
        <v>H55AF18</v>
      </c>
      <c r="AI185" s="9"/>
      <c r="AJ185" s="10"/>
      <c r="AK185" s="11"/>
      <c r="AL185" s="12"/>
    </row>
    <row r="186" spans="1:38" s="13" customFormat="1" ht="350.1" customHeight="1" x14ac:dyDescent="0.2">
      <c r="A186" s="26">
        <v>127</v>
      </c>
      <c r="B186" s="15">
        <v>185</v>
      </c>
      <c r="C186" s="26"/>
      <c r="D186" s="26" t="s">
        <v>2185</v>
      </c>
      <c r="E186" s="22" t="s">
        <v>1671</v>
      </c>
      <c r="F186" s="32" t="s">
        <v>2282</v>
      </c>
      <c r="G186" s="32" t="s">
        <v>1720</v>
      </c>
      <c r="H186" s="31" t="s">
        <v>1721</v>
      </c>
      <c r="I186" s="31" t="s">
        <v>1722</v>
      </c>
      <c r="J186" s="33" t="s">
        <v>695</v>
      </c>
      <c r="K186" s="33">
        <v>4</v>
      </c>
      <c r="L186" s="44">
        <v>43690</v>
      </c>
      <c r="M186" s="44">
        <v>44055</v>
      </c>
      <c r="N186" s="21">
        <f t="shared" si="107"/>
        <v>52.142857142857146</v>
      </c>
      <c r="O186" s="41" t="s">
        <v>688</v>
      </c>
      <c r="P186" s="22">
        <v>4</v>
      </c>
      <c r="Q186" s="41" t="s">
        <v>1909</v>
      </c>
      <c r="R186" s="49">
        <v>44236</v>
      </c>
      <c r="S186" s="23">
        <f t="shared" si="106"/>
        <v>6.0333333333333332</v>
      </c>
      <c r="T186" s="24">
        <f t="shared" si="112"/>
        <v>100</v>
      </c>
      <c r="U186" s="25">
        <f t="shared" si="113"/>
        <v>52.142857142857146</v>
      </c>
      <c r="V186" s="25">
        <f t="shared" si="114"/>
        <v>52.142857142857146</v>
      </c>
      <c r="W186" s="25">
        <f t="shared" si="115"/>
        <v>52.142857142857146</v>
      </c>
      <c r="X186" s="26"/>
      <c r="Y186" s="27" t="str">
        <f t="shared" si="117"/>
        <v>CUMPLIDA</v>
      </c>
      <c r="Z186" s="27" t="str">
        <f t="shared" si="116"/>
        <v>CUMPLIDO</v>
      </c>
      <c r="AA186" s="29" t="s">
        <v>1569</v>
      </c>
      <c r="AB186" s="29" t="str">
        <f t="shared" si="118"/>
        <v>H56AF18</v>
      </c>
      <c r="AC186" s="29">
        <f t="shared" si="119"/>
        <v>1</v>
      </c>
      <c r="AD186" s="29" t="str">
        <f t="shared" si="120"/>
        <v>H56AF18 - 1</v>
      </c>
      <c r="AE186" s="30">
        <f t="shared" si="121"/>
        <v>5</v>
      </c>
      <c r="AF186" s="30">
        <f t="shared" si="122"/>
        <v>5</v>
      </c>
      <c r="AG186" s="30" t="str">
        <f t="shared" si="123"/>
        <v>H56AF18.</v>
      </c>
      <c r="AH186" s="30" t="str">
        <f t="shared" si="124"/>
        <v>H56AF18</v>
      </c>
      <c r="AI186" s="9"/>
      <c r="AJ186" s="10"/>
      <c r="AK186" s="11"/>
      <c r="AL186" s="12"/>
    </row>
    <row r="187" spans="1:38" s="13" customFormat="1" ht="350.1" customHeight="1" x14ac:dyDescent="0.2">
      <c r="A187" s="26">
        <v>128</v>
      </c>
      <c r="B187" s="15">
        <v>186</v>
      </c>
      <c r="C187" s="26"/>
      <c r="D187" s="26" t="s">
        <v>1046</v>
      </c>
      <c r="E187" s="22" t="s">
        <v>1671</v>
      </c>
      <c r="F187" s="32" t="s">
        <v>2283</v>
      </c>
      <c r="G187" s="32" t="s">
        <v>1723</v>
      </c>
      <c r="H187" s="31" t="s">
        <v>1724</v>
      </c>
      <c r="I187" s="31" t="s">
        <v>1725</v>
      </c>
      <c r="J187" s="31" t="s">
        <v>1726</v>
      </c>
      <c r="K187" s="33">
        <v>1</v>
      </c>
      <c r="L187" s="44">
        <v>43690</v>
      </c>
      <c r="M187" s="44">
        <v>43753</v>
      </c>
      <c r="N187" s="21">
        <f t="shared" si="107"/>
        <v>9</v>
      </c>
      <c r="O187" s="41" t="s">
        <v>646</v>
      </c>
      <c r="P187" s="41">
        <v>0.5</v>
      </c>
      <c r="Q187" s="41" t="s">
        <v>1909</v>
      </c>
      <c r="R187" s="41"/>
      <c r="S187" s="23">
        <f t="shared" si="106"/>
        <v>-1458.4333333333334</v>
      </c>
      <c r="T187" s="24">
        <f t="shared" si="112"/>
        <v>50</v>
      </c>
      <c r="U187" s="25">
        <f t="shared" si="113"/>
        <v>4.5</v>
      </c>
      <c r="V187" s="25">
        <f t="shared" si="114"/>
        <v>4.5</v>
      </c>
      <c r="W187" s="25">
        <f t="shared" si="115"/>
        <v>9</v>
      </c>
      <c r="X187" s="26"/>
      <c r="Y187" s="27" t="str">
        <f t="shared" si="117"/>
        <v>VENCIDA</v>
      </c>
      <c r="Z187" s="27" t="str">
        <f t="shared" si="116"/>
        <v>VENCIDO</v>
      </c>
      <c r="AA187" s="29" t="s">
        <v>1569</v>
      </c>
      <c r="AB187" s="29" t="str">
        <f t="shared" si="118"/>
        <v>H57AF18</v>
      </c>
      <c r="AC187" s="29">
        <f t="shared" si="119"/>
        <v>1</v>
      </c>
      <c r="AD187" s="29" t="str">
        <f t="shared" si="120"/>
        <v>H57AF18 - 1</v>
      </c>
      <c r="AE187" s="30">
        <f t="shared" si="121"/>
        <v>1</v>
      </c>
      <c r="AF187" s="30">
        <f t="shared" si="122"/>
        <v>1</v>
      </c>
      <c r="AG187" s="30" t="str">
        <f t="shared" si="123"/>
        <v>H57AF18.</v>
      </c>
      <c r="AH187" s="30" t="str">
        <f t="shared" si="124"/>
        <v>H57AF18</v>
      </c>
      <c r="AI187" s="9"/>
      <c r="AJ187" s="10"/>
      <c r="AK187" s="11"/>
      <c r="AL187" s="12"/>
    </row>
    <row r="188" spans="1:38" s="13" customFormat="1" ht="350.1" customHeight="1" x14ac:dyDescent="0.2">
      <c r="A188" s="26">
        <v>129</v>
      </c>
      <c r="B188" s="15">
        <v>187</v>
      </c>
      <c r="C188" s="26">
        <v>61</v>
      </c>
      <c r="D188" s="26" t="s">
        <v>2186</v>
      </c>
      <c r="E188" s="22" t="s">
        <v>1671</v>
      </c>
      <c r="F188" s="35" t="s">
        <v>2284</v>
      </c>
      <c r="G188" s="35" t="s">
        <v>1727</v>
      </c>
      <c r="H188" s="35" t="s">
        <v>1728</v>
      </c>
      <c r="I188" s="35" t="s">
        <v>1738</v>
      </c>
      <c r="J188" s="35" t="s">
        <v>1729</v>
      </c>
      <c r="K188" s="22">
        <v>1</v>
      </c>
      <c r="L188" s="42">
        <v>43679</v>
      </c>
      <c r="M188" s="42">
        <v>43799</v>
      </c>
      <c r="N188" s="21">
        <f t="shared" si="107"/>
        <v>17.142857142857142</v>
      </c>
      <c r="O188" s="22" t="s">
        <v>1730</v>
      </c>
      <c r="P188" s="41">
        <v>1</v>
      </c>
      <c r="Q188" s="32" t="s">
        <v>2424</v>
      </c>
      <c r="R188" s="41"/>
      <c r="S188" s="23">
        <f t="shared" si="106"/>
        <v>-1459.9666666666667</v>
      </c>
      <c r="T188" s="24">
        <f t="shared" si="112"/>
        <v>100</v>
      </c>
      <c r="U188" s="25">
        <f t="shared" si="113"/>
        <v>17.142857142857142</v>
      </c>
      <c r="V188" s="25">
        <f t="shared" si="114"/>
        <v>17.142857142857142</v>
      </c>
      <c r="W188" s="25">
        <f t="shared" si="115"/>
        <v>17.142857142857142</v>
      </c>
      <c r="X188" s="26"/>
      <c r="Y188" s="27" t="str">
        <f t="shared" si="117"/>
        <v>CUMPLIDA</v>
      </c>
      <c r="Z188" s="27" t="str">
        <f t="shared" si="116"/>
        <v>CUMPLIDO</v>
      </c>
      <c r="AA188" s="29" t="s">
        <v>1569</v>
      </c>
      <c r="AB188" s="29" t="str">
        <f t="shared" si="118"/>
        <v>H58AF18</v>
      </c>
      <c r="AC188" s="29">
        <f t="shared" si="119"/>
        <v>1</v>
      </c>
      <c r="AD188" s="29" t="str">
        <f t="shared" si="120"/>
        <v>H58AF18 - 1</v>
      </c>
      <c r="AE188" s="30">
        <f t="shared" si="121"/>
        <v>5</v>
      </c>
      <c r="AF188" s="30">
        <f t="shared" si="122"/>
        <v>5</v>
      </c>
      <c r="AG188" s="30" t="str">
        <f t="shared" si="123"/>
        <v>H58AF18.</v>
      </c>
      <c r="AH188" s="30" t="str">
        <f t="shared" si="124"/>
        <v>H58AF18</v>
      </c>
      <c r="AI188" s="9"/>
      <c r="AJ188" s="10"/>
      <c r="AK188" s="11"/>
      <c r="AL188" s="12"/>
    </row>
    <row r="189" spans="1:38" s="13" customFormat="1" ht="350.1" customHeight="1" x14ac:dyDescent="0.2">
      <c r="A189" s="26"/>
      <c r="B189" s="15">
        <v>188</v>
      </c>
      <c r="C189" s="26">
        <v>62</v>
      </c>
      <c r="D189" s="26" t="s">
        <v>1045</v>
      </c>
      <c r="E189" s="22" t="s">
        <v>1671</v>
      </c>
      <c r="F189" s="35" t="s">
        <v>2285</v>
      </c>
      <c r="G189" s="35" t="s">
        <v>1727</v>
      </c>
      <c r="H189" s="35" t="s">
        <v>1728</v>
      </c>
      <c r="I189" s="35" t="s">
        <v>1731</v>
      </c>
      <c r="J189" s="35" t="s">
        <v>1732</v>
      </c>
      <c r="K189" s="22">
        <v>2</v>
      </c>
      <c r="L189" s="42">
        <v>43800</v>
      </c>
      <c r="M189" s="42">
        <v>43830</v>
      </c>
      <c r="N189" s="21">
        <f t="shared" si="107"/>
        <v>4.2857142857142856</v>
      </c>
      <c r="O189" s="22" t="s">
        <v>1730</v>
      </c>
      <c r="P189" s="22">
        <v>2</v>
      </c>
      <c r="Q189" s="32" t="s">
        <v>2425</v>
      </c>
      <c r="R189" s="41"/>
      <c r="S189" s="23">
        <f t="shared" si="106"/>
        <v>-1461</v>
      </c>
      <c r="T189" s="24">
        <f t="shared" si="112"/>
        <v>100</v>
      </c>
      <c r="U189" s="25">
        <f t="shared" si="113"/>
        <v>4.2857142857142856</v>
      </c>
      <c r="V189" s="25">
        <f t="shared" si="114"/>
        <v>4.2857142857142856</v>
      </c>
      <c r="W189" s="25">
        <f t="shared" si="115"/>
        <v>4.2857142857142856</v>
      </c>
      <c r="X189" s="26"/>
      <c r="Y189" s="27" t="str">
        <f t="shared" si="117"/>
        <v>CUMPLIDA</v>
      </c>
      <c r="Z189" s="27" t="str">
        <f t="shared" si="116"/>
        <v/>
      </c>
      <c r="AA189" s="29" t="s">
        <v>1569</v>
      </c>
      <c r="AB189" s="29" t="str">
        <f t="shared" si="118"/>
        <v>H58AF18</v>
      </c>
      <c r="AC189" s="29">
        <f t="shared" si="119"/>
        <v>2</v>
      </c>
      <c r="AD189" s="29" t="str">
        <f t="shared" si="120"/>
        <v>H58AF18 - 2</v>
      </c>
      <c r="AE189" s="30">
        <f t="shared" si="121"/>
        <v>5</v>
      </c>
      <c r="AF189" s="30">
        <f t="shared" si="122"/>
        <v>5</v>
      </c>
      <c r="AG189" s="30" t="str">
        <f t="shared" si="123"/>
        <v>H58AF18.</v>
      </c>
      <c r="AH189" s="30" t="str">
        <f t="shared" si="124"/>
        <v>H58AF18</v>
      </c>
      <c r="AI189" s="9"/>
      <c r="AJ189" s="10"/>
      <c r="AK189" s="11"/>
      <c r="AL189" s="12"/>
    </row>
    <row r="190" spans="1:38" s="13" customFormat="1" ht="350.1" customHeight="1" x14ac:dyDescent="0.2">
      <c r="A190" s="26">
        <v>130</v>
      </c>
      <c r="B190" s="15">
        <v>189</v>
      </c>
      <c r="C190" s="26"/>
      <c r="D190" s="26" t="s">
        <v>1519</v>
      </c>
      <c r="E190" s="26" t="s">
        <v>1449</v>
      </c>
      <c r="F190" s="31" t="s">
        <v>1545</v>
      </c>
      <c r="G190" s="31" t="s">
        <v>1522</v>
      </c>
      <c r="H190" s="35" t="s">
        <v>1523</v>
      </c>
      <c r="I190" s="35" t="s">
        <v>1524</v>
      </c>
      <c r="J190" s="22" t="s">
        <v>1400</v>
      </c>
      <c r="K190" s="22">
        <v>1</v>
      </c>
      <c r="L190" s="42">
        <v>43480</v>
      </c>
      <c r="M190" s="42">
        <v>43524</v>
      </c>
      <c r="N190" s="21">
        <f t="shared" si="107"/>
        <v>6.2857142857142856</v>
      </c>
      <c r="O190" s="22" t="s">
        <v>646</v>
      </c>
      <c r="P190" s="22">
        <v>0.4</v>
      </c>
      <c r="Q190" s="33" t="s">
        <v>1909</v>
      </c>
      <c r="R190" s="33"/>
      <c r="S190" s="23">
        <f t="shared" si="106"/>
        <v>-1450.8</v>
      </c>
      <c r="T190" s="24">
        <f t="shared" si="112"/>
        <v>40</v>
      </c>
      <c r="U190" s="25">
        <f t="shared" si="113"/>
        <v>2.5142857142857142</v>
      </c>
      <c r="V190" s="25">
        <f t="shared" si="114"/>
        <v>2.5142857142857142</v>
      </c>
      <c r="W190" s="25">
        <f t="shared" si="115"/>
        <v>6.2857142857142856</v>
      </c>
      <c r="X190" s="26"/>
      <c r="Y190" s="27" t="str">
        <f t="shared" si="117"/>
        <v>VENCIDA</v>
      </c>
      <c r="Z190" s="27" t="str">
        <f t="shared" si="116"/>
        <v>VENCIDO</v>
      </c>
      <c r="AA190" s="29" t="s">
        <v>1544</v>
      </c>
      <c r="AB190" s="29" t="str">
        <f t="shared" si="118"/>
        <v>H1APCSMF18</v>
      </c>
      <c r="AC190" s="29">
        <f t="shared" si="119"/>
        <v>1</v>
      </c>
      <c r="AD190" s="29" t="str">
        <f t="shared" si="120"/>
        <v>H1APCSMF18 - 1</v>
      </c>
      <c r="AE190" s="30">
        <f t="shared" si="121"/>
        <v>1</v>
      </c>
      <c r="AF190" s="30">
        <f t="shared" si="122"/>
        <v>1</v>
      </c>
      <c r="AG190" s="30" t="str">
        <f t="shared" si="123"/>
        <v>H1APCSMF18.</v>
      </c>
      <c r="AH190" s="30" t="str">
        <f t="shared" si="124"/>
        <v>H1APCSMF18</v>
      </c>
      <c r="AI190" s="9"/>
      <c r="AJ190" s="10"/>
      <c r="AK190" s="11"/>
      <c r="AL190" s="12"/>
    </row>
    <row r="191" spans="1:38" s="13" customFormat="1" ht="350.1" customHeight="1" x14ac:dyDescent="0.2">
      <c r="A191" s="26">
        <v>131</v>
      </c>
      <c r="B191" s="15">
        <v>190</v>
      </c>
      <c r="C191" s="26"/>
      <c r="D191" s="26" t="s">
        <v>1520</v>
      </c>
      <c r="E191" s="26" t="s">
        <v>1449</v>
      </c>
      <c r="F191" s="31" t="s">
        <v>1546</v>
      </c>
      <c r="G191" s="31" t="s">
        <v>1525</v>
      </c>
      <c r="H191" s="43" t="s">
        <v>1526</v>
      </c>
      <c r="I191" s="43" t="s">
        <v>1393</v>
      </c>
      <c r="J191" s="22" t="s">
        <v>1400</v>
      </c>
      <c r="K191" s="22">
        <v>1</v>
      </c>
      <c r="L191" s="42">
        <v>43480</v>
      </c>
      <c r="M191" s="42">
        <v>43524</v>
      </c>
      <c r="N191" s="21">
        <f t="shared" si="107"/>
        <v>6.2857142857142856</v>
      </c>
      <c r="O191" s="22" t="s">
        <v>646</v>
      </c>
      <c r="P191" s="22">
        <v>0.4</v>
      </c>
      <c r="Q191" s="33" t="s">
        <v>1909</v>
      </c>
      <c r="R191" s="33"/>
      <c r="S191" s="23">
        <f t="shared" si="106"/>
        <v>-1450.8</v>
      </c>
      <c r="T191" s="24">
        <f t="shared" si="112"/>
        <v>40</v>
      </c>
      <c r="U191" s="25">
        <f t="shared" si="113"/>
        <v>2.5142857142857142</v>
      </c>
      <c r="V191" s="25">
        <f t="shared" si="114"/>
        <v>2.5142857142857142</v>
      </c>
      <c r="W191" s="25">
        <f t="shared" si="115"/>
        <v>6.2857142857142856</v>
      </c>
      <c r="X191" s="26"/>
      <c r="Y191" s="27" t="str">
        <f t="shared" si="117"/>
        <v>VENCIDA</v>
      </c>
      <c r="Z191" s="27" t="str">
        <f t="shared" si="116"/>
        <v>VENCIDO</v>
      </c>
      <c r="AA191" s="29" t="s">
        <v>1544</v>
      </c>
      <c r="AB191" s="29" t="str">
        <f t="shared" si="118"/>
        <v>H2APCSMF18</v>
      </c>
      <c r="AC191" s="29">
        <f t="shared" si="119"/>
        <v>1</v>
      </c>
      <c r="AD191" s="29" t="str">
        <f t="shared" si="120"/>
        <v>H2APCSMF18 - 1</v>
      </c>
      <c r="AE191" s="30">
        <f t="shared" si="121"/>
        <v>1</v>
      </c>
      <c r="AF191" s="30">
        <f t="shared" si="122"/>
        <v>1</v>
      </c>
      <c r="AG191" s="30" t="str">
        <f t="shared" si="123"/>
        <v>H2APCSMF18.</v>
      </c>
      <c r="AH191" s="30" t="str">
        <f t="shared" si="124"/>
        <v>H2APCSMF18</v>
      </c>
      <c r="AI191" s="9"/>
      <c r="AJ191" s="10"/>
      <c r="AK191" s="11"/>
      <c r="AL191" s="12"/>
    </row>
    <row r="192" spans="1:38" s="13" customFormat="1" ht="350.1" customHeight="1" x14ac:dyDescent="0.2">
      <c r="A192" s="26">
        <v>132</v>
      </c>
      <c r="B192" s="15">
        <v>191</v>
      </c>
      <c r="C192" s="26"/>
      <c r="D192" s="26" t="s">
        <v>1521</v>
      </c>
      <c r="E192" s="26" t="s">
        <v>1539</v>
      </c>
      <c r="F192" s="32" t="s">
        <v>1547</v>
      </c>
      <c r="G192" s="32" t="s">
        <v>1527</v>
      </c>
      <c r="H192" s="35" t="s">
        <v>1528</v>
      </c>
      <c r="I192" s="35" t="s">
        <v>1529</v>
      </c>
      <c r="J192" s="22" t="s">
        <v>1530</v>
      </c>
      <c r="K192" s="22">
        <v>1</v>
      </c>
      <c r="L192" s="42">
        <v>43480</v>
      </c>
      <c r="M192" s="42">
        <v>43646</v>
      </c>
      <c r="N192" s="21">
        <f t="shared" si="107"/>
        <v>23.714285714285715</v>
      </c>
      <c r="O192" s="22" t="s">
        <v>1531</v>
      </c>
      <c r="P192" s="22">
        <v>1</v>
      </c>
      <c r="Q192" s="33" t="s">
        <v>1909</v>
      </c>
      <c r="R192" s="75">
        <v>44257</v>
      </c>
      <c r="S192" s="23">
        <f t="shared" si="106"/>
        <v>20.366666666666667</v>
      </c>
      <c r="T192" s="24">
        <f t="shared" si="112"/>
        <v>100</v>
      </c>
      <c r="U192" s="25">
        <f t="shared" si="113"/>
        <v>23.714285714285715</v>
      </c>
      <c r="V192" s="25">
        <f t="shared" si="114"/>
        <v>23.714285714285715</v>
      </c>
      <c r="W192" s="25">
        <f t="shared" si="115"/>
        <v>23.714285714285715</v>
      </c>
      <c r="X192" s="26"/>
      <c r="Y192" s="27" t="str">
        <f t="shared" si="117"/>
        <v>CUMPLIDA</v>
      </c>
      <c r="Z192" s="27" t="str">
        <f t="shared" si="116"/>
        <v>CUMPLIDO</v>
      </c>
      <c r="AA192" s="29" t="s">
        <v>1544</v>
      </c>
      <c r="AB192" s="29" t="str">
        <f t="shared" si="118"/>
        <v>H4APCSMF18</v>
      </c>
      <c r="AC192" s="29">
        <f>IF(A192&lt;&gt;"",1,#REF!+1)</f>
        <v>1</v>
      </c>
      <c r="AD192" s="29" t="str">
        <f t="shared" si="120"/>
        <v>H4APCSMF18 - 1</v>
      </c>
      <c r="AE192" s="30">
        <f t="shared" si="121"/>
        <v>5</v>
      </c>
      <c r="AF192" s="30">
        <f t="shared" si="122"/>
        <v>5</v>
      </c>
      <c r="AG192" s="30" t="str">
        <f t="shared" si="123"/>
        <v>H4APCSMF18.</v>
      </c>
      <c r="AH192" s="30" t="str">
        <f t="shared" si="124"/>
        <v>H4APCSMF18</v>
      </c>
      <c r="AI192" s="9"/>
      <c r="AJ192" s="10"/>
      <c r="AK192" s="11"/>
      <c r="AL192" s="12"/>
    </row>
    <row r="193" spans="1:38" s="13" customFormat="1" ht="350.1" customHeight="1" x14ac:dyDescent="0.2">
      <c r="A193" s="26">
        <v>133</v>
      </c>
      <c r="B193" s="15">
        <v>192</v>
      </c>
      <c r="C193" s="26"/>
      <c r="D193" s="26" t="s">
        <v>1046</v>
      </c>
      <c r="E193" s="26" t="s">
        <v>1540</v>
      </c>
      <c r="F193" s="32" t="s">
        <v>1548</v>
      </c>
      <c r="G193" s="32" t="s">
        <v>1532</v>
      </c>
      <c r="H193" s="35" t="s">
        <v>1533</v>
      </c>
      <c r="I193" s="35" t="s">
        <v>1534</v>
      </c>
      <c r="J193" s="22" t="s">
        <v>1535</v>
      </c>
      <c r="K193" s="22">
        <v>1</v>
      </c>
      <c r="L193" s="42">
        <v>43480</v>
      </c>
      <c r="M193" s="42">
        <v>43524</v>
      </c>
      <c r="N193" s="21">
        <f t="shared" si="107"/>
        <v>6.2857142857142856</v>
      </c>
      <c r="O193" s="22" t="s">
        <v>646</v>
      </c>
      <c r="P193" s="22">
        <v>0.9</v>
      </c>
      <c r="Q193" s="33" t="s">
        <v>1909</v>
      </c>
      <c r="R193" s="33"/>
      <c r="S193" s="23">
        <f t="shared" si="106"/>
        <v>-1450.8</v>
      </c>
      <c r="T193" s="24">
        <f t="shared" si="112"/>
        <v>90</v>
      </c>
      <c r="U193" s="25">
        <f t="shared" si="113"/>
        <v>5.6571428571428566</v>
      </c>
      <c r="V193" s="25">
        <f t="shared" si="114"/>
        <v>5.6571428571428566</v>
      </c>
      <c r="W193" s="25">
        <f t="shared" si="115"/>
        <v>6.2857142857142856</v>
      </c>
      <c r="X193" s="26"/>
      <c r="Y193" s="27" t="str">
        <f t="shared" si="117"/>
        <v>VENCIDA</v>
      </c>
      <c r="Z193" s="27" t="str">
        <f t="shared" si="116"/>
        <v>VENCIDO</v>
      </c>
      <c r="AA193" s="29" t="s">
        <v>1544</v>
      </c>
      <c r="AB193" s="29" t="str">
        <f t="shared" si="118"/>
        <v>H5APCSMF18</v>
      </c>
      <c r="AC193" s="29">
        <f t="shared" si="119"/>
        <v>1</v>
      </c>
      <c r="AD193" s="29" t="str">
        <f t="shared" si="120"/>
        <v>H5APCSMF18 - 1</v>
      </c>
      <c r="AE193" s="30">
        <f t="shared" si="121"/>
        <v>1</v>
      </c>
      <c r="AF193" s="30">
        <f t="shared" si="122"/>
        <v>1</v>
      </c>
      <c r="AG193" s="30" t="str">
        <f t="shared" si="123"/>
        <v>H5APCSMF18.</v>
      </c>
      <c r="AH193" s="30" t="str">
        <f t="shared" si="124"/>
        <v>H5APCSMF18</v>
      </c>
      <c r="AI193" s="9"/>
      <c r="AJ193" s="10"/>
      <c r="AK193" s="11"/>
      <c r="AL193" s="12"/>
    </row>
    <row r="194" spans="1:38" s="13" customFormat="1" ht="350.1" customHeight="1" x14ac:dyDescent="0.2">
      <c r="A194" s="26">
        <v>134</v>
      </c>
      <c r="B194" s="15">
        <v>193</v>
      </c>
      <c r="C194" s="26"/>
      <c r="D194" s="26" t="s">
        <v>1519</v>
      </c>
      <c r="E194" s="26" t="s">
        <v>1449</v>
      </c>
      <c r="F194" s="32" t="s">
        <v>1549</v>
      </c>
      <c r="G194" s="32" t="s">
        <v>1536</v>
      </c>
      <c r="H194" s="35" t="s">
        <v>1537</v>
      </c>
      <c r="I194" s="35" t="s">
        <v>1538</v>
      </c>
      <c r="J194" s="22" t="s">
        <v>1400</v>
      </c>
      <c r="K194" s="22">
        <v>1</v>
      </c>
      <c r="L194" s="42">
        <v>43480</v>
      </c>
      <c r="M194" s="42">
        <v>43524</v>
      </c>
      <c r="N194" s="21">
        <f t="shared" si="107"/>
        <v>6.2857142857142856</v>
      </c>
      <c r="O194" s="22" t="s">
        <v>646</v>
      </c>
      <c r="P194" s="22">
        <v>0.4</v>
      </c>
      <c r="Q194" s="33" t="s">
        <v>1909</v>
      </c>
      <c r="R194" s="33"/>
      <c r="S194" s="23">
        <f t="shared" si="106"/>
        <v>-1450.8</v>
      </c>
      <c r="T194" s="24">
        <f t="shared" si="112"/>
        <v>40</v>
      </c>
      <c r="U194" s="25">
        <f t="shared" si="113"/>
        <v>2.5142857142857142</v>
      </c>
      <c r="V194" s="25">
        <f t="shared" si="114"/>
        <v>2.5142857142857142</v>
      </c>
      <c r="W194" s="25">
        <f t="shared" si="115"/>
        <v>6.2857142857142856</v>
      </c>
      <c r="X194" s="26"/>
      <c r="Y194" s="27" t="str">
        <f t="shared" si="117"/>
        <v>VENCIDA</v>
      </c>
      <c r="Z194" s="27" t="str">
        <f t="shared" si="116"/>
        <v>VENCIDO</v>
      </c>
      <c r="AA194" s="29" t="s">
        <v>1544</v>
      </c>
      <c r="AB194" s="29" t="str">
        <f t="shared" si="118"/>
        <v>H6APCSMF18</v>
      </c>
      <c r="AC194" s="29">
        <f t="shared" si="119"/>
        <v>1</v>
      </c>
      <c r="AD194" s="29" t="str">
        <f t="shared" si="120"/>
        <v>H6APCSMF18 - 1</v>
      </c>
      <c r="AE194" s="30">
        <f t="shared" si="121"/>
        <v>1</v>
      </c>
      <c r="AF194" s="30">
        <f t="shared" si="122"/>
        <v>1</v>
      </c>
      <c r="AG194" s="30" t="str">
        <f t="shared" si="123"/>
        <v>H6APCSMF18.</v>
      </c>
      <c r="AH194" s="30" t="str">
        <f t="shared" si="124"/>
        <v>H6APCSMF18</v>
      </c>
      <c r="AI194" s="9"/>
      <c r="AJ194" s="10"/>
      <c r="AK194" s="11"/>
      <c r="AL194" s="12"/>
    </row>
    <row r="195" spans="1:38" s="13" customFormat="1" ht="350.1" customHeight="1" x14ac:dyDescent="0.2">
      <c r="A195" s="26">
        <v>135</v>
      </c>
      <c r="B195" s="15">
        <v>194</v>
      </c>
      <c r="C195" s="26"/>
      <c r="D195" s="26" t="s">
        <v>1222</v>
      </c>
      <c r="E195" s="22" t="s">
        <v>1446</v>
      </c>
      <c r="F195" s="31" t="s">
        <v>1336</v>
      </c>
      <c r="G195" s="31" t="s">
        <v>1337</v>
      </c>
      <c r="H195" s="43" t="s">
        <v>1407</v>
      </c>
      <c r="I195" s="35" t="s">
        <v>1392</v>
      </c>
      <c r="J195" s="22" t="s">
        <v>1408</v>
      </c>
      <c r="K195" s="22">
        <v>1</v>
      </c>
      <c r="L195" s="42">
        <v>43467</v>
      </c>
      <c r="M195" s="42">
        <v>43524</v>
      </c>
      <c r="N195" s="21">
        <f t="shared" si="107"/>
        <v>8.1428571428571423</v>
      </c>
      <c r="O195" s="22" t="s">
        <v>805</v>
      </c>
      <c r="P195" s="22">
        <v>0</v>
      </c>
      <c r="Q195" s="22" t="s">
        <v>1909</v>
      </c>
      <c r="R195" s="22"/>
      <c r="S195" s="23">
        <f t="shared" ref="S195:S258" si="125">(R195-M195)/30</f>
        <v>-1450.8</v>
      </c>
      <c r="T195" s="24">
        <f t="shared" si="112"/>
        <v>0</v>
      </c>
      <c r="U195" s="25">
        <f t="shared" si="113"/>
        <v>0</v>
      </c>
      <c r="V195" s="25">
        <f t="shared" si="114"/>
        <v>0</v>
      </c>
      <c r="W195" s="25">
        <f t="shared" si="115"/>
        <v>8.1428571428571423</v>
      </c>
      <c r="X195" s="26"/>
      <c r="Y195" s="27" t="str">
        <f t="shared" si="117"/>
        <v>VENCIDA</v>
      </c>
      <c r="Z195" s="27" t="str">
        <f t="shared" si="116"/>
        <v>VENCIDO</v>
      </c>
      <c r="AA195" s="76" t="s">
        <v>1406</v>
      </c>
      <c r="AB195" s="29" t="str">
        <f t="shared" si="118"/>
        <v>H1ACSRT17</v>
      </c>
      <c r="AC195" s="29">
        <f t="shared" si="119"/>
        <v>1</v>
      </c>
      <c r="AD195" s="29" t="str">
        <f t="shared" si="120"/>
        <v>H1ACSRT17 - 1</v>
      </c>
      <c r="AE195" s="30">
        <f t="shared" si="121"/>
        <v>1</v>
      </c>
      <c r="AF195" s="30">
        <f t="shared" si="122"/>
        <v>1</v>
      </c>
      <c r="AG195" s="30" t="str">
        <f t="shared" si="123"/>
        <v>H1ACSRT17.</v>
      </c>
      <c r="AH195" s="30" t="str">
        <f t="shared" si="124"/>
        <v>H1ACSRT17</v>
      </c>
      <c r="AI195" s="9"/>
      <c r="AJ195" s="10"/>
      <c r="AK195" s="11"/>
      <c r="AL195" s="12"/>
    </row>
    <row r="196" spans="1:38" s="13" customFormat="1" ht="350.1" customHeight="1" x14ac:dyDescent="0.2">
      <c r="A196" s="26">
        <v>136</v>
      </c>
      <c r="B196" s="15">
        <v>195</v>
      </c>
      <c r="C196" s="26"/>
      <c r="D196" s="26" t="s">
        <v>1045</v>
      </c>
      <c r="E196" s="22" t="s">
        <v>1448</v>
      </c>
      <c r="F196" s="31" t="s">
        <v>1513</v>
      </c>
      <c r="G196" s="31" t="s">
        <v>1447</v>
      </c>
      <c r="H196" s="35" t="s">
        <v>1409</v>
      </c>
      <c r="I196" s="35" t="s">
        <v>1410</v>
      </c>
      <c r="J196" s="22" t="s">
        <v>1411</v>
      </c>
      <c r="K196" s="22">
        <v>1</v>
      </c>
      <c r="L196" s="42">
        <v>43467</v>
      </c>
      <c r="M196" s="42">
        <v>43524</v>
      </c>
      <c r="N196" s="21">
        <f t="shared" si="107"/>
        <v>8.1428571428571423</v>
      </c>
      <c r="O196" s="22" t="s">
        <v>805</v>
      </c>
      <c r="P196" s="22">
        <v>0</v>
      </c>
      <c r="Q196" s="22" t="s">
        <v>1909</v>
      </c>
      <c r="R196" s="22"/>
      <c r="S196" s="23">
        <f t="shared" si="125"/>
        <v>-1450.8</v>
      </c>
      <c r="T196" s="24">
        <f t="shared" si="112"/>
        <v>0</v>
      </c>
      <c r="U196" s="25">
        <f t="shared" si="113"/>
        <v>0</v>
      </c>
      <c r="V196" s="25">
        <f t="shared" si="114"/>
        <v>0</v>
      </c>
      <c r="W196" s="25">
        <f t="shared" si="115"/>
        <v>8.1428571428571423</v>
      </c>
      <c r="X196" s="26"/>
      <c r="Y196" s="27" t="str">
        <f t="shared" si="117"/>
        <v>VENCIDA</v>
      </c>
      <c r="Z196" s="27" t="str">
        <f t="shared" si="116"/>
        <v>VENCIDO</v>
      </c>
      <c r="AA196" s="76" t="s">
        <v>1406</v>
      </c>
      <c r="AB196" s="29" t="str">
        <f t="shared" si="118"/>
        <v>H2ACSRT17</v>
      </c>
      <c r="AC196" s="29">
        <f t="shared" si="119"/>
        <v>1</v>
      </c>
      <c r="AD196" s="29" t="str">
        <f t="shared" si="120"/>
        <v>H2ACSRT17 - 1</v>
      </c>
      <c r="AE196" s="30">
        <f t="shared" si="121"/>
        <v>1</v>
      </c>
      <c r="AF196" s="30">
        <f t="shared" si="122"/>
        <v>1</v>
      </c>
      <c r="AG196" s="30" t="str">
        <f t="shared" si="123"/>
        <v>H2ACSRT17.</v>
      </c>
      <c r="AH196" s="30" t="str">
        <f t="shared" si="124"/>
        <v>H2ACSRT17</v>
      </c>
      <c r="AI196" s="9"/>
      <c r="AJ196" s="10"/>
      <c r="AK196" s="11"/>
      <c r="AL196" s="12"/>
    </row>
    <row r="197" spans="1:38" s="13" customFormat="1" ht="350.1" customHeight="1" x14ac:dyDescent="0.2">
      <c r="A197" s="26">
        <v>137</v>
      </c>
      <c r="B197" s="15">
        <v>196</v>
      </c>
      <c r="C197" s="26"/>
      <c r="D197" s="26" t="s">
        <v>1045</v>
      </c>
      <c r="E197" s="22" t="s">
        <v>1449</v>
      </c>
      <c r="F197" s="31" t="s">
        <v>1338</v>
      </c>
      <c r="G197" s="31" t="s">
        <v>1339</v>
      </c>
      <c r="H197" s="35" t="s">
        <v>1409</v>
      </c>
      <c r="I197" s="35" t="s">
        <v>1412</v>
      </c>
      <c r="J197" s="22" t="s">
        <v>1411</v>
      </c>
      <c r="K197" s="22">
        <v>1</v>
      </c>
      <c r="L197" s="42">
        <v>43467</v>
      </c>
      <c r="M197" s="42">
        <v>43524</v>
      </c>
      <c r="N197" s="21">
        <f t="shared" si="107"/>
        <v>8.1428571428571423</v>
      </c>
      <c r="O197" s="22" t="s">
        <v>805</v>
      </c>
      <c r="P197" s="22">
        <v>0</v>
      </c>
      <c r="Q197" s="22" t="s">
        <v>1909</v>
      </c>
      <c r="R197" s="22"/>
      <c r="S197" s="23">
        <f t="shared" si="125"/>
        <v>-1450.8</v>
      </c>
      <c r="T197" s="24">
        <f t="shared" si="112"/>
        <v>0</v>
      </c>
      <c r="U197" s="25">
        <f t="shared" si="113"/>
        <v>0</v>
      </c>
      <c r="V197" s="25">
        <f t="shared" si="114"/>
        <v>0</v>
      </c>
      <c r="W197" s="25">
        <f t="shared" si="115"/>
        <v>8.1428571428571423</v>
      </c>
      <c r="X197" s="26"/>
      <c r="Y197" s="27" t="str">
        <f t="shared" si="117"/>
        <v>VENCIDA</v>
      </c>
      <c r="Z197" s="27" t="str">
        <f t="shared" si="116"/>
        <v>VENCIDO</v>
      </c>
      <c r="AA197" s="76" t="s">
        <v>1406</v>
      </c>
      <c r="AB197" s="29" t="str">
        <f t="shared" si="118"/>
        <v>H3ACSRT17</v>
      </c>
      <c r="AC197" s="29">
        <f t="shared" si="119"/>
        <v>1</v>
      </c>
      <c r="AD197" s="29" t="str">
        <f t="shared" si="120"/>
        <v>H3ACSRT17 - 1</v>
      </c>
      <c r="AE197" s="30">
        <f t="shared" si="121"/>
        <v>1</v>
      </c>
      <c r="AF197" s="30">
        <f t="shared" si="122"/>
        <v>1</v>
      </c>
      <c r="AG197" s="30" t="str">
        <f t="shared" si="123"/>
        <v>H3ACSRT17.</v>
      </c>
      <c r="AH197" s="30" t="str">
        <f t="shared" si="124"/>
        <v>H3ACSRT17</v>
      </c>
      <c r="AI197" s="9"/>
      <c r="AJ197" s="10"/>
      <c r="AK197" s="11"/>
      <c r="AL197" s="12"/>
    </row>
    <row r="198" spans="1:38" s="13" customFormat="1" ht="350.1" customHeight="1" x14ac:dyDescent="0.2">
      <c r="A198" s="26">
        <v>138</v>
      </c>
      <c r="B198" s="15">
        <v>197</v>
      </c>
      <c r="C198" s="26"/>
      <c r="D198" s="26" t="s">
        <v>1045</v>
      </c>
      <c r="E198" s="22" t="s">
        <v>1450</v>
      </c>
      <c r="F198" s="31" t="s">
        <v>1340</v>
      </c>
      <c r="G198" s="31" t="s">
        <v>1426</v>
      </c>
      <c r="H198" s="35" t="s">
        <v>1413</v>
      </c>
      <c r="I198" s="35" t="s">
        <v>1414</v>
      </c>
      <c r="J198" s="22" t="s">
        <v>1408</v>
      </c>
      <c r="K198" s="22">
        <v>1</v>
      </c>
      <c r="L198" s="42">
        <v>43467</v>
      </c>
      <c r="M198" s="42">
        <v>43524</v>
      </c>
      <c r="N198" s="21">
        <f t="shared" si="107"/>
        <v>8.1428571428571423</v>
      </c>
      <c r="O198" s="22" t="s">
        <v>805</v>
      </c>
      <c r="P198" s="22">
        <v>0</v>
      </c>
      <c r="Q198" s="22" t="s">
        <v>1909</v>
      </c>
      <c r="R198" s="22"/>
      <c r="S198" s="23">
        <f t="shared" si="125"/>
        <v>-1450.8</v>
      </c>
      <c r="T198" s="24">
        <f t="shared" si="112"/>
        <v>0</v>
      </c>
      <c r="U198" s="25">
        <f t="shared" si="113"/>
        <v>0</v>
      </c>
      <c r="V198" s="25">
        <f t="shared" si="114"/>
        <v>0</v>
      </c>
      <c r="W198" s="25">
        <f t="shared" si="115"/>
        <v>8.1428571428571423</v>
      </c>
      <c r="X198" s="26"/>
      <c r="Y198" s="27" t="str">
        <f t="shared" si="117"/>
        <v>VENCIDA</v>
      </c>
      <c r="Z198" s="27" t="str">
        <f t="shared" si="116"/>
        <v>VENCIDO</v>
      </c>
      <c r="AA198" s="76" t="s">
        <v>1406</v>
      </c>
      <c r="AB198" s="29" t="str">
        <f t="shared" si="118"/>
        <v>H4ACSRT17</v>
      </c>
      <c r="AC198" s="29">
        <f t="shared" si="119"/>
        <v>1</v>
      </c>
      <c r="AD198" s="29" t="str">
        <f t="shared" si="120"/>
        <v>H4ACSRT17 - 1</v>
      </c>
      <c r="AE198" s="30">
        <f t="shared" si="121"/>
        <v>1</v>
      </c>
      <c r="AF198" s="30">
        <f t="shared" si="122"/>
        <v>1</v>
      </c>
      <c r="AG198" s="30" t="str">
        <f t="shared" si="123"/>
        <v>H4ACSRT17.</v>
      </c>
      <c r="AH198" s="30" t="str">
        <f t="shared" si="124"/>
        <v>H4ACSRT17</v>
      </c>
      <c r="AI198" s="9"/>
      <c r="AJ198" s="10"/>
      <c r="AK198" s="11"/>
      <c r="AL198" s="12"/>
    </row>
    <row r="199" spans="1:38" s="13" customFormat="1" ht="350.1" customHeight="1" x14ac:dyDescent="0.2">
      <c r="A199" s="26">
        <v>139</v>
      </c>
      <c r="B199" s="15">
        <v>198</v>
      </c>
      <c r="C199" s="26"/>
      <c r="D199" s="26" t="s">
        <v>1046</v>
      </c>
      <c r="E199" s="22" t="s">
        <v>1452</v>
      </c>
      <c r="F199" s="31" t="s">
        <v>1451</v>
      </c>
      <c r="G199" s="31" t="s">
        <v>1341</v>
      </c>
      <c r="H199" s="43" t="s">
        <v>1432</v>
      </c>
      <c r="I199" s="43" t="s">
        <v>1438</v>
      </c>
      <c r="J199" s="22" t="s">
        <v>1439</v>
      </c>
      <c r="K199" s="22">
        <v>1</v>
      </c>
      <c r="L199" s="42">
        <v>43467</v>
      </c>
      <c r="M199" s="42">
        <v>43524</v>
      </c>
      <c r="N199" s="21">
        <f t="shared" ref="N199:N225" si="126">(+M199-L199)/7</f>
        <v>8.1428571428571423</v>
      </c>
      <c r="O199" s="22" t="s">
        <v>805</v>
      </c>
      <c r="P199" s="22">
        <v>0</v>
      </c>
      <c r="Q199" s="22" t="s">
        <v>1909</v>
      </c>
      <c r="R199" s="22"/>
      <c r="S199" s="23">
        <f t="shared" si="125"/>
        <v>-1450.8</v>
      </c>
      <c r="T199" s="24">
        <f t="shared" si="112"/>
        <v>0</v>
      </c>
      <c r="U199" s="25">
        <f t="shared" si="113"/>
        <v>0</v>
      </c>
      <c r="V199" s="25">
        <f t="shared" si="114"/>
        <v>0</v>
      </c>
      <c r="W199" s="25">
        <f t="shared" si="115"/>
        <v>8.1428571428571423</v>
      </c>
      <c r="X199" s="26"/>
      <c r="Y199" s="27" t="str">
        <f t="shared" si="117"/>
        <v>VENCIDA</v>
      </c>
      <c r="Z199" s="27" t="str">
        <f t="shared" si="116"/>
        <v>VENCIDO</v>
      </c>
      <c r="AA199" s="76" t="s">
        <v>1406</v>
      </c>
      <c r="AB199" s="29" t="str">
        <f t="shared" si="118"/>
        <v>H5ACSRT17</v>
      </c>
      <c r="AC199" s="29">
        <f t="shared" si="119"/>
        <v>1</v>
      </c>
      <c r="AD199" s="29" t="str">
        <f t="shared" si="120"/>
        <v>H5ACSRT17 - 1</v>
      </c>
      <c r="AE199" s="30">
        <f t="shared" si="121"/>
        <v>1</v>
      </c>
      <c r="AF199" s="30">
        <f t="shared" si="122"/>
        <v>1</v>
      </c>
      <c r="AG199" s="30" t="str">
        <f t="shared" si="123"/>
        <v>H5ACSRT17.</v>
      </c>
      <c r="AH199" s="30" t="str">
        <f t="shared" si="124"/>
        <v>H5ACSRT17</v>
      </c>
      <c r="AI199" s="9"/>
      <c r="AJ199" s="10"/>
      <c r="AK199" s="11"/>
      <c r="AL199" s="12"/>
    </row>
    <row r="200" spans="1:38" s="13" customFormat="1" ht="350.1" customHeight="1" x14ac:dyDescent="0.2">
      <c r="A200" s="26">
        <v>140</v>
      </c>
      <c r="B200" s="15">
        <v>199</v>
      </c>
      <c r="C200" s="26"/>
      <c r="D200" s="26" t="s">
        <v>1045</v>
      </c>
      <c r="E200" s="22" t="s">
        <v>1454</v>
      </c>
      <c r="F200" s="31" t="s">
        <v>1453</v>
      </c>
      <c r="G200" s="31" t="s">
        <v>1342</v>
      </c>
      <c r="H200" s="43" t="s">
        <v>1407</v>
      </c>
      <c r="I200" s="43" t="s">
        <v>1415</v>
      </c>
      <c r="J200" s="22" t="s">
        <v>1408</v>
      </c>
      <c r="K200" s="22">
        <v>1</v>
      </c>
      <c r="L200" s="42">
        <v>43467</v>
      </c>
      <c r="M200" s="42">
        <v>43524</v>
      </c>
      <c r="N200" s="21">
        <f t="shared" si="126"/>
        <v>8.1428571428571423</v>
      </c>
      <c r="O200" s="22" t="s">
        <v>805</v>
      </c>
      <c r="P200" s="22">
        <v>0</v>
      </c>
      <c r="Q200" s="22" t="s">
        <v>1909</v>
      </c>
      <c r="R200" s="22"/>
      <c r="S200" s="23">
        <f t="shared" si="125"/>
        <v>-1450.8</v>
      </c>
      <c r="T200" s="24">
        <f t="shared" si="112"/>
        <v>0</v>
      </c>
      <c r="U200" s="25">
        <f t="shared" si="113"/>
        <v>0</v>
      </c>
      <c r="V200" s="25">
        <f t="shared" si="114"/>
        <v>0</v>
      </c>
      <c r="W200" s="25">
        <f t="shared" si="115"/>
        <v>8.1428571428571423</v>
      </c>
      <c r="X200" s="26"/>
      <c r="Y200" s="27" t="str">
        <f t="shared" si="117"/>
        <v>VENCIDA</v>
      </c>
      <c r="Z200" s="27" t="str">
        <f t="shared" si="116"/>
        <v>VENCIDO</v>
      </c>
      <c r="AA200" s="76" t="s">
        <v>1406</v>
      </c>
      <c r="AB200" s="29" t="str">
        <f t="shared" si="118"/>
        <v>H6ACSRT17</v>
      </c>
      <c r="AC200" s="29">
        <f t="shared" si="119"/>
        <v>1</v>
      </c>
      <c r="AD200" s="29" t="str">
        <f t="shared" si="120"/>
        <v>H6ACSRT17 - 1</v>
      </c>
      <c r="AE200" s="30">
        <f t="shared" si="121"/>
        <v>1</v>
      </c>
      <c r="AF200" s="30">
        <f t="shared" si="122"/>
        <v>1</v>
      </c>
      <c r="AG200" s="30" t="str">
        <f t="shared" si="123"/>
        <v>H6ACSRT17.</v>
      </c>
      <c r="AH200" s="30" t="str">
        <f t="shared" si="124"/>
        <v>H6ACSRT17</v>
      </c>
      <c r="AI200" s="9"/>
      <c r="AJ200" s="10"/>
      <c r="AK200" s="11"/>
      <c r="AL200" s="12"/>
    </row>
    <row r="201" spans="1:38" s="13" customFormat="1" ht="350.1" customHeight="1" x14ac:dyDescent="0.2">
      <c r="A201" s="26">
        <v>141</v>
      </c>
      <c r="B201" s="15">
        <v>200</v>
      </c>
      <c r="C201" s="26"/>
      <c r="D201" s="26" t="s">
        <v>1045</v>
      </c>
      <c r="E201" s="22" t="s">
        <v>1455</v>
      </c>
      <c r="F201" s="31" t="s">
        <v>1343</v>
      </c>
      <c r="G201" s="31" t="s">
        <v>1344</v>
      </c>
      <c r="H201" s="43" t="s">
        <v>1431</v>
      </c>
      <c r="I201" s="43" t="s">
        <v>1440</v>
      </c>
      <c r="J201" s="22" t="s">
        <v>1411</v>
      </c>
      <c r="K201" s="22">
        <v>2</v>
      </c>
      <c r="L201" s="42">
        <v>43467</v>
      </c>
      <c r="M201" s="42">
        <v>43524</v>
      </c>
      <c r="N201" s="21">
        <f t="shared" si="126"/>
        <v>8.1428571428571423</v>
      </c>
      <c r="O201" s="22" t="s">
        <v>805</v>
      </c>
      <c r="P201" s="22">
        <v>0</v>
      </c>
      <c r="Q201" s="22" t="s">
        <v>1909</v>
      </c>
      <c r="R201" s="22"/>
      <c r="S201" s="23">
        <f t="shared" si="125"/>
        <v>-1450.8</v>
      </c>
      <c r="T201" s="24">
        <f t="shared" si="112"/>
        <v>0</v>
      </c>
      <c r="U201" s="25">
        <f t="shared" si="113"/>
        <v>0</v>
      </c>
      <c r="V201" s="25">
        <f t="shared" si="114"/>
        <v>0</v>
      </c>
      <c r="W201" s="25">
        <f t="shared" si="115"/>
        <v>8.1428571428571423</v>
      </c>
      <c r="X201" s="26"/>
      <c r="Y201" s="27" t="str">
        <f t="shared" si="117"/>
        <v>VENCIDA</v>
      </c>
      <c r="Z201" s="27" t="str">
        <f t="shared" si="116"/>
        <v>VENCIDO</v>
      </c>
      <c r="AA201" s="76" t="s">
        <v>1406</v>
      </c>
      <c r="AB201" s="29" t="str">
        <f t="shared" si="118"/>
        <v>H7ACSRT17</v>
      </c>
      <c r="AC201" s="29">
        <f t="shared" si="119"/>
        <v>1</v>
      </c>
      <c r="AD201" s="29" t="str">
        <f t="shared" si="120"/>
        <v>H7ACSRT17 - 1</v>
      </c>
      <c r="AE201" s="30">
        <f t="shared" si="121"/>
        <v>1</v>
      </c>
      <c r="AF201" s="30">
        <f t="shared" si="122"/>
        <v>1</v>
      </c>
      <c r="AG201" s="30" t="str">
        <f t="shared" si="123"/>
        <v>H7ACSRT17.</v>
      </c>
      <c r="AH201" s="30" t="str">
        <f t="shared" si="124"/>
        <v>H7ACSRT17</v>
      </c>
      <c r="AI201" s="9"/>
      <c r="AJ201" s="10"/>
      <c r="AK201" s="11"/>
      <c r="AL201" s="12"/>
    </row>
    <row r="202" spans="1:38" s="13" customFormat="1" ht="350.1" customHeight="1" x14ac:dyDescent="0.2">
      <c r="A202" s="26">
        <v>142</v>
      </c>
      <c r="B202" s="15">
        <v>201</v>
      </c>
      <c r="C202" s="26"/>
      <c r="D202" s="26" t="s">
        <v>1045</v>
      </c>
      <c r="E202" s="22" t="s">
        <v>1458</v>
      </c>
      <c r="F202" s="31" t="s">
        <v>1457</v>
      </c>
      <c r="G202" s="31" t="s">
        <v>1345</v>
      </c>
      <c r="H202" s="35" t="s">
        <v>1409</v>
      </c>
      <c r="I202" s="35" t="s">
        <v>1412</v>
      </c>
      <c r="J202" s="22" t="s">
        <v>1411</v>
      </c>
      <c r="K202" s="22">
        <v>1</v>
      </c>
      <c r="L202" s="42">
        <v>43467</v>
      </c>
      <c r="M202" s="42">
        <v>43524</v>
      </c>
      <c r="N202" s="21">
        <f t="shared" si="126"/>
        <v>8.1428571428571423</v>
      </c>
      <c r="O202" s="22" t="s">
        <v>805</v>
      </c>
      <c r="P202" s="22">
        <v>0</v>
      </c>
      <c r="Q202" s="22" t="s">
        <v>1909</v>
      </c>
      <c r="R202" s="22"/>
      <c r="S202" s="23">
        <f t="shared" si="125"/>
        <v>-1450.8</v>
      </c>
      <c r="T202" s="24">
        <f t="shared" si="112"/>
        <v>0</v>
      </c>
      <c r="U202" s="25">
        <f t="shared" si="113"/>
        <v>0</v>
      </c>
      <c r="V202" s="25">
        <f t="shared" si="114"/>
        <v>0</v>
      </c>
      <c r="W202" s="25">
        <f t="shared" si="115"/>
        <v>8.1428571428571423</v>
      </c>
      <c r="X202" s="26"/>
      <c r="Y202" s="27" t="str">
        <f t="shared" si="117"/>
        <v>VENCIDA</v>
      </c>
      <c r="Z202" s="27" t="str">
        <f t="shared" si="116"/>
        <v>VENCIDO</v>
      </c>
      <c r="AA202" s="76" t="s">
        <v>1406</v>
      </c>
      <c r="AB202" s="29" t="str">
        <f t="shared" si="118"/>
        <v>H8ACSRT17</v>
      </c>
      <c r="AC202" s="29">
        <f t="shared" si="119"/>
        <v>1</v>
      </c>
      <c r="AD202" s="29" t="str">
        <f t="shared" si="120"/>
        <v>H8ACSRT17 - 1</v>
      </c>
      <c r="AE202" s="30">
        <f t="shared" si="121"/>
        <v>1</v>
      </c>
      <c r="AF202" s="30">
        <f t="shared" si="122"/>
        <v>1</v>
      </c>
      <c r="AG202" s="30" t="str">
        <f t="shared" si="123"/>
        <v>H8ACSRT17.</v>
      </c>
      <c r="AH202" s="30" t="str">
        <f t="shared" si="124"/>
        <v>H8ACSRT17</v>
      </c>
      <c r="AI202" s="9"/>
      <c r="AJ202" s="10"/>
      <c r="AK202" s="11"/>
      <c r="AL202" s="12"/>
    </row>
    <row r="203" spans="1:38" s="13" customFormat="1" ht="350.1" customHeight="1" x14ac:dyDescent="0.2">
      <c r="A203" s="26">
        <v>143</v>
      </c>
      <c r="B203" s="15">
        <v>202</v>
      </c>
      <c r="C203" s="26"/>
      <c r="D203" s="26" t="s">
        <v>1045</v>
      </c>
      <c r="E203" s="22" t="s">
        <v>1459</v>
      </c>
      <c r="F203" s="32" t="s">
        <v>1456</v>
      </c>
      <c r="G203" s="32" t="s">
        <v>1346</v>
      </c>
      <c r="H203" s="35" t="s">
        <v>1388</v>
      </c>
      <c r="I203" s="35" t="s">
        <v>1393</v>
      </c>
      <c r="J203" s="22" t="s">
        <v>1408</v>
      </c>
      <c r="K203" s="22">
        <v>1</v>
      </c>
      <c r="L203" s="42">
        <v>43467</v>
      </c>
      <c r="M203" s="42">
        <v>43524</v>
      </c>
      <c r="N203" s="21">
        <f t="shared" si="126"/>
        <v>8.1428571428571423</v>
      </c>
      <c r="O203" s="22" t="s">
        <v>805</v>
      </c>
      <c r="P203" s="22">
        <v>0</v>
      </c>
      <c r="Q203" s="22" t="s">
        <v>1909</v>
      </c>
      <c r="R203" s="22"/>
      <c r="S203" s="23">
        <f t="shared" si="125"/>
        <v>-1450.8</v>
      </c>
      <c r="T203" s="24">
        <f t="shared" si="112"/>
        <v>0</v>
      </c>
      <c r="U203" s="25">
        <f t="shared" si="113"/>
        <v>0</v>
      </c>
      <c r="V203" s="25">
        <f t="shared" si="114"/>
        <v>0</v>
      </c>
      <c r="W203" s="25">
        <f t="shared" si="115"/>
        <v>8.1428571428571423</v>
      </c>
      <c r="X203" s="26"/>
      <c r="Y203" s="27" t="str">
        <f t="shared" si="117"/>
        <v>VENCIDA</v>
      </c>
      <c r="Z203" s="27" t="str">
        <f t="shared" si="116"/>
        <v>VENCIDO</v>
      </c>
      <c r="AA203" s="76" t="s">
        <v>1406</v>
      </c>
      <c r="AB203" s="29" t="str">
        <f t="shared" si="118"/>
        <v>H9ACSRT17</v>
      </c>
      <c r="AC203" s="29">
        <f t="shared" si="119"/>
        <v>1</v>
      </c>
      <c r="AD203" s="29" t="str">
        <f t="shared" si="120"/>
        <v>H9ACSRT17 - 1</v>
      </c>
      <c r="AE203" s="30">
        <f t="shared" si="121"/>
        <v>1</v>
      </c>
      <c r="AF203" s="30">
        <f t="shared" si="122"/>
        <v>1</v>
      </c>
      <c r="AG203" s="30" t="str">
        <f t="shared" si="123"/>
        <v>H9ACSRT17.</v>
      </c>
      <c r="AH203" s="30" t="str">
        <f t="shared" si="124"/>
        <v>H9ACSRT17</v>
      </c>
      <c r="AI203" s="9"/>
      <c r="AJ203" s="10"/>
      <c r="AK203" s="11"/>
      <c r="AL203" s="12"/>
    </row>
    <row r="204" spans="1:38" s="13" customFormat="1" ht="350.1" customHeight="1" x14ac:dyDescent="0.2">
      <c r="A204" s="26">
        <v>144</v>
      </c>
      <c r="B204" s="15">
        <v>203</v>
      </c>
      <c r="C204" s="26"/>
      <c r="D204" s="26" t="s">
        <v>1045</v>
      </c>
      <c r="E204" s="22" t="s">
        <v>1449</v>
      </c>
      <c r="F204" s="32" t="s">
        <v>1347</v>
      </c>
      <c r="G204" s="32" t="s">
        <v>1348</v>
      </c>
      <c r="H204" s="35" t="s">
        <v>1416</v>
      </c>
      <c r="I204" s="35" t="s">
        <v>1394</v>
      </c>
      <c r="J204" s="22" t="s">
        <v>1417</v>
      </c>
      <c r="K204" s="22">
        <v>1</v>
      </c>
      <c r="L204" s="42">
        <v>43467</v>
      </c>
      <c r="M204" s="42">
        <v>43524</v>
      </c>
      <c r="N204" s="21">
        <f t="shared" si="126"/>
        <v>8.1428571428571423</v>
      </c>
      <c r="O204" s="22" t="s">
        <v>805</v>
      </c>
      <c r="P204" s="22">
        <v>0</v>
      </c>
      <c r="Q204" s="22" t="s">
        <v>1909</v>
      </c>
      <c r="R204" s="22"/>
      <c r="S204" s="23">
        <f t="shared" si="125"/>
        <v>-1450.8</v>
      </c>
      <c r="T204" s="24">
        <f t="shared" si="112"/>
        <v>0</v>
      </c>
      <c r="U204" s="25">
        <f t="shared" si="113"/>
        <v>0</v>
      </c>
      <c r="V204" s="25">
        <f t="shared" si="114"/>
        <v>0</v>
      </c>
      <c r="W204" s="25">
        <f t="shared" si="115"/>
        <v>8.1428571428571423</v>
      </c>
      <c r="X204" s="26"/>
      <c r="Y204" s="27" t="str">
        <f t="shared" si="117"/>
        <v>VENCIDA</v>
      </c>
      <c r="Z204" s="27" t="str">
        <f t="shared" si="116"/>
        <v>VENCIDO</v>
      </c>
      <c r="AA204" s="76" t="s">
        <v>1406</v>
      </c>
      <c r="AB204" s="29" t="str">
        <f t="shared" si="118"/>
        <v>H10ACSRT17</v>
      </c>
      <c r="AC204" s="29">
        <f t="shared" si="119"/>
        <v>1</v>
      </c>
      <c r="AD204" s="29" t="str">
        <f t="shared" si="120"/>
        <v>H10ACSRT17 - 1</v>
      </c>
      <c r="AE204" s="30">
        <f t="shared" si="121"/>
        <v>1</v>
      </c>
      <c r="AF204" s="30">
        <f t="shared" si="122"/>
        <v>1</v>
      </c>
      <c r="AG204" s="30" t="str">
        <f t="shared" si="123"/>
        <v>H10ACSRT17.</v>
      </c>
      <c r="AH204" s="30" t="str">
        <f t="shared" si="124"/>
        <v>H10ACSRT17</v>
      </c>
      <c r="AI204" s="9"/>
      <c r="AJ204" s="10"/>
      <c r="AK204" s="11"/>
      <c r="AL204" s="12"/>
    </row>
    <row r="205" spans="1:38" s="13" customFormat="1" ht="350.1" customHeight="1" x14ac:dyDescent="0.2">
      <c r="A205" s="26">
        <v>145</v>
      </c>
      <c r="B205" s="15">
        <v>204</v>
      </c>
      <c r="C205" s="26"/>
      <c r="D205" s="26" t="s">
        <v>1046</v>
      </c>
      <c r="E205" s="22" t="s">
        <v>1460</v>
      </c>
      <c r="F205" s="32" t="s">
        <v>1349</v>
      </c>
      <c r="G205" s="32" t="s">
        <v>1350</v>
      </c>
      <c r="H205" s="35" t="s">
        <v>1433</v>
      </c>
      <c r="I205" s="35" t="s">
        <v>1441</v>
      </c>
      <c r="J205" s="22" t="s">
        <v>1400</v>
      </c>
      <c r="K205" s="22">
        <v>2</v>
      </c>
      <c r="L205" s="42">
        <v>43467</v>
      </c>
      <c r="M205" s="42">
        <v>43524</v>
      </c>
      <c r="N205" s="21">
        <f t="shared" si="126"/>
        <v>8.1428571428571423</v>
      </c>
      <c r="O205" s="22" t="s">
        <v>805</v>
      </c>
      <c r="P205" s="22">
        <v>0</v>
      </c>
      <c r="Q205" s="22" t="s">
        <v>1909</v>
      </c>
      <c r="R205" s="22"/>
      <c r="S205" s="23">
        <f t="shared" si="125"/>
        <v>-1450.8</v>
      </c>
      <c r="T205" s="24">
        <f t="shared" si="112"/>
        <v>0</v>
      </c>
      <c r="U205" s="25">
        <f t="shared" si="113"/>
        <v>0</v>
      </c>
      <c r="V205" s="25">
        <f t="shared" si="114"/>
        <v>0</v>
      </c>
      <c r="W205" s="25">
        <f t="shared" si="115"/>
        <v>8.1428571428571423</v>
      </c>
      <c r="X205" s="26"/>
      <c r="Y205" s="27" t="str">
        <f t="shared" si="117"/>
        <v>VENCIDA</v>
      </c>
      <c r="Z205" s="27" t="str">
        <f t="shared" si="116"/>
        <v>VENCIDO</v>
      </c>
      <c r="AA205" s="76" t="s">
        <v>1406</v>
      </c>
      <c r="AB205" s="29" t="str">
        <f t="shared" si="118"/>
        <v>H11ACSRT17</v>
      </c>
      <c r="AC205" s="29">
        <f t="shared" si="119"/>
        <v>1</v>
      </c>
      <c r="AD205" s="29" t="str">
        <f t="shared" si="120"/>
        <v>H11ACSRT17 - 1</v>
      </c>
      <c r="AE205" s="30">
        <f t="shared" si="121"/>
        <v>1</v>
      </c>
      <c r="AF205" s="30">
        <f t="shared" si="122"/>
        <v>1</v>
      </c>
      <c r="AG205" s="30" t="str">
        <f t="shared" si="123"/>
        <v>H11ACSRT17.</v>
      </c>
      <c r="AH205" s="30" t="str">
        <f t="shared" si="124"/>
        <v>H11ACSRT17</v>
      </c>
      <c r="AI205" s="9"/>
      <c r="AJ205" s="10"/>
      <c r="AK205" s="11"/>
      <c r="AL205" s="12"/>
    </row>
    <row r="206" spans="1:38" s="13" customFormat="1" ht="350.1" customHeight="1" x14ac:dyDescent="0.2">
      <c r="A206" s="26">
        <v>146</v>
      </c>
      <c r="B206" s="15">
        <v>205</v>
      </c>
      <c r="C206" s="26"/>
      <c r="D206" s="26" t="s">
        <v>1045</v>
      </c>
      <c r="E206" s="22" t="s">
        <v>1461</v>
      </c>
      <c r="F206" s="32" t="s">
        <v>1351</v>
      </c>
      <c r="G206" s="32" t="s">
        <v>1352</v>
      </c>
      <c r="H206" s="35" t="s">
        <v>1434</v>
      </c>
      <c r="I206" s="35" t="s">
        <v>1441</v>
      </c>
      <c r="J206" s="22" t="s">
        <v>1400</v>
      </c>
      <c r="K206" s="22">
        <v>2</v>
      </c>
      <c r="L206" s="42">
        <v>43467</v>
      </c>
      <c r="M206" s="42">
        <v>43524</v>
      </c>
      <c r="N206" s="21">
        <f t="shared" si="126"/>
        <v>8.1428571428571423</v>
      </c>
      <c r="O206" s="22" t="s">
        <v>805</v>
      </c>
      <c r="P206" s="22">
        <v>0</v>
      </c>
      <c r="Q206" s="22" t="s">
        <v>1909</v>
      </c>
      <c r="R206" s="22"/>
      <c r="S206" s="23">
        <f t="shared" si="125"/>
        <v>-1450.8</v>
      </c>
      <c r="T206" s="24">
        <f t="shared" si="112"/>
        <v>0</v>
      </c>
      <c r="U206" s="25">
        <f t="shared" si="113"/>
        <v>0</v>
      </c>
      <c r="V206" s="25">
        <f t="shared" si="114"/>
        <v>0</v>
      </c>
      <c r="W206" s="25">
        <f t="shared" si="115"/>
        <v>8.1428571428571423</v>
      </c>
      <c r="X206" s="26"/>
      <c r="Y206" s="27" t="str">
        <f t="shared" si="117"/>
        <v>VENCIDA</v>
      </c>
      <c r="Z206" s="27" t="str">
        <f t="shared" si="116"/>
        <v>VENCIDO</v>
      </c>
      <c r="AA206" s="76" t="s">
        <v>1406</v>
      </c>
      <c r="AB206" s="29" t="str">
        <f t="shared" si="118"/>
        <v>H12ACSRT17</v>
      </c>
      <c r="AC206" s="29">
        <f t="shared" si="119"/>
        <v>1</v>
      </c>
      <c r="AD206" s="29" t="str">
        <f t="shared" si="120"/>
        <v>H12ACSRT17 - 1</v>
      </c>
      <c r="AE206" s="30">
        <f t="shared" si="121"/>
        <v>1</v>
      </c>
      <c r="AF206" s="30">
        <f t="shared" si="122"/>
        <v>1</v>
      </c>
      <c r="AG206" s="30" t="str">
        <f t="shared" si="123"/>
        <v>H12ACSRT17.</v>
      </c>
      <c r="AH206" s="30" t="str">
        <f t="shared" si="124"/>
        <v>H12ACSRT17</v>
      </c>
      <c r="AI206" s="9"/>
      <c r="AJ206" s="10"/>
      <c r="AK206" s="11"/>
      <c r="AL206" s="12"/>
    </row>
    <row r="207" spans="1:38" s="13" customFormat="1" ht="350.1" customHeight="1" x14ac:dyDescent="0.2">
      <c r="A207" s="26">
        <v>147</v>
      </c>
      <c r="B207" s="15">
        <v>206</v>
      </c>
      <c r="C207" s="26"/>
      <c r="D207" s="26" t="s">
        <v>1046</v>
      </c>
      <c r="E207" s="22" t="s">
        <v>1461</v>
      </c>
      <c r="F207" s="32" t="s">
        <v>1353</v>
      </c>
      <c r="G207" s="32" t="s">
        <v>1354</v>
      </c>
      <c r="H207" s="35" t="s">
        <v>1418</v>
      </c>
      <c r="I207" s="35" t="s">
        <v>1395</v>
      </c>
      <c r="J207" s="22" t="s">
        <v>1400</v>
      </c>
      <c r="K207" s="22">
        <v>1</v>
      </c>
      <c r="L207" s="42">
        <v>43467</v>
      </c>
      <c r="M207" s="42">
        <v>43524</v>
      </c>
      <c r="N207" s="21">
        <f t="shared" si="126"/>
        <v>8.1428571428571423</v>
      </c>
      <c r="O207" s="22" t="s">
        <v>805</v>
      </c>
      <c r="P207" s="22">
        <v>0</v>
      </c>
      <c r="Q207" s="22" t="s">
        <v>1909</v>
      </c>
      <c r="R207" s="22"/>
      <c r="S207" s="23">
        <f t="shared" si="125"/>
        <v>-1450.8</v>
      </c>
      <c r="T207" s="24">
        <f t="shared" si="112"/>
        <v>0</v>
      </c>
      <c r="U207" s="25">
        <f t="shared" si="113"/>
        <v>0</v>
      </c>
      <c r="V207" s="25">
        <f t="shared" si="114"/>
        <v>0</v>
      </c>
      <c r="W207" s="25">
        <f t="shared" si="115"/>
        <v>8.1428571428571423</v>
      </c>
      <c r="X207" s="26"/>
      <c r="Y207" s="27" t="str">
        <f t="shared" si="117"/>
        <v>VENCIDA</v>
      </c>
      <c r="Z207" s="27" t="str">
        <f t="shared" si="116"/>
        <v>VENCIDO</v>
      </c>
      <c r="AA207" s="76" t="s">
        <v>1406</v>
      </c>
      <c r="AB207" s="29" t="str">
        <f t="shared" si="118"/>
        <v>H13ACSRT17</v>
      </c>
      <c r="AC207" s="29">
        <f t="shared" si="119"/>
        <v>1</v>
      </c>
      <c r="AD207" s="29" t="str">
        <f t="shared" si="120"/>
        <v>H13ACSRT17 - 1</v>
      </c>
      <c r="AE207" s="30">
        <f t="shared" si="121"/>
        <v>1</v>
      </c>
      <c r="AF207" s="30">
        <f t="shared" si="122"/>
        <v>1</v>
      </c>
      <c r="AG207" s="30" t="str">
        <f t="shared" si="123"/>
        <v>H13ACSRT17.</v>
      </c>
      <c r="AH207" s="30" t="str">
        <f t="shared" si="124"/>
        <v>H13ACSRT17</v>
      </c>
      <c r="AI207" s="9"/>
      <c r="AJ207" s="10"/>
      <c r="AK207" s="11"/>
      <c r="AL207" s="12"/>
    </row>
    <row r="208" spans="1:38" s="13" customFormat="1" ht="350.1" customHeight="1" x14ac:dyDescent="0.2">
      <c r="A208" s="26">
        <v>148</v>
      </c>
      <c r="B208" s="15">
        <v>207</v>
      </c>
      <c r="C208" s="26"/>
      <c r="D208" s="26" t="s">
        <v>1045</v>
      </c>
      <c r="E208" s="22" t="s">
        <v>1462</v>
      </c>
      <c r="F208" s="31" t="s">
        <v>1355</v>
      </c>
      <c r="G208" s="31" t="s">
        <v>1472</v>
      </c>
      <c r="H208" s="43" t="s">
        <v>1419</v>
      </c>
      <c r="I208" s="43" t="s">
        <v>1410</v>
      </c>
      <c r="J208" s="22" t="s">
        <v>1411</v>
      </c>
      <c r="K208" s="22">
        <v>1</v>
      </c>
      <c r="L208" s="42">
        <v>43467</v>
      </c>
      <c r="M208" s="42">
        <v>43524</v>
      </c>
      <c r="N208" s="21">
        <f t="shared" si="126"/>
        <v>8.1428571428571423</v>
      </c>
      <c r="O208" s="22" t="s">
        <v>805</v>
      </c>
      <c r="P208" s="22">
        <v>0</v>
      </c>
      <c r="Q208" s="22" t="s">
        <v>1909</v>
      </c>
      <c r="R208" s="22"/>
      <c r="S208" s="23">
        <f t="shared" si="125"/>
        <v>-1450.8</v>
      </c>
      <c r="T208" s="24">
        <f t="shared" si="112"/>
        <v>0</v>
      </c>
      <c r="U208" s="25">
        <f t="shared" si="113"/>
        <v>0</v>
      </c>
      <c r="V208" s="25">
        <f t="shared" si="114"/>
        <v>0</v>
      </c>
      <c r="W208" s="25">
        <f t="shared" si="115"/>
        <v>8.1428571428571423</v>
      </c>
      <c r="X208" s="26"/>
      <c r="Y208" s="27" t="str">
        <f t="shared" si="117"/>
        <v>VENCIDA</v>
      </c>
      <c r="Z208" s="27" t="str">
        <f t="shared" si="116"/>
        <v>VENCIDO</v>
      </c>
      <c r="AA208" s="76" t="s">
        <v>1406</v>
      </c>
      <c r="AB208" s="29" t="str">
        <f t="shared" si="118"/>
        <v>H14ACSRT17</v>
      </c>
      <c r="AC208" s="29">
        <f t="shared" si="119"/>
        <v>1</v>
      </c>
      <c r="AD208" s="29" t="str">
        <f t="shared" si="120"/>
        <v>H14ACSRT17 - 1</v>
      </c>
      <c r="AE208" s="30">
        <f t="shared" si="121"/>
        <v>1</v>
      </c>
      <c r="AF208" s="30">
        <f t="shared" si="122"/>
        <v>1</v>
      </c>
      <c r="AG208" s="30" t="str">
        <f t="shared" si="123"/>
        <v>H14ACSRT17.</v>
      </c>
      <c r="AH208" s="30" t="str">
        <f t="shared" si="124"/>
        <v>H14ACSRT17</v>
      </c>
      <c r="AI208" s="9"/>
      <c r="AJ208" s="10"/>
      <c r="AK208" s="11"/>
      <c r="AL208" s="12"/>
    </row>
    <row r="209" spans="1:38" s="13" customFormat="1" ht="350.1" customHeight="1" x14ac:dyDescent="0.2">
      <c r="A209" s="26">
        <v>149</v>
      </c>
      <c r="B209" s="15">
        <v>208</v>
      </c>
      <c r="C209" s="26"/>
      <c r="D209" s="26" t="s">
        <v>1046</v>
      </c>
      <c r="E209" s="22" t="s">
        <v>1449</v>
      </c>
      <c r="F209" s="31" t="s">
        <v>1356</v>
      </c>
      <c r="G209" s="32" t="s">
        <v>1357</v>
      </c>
      <c r="H209" s="35" t="s">
        <v>1419</v>
      </c>
      <c r="I209" s="35" t="s">
        <v>1410</v>
      </c>
      <c r="J209" s="22" t="s">
        <v>1411</v>
      </c>
      <c r="K209" s="22">
        <v>1</v>
      </c>
      <c r="L209" s="42">
        <v>43467</v>
      </c>
      <c r="M209" s="42">
        <v>43524</v>
      </c>
      <c r="N209" s="21">
        <f t="shared" si="126"/>
        <v>8.1428571428571423</v>
      </c>
      <c r="O209" s="22" t="s">
        <v>805</v>
      </c>
      <c r="P209" s="22">
        <v>0</v>
      </c>
      <c r="Q209" s="22" t="s">
        <v>1909</v>
      </c>
      <c r="R209" s="22"/>
      <c r="S209" s="23">
        <f t="shared" si="125"/>
        <v>-1450.8</v>
      </c>
      <c r="T209" s="24">
        <f t="shared" si="112"/>
        <v>0</v>
      </c>
      <c r="U209" s="25">
        <f t="shared" si="113"/>
        <v>0</v>
      </c>
      <c r="V209" s="25">
        <f t="shared" si="114"/>
        <v>0</v>
      </c>
      <c r="W209" s="25">
        <f t="shared" si="115"/>
        <v>8.1428571428571423</v>
      </c>
      <c r="X209" s="26"/>
      <c r="Y209" s="27" t="str">
        <f t="shared" si="117"/>
        <v>VENCIDA</v>
      </c>
      <c r="Z209" s="27" t="str">
        <f t="shared" si="116"/>
        <v>VENCIDO</v>
      </c>
      <c r="AA209" s="76" t="s">
        <v>1406</v>
      </c>
      <c r="AB209" s="29" t="str">
        <f t="shared" si="118"/>
        <v>H15ACSRT17</v>
      </c>
      <c r="AC209" s="29">
        <f t="shared" si="119"/>
        <v>1</v>
      </c>
      <c r="AD209" s="29" t="str">
        <f t="shared" si="120"/>
        <v>H15ACSRT17 - 1</v>
      </c>
      <c r="AE209" s="30">
        <f t="shared" si="121"/>
        <v>1</v>
      </c>
      <c r="AF209" s="30">
        <f t="shared" si="122"/>
        <v>1</v>
      </c>
      <c r="AG209" s="30" t="str">
        <f t="shared" si="123"/>
        <v>H15ACSRT17.</v>
      </c>
      <c r="AH209" s="30" t="str">
        <f t="shared" si="124"/>
        <v>H15ACSRT17</v>
      </c>
      <c r="AI209" s="9"/>
      <c r="AJ209" s="10"/>
      <c r="AK209" s="11"/>
      <c r="AL209" s="12"/>
    </row>
    <row r="210" spans="1:38" s="13" customFormat="1" ht="350.1" customHeight="1" x14ac:dyDescent="0.2">
      <c r="A210" s="26">
        <v>150</v>
      </c>
      <c r="B210" s="15">
        <v>209</v>
      </c>
      <c r="C210" s="26"/>
      <c r="D210" s="26" t="s">
        <v>1045</v>
      </c>
      <c r="E210" s="22" t="s">
        <v>1462</v>
      </c>
      <c r="F210" s="31" t="s">
        <v>1953</v>
      </c>
      <c r="G210" s="32" t="s">
        <v>1358</v>
      </c>
      <c r="H210" s="35" t="s">
        <v>1389</v>
      </c>
      <c r="I210" s="35" t="s">
        <v>1396</v>
      </c>
      <c r="J210" s="22" t="s">
        <v>1411</v>
      </c>
      <c r="K210" s="22">
        <v>1</v>
      </c>
      <c r="L210" s="42">
        <v>43467</v>
      </c>
      <c r="M210" s="42">
        <v>43524</v>
      </c>
      <c r="N210" s="21">
        <f t="shared" si="126"/>
        <v>8.1428571428571423</v>
      </c>
      <c r="O210" s="22" t="s">
        <v>805</v>
      </c>
      <c r="P210" s="22">
        <v>0</v>
      </c>
      <c r="Q210" s="22" t="s">
        <v>1909</v>
      </c>
      <c r="R210" s="22"/>
      <c r="S210" s="23">
        <f t="shared" si="125"/>
        <v>-1450.8</v>
      </c>
      <c r="T210" s="24">
        <f t="shared" si="112"/>
        <v>0</v>
      </c>
      <c r="U210" s="25">
        <f t="shared" si="113"/>
        <v>0</v>
      </c>
      <c r="V210" s="25">
        <f t="shared" si="114"/>
        <v>0</v>
      </c>
      <c r="W210" s="25">
        <f t="shared" si="115"/>
        <v>8.1428571428571423</v>
      </c>
      <c r="X210" s="26"/>
      <c r="Y210" s="27" t="str">
        <f t="shared" si="117"/>
        <v>VENCIDA</v>
      </c>
      <c r="Z210" s="27" t="str">
        <f t="shared" si="116"/>
        <v>VENCIDO</v>
      </c>
      <c r="AA210" s="76" t="s">
        <v>1406</v>
      </c>
      <c r="AB210" s="29" t="str">
        <f t="shared" si="118"/>
        <v>H16ACSRT17</v>
      </c>
      <c r="AC210" s="29">
        <f t="shared" si="119"/>
        <v>1</v>
      </c>
      <c r="AD210" s="29" t="str">
        <f t="shared" si="120"/>
        <v>H16ACSRT17 - 1</v>
      </c>
      <c r="AE210" s="30">
        <f t="shared" si="121"/>
        <v>1</v>
      </c>
      <c r="AF210" s="30">
        <f t="shared" si="122"/>
        <v>1</v>
      </c>
      <c r="AG210" s="30" t="str">
        <f t="shared" si="123"/>
        <v>H16ACSRT17.</v>
      </c>
      <c r="AH210" s="30" t="str">
        <f t="shared" si="124"/>
        <v>H16ACSRT17</v>
      </c>
      <c r="AI210" s="9"/>
      <c r="AJ210" s="10"/>
      <c r="AK210" s="11"/>
      <c r="AL210" s="12"/>
    </row>
    <row r="211" spans="1:38" s="13" customFormat="1" ht="350.1" customHeight="1" x14ac:dyDescent="0.2">
      <c r="A211" s="26">
        <v>151</v>
      </c>
      <c r="B211" s="15">
        <v>210</v>
      </c>
      <c r="C211" s="26"/>
      <c r="D211" s="26" t="s">
        <v>1046</v>
      </c>
      <c r="E211" s="22" t="s">
        <v>1463</v>
      </c>
      <c r="F211" s="43" t="s">
        <v>1359</v>
      </c>
      <c r="G211" s="43" t="s">
        <v>1360</v>
      </c>
      <c r="H211" s="43" t="s">
        <v>1420</v>
      </c>
      <c r="I211" s="43" t="s">
        <v>1421</v>
      </c>
      <c r="J211" s="22" t="s">
        <v>1411</v>
      </c>
      <c r="K211" s="22">
        <v>1</v>
      </c>
      <c r="L211" s="42">
        <v>43467</v>
      </c>
      <c r="M211" s="42">
        <v>43524</v>
      </c>
      <c r="N211" s="21">
        <f t="shared" si="126"/>
        <v>8.1428571428571423</v>
      </c>
      <c r="O211" s="22" t="s">
        <v>805</v>
      </c>
      <c r="P211" s="22">
        <v>0</v>
      </c>
      <c r="Q211" s="35" t="s">
        <v>2105</v>
      </c>
      <c r="R211" s="22"/>
      <c r="S211" s="23">
        <f t="shared" si="125"/>
        <v>-1450.8</v>
      </c>
      <c r="T211" s="24">
        <f t="shared" si="112"/>
        <v>0</v>
      </c>
      <c r="U211" s="25">
        <f t="shared" si="113"/>
        <v>0</v>
      </c>
      <c r="V211" s="25">
        <f t="shared" si="114"/>
        <v>0</v>
      </c>
      <c r="W211" s="25">
        <f t="shared" si="115"/>
        <v>8.1428571428571423</v>
      </c>
      <c r="X211" s="26"/>
      <c r="Y211" s="27" t="str">
        <f t="shared" si="117"/>
        <v>VENCIDA</v>
      </c>
      <c r="Z211" s="27" t="str">
        <f t="shared" si="116"/>
        <v>VENCIDO</v>
      </c>
      <c r="AA211" s="76" t="s">
        <v>1406</v>
      </c>
      <c r="AB211" s="29" t="str">
        <f t="shared" si="118"/>
        <v>H17ACSRT17</v>
      </c>
      <c r="AC211" s="29">
        <f t="shared" si="119"/>
        <v>1</v>
      </c>
      <c r="AD211" s="29" t="str">
        <f t="shared" si="120"/>
        <v>H17ACSRT17 - 1</v>
      </c>
      <c r="AE211" s="30">
        <f t="shared" si="121"/>
        <v>1</v>
      </c>
      <c r="AF211" s="30">
        <f t="shared" si="122"/>
        <v>1</v>
      </c>
      <c r="AG211" s="30" t="str">
        <f t="shared" si="123"/>
        <v>H17ACSRT17.</v>
      </c>
      <c r="AH211" s="30" t="str">
        <f t="shared" si="124"/>
        <v>H17ACSRT17</v>
      </c>
      <c r="AI211" s="9"/>
      <c r="AJ211" s="10"/>
      <c r="AK211" s="11"/>
      <c r="AL211" s="12"/>
    </row>
    <row r="212" spans="1:38" s="13" customFormat="1" ht="350.1" customHeight="1" x14ac:dyDescent="0.2">
      <c r="A212" s="26">
        <v>152</v>
      </c>
      <c r="B212" s="15">
        <v>211</v>
      </c>
      <c r="C212" s="26"/>
      <c r="D212" s="26" t="s">
        <v>1045</v>
      </c>
      <c r="E212" s="22" t="s">
        <v>1449</v>
      </c>
      <c r="F212" s="31" t="s">
        <v>1361</v>
      </c>
      <c r="G212" s="31" t="s">
        <v>1362</v>
      </c>
      <c r="H212" s="35" t="s">
        <v>1390</v>
      </c>
      <c r="I212" s="35" t="s">
        <v>1397</v>
      </c>
      <c r="J212" s="22" t="s">
        <v>1401</v>
      </c>
      <c r="K212" s="22">
        <v>1</v>
      </c>
      <c r="L212" s="42">
        <v>43467</v>
      </c>
      <c r="M212" s="42">
        <v>43524</v>
      </c>
      <c r="N212" s="21">
        <f t="shared" si="126"/>
        <v>8.1428571428571423</v>
      </c>
      <c r="O212" s="22" t="s">
        <v>386</v>
      </c>
      <c r="P212" s="22">
        <v>0</v>
      </c>
      <c r="Q212" s="22" t="s">
        <v>1909</v>
      </c>
      <c r="R212" s="22"/>
      <c r="S212" s="23">
        <f t="shared" si="125"/>
        <v>-1450.8</v>
      </c>
      <c r="T212" s="24">
        <f t="shared" si="112"/>
        <v>0</v>
      </c>
      <c r="U212" s="25">
        <f t="shared" si="113"/>
        <v>0</v>
      </c>
      <c r="V212" s="25">
        <f t="shared" si="114"/>
        <v>0</v>
      </c>
      <c r="W212" s="25">
        <f t="shared" si="115"/>
        <v>8.1428571428571423</v>
      </c>
      <c r="X212" s="26"/>
      <c r="Y212" s="27" t="str">
        <f t="shared" si="117"/>
        <v>VENCIDA</v>
      </c>
      <c r="Z212" s="27" t="str">
        <f t="shared" si="116"/>
        <v>VENCIDO</v>
      </c>
      <c r="AA212" s="76" t="s">
        <v>1406</v>
      </c>
      <c r="AB212" s="29" t="str">
        <f t="shared" si="118"/>
        <v>H18ACSRT17</v>
      </c>
      <c r="AC212" s="29">
        <f t="shared" si="119"/>
        <v>1</v>
      </c>
      <c r="AD212" s="29" t="str">
        <f t="shared" si="120"/>
        <v>H18ACSRT17 - 1</v>
      </c>
      <c r="AE212" s="30">
        <f t="shared" si="121"/>
        <v>1</v>
      </c>
      <c r="AF212" s="30">
        <f t="shared" si="122"/>
        <v>1</v>
      </c>
      <c r="AG212" s="30" t="str">
        <f t="shared" si="123"/>
        <v>H18ACSRT17.</v>
      </c>
      <c r="AH212" s="30" t="str">
        <f t="shared" si="124"/>
        <v>H18ACSRT17</v>
      </c>
      <c r="AI212" s="9"/>
      <c r="AJ212" s="10"/>
      <c r="AK212" s="11"/>
      <c r="AL212" s="12"/>
    </row>
    <row r="213" spans="1:38" s="13" customFormat="1" ht="350.1" customHeight="1" x14ac:dyDescent="0.2">
      <c r="A213" s="26">
        <v>153</v>
      </c>
      <c r="B213" s="15">
        <v>212</v>
      </c>
      <c r="C213" s="26"/>
      <c r="D213" s="26" t="s">
        <v>1045</v>
      </c>
      <c r="E213" s="22" t="s">
        <v>1464</v>
      </c>
      <c r="F213" s="31" t="s">
        <v>1363</v>
      </c>
      <c r="G213" s="31" t="s">
        <v>1364</v>
      </c>
      <c r="H213" s="43" t="s">
        <v>1407</v>
      </c>
      <c r="I213" s="43" t="s">
        <v>1422</v>
      </c>
      <c r="J213" s="22" t="s">
        <v>1411</v>
      </c>
      <c r="K213" s="22">
        <v>1</v>
      </c>
      <c r="L213" s="42">
        <v>43467</v>
      </c>
      <c r="M213" s="42">
        <v>43524</v>
      </c>
      <c r="N213" s="21">
        <f t="shared" si="126"/>
        <v>8.1428571428571423</v>
      </c>
      <c r="O213" s="22" t="s">
        <v>805</v>
      </c>
      <c r="P213" s="22">
        <v>0</v>
      </c>
      <c r="Q213" s="22" t="s">
        <v>1909</v>
      </c>
      <c r="R213" s="22"/>
      <c r="S213" s="23">
        <f t="shared" si="125"/>
        <v>-1450.8</v>
      </c>
      <c r="T213" s="24">
        <f t="shared" si="112"/>
        <v>0</v>
      </c>
      <c r="U213" s="25">
        <f t="shared" si="113"/>
        <v>0</v>
      </c>
      <c r="V213" s="25">
        <f t="shared" si="114"/>
        <v>0</v>
      </c>
      <c r="W213" s="25">
        <f t="shared" si="115"/>
        <v>8.1428571428571423</v>
      </c>
      <c r="X213" s="26"/>
      <c r="Y213" s="27" t="str">
        <f t="shared" si="117"/>
        <v>VENCIDA</v>
      </c>
      <c r="Z213" s="27" t="str">
        <f t="shared" si="116"/>
        <v>VENCIDO</v>
      </c>
      <c r="AA213" s="76" t="s">
        <v>1406</v>
      </c>
      <c r="AB213" s="29" t="str">
        <f t="shared" si="118"/>
        <v>H19ACSRT17</v>
      </c>
      <c r="AC213" s="29">
        <f t="shared" si="119"/>
        <v>1</v>
      </c>
      <c r="AD213" s="29" t="str">
        <f t="shared" si="120"/>
        <v>H19ACSRT17 - 1</v>
      </c>
      <c r="AE213" s="30">
        <f t="shared" si="121"/>
        <v>1</v>
      </c>
      <c r="AF213" s="30">
        <f t="shared" si="122"/>
        <v>1</v>
      </c>
      <c r="AG213" s="30" t="str">
        <f t="shared" si="123"/>
        <v>H19ACSRT17.</v>
      </c>
      <c r="AH213" s="30" t="str">
        <f t="shared" si="124"/>
        <v>H19ACSRT17</v>
      </c>
      <c r="AI213" s="9"/>
      <c r="AJ213" s="10"/>
      <c r="AK213" s="11"/>
      <c r="AL213" s="12"/>
    </row>
    <row r="214" spans="1:38" s="13" customFormat="1" ht="350.1" customHeight="1" x14ac:dyDescent="0.2">
      <c r="A214" s="26">
        <v>154</v>
      </c>
      <c r="B214" s="15">
        <v>213</v>
      </c>
      <c r="C214" s="26"/>
      <c r="D214" s="26" t="s">
        <v>1045</v>
      </c>
      <c r="E214" s="22" t="s">
        <v>1462</v>
      </c>
      <c r="F214" s="31" t="s">
        <v>1365</v>
      </c>
      <c r="G214" s="31" t="s">
        <v>1366</v>
      </c>
      <c r="H214" s="43" t="s">
        <v>1434</v>
      </c>
      <c r="I214" s="35" t="s">
        <v>1441</v>
      </c>
      <c r="J214" s="22" t="s">
        <v>1400</v>
      </c>
      <c r="K214" s="22">
        <v>2</v>
      </c>
      <c r="L214" s="42">
        <v>43467</v>
      </c>
      <c r="M214" s="42">
        <v>43524</v>
      </c>
      <c r="N214" s="21">
        <f t="shared" si="126"/>
        <v>8.1428571428571423</v>
      </c>
      <c r="O214" s="22" t="s">
        <v>805</v>
      </c>
      <c r="P214" s="22">
        <v>0</v>
      </c>
      <c r="Q214" s="22" t="s">
        <v>1909</v>
      </c>
      <c r="R214" s="22"/>
      <c r="S214" s="23">
        <f t="shared" si="125"/>
        <v>-1450.8</v>
      </c>
      <c r="T214" s="24">
        <f t="shared" si="112"/>
        <v>0</v>
      </c>
      <c r="U214" s="25">
        <f t="shared" si="113"/>
        <v>0</v>
      </c>
      <c r="V214" s="25">
        <f t="shared" si="114"/>
        <v>0</v>
      </c>
      <c r="W214" s="25">
        <f t="shared" si="115"/>
        <v>8.1428571428571423</v>
      </c>
      <c r="X214" s="26"/>
      <c r="Y214" s="27" t="str">
        <f t="shared" si="117"/>
        <v>VENCIDA</v>
      </c>
      <c r="Z214" s="27" t="str">
        <f t="shared" si="116"/>
        <v>VENCIDO</v>
      </c>
      <c r="AA214" s="76" t="s">
        <v>1406</v>
      </c>
      <c r="AB214" s="29" t="str">
        <f t="shared" si="118"/>
        <v>H20ACSRT17</v>
      </c>
      <c r="AC214" s="29">
        <f t="shared" si="119"/>
        <v>1</v>
      </c>
      <c r="AD214" s="29" t="str">
        <f t="shared" si="120"/>
        <v>H20ACSRT17 - 1</v>
      </c>
      <c r="AE214" s="30">
        <f t="shared" si="121"/>
        <v>1</v>
      </c>
      <c r="AF214" s="30">
        <f t="shared" si="122"/>
        <v>1</v>
      </c>
      <c r="AG214" s="30" t="str">
        <f t="shared" si="123"/>
        <v>H20ACSRT17.</v>
      </c>
      <c r="AH214" s="30" t="str">
        <f t="shared" si="124"/>
        <v>H20ACSRT17</v>
      </c>
      <c r="AI214" s="9"/>
      <c r="AJ214" s="10"/>
      <c r="AK214" s="11"/>
      <c r="AL214" s="12"/>
    </row>
    <row r="215" spans="1:38" s="13" customFormat="1" ht="350.1" customHeight="1" x14ac:dyDescent="0.2">
      <c r="A215" s="26">
        <v>155</v>
      </c>
      <c r="B215" s="15">
        <v>214</v>
      </c>
      <c r="C215" s="26"/>
      <c r="D215" s="26" t="s">
        <v>1045</v>
      </c>
      <c r="E215" s="22" t="s">
        <v>1465</v>
      </c>
      <c r="F215" s="31" t="s">
        <v>1367</v>
      </c>
      <c r="G215" s="31" t="s">
        <v>1368</v>
      </c>
      <c r="H215" s="43" t="s">
        <v>1423</v>
      </c>
      <c r="I215" s="43" t="s">
        <v>1424</v>
      </c>
      <c r="J215" s="26" t="s">
        <v>1402</v>
      </c>
      <c r="K215" s="26">
        <v>12</v>
      </c>
      <c r="L215" s="42">
        <v>43467</v>
      </c>
      <c r="M215" s="42">
        <v>43827</v>
      </c>
      <c r="N215" s="21">
        <f t="shared" si="126"/>
        <v>51.428571428571431</v>
      </c>
      <c r="O215" s="22" t="s">
        <v>805</v>
      </c>
      <c r="P215" s="22">
        <v>0</v>
      </c>
      <c r="Q215" s="22" t="s">
        <v>1909</v>
      </c>
      <c r="R215" s="22"/>
      <c r="S215" s="23">
        <f t="shared" si="125"/>
        <v>-1460.9</v>
      </c>
      <c r="T215" s="24">
        <f t="shared" si="112"/>
        <v>0</v>
      </c>
      <c r="U215" s="25">
        <f t="shared" si="113"/>
        <v>0</v>
      </c>
      <c r="V215" s="25">
        <f t="shared" si="114"/>
        <v>0</v>
      </c>
      <c r="W215" s="25">
        <f t="shared" si="115"/>
        <v>51.428571428571431</v>
      </c>
      <c r="X215" s="26"/>
      <c r="Y215" s="27" t="str">
        <f t="shared" si="117"/>
        <v>VENCIDA</v>
      </c>
      <c r="Z215" s="27" t="str">
        <f t="shared" si="116"/>
        <v>VENCIDO</v>
      </c>
      <c r="AA215" s="76" t="s">
        <v>1406</v>
      </c>
      <c r="AB215" s="29" t="str">
        <f t="shared" si="118"/>
        <v>H21ACSRT17</v>
      </c>
      <c r="AC215" s="29">
        <f t="shared" si="119"/>
        <v>1</v>
      </c>
      <c r="AD215" s="29" t="str">
        <f t="shared" si="120"/>
        <v>H21ACSRT17 - 1</v>
      </c>
      <c r="AE215" s="30">
        <f t="shared" si="121"/>
        <v>1</v>
      </c>
      <c r="AF215" s="30">
        <f t="shared" si="122"/>
        <v>1</v>
      </c>
      <c r="AG215" s="30" t="str">
        <f t="shared" si="123"/>
        <v>H21ACSRT17.</v>
      </c>
      <c r="AH215" s="30" t="str">
        <f t="shared" si="124"/>
        <v>H21ACSRT17</v>
      </c>
      <c r="AI215" s="9"/>
      <c r="AJ215" s="10"/>
      <c r="AK215" s="11"/>
      <c r="AL215" s="12"/>
    </row>
    <row r="216" spans="1:38" s="13" customFormat="1" ht="350.1" customHeight="1" x14ac:dyDescent="0.2">
      <c r="A216" s="26">
        <v>156</v>
      </c>
      <c r="B216" s="15">
        <v>215</v>
      </c>
      <c r="C216" s="26"/>
      <c r="D216" s="26" t="s">
        <v>1045</v>
      </c>
      <c r="E216" s="22" t="s">
        <v>1466</v>
      </c>
      <c r="F216" s="31" t="s">
        <v>1369</v>
      </c>
      <c r="G216" s="31" t="s">
        <v>1370</v>
      </c>
      <c r="H216" s="35" t="s">
        <v>1391</v>
      </c>
      <c r="I216" s="35" t="s">
        <v>1427</v>
      </c>
      <c r="J216" s="26" t="s">
        <v>1402</v>
      </c>
      <c r="K216" s="26">
        <v>12</v>
      </c>
      <c r="L216" s="42">
        <v>43467</v>
      </c>
      <c r="M216" s="42">
        <v>43827</v>
      </c>
      <c r="N216" s="21">
        <f t="shared" si="126"/>
        <v>51.428571428571431</v>
      </c>
      <c r="O216" s="22" t="s">
        <v>386</v>
      </c>
      <c r="P216" s="22">
        <v>0</v>
      </c>
      <c r="Q216" s="22" t="s">
        <v>1909</v>
      </c>
      <c r="R216" s="22"/>
      <c r="S216" s="23">
        <f t="shared" si="125"/>
        <v>-1460.9</v>
      </c>
      <c r="T216" s="24">
        <f t="shared" si="112"/>
        <v>0</v>
      </c>
      <c r="U216" s="25">
        <f t="shared" si="113"/>
        <v>0</v>
      </c>
      <c r="V216" s="25">
        <f t="shared" si="114"/>
        <v>0</v>
      </c>
      <c r="W216" s="25">
        <f t="shared" si="115"/>
        <v>51.428571428571431</v>
      </c>
      <c r="X216" s="26"/>
      <c r="Y216" s="27" t="str">
        <f t="shared" si="117"/>
        <v>VENCIDA</v>
      </c>
      <c r="Z216" s="27" t="str">
        <f t="shared" si="116"/>
        <v>VENCIDO</v>
      </c>
      <c r="AA216" s="76" t="s">
        <v>1406</v>
      </c>
      <c r="AB216" s="29" t="str">
        <f t="shared" si="118"/>
        <v>H22ACSRT17</v>
      </c>
      <c r="AC216" s="29">
        <f t="shared" si="119"/>
        <v>1</v>
      </c>
      <c r="AD216" s="29" t="str">
        <f t="shared" si="120"/>
        <v>H22ACSRT17 - 1</v>
      </c>
      <c r="AE216" s="30">
        <f t="shared" si="121"/>
        <v>1</v>
      </c>
      <c r="AF216" s="30">
        <f t="shared" si="122"/>
        <v>1</v>
      </c>
      <c r="AG216" s="30" t="str">
        <f t="shared" si="123"/>
        <v>H22ACSRT17.</v>
      </c>
      <c r="AH216" s="30" t="str">
        <f t="shared" si="124"/>
        <v>H22ACSRT17</v>
      </c>
      <c r="AI216" s="9"/>
      <c r="AJ216" s="10"/>
      <c r="AK216" s="11"/>
      <c r="AL216" s="12"/>
    </row>
    <row r="217" spans="1:38" s="13" customFormat="1" ht="350.1" customHeight="1" x14ac:dyDescent="0.2">
      <c r="A217" s="26">
        <v>157</v>
      </c>
      <c r="B217" s="15">
        <v>216</v>
      </c>
      <c r="C217" s="26"/>
      <c r="D217" s="26" t="s">
        <v>1046</v>
      </c>
      <c r="E217" s="22" t="s">
        <v>1467</v>
      </c>
      <c r="F217" s="31" t="s">
        <v>1371</v>
      </c>
      <c r="G217" s="31" t="s">
        <v>1372</v>
      </c>
      <c r="H217" s="35" t="s">
        <v>1428</v>
      </c>
      <c r="I217" s="35" t="s">
        <v>1442</v>
      </c>
      <c r="J217" s="22" t="s">
        <v>1403</v>
      </c>
      <c r="K217" s="53">
        <v>1</v>
      </c>
      <c r="L217" s="42">
        <v>43527</v>
      </c>
      <c r="M217" s="42">
        <v>43830</v>
      </c>
      <c r="N217" s="21">
        <f t="shared" si="126"/>
        <v>43.285714285714285</v>
      </c>
      <c r="O217" s="22" t="s">
        <v>805</v>
      </c>
      <c r="P217" s="22">
        <v>0</v>
      </c>
      <c r="Q217" s="22" t="s">
        <v>1909</v>
      </c>
      <c r="R217" s="22"/>
      <c r="S217" s="23">
        <f t="shared" si="125"/>
        <v>-1461</v>
      </c>
      <c r="T217" s="24">
        <f t="shared" si="112"/>
        <v>0</v>
      </c>
      <c r="U217" s="25">
        <f t="shared" si="113"/>
        <v>0</v>
      </c>
      <c r="V217" s="25">
        <f t="shared" si="114"/>
        <v>0</v>
      </c>
      <c r="W217" s="25">
        <f t="shared" si="115"/>
        <v>43.285714285714285</v>
      </c>
      <c r="X217" s="26"/>
      <c r="Y217" s="27" t="str">
        <f t="shared" si="117"/>
        <v>VENCIDA</v>
      </c>
      <c r="Z217" s="27" t="str">
        <f t="shared" si="116"/>
        <v>VENCIDO</v>
      </c>
      <c r="AA217" s="76" t="s">
        <v>1406</v>
      </c>
      <c r="AB217" s="29" t="str">
        <f t="shared" si="118"/>
        <v>H23ACSRT17</v>
      </c>
      <c r="AC217" s="29">
        <f t="shared" si="119"/>
        <v>1</v>
      </c>
      <c r="AD217" s="29" t="str">
        <f t="shared" si="120"/>
        <v>H23ACSRT17 - 1</v>
      </c>
      <c r="AE217" s="30">
        <f t="shared" si="121"/>
        <v>1</v>
      </c>
      <c r="AF217" s="30">
        <f t="shared" si="122"/>
        <v>1</v>
      </c>
      <c r="AG217" s="30" t="str">
        <f t="shared" si="123"/>
        <v>H23ACSRT17.</v>
      </c>
      <c r="AH217" s="30" t="str">
        <f t="shared" si="124"/>
        <v>H23ACSRT17</v>
      </c>
      <c r="AI217" s="9"/>
      <c r="AJ217" s="10"/>
      <c r="AK217" s="11"/>
      <c r="AL217" s="12"/>
    </row>
    <row r="218" spans="1:38" s="13" customFormat="1" ht="350.1" customHeight="1" x14ac:dyDescent="0.2">
      <c r="A218" s="26">
        <v>158</v>
      </c>
      <c r="B218" s="15">
        <v>217</v>
      </c>
      <c r="C218" s="26"/>
      <c r="D218" s="26" t="s">
        <v>1045</v>
      </c>
      <c r="E218" s="22" t="s">
        <v>1468</v>
      </c>
      <c r="F218" s="31" t="s">
        <v>1373</v>
      </c>
      <c r="G218" s="31" t="s">
        <v>1374</v>
      </c>
      <c r="H218" s="43" t="s">
        <v>1429</v>
      </c>
      <c r="I218" s="43" t="s">
        <v>1443</v>
      </c>
      <c r="J218" s="26" t="s">
        <v>1404</v>
      </c>
      <c r="K218" s="22">
        <v>1</v>
      </c>
      <c r="L218" s="42">
        <v>43467</v>
      </c>
      <c r="M218" s="42">
        <v>43524</v>
      </c>
      <c r="N218" s="21">
        <f t="shared" si="126"/>
        <v>8.1428571428571423</v>
      </c>
      <c r="O218" s="22" t="s">
        <v>805</v>
      </c>
      <c r="P218" s="22">
        <v>0</v>
      </c>
      <c r="Q218" s="22" t="s">
        <v>1909</v>
      </c>
      <c r="R218" s="22"/>
      <c r="S218" s="23">
        <f t="shared" si="125"/>
        <v>-1450.8</v>
      </c>
      <c r="T218" s="24">
        <f t="shared" si="112"/>
        <v>0</v>
      </c>
      <c r="U218" s="25">
        <f t="shared" si="113"/>
        <v>0</v>
      </c>
      <c r="V218" s="25">
        <f t="shared" si="114"/>
        <v>0</v>
      </c>
      <c r="W218" s="25">
        <f t="shared" si="115"/>
        <v>8.1428571428571423</v>
      </c>
      <c r="X218" s="26"/>
      <c r="Y218" s="27" t="str">
        <f t="shared" si="117"/>
        <v>VENCIDA</v>
      </c>
      <c r="Z218" s="27" t="str">
        <f t="shared" si="116"/>
        <v>VENCIDO</v>
      </c>
      <c r="AA218" s="76" t="s">
        <v>1406</v>
      </c>
      <c r="AB218" s="29" t="str">
        <f t="shared" si="118"/>
        <v>H24ACSRT17</v>
      </c>
      <c r="AC218" s="29">
        <f t="shared" si="119"/>
        <v>1</v>
      </c>
      <c r="AD218" s="29" t="str">
        <f t="shared" si="120"/>
        <v>H24ACSRT17 - 1</v>
      </c>
      <c r="AE218" s="30">
        <f t="shared" si="121"/>
        <v>1</v>
      </c>
      <c r="AF218" s="30">
        <f t="shared" si="122"/>
        <v>1</v>
      </c>
      <c r="AG218" s="30" t="str">
        <f t="shared" si="123"/>
        <v>H24ACSRT17.</v>
      </c>
      <c r="AH218" s="30" t="str">
        <f t="shared" si="124"/>
        <v>H24ACSRT17</v>
      </c>
      <c r="AI218" s="9"/>
      <c r="AJ218" s="10"/>
      <c r="AK218" s="11"/>
      <c r="AL218" s="12"/>
    </row>
    <row r="219" spans="1:38" s="13" customFormat="1" ht="350.1" customHeight="1" x14ac:dyDescent="0.2">
      <c r="A219" s="26">
        <v>159</v>
      </c>
      <c r="B219" s="15">
        <v>218</v>
      </c>
      <c r="C219" s="26"/>
      <c r="D219" s="26" t="s">
        <v>1045</v>
      </c>
      <c r="E219" s="22" t="s">
        <v>1469</v>
      </c>
      <c r="F219" s="31" t="s">
        <v>1375</v>
      </c>
      <c r="G219" s="31" t="s">
        <v>1376</v>
      </c>
      <c r="H219" s="35" t="s">
        <v>1430</v>
      </c>
      <c r="I219" s="35" t="s">
        <v>1444</v>
      </c>
      <c r="J219" s="22" t="s">
        <v>1405</v>
      </c>
      <c r="K219" s="22">
        <v>1</v>
      </c>
      <c r="L219" s="42">
        <v>43467</v>
      </c>
      <c r="M219" s="42">
        <v>43830</v>
      </c>
      <c r="N219" s="21">
        <f t="shared" si="126"/>
        <v>51.857142857142854</v>
      </c>
      <c r="O219" s="22" t="s">
        <v>805</v>
      </c>
      <c r="P219" s="22">
        <v>0</v>
      </c>
      <c r="Q219" s="22" t="s">
        <v>1909</v>
      </c>
      <c r="R219" s="22"/>
      <c r="S219" s="23">
        <f t="shared" si="125"/>
        <v>-1461</v>
      </c>
      <c r="T219" s="24">
        <f t="shared" si="112"/>
        <v>0</v>
      </c>
      <c r="U219" s="25">
        <f t="shared" si="113"/>
        <v>0</v>
      </c>
      <c r="V219" s="25">
        <f t="shared" si="114"/>
        <v>0</v>
      </c>
      <c r="W219" s="25">
        <f t="shared" si="115"/>
        <v>51.857142857142854</v>
      </c>
      <c r="X219" s="26"/>
      <c r="Y219" s="27" t="str">
        <f t="shared" si="117"/>
        <v>VENCIDA</v>
      </c>
      <c r="Z219" s="27" t="str">
        <f t="shared" si="116"/>
        <v>VENCIDO</v>
      </c>
      <c r="AA219" s="76" t="s">
        <v>1406</v>
      </c>
      <c r="AB219" s="29" t="str">
        <f t="shared" si="118"/>
        <v>H25ACSRT17</v>
      </c>
      <c r="AC219" s="29">
        <f t="shared" si="119"/>
        <v>1</v>
      </c>
      <c r="AD219" s="29" t="str">
        <f t="shared" si="120"/>
        <v>H25ACSRT17 - 1</v>
      </c>
      <c r="AE219" s="30">
        <f t="shared" si="121"/>
        <v>1</v>
      </c>
      <c r="AF219" s="30">
        <f t="shared" si="122"/>
        <v>1</v>
      </c>
      <c r="AG219" s="30" t="str">
        <f t="shared" si="123"/>
        <v>H25ACSRT17.</v>
      </c>
      <c r="AH219" s="30" t="str">
        <f t="shared" si="124"/>
        <v>H25ACSRT17</v>
      </c>
      <c r="AI219" s="9"/>
      <c r="AJ219" s="10"/>
      <c r="AK219" s="11"/>
      <c r="AL219" s="12"/>
    </row>
    <row r="220" spans="1:38" s="13" customFormat="1" ht="350.1" customHeight="1" x14ac:dyDescent="0.2">
      <c r="A220" s="26">
        <v>160</v>
      </c>
      <c r="B220" s="15">
        <v>219</v>
      </c>
      <c r="C220" s="26"/>
      <c r="D220" s="26" t="s">
        <v>1046</v>
      </c>
      <c r="E220" s="22" t="s">
        <v>1470</v>
      </c>
      <c r="F220" s="32" t="s">
        <v>1377</v>
      </c>
      <c r="G220" s="32" t="s">
        <v>1378</v>
      </c>
      <c r="H220" s="35" t="s">
        <v>1435</v>
      </c>
      <c r="I220" s="35" t="s">
        <v>1398</v>
      </c>
      <c r="J220" s="22" t="s">
        <v>1400</v>
      </c>
      <c r="K220" s="22">
        <v>2</v>
      </c>
      <c r="L220" s="42">
        <v>43467</v>
      </c>
      <c r="M220" s="42">
        <v>43524</v>
      </c>
      <c r="N220" s="21">
        <f t="shared" si="126"/>
        <v>8.1428571428571423</v>
      </c>
      <c r="O220" s="22" t="s">
        <v>805</v>
      </c>
      <c r="P220" s="22">
        <v>0</v>
      </c>
      <c r="Q220" s="22" t="s">
        <v>1909</v>
      </c>
      <c r="R220" s="22"/>
      <c r="S220" s="23">
        <f t="shared" si="125"/>
        <v>-1450.8</v>
      </c>
      <c r="T220" s="24">
        <f t="shared" si="112"/>
        <v>0</v>
      </c>
      <c r="U220" s="25">
        <f t="shared" si="113"/>
        <v>0</v>
      </c>
      <c r="V220" s="25">
        <f t="shared" si="114"/>
        <v>0</v>
      </c>
      <c r="W220" s="25">
        <f t="shared" si="115"/>
        <v>8.1428571428571423</v>
      </c>
      <c r="X220" s="26"/>
      <c r="Y220" s="27" t="str">
        <f t="shared" si="117"/>
        <v>VENCIDA</v>
      </c>
      <c r="Z220" s="27" t="str">
        <f t="shared" si="116"/>
        <v>VENCIDO</v>
      </c>
      <c r="AA220" s="76" t="s">
        <v>1406</v>
      </c>
      <c r="AB220" s="29" t="str">
        <f t="shared" si="118"/>
        <v>H26ACSRT17</v>
      </c>
      <c r="AC220" s="29">
        <f t="shared" si="119"/>
        <v>1</v>
      </c>
      <c r="AD220" s="29" t="str">
        <f t="shared" si="120"/>
        <v>H26ACSRT17 - 1</v>
      </c>
      <c r="AE220" s="30">
        <f t="shared" si="121"/>
        <v>1</v>
      </c>
      <c r="AF220" s="30">
        <f t="shared" si="122"/>
        <v>1</v>
      </c>
      <c r="AG220" s="30" t="str">
        <f t="shared" si="123"/>
        <v>H26ACSRT17.</v>
      </c>
      <c r="AH220" s="30" t="str">
        <f t="shared" si="124"/>
        <v>H26ACSRT17</v>
      </c>
      <c r="AI220" s="9"/>
      <c r="AJ220" s="10"/>
      <c r="AK220" s="11"/>
      <c r="AL220" s="12"/>
    </row>
    <row r="221" spans="1:38" s="13" customFormat="1" ht="350.1" customHeight="1" x14ac:dyDescent="0.2">
      <c r="A221" s="26">
        <v>161</v>
      </c>
      <c r="B221" s="15">
        <v>220</v>
      </c>
      <c r="C221" s="26"/>
      <c r="D221" s="26" t="s">
        <v>1046</v>
      </c>
      <c r="E221" s="22" t="s">
        <v>1467</v>
      </c>
      <c r="F221" s="32" t="s">
        <v>1379</v>
      </c>
      <c r="G221" s="32" t="s">
        <v>1380</v>
      </c>
      <c r="H221" s="43" t="s">
        <v>1436</v>
      </c>
      <c r="I221" s="35" t="s">
        <v>1445</v>
      </c>
      <c r="J221" s="22" t="s">
        <v>1400</v>
      </c>
      <c r="K221" s="22">
        <v>2</v>
      </c>
      <c r="L221" s="42">
        <v>43467</v>
      </c>
      <c r="M221" s="42">
        <v>43524</v>
      </c>
      <c r="N221" s="21">
        <f t="shared" si="126"/>
        <v>8.1428571428571423</v>
      </c>
      <c r="O221" s="22" t="s">
        <v>805</v>
      </c>
      <c r="P221" s="22">
        <v>0</v>
      </c>
      <c r="Q221" s="22" t="s">
        <v>1909</v>
      </c>
      <c r="R221" s="22"/>
      <c r="S221" s="23">
        <f t="shared" si="125"/>
        <v>-1450.8</v>
      </c>
      <c r="T221" s="24">
        <f t="shared" si="112"/>
        <v>0</v>
      </c>
      <c r="U221" s="25">
        <f t="shared" si="113"/>
        <v>0</v>
      </c>
      <c r="V221" s="25">
        <f t="shared" si="114"/>
        <v>0</v>
      </c>
      <c r="W221" s="25">
        <f t="shared" si="115"/>
        <v>8.1428571428571423</v>
      </c>
      <c r="X221" s="26"/>
      <c r="Y221" s="27" t="str">
        <f t="shared" si="117"/>
        <v>VENCIDA</v>
      </c>
      <c r="Z221" s="27" t="str">
        <f t="shared" si="116"/>
        <v>VENCIDO</v>
      </c>
      <c r="AA221" s="76" t="s">
        <v>1406</v>
      </c>
      <c r="AB221" s="29" t="str">
        <f t="shared" si="118"/>
        <v>H27ACSRT17</v>
      </c>
      <c r="AC221" s="29">
        <f t="shared" si="119"/>
        <v>1</v>
      </c>
      <c r="AD221" s="29" t="str">
        <f t="shared" si="120"/>
        <v>H27ACSRT17 - 1</v>
      </c>
      <c r="AE221" s="30">
        <f t="shared" si="121"/>
        <v>1</v>
      </c>
      <c r="AF221" s="30">
        <f t="shared" si="122"/>
        <v>1</v>
      </c>
      <c r="AG221" s="30" t="str">
        <f t="shared" si="123"/>
        <v>H27ACSRT17.</v>
      </c>
      <c r="AH221" s="30" t="str">
        <f t="shared" si="124"/>
        <v>H27ACSRT17</v>
      </c>
      <c r="AI221" s="9"/>
      <c r="AJ221" s="10"/>
      <c r="AK221" s="11"/>
      <c r="AL221" s="12"/>
    </row>
    <row r="222" spans="1:38" s="13" customFormat="1" ht="350.1" customHeight="1" x14ac:dyDescent="0.2">
      <c r="A222" s="26">
        <v>162</v>
      </c>
      <c r="B222" s="15">
        <v>221</v>
      </c>
      <c r="C222" s="26"/>
      <c r="D222" s="26" t="s">
        <v>1045</v>
      </c>
      <c r="E222" s="22" t="s">
        <v>1471</v>
      </c>
      <c r="F222" s="32" t="s">
        <v>1381</v>
      </c>
      <c r="G222" s="32" t="s">
        <v>1437</v>
      </c>
      <c r="H222" s="35" t="s">
        <v>1391</v>
      </c>
      <c r="I222" s="35" t="s">
        <v>1427</v>
      </c>
      <c r="J222" s="26" t="s">
        <v>1402</v>
      </c>
      <c r="K222" s="26">
        <v>12</v>
      </c>
      <c r="L222" s="42">
        <v>43467</v>
      </c>
      <c r="M222" s="42">
        <v>43827</v>
      </c>
      <c r="N222" s="21">
        <f t="shared" si="126"/>
        <v>51.428571428571431</v>
      </c>
      <c r="O222" s="22" t="s">
        <v>386</v>
      </c>
      <c r="P222" s="22">
        <v>2.4</v>
      </c>
      <c r="Q222" s="22" t="s">
        <v>1909</v>
      </c>
      <c r="R222" s="22"/>
      <c r="S222" s="23">
        <f t="shared" si="125"/>
        <v>-1460.9</v>
      </c>
      <c r="T222" s="24">
        <f t="shared" si="112"/>
        <v>20</v>
      </c>
      <c r="U222" s="25">
        <f t="shared" si="113"/>
        <v>10.285714285714286</v>
      </c>
      <c r="V222" s="25">
        <f t="shared" si="114"/>
        <v>10.285714285714286</v>
      </c>
      <c r="W222" s="25">
        <f t="shared" si="115"/>
        <v>51.428571428571431</v>
      </c>
      <c r="X222" s="26"/>
      <c r="Y222" s="27" t="str">
        <f t="shared" si="117"/>
        <v>VENCIDA</v>
      </c>
      <c r="Z222" s="27" t="str">
        <f t="shared" si="116"/>
        <v>VENCIDO</v>
      </c>
      <c r="AA222" s="76" t="s">
        <v>1406</v>
      </c>
      <c r="AB222" s="29" t="str">
        <f t="shared" si="118"/>
        <v>H28ACSRT17</v>
      </c>
      <c r="AC222" s="29">
        <f t="shared" si="119"/>
        <v>1</v>
      </c>
      <c r="AD222" s="29" t="str">
        <f t="shared" si="120"/>
        <v>H28ACSRT17 - 1</v>
      </c>
      <c r="AE222" s="30">
        <f t="shared" si="121"/>
        <v>1</v>
      </c>
      <c r="AF222" s="30">
        <f t="shared" si="122"/>
        <v>1</v>
      </c>
      <c r="AG222" s="30" t="str">
        <f t="shared" si="123"/>
        <v>H28ACSRT17.</v>
      </c>
      <c r="AH222" s="30" t="str">
        <f t="shared" si="124"/>
        <v>H28ACSRT17</v>
      </c>
      <c r="AI222" s="9"/>
      <c r="AJ222" s="10"/>
      <c r="AK222" s="11"/>
      <c r="AL222" s="12"/>
    </row>
    <row r="223" spans="1:38" s="13" customFormat="1" ht="350.1" customHeight="1" x14ac:dyDescent="0.2">
      <c r="A223" s="26">
        <v>163</v>
      </c>
      <c r="B223" s="15">
        <v>222</v>
      </c>
      <c r="C223" s="26"/>
      <c r="D223" s="26" t="s">
        <v>1045</v>
      </c>
      <c r="E223" s="22" t="s">
        <v>1449</v>
      </c>
      <c r="F223" s="32" t="s">
        <v>1382</v>
      </c>
      <c r="G223" s="32" t="s">
        <v>1383</v>
      </c>
      <c r="H223" s="35" t="s">
        <v>1389</v>
      </c>
      <c r="I223" s="35" t="s">
        <v>1399</v>
      </c>
      <c r="J223" s="22" t="s">
        <v>1411</v>
      </c>
      <c r="K223" s="22">
        <v>1</v>
      </c>
      <c r="L223" s="42">
        <v>43467</v>
      </c>
      <c r="M223" s="42">
        <v>43524</v>
      </c>
      <c r="N223" s="21">
        <f t="shared" si="126"/>
        <v>8.1428571428571423</v>
      </c>
      <c r="O223" s="22" t="s">
        <v>805</v>
      </c>
      <c r="P223" s="22">
        <v>0</v>
      </c>
      <c r="Q223" s="22" t="s">
        <v>1909</v>
      </c>
      <c r="R223" s="22"/>
      <c r="S223" s="23">
        <f t="shared" si="125"/>
        <v>-1450.8</v>
      </c>
      <c r="T223" s="24">
        <f t="shared" si="112"/>
        <v>0</v>
      </c>
      <c r="U223" s="25">
        <f t="shared" si="113"/>
        <v>0</v>
      </c>
      <c r="V223" s="25">
        <f t="shared" si="114"/>
        <v>0</v>
      </c>
      <c r="W223" s="25">
        <f t="shared" si="115"/>
        <v>8.1428571428571423</v>
      </c>
      <c r="X223" s="26"/>
      <c r="Y223" s="27" t="str">
        <f t="shared" si="117"/>
        <v>VENCIDA</v>
      </c>
      <c r="Z223" s="27" t="str">
        <f t="shared" si="116"/>
        <v>VENCIDO</v>
      </c>
      <c r="AA223" s="76" t="s">
        <v>1406</v>
      </c>
      <c r="AB223" s="29" t="str">
        <f t="shared" si="118"/>
        <v>H29ACSRT17</v>
      </c>
      <c r="AC223" s="29">
        <f t="shared" si="119"/>
        <v>1</v>
      </c>
      <c r="AD223" s="29" t="str">
        <f t="shared" si="120"/>
        <v>H29ACSRT17 - 1</v>
      </c>
      <c r="AE223" s="30">
        <f t="shared" si="121"/>
        <v>1</v>
      </c>
      <c r="AF223" s="30">
        <f t="shared" si="122"/>
        <v>1</v>
      </c>
      <c r="AG223" s="30" t="str">
        <f t="shared" si="123"/>
        <v>H29ACSRT17.</v>
      </c>
      <c r="AH223" s="30" t="str">
        <f t="shared" si="124"/>
        <v>H29ACSRT17</v>
      </c>
      <c r="AI223" s="9"/>
      <c r="AJ223" s="10"/>
      <c r="AK223" s="11"/>
      <c r="AL223" s="12"/>
    </row>
    <row r="224" spans="1:38" s="13" customFormat="1" ht="350.1" customHeight="1" x14ac:dyDescent="0.2">
      <c r="A224" s="26">
        <v>164</v>
      </c>
      <c r="B224" s="15">
        <v>223</v>
      </c>
      <c r="C224" s="26"/>
      <c r="D224" s="26" t="s">
        <v>1046</v>
      </c>
      <c r="E224" s="22" t="s">
        <v>1463</v>
      </c>
      <c r="F224" s="32" t="s">
        <v>1384</v>
      </c>
      <c r="G224" s="32" t="s">
        <v>1385</v>
      </c>
      <c r="H224" s="35" t="s">
        <v>1391</v>
      </c>
      <c r="I224" s="35" t="s">
        <v>1427</v>
      </c>
      <c r="J224" s="26" t="s">
        <v>1402</v>
      </c>
      <c r="K224" s="26">
        <v>12</v>
      </c>
      <c r="L224" s="42">
        <v>43467</v>
      </c>
      <c r="M224" s="42">
        <v>43827</v>
      </c>
      <c r="N224" s="21">
        <f t="shared" si="126"/>
        <v>51.428571428571431</v>
      </c>
      <c r="O224" s="22" t="s">
        <v>386</v>
      </c>
      <c r="P224" s="22">
        <v>12</v>
      </c>
      <c r="Q224" s="22" t="s">
        <v>1909</v>
      </c>
      <c r="R224" s="22"/>
      <c r="S224" s="23">
        <f t="shared" si="125"/>
        <v>-1460.9</v>
      </c>
      <c r="T224" s="24">
        <f t="shared" si="112"/>
        <v>100</v>
      </c>
      <c r="U224" s="25">
        <f t="shared" si="113"/>
        <v>51.428571428571431</v>
      </c>
      <c r="V224" s="25">
        <f t="shared" si="114"/>
        <v>51.428571428571431</v>
      </c>
      <c r="W224" s="25">
        <f t="shared" si="115"/>
        <v>51.428571428571431</v>
      </c>
      <c r="X224" s="26"/>
      <c r="Y224" s="27" t="str">
        <f t="shared" si="117"/>
        <v>CUMPLIDA</v>
      </c>
      <c r="Z224" s="27" t="str">
        <f t="shared" si="116"/>
        <v>CUMPLIDO</v>
      </c>
      <c r="AA224" s="76" t="s">
        <v>1406</v>
      </c>
      <c r="AB224" s="29" t="str">
        <f t="shared" si="118"/>
        <v>H30ACSRT17</v>
      </c>
      <c r="AC224" s="29">
        <f t="shared" si="119"/>
        <v>1</v>
      </c>
      <c r="AD224" s="29" t="str">
        <f t="shared" si="120"/>
        <v>H30ACSRT17 - 1</v>
      </c>
      <c r="AE224" s="30">
        <f t="shared" si="121"/>
        <v>5</v>
      </c>
      <c r="AF224" s="30">
        <f t="shared" si="122"/>
        <v>5</v>
      </c>
      <c r="AG224" s="30" t="str">
        <f t="shared" si="123"/>
        <v>H30ACSRT17.</v>
      </c>
      <c r="AH224" s="30" t="str">
        <f t="shared" si="124"/>
        <v>H30ACSRT17</v>
      </c>
      <c r="AI224" s="9"/>
      <c r="AJ224" s="10"/>
      <c r="AK224" s="11"/>
      <c r="AL224" s="12"/>
    </row>
    <row r="225" spans="1:38" s="13" customFormat="1" ht="350.1" customHeight="1" x14ac:dyDescent="0.2">
      <c r="A225" s="26">
        <v>165</v>
      </c>
      <c r="B225" s="15">
        <v>224</v>
      </c>
      <c r="C225" s="26"/>
      <c r="D225" s="26" t="s">
        <v>1046</v>
      </c>
      <c r="E225" s="22" t="s">
        <v>1462</v>
      </c>
      <c r="F225" s="32" t="s">
        <v>1386</v>
      </c>
      <c r="G225" s="32" t="s">
        <v>1387</v>
      </c>
      <c r="H225" s="35" t="s">
        <v>1419</v>
      </c>
      <c r="I225" s="35" t="s">
        <v>1425</v>
      </c>
      <c r="J225" s="22" t="s">
        <v>1411</v>
      </c>
      <c r="K225" s="22">
        <v>1</v>
      </c>
      <c r="L225" s="42">
        <v>43467</v>
      </c>
      <c r="M225" s="42">
        <v>43524</v>
      </c>
      <c r="N225" s="21">
        <f t="shared" si="126"/>
        <v>8.1428571428571423</v>
      </c>
      <c r="O225" s="22" t="s">
        <v>805</v>
      </c>
      <c r="P225" s="22">
        <v>0</v>
      </c>
      <c r="Q225" s="22" t="s">
        <v>1909</v>
      </c>
      <c r="R225" s="22"/>
      <c r="S225" s="23">
        <f t="shared" si="125"/>
        <v>-1450.8</v>
      </c>
      <c r="T225" s="24">
        <f t="shared" si="112"/>
        <v>0</v>
      </c>
      <c r="U225" s="25">
        <f t="shared" si="113"/>
        <v>0</v>
      </c>
      <c r="V225" s="25">
        <f t="shared" si="114"/>
        <v>0</v>
      </c>
      <c r="W225" s="25">
        <f t="shared" si="115"/>
        <v>8.1428571428571423</v>
      </c>
      <c r="X225" s="26"/>
      <c r="Y225" s="27" t="str">
        <f t="shared" si="117"/>
        <v>VENCIDA</v>
      </c>
      <c r="Z225" s="27" t="str">
        <f t="shared" si="116"/>
        <v>VENCIDO</v>
      </c>
      <c r="AA225" s="76" t="s">
        <v>1406</v>
      </c>
      <c r="AB225" s="29" t="str">
        <f t="shared" si="118"/>
        <v>H31ACSRT17</v>
      </c>
      <c r="AC225" s="29">
        <f t="shared" si="119"/>
        <v>1</v>
      </c>
      <c r="AD225" s="29" t="str">
        <f t="shared" si="120"/>
        <v>H31ACSRT17 - 1</v>
      </c>
      <c r="AE225" s="30">
        <f t="shared" si="121"/>
        <v>1</v>
      </c>
      <c r="AF225" s="30">
        <f t="shared" si="122"/>
        <v>1</v>
      </c>
      <c r="AG225" s="30" t="str">
        <f t="shared" si="123"/>
        <v>H31ACSRT17.</v>
      </c>
      <c r="AH225" s="30" t="str">
        <f t="shared" si="124"/>
        <v>H31ACSRT17</v>
      </c>
      <c r="AI225" s="9"/>
      <c r="AJ225" s="10"/>
      <c r="AK225" s="11"/>
      <c r="AL225" s="12"/>
    </row>
    <row r="226" spans="1:38" s="13" customFormat="1" ht="350.1" customHeight="1" x14ac:dyDescent="0.2">
      <c r="A226" s="26">
        <v>166</v>
      </c>
      <c r="B226" s="15">
        <v>225</v>
      </c>
      <c r="C226" s="26"/>
      <c r="D226" s="26" t="s">
        <v>1221</v>
      </c>
      <c r="E226" s="22" t="s">
        <v>20</v>
      </c>
      <c r="F226" s="32" t="s">
        <v>1560</v>
      </c>
      <c r="G226" s="32" t="s">
        <v>1312</v>
      </c>
      <c r="H226" s="32" t="s">
        <v>1322</v>
      </c>
      <c r="I226" s="32" t="s">
        <v>1323</v>
      </c>
      <c r="J226" s="41" t="s">
        <v>1320</v>
      </c>
      <c r="K226" s="41">
        <v>4</v>
      </c>
      <c r="L226" s="69">
        <v>43361</v>
      </c>
      <c r="M226" s="69">
        <v>43434</v>
      </c>
      <c r="N226" s="21">
        <f t="shared" ref="N226:N233" si="127">(+M226-L226)/7</f>
        <v>10.428571428571429</v>
      </c>
      <c r="O226" s="22" t="s">
        <v>19</v>
      </c>
      <c r="P226" s="41">
        <v>4</v>
      </c>
      <c r="Q226" s="32" t="s">
        <v>2345</v>
      </c>
      <c r="R226" s="41"/>
      <c r="S226" s="23">
        <f t="shared" si="125"/>
        <v>-1447.8</v>
      </c>
      <c r="T226" s="24">
        <f t="shared" si="112"/>
        <v>100</v>
      </c>
      <c r="U226" s="25">
        <f t="shared" si="113"/>
        <v>10.428571428571429</v>
      </c>
      <c r="V226" s="25">
        <f t="shared" si="114"/>
        <v>10.428571428571429</v>
      </c>
      <c r="W226" s="25">
        <f t="shared" si="115"/>
        <v>10.428571428571429</v>
      </c>
      <c r="X226" s="26"/>
      <c r="Y226" s="27" t="str">
        <f t="shared" si="117"/>
        <v>CUMPLIDA</v>
      </c>
      <c r="Z226" s="27" t="str">
        <f t="shared" si="116"/>
        <v>CUMPLIDO</v>
      </c>
      <c r="AA226" s="76" t="s">
        <v>1316</v>
      </c>
      <c r="AB226" s="29" t="str">
        <f t="shared" si="118"/>
        <v>H1DP17</v>
      </c>
      <c r="AC226" s="29">
        <f t="shared" si="119"/>
        <v>1</v>
      </c>
      <c r="AD226" s="29" t="str">
        <f t="shared" si="120"/>
        <v>H1DP17 - 1</v>
      </c>
      <c r="AE226" s="30">
        <f t="shared" si="121"/>
        <v>5</v>
      </c>
      <c r="AF226" s="30">
        <f t="shared" si="122"/>
        <v>5</v>
      </c>
      <c r="AG226" s="30" t="str">
        <f t="shared" si="123"/>
        <v>H1DP17.</v>
      </c>
      <c r="AH226" s="30" t="str">
        <f t="shared" si="124"/>
        <v>H1DP17</v>
      </c>
      <c r="AI226" s="9"/>
      <c r="AJ226" s="10"/>
      <c r="AK226" s="11"/>
      <c r="AL226" s="12"/>
    </row>
    <row r="227" spans="1:38" s="13" customFormat="1" ht="350.1" customHeight="1" x14ac:dyDescent="0.2">
      <c r="A227" s="26">
        <v>167</v>
      </c>
      <c r="B227" s="15">
        <v>226</v>
      </c>
      <c r="C227" s="26"/>
      <c r="D227" s="26" t="s">
        <v>1221</v>
      </c>
      <c r="E227" s="22" t="s">
        <v>20</v>
      </c>
      <c r="F227" s="32" t="s">
        <v>1561</v>
      </c>
      <c r="G227" s="32" t="s">
        <v>1312</v>
      </c>
      <c r="H227" s="32" t="s">
        <v>1848</v>
      </c>
      <c r="I227" s="32" t="s">
        <v>1847</v>
      </c>
      <c r="J227" s="41" t="s">
        <v>1914</v>
      </c>
      <c r="K227" s="41">
        <v>1</v>
      </c>
      <c r="L227" s="69">
        <v>43858</v>
      </c>
      <c r="M227" s="69">
        <v>44165</v>
      </c>
      <c r="N227" s="21">
        <f t="shared" si="127"/>
        <v>43.857142857142854</v>
      </c>
      <c r="O227" s="22" t="s">
        <v>19</v>
      </c>
      <c r="P227" s="22">
        <v>0</v>
      </c>
      <c r="Q227" s="32" t="s">
        <v>2341</v>
      </c>
      <c r="R227" s="41"/>
      <c r="S227" s="23">
        <f t="shared" si="125"/>
        <v>-1472.1666666666667</v>
      </c>
      <c r="T227" s="24">
        <f t="shared" si="112"/>
        <v>0</v>
      </c>
      <c r="U227" s="25">
        <f t="shared" si="113"/>
        <v>0</v>
      </c>
      <c r="V227" s="25">
        <f t="shared" si="114"/>
        <v>0</v>
      </c>
      <c r="W227" s="25">
        <f t="shared" si="115"/>
        <v>43.857142857142854</v>
      </c>
      <c r="X227" s="26"/>
      <c r="Y227" s="27" t="str">
        <f t="shared" si="117"/>
        <v>VENCIDA</v>
      </c>
      <c r="Z227" s="27" t="str">
        <f t="shared" si="116"/>
        <v>VENCIDO</v>
      </c>
      <c r="AA227" s="76" t="s">
        <v>1316</v>
      </c>
      <c r="AB227" s="29" t="str">
        <f t="shared" si="118"/>
        <v>H2DP17</v>
      </c>
      <c r="AC227" s="29">
        <f t="shared" si="119"/>
        <v>1</v>
      </c>
      <c r="AD227" s="29" t="str">
        <f t="shared" si="120"/>
        <v>H2DP17 - 1</v>
      </c>
      <c r="AE227" s="30">
        <f t="shared" si="121"/>
        <v>1</v>
      </c>
      <c r="AF227" s="30">
        <f t="shared" si="122"/>
        <v>1</v>
      </c>
      <c r="AG227" s="30" t="str">
        <f t="shared" si="123"/>
        <v>H2DP17.</v>
      </c>
      <c r="AH227" s="30" t="str">
        <f t="shared" si="124"/>
        <v>H2DP17</v>
      </c>
      <c r="AI227" s="9"/>
      <c r="AJ227" s="10"/>
      <c r="AK227" s="11"/>
      <c r="AL227" s="12"/>
    </row>
    <row r="228" spans="1:38" s="13" customFormat="1" ht="350.1" customHeight="1" x14ac:dyDescent="0.2">
      <c r="A228" s="26">
        <v>168</v>
      </c>
      <c r="B228" s="15">
        <v>227</v>
      </c>
      <c r="C228" s="26"/>
      <c r="D228" s="26" t="s">
        <v>1221</v>
      </c>
      <c r="E228" s="22" t="s">
        <v>20</v>
      </c>
      <c r="F228" s="32" t="s">
        <v>1563</v>
      </c>
      <c r="G228" s="32" t="s">
        <v>1312</v>
      </c>
      <c r="H228" s="32" t="s">
        <v>1322</v>
      </c>
      <c r="I228" s="32" t="s">
        <v>1323</v>
      </c>
      <c r="J228" s="41" t="s">
        <v>1320</v>
      </c>
      <c r="K228" s="41">
        <v>4</v>
      </c>
      <c r="L228" s="69">
        <v>43361</v>
      </c>
      <c r="M228" s="69">
        <v>43434</v>
      </c>
      <c r="N228" s="21">
        <f t="shared" si="127"/>
        <v>10.428571428571429</v>
      </c>
      <c r="O228" s="22" t="s">
        <v>19</v>
      </c>
      <c r="P228" s="41">
        <v>4</v>
      </c>
      <c r="Q228" s="32" t="s">
        <v>2345</v>
      </c>
      <c r="R228" s="41"/>
      <c r="S228" s="23">
        <f t="shared" si="125"/>
        <v>-1447.8</v>
      </c>
      <c r="T228" s="24">
        <f t="shared" si="112"/>
        <v>100</v>
      </c>
      <c r="U228" s="25">
        <f t="shared" si="113"/>
        <v>10.428571428571429</v>
      </c>
      <c r="V228" s="25">
        <f t="shared" si="114"/>
        <v>10.428571428571429</v>
      </c>
      <c r="W228" s="25">
        <f t="shared" si="115"/>
        <v>10.428571428571429</v>
      </c>
      <c r="X228" s="26"/>
      <c r="Y228" s="27" t="str">
        <f t="shared" si="117"/>
        <v>CUMPLIDA</v>
      </c>
      <c r="Z228" s="27" t="str">
        <f t="shared" si="116"/>
        <v>VENCIDO</v>
      </c>
      <c r="AA228" s="76" t="s">
        <v>1316</v>
      </c>
      <c r="AB228" s="29" t="str">
        <f t="shared" si="118"/>
        <v>H3DP17</v>
      </c>
      <c r="AC228" s="29">
        <f t="shared" si="119"/>
        <v>1</v>
      </c>
      <c r="AD228" s="29" t="str">
        <f t="shared" si="120"/>
        <v>H3DP17 - 1</v>
      </c>
      <c r="AE228" s="30">
        <f t="shared" si="121"/>
        <v>5</v>
      </c>
      <c r="AF228" s="30">
        <f t="shared" si="122"/>
        <v>1</v>
      </c>
      <c r="AG228" s="30" t="str">
        <f t="shared" si="123"/>
        <v>H3DP17.</v>
      </c>
      <c r="AH228" s="30" t="str">
        <f t="shared" si="124"/>
        <v>H3DP17</v>
      </c>
      <c r="AI228" s="9"/>
      <c r="AJ228" s="10"/>
      <c r="AK228" s="11"/>
      <c r="AL228" s="12"/>
    </row>
    <row r="229" spans="1:38" s="13" customFormat="1" ht="350.1" customHeight="1" x14ac:dyDescent="0.2">
      <c r="A229" s="26"/>
      <c r="B229" s="15">
        <v>228</v>
      </c>
      <c r="C229" s="26"/>
      <c r="D229" s="26"/>
      <c r="E229" s="22" t="s">
        <v>20</v>
      </c>
      <c r="F229" s="32" t="s">
        <v>1562</v>
      </c>
      <c r="G229" s="32" t="s">
        <v>1312</v>
      </c>
      <c r="H229" s="32" t="s">
        <v>1326</v>
      </c>
      <c r="I229" s="32" t="s">
        <v>1324</v>
      </c>
      <c r="J229" s="41" t="s">
        <v>1325</v>
      </c>
      <c r="K229" s="41">
        <v>2</v>
      </c>
      <c r="L229" s="69">
        <v>43361</v>
      </c>
      <c r="M229" s="69">
        <v>43434</v>
      </c>
      <c r="N229" s="21">
        <f t="shared" si="127"/>
        <v>10.428571428571429</v>
      </c>
      <c r="O229" s="22" t="s">
        <v>19</v>
      </c>
      <c r="P229" s="22">
        <v>0</v>
      </c>
      <c r="Q229" s="32" t="s">
        <v>2341</v>
      </c>
      <c r="R229" s="41"/>
      <c r="S229" s="23">
        <f t="shared" si="125"/>
        <v>-1447.8</v>
      </c>
      <c r="T229" s="24">
        <f t="shared" si="112"/>
        <v>0</v>
      </c>
      <c r="U229" s="25">
        <f t="shared" si="113"/>
        <v>0</v>
      </c>
      <c r="V229" s="25">
        <f t="shared" si="114"/>
        <v>0</v>
      </c>
      <c r="W229" s="25">
        <f t="shared" si="115"/>
        <v>10.428571428571429</v>
      </c>
      <c r="X229" s="26"/>
      <c r="Y229" s="27" t="str">
        <f t="shared" si="117"/>
        <v>VENCIDA</v>
      </c>
      <c r="Z229" s="27" t="str">
        <f t="shared" si="116"/>
        <v/>
      </c>
      <c r="AA229" s="76" t="s">
        <v>1316</v>
      </c>
      <c r="AB229" s="29" t="str">
        <f t="shared" si="118"/>
        <v>H3DP17</v>
      </c>
      <c r="AC229" s="29">
        <f t="shared" si="119"/>
        <v>2</v>
      </c>
      <c r="AD229" s="29" t="str">
        <f t="shared" si="120"/>
        <v>H3DP17 - 2</v>
      </c>
      <c r="AE229" s="30">
        <f t="shared" si="121"/>
        <v>1</v>
      </c>
      <c r="AF229" s="30">
        <f t="shared" si="122"/>
        <v>1</v>
      </c>
      <c r="AG229" s="30" t="str">
        <f t="shared" si="123"/>
        <v>H3DP17.</v>
      </c>
      <c r="AH229" s="30" t="str">
        <f t="shared" si="124"/>
        <v>H3DP17</v>
      </c>
      <c r="AI229" s="9"/>
      <c r="AJ229" s="10"/>
      <c r="AK229" s="11"/>
      <c r="AL229" s="12"/>
    </row>
    <row r="230" spans="1:38" s="13" customFormat="1" ht="350.1" customHeight="1" x14ac:dyDescent="0.2">
      <c r="A230" s="26">
        <v>169</v>
      </c>
      <c r="B230" s="15">
        <v>229</v>
      </c>
      <c r="C230" s="26"/>
      <c r="D230" s="26" t="s">
        <v>1221</v>
      </c>
      <c r="E230" s="22" t="s">
        <v>20</v>
      </c>
      <c r="F230" s="32" t="s">
        <v>1564</v>
      </c>
      <c r="G230" s="32" t="s">
        <v>1312</v>
      </c>
      <c r="H230" s="32" t="s">
        <v>1848</v>
      </c>
      <c r="I230" s="32" t="s">
        <v>1847</v>
      </c>
      <c r="J230" s="41" t="s">
        <v>1914</v>
      </c>
      <c r="K230" s="41">
        <v>1</v>
      </c>
      <c r="L230" s="69">
        <v>43858</v>
      </c>
      <c r="M230" s="69">
        <v>44165</v>
      </c>
      <c r="N230" s="21">
        <f t="shared" si="127"/>
        <v>43.857142857142854</v>
      </c>
      <c r="O230" s="22" t="s">
        <v>19</v>
      </c>
      <c r="P230" s="22">
        <v>0</v>
      </c>
      <c r="Q230" s="32" t="s">
        <v>2341</v>
      </c>
      <c r="R230" s="41"/>
      <c r="S230" s="23">
        <f t="shared" si="125"/>
        <v>-1472.1666666666667</v>
      </c>
      <c r="T230" s="24">
        <f t="shared" si="112"/>
        <v>0</v>
      </c>
      <c r="U230" s="25">
        <f t="shared" si="113"/>
        <v>0</v>
      </c>
      <c r="V230" s="25">
        <f t="shared" si="114"/>
        <v>0</v>
      </c>
      <c r="W230" s="25">
        <f t="shared" si="115"/>
        <v>43.857142857142854</v>
      </c>
      <c r="X230" s="26"/>
      <c r="Y230" s="27" t="str">
        <f t="shared" si="117"/>
        <v>VENCIDA</v>
      </c>
      <c r="Z230" s="27" t="str">
        <f t="shared" si="116"/>
        <v>VENCIDO</v>
      </c>
      <c r="AA230" s="76" t="s">
        <v>1316</v>
      </c>
      <c r="AB230" s="29" t="str">
        <f t="shared" si="118"/>
        <v>H4DP17</v>
      </c>
      <c r="AC230" s="29">
        <f t="shared" si="119"/>
        <v>1</v>
      </c>
      <c r="AD230" s="29" t="str">
        <f t="shared" si="120"/>
        <v>H4DP17 - 1</v>
      </c>
      <c r="AE230" s="30">
        <f t="shared" si="121"/>
        <v>1</v>
      </c>
      <c r="AF230" s="30">
        <f t="shared" si="122"/>
        <v>1</v>
      </c>
      <c r="AG230" s="30" t="str">
        <f t="shared" si="123"/>
        <v>H4DP17.</v>
      </c>
      <c r="AH230" s="30" t="str">
        <f t="shared" si="124"/>
        <v>H4DP17</v>
      </c>
      <c r="AI230" s="9"/>
      <c r="AJ230" s="10"/>
      <c r="AK230" s="11"/>
      <c r="AL230" s="12"/>
    </row>
    <row r="231" spans="1:38" s="13" customFormat="1" ht="350.1" customHeight="1" x14ac:dyDescent="0.2">
      <c r="A231" s="26">
        <v>170</v>
      </c>
      <c r="B231" s="15">
        <v>230</v>
      </c>
      <c r="C231" s="26"/>
      <c r="D231" s="26" t="s">
        <v>1221</v>
      </c>
      <c r="E231" s="22" t="s">
        <v>20</v>
      </c>
      <c r="F231" s="32" t="s">
        <v>1313</v>
      </c>
      <c r="G231" s="32" t="s">
        <v>1314</v>
      </c>
      <c r="H231" s="32" t="s">
        <v>1321</v>
      </c>
      <c r="I231" s="32" t="s">
        <v>1319</v>
      </c>
      <c r="J231" s="41" t="s">
        <v>9</v>
      </c>
      <c r="K231" s="41">
        <v>1</v>
      </c>
      <c r="L231" s="69">
        <v>43361</v>
      </c>
      <c r="M231" s="69">
        <v>43434</v>
      </c>
      <c r="N231" s="21">
        <f t="shared" si="127"/>
        <v>10.428571428571429</v>
      </c>
      <c r="O231" s="22" t="s">
        <v>24</v>
      </c>
      <c r="P231" s="22">
        <v>1</v>
      </c>
      <c r="Q231" s="32" t="s">
        <v>2360</v>
      </c>
      <c r="R231" s="41"/>
      <c r="S231" s="23">
        <f t="shared" si="125"/>
        <v>-1447.8</v>
      </c>
      <c r="T231" s="24">
        <f t="shared" si="112"/>
        <v>100</v>
      </c>
      <c r="U231" s="25">
        <f t="shared" si="113"/>
        <v>10.428571428571429</v>
      </c>
      <c r="V231" s="25">
        <f t="shared" si="114"/>
        <v>10.428571428571429</v>
      </c>
      <c r="W231" s="25">
        <f t="shared" si="115"/>
        <v>10.428571428571429</v>
      </c>
      <c r="X231" s="26"/>
      <c r="Y231" s="27" t="str">
        <f t="shared" si="117"/>
        <v>CUMPLIDA</v>
      </c>
      <c r="Z231" s="27" t="str">
        <f t="shared" si="116"/>
        <v>CUMPLIDO</v>
      </c>
      <c r="AA231" s="76" t="s">
        <v>1316</v>
      </c>
      <c r="AB231" s="29" t="str">
        <f t="shared" si="118"/>
        <v>H5DP17</v>
      </c>
      <c r="AC231" s="29">
        <f t="shared" si="119"/>
        <v>1</v>
      </c>
      <c r="AD231" s="29" t="str">
        <f t="shared" si="120"/>
        <v>H5DP17 - 1</v>
      </c>
      <c r="AE231" s="30">
        <f t="shared" si="121"/>
        <v>5</v>
      </c>
      <c r="AF231" s="30">
        <f t="shared" si="122"/>
        <v>5</v>
      </c>
      <c r="AG231" s="30" t="str">
        <f t="shared" si="123"/>
        <v>H5DP17.</v>
      </c>
      <c r="AH231" s="30" t="str">
        <f t="shared" si="124"/>
        <v>H5DP17</v>
      </c>
      <c r="AI231" s="9"/>
      <c r="AJ231" s="10"/>
      <c r="AK231" s="11"/>
      <c r="AL231" s="12"/>
    </row>
    <row r="232" spans="1:38" s="13" customFormat="1" ht="350.1" customHeight="1" x14ac:dyDescent="0.2">
      <c r="A232" s="26">
        <v>171</v>
      </c>
      <c r="B232" s="15">
        <v>231</v>
      </c>
      <c r="C232" s="26"/>
      <c r="D232" s="26" t="s">
        <v>1221</v>
      </c>
      <c r="E232" s="22" t="s">
        <v>20</v>
      </c>
      <c r="F232" s="32" t="s">
        <v>1565</v>
      </c>
      <c r="G232" s="32" t="s">
        <v>1315</v>
      </c>
      <c r="H232" s="32" t="s">
        <v>1849</v>
      </c>
      <c r="I232" s="32" t="s">
        <v>1847</v>
      </c>
      <c r="J232" s="41" t="s">
        <v>1914</v>
      </c>
      <c r="K232" s="41">
        <v>1</v>
      </c>
      <c r="L232" s="69">
        <v>43858</v>
      </c>
      <c r="M232" s="69">
        <v>44165</v>
      </c>
      <c r="N232" s="21">
        <f t="shared" si="127"/>
        <v>43.857142857142854</v>
      </c>
      <c r="O232" s="22" t="s">
        <v>19</v>
      </c>
      <c r="P232" s="22">
        <v>0</v>
      </c>
      <c r="Q232" s="32" t="s">
        <v>2341</v>
      </c>
      <c r="R232" s="41"/>
      <c r="S232" s="23">
        <f t="shared" si="125"/>
        <v>-1472.1666666666667</v>
      </c>
      <c r="T232" s="24">
        <f t="shared" si="112"/>
        <v>0</v>
      </c>
      <c r="U232" s="25">
        <f t="shared" si="113"/>
        <v>0</v>
      </c>
      <c r="V232" s="25">
        <f t="shared" si="114"/>
        <v>0</v>
      </c>
      <c r="W232" s="25">
        <f t="shared" si="115"/>
        <v>43.857142857142854</v>
      </c>
      <c r="X232" s="26"/>
      <c r="Y232" s="27" t="str">
        <f t="shared" si="117"/>
        <v>VENCIDA</v>
      </c>
      <c r="Z232" s="27" t="str">
        <f t="shared" si="116"/>
        <v>VENCIDO</v>
      </c>
      <c r="AA232" s="76" t="s">
        <v>1316</v>
      </c>
      <c r="AB232" s="29" t="str">
        <f t="shared" si="118"/>
        <v>H6DP17</v>
      </c>
      <c r="AC232" s="29">
        <f t="shared" si="119"/>
        <v>1</v>
      </c>
      <c r="AD232" s="29" t="str">
        <f t="shared" si="120"/>
        <v>H6DP17 - 1</v>
      </c>
      <c r="AE232" s="30">
        <f t="shared" si="121"/>
        <v>1</v>
      </c>
      <c r="AF232" s="30">
        <f t="shared" si="122"/>
        <v>1</v>
      </c>
      <c r="AG232" s="30" t="str">
        <f t="shared" si="123"/>
        <v>H6DP17.</v>
      </c>
      <c r="AH232" s="30" t="str">
        <f t="shared" si="124"/>
        <v>H6DP17</v>
      </c>
      <c r="AI232" s="9"/>
      <c r="AJ232" s="10"/>
      <c r="AK232" s="11"/>
      <c r="AL232" s="12"/>
    </row>
    <row r="233" spans="1:38" s="13" customFormat="1" ht="350.1" customHeight="1" x14ac:dyDescent="0.2">
      <c r="A233" s="26">
        <v>172</v>
      </c>
      <c r="B233" s="15">
        <v>232</v>
      </c>
      <c r="C233" s="26"/>
      <c r="D233" s="26" t="s">
        <v>1221</v>
      </c>
      <c r="E233" s="22" t="s">
        <v>20</v>
      </c>
      <c r="F233" s="32" t="s">
        <v>1566</v>
      </c>
      <c r="G233" s="32" t="s">
        <v>1312</v>
      </c>
      <c r="H233" s="32" t="s">
        <v>1849</v>
      </c>
      <c r="I233" s="32" t="s">
        <v>1847</v>
      </c>
      <c r="J233" s="41" t="s">
        <v>1914</v>
      </c>
      <c r="K233" s="41">
        <v>1</v>
      </c>
      <c r="L233" s="69">
        <v>43858</v>
      </c>
      <c r="M233" s="69">
        <v>44165</v>
      </c>
      <c r="N233" s="21">
        <f t="shared" si="127"/>
        <v>43.857142857142854</v>
      </c>
      <c r="O233" s="22" t="s">
        <v>19</v>
      </c>
      <c r="P233" s="22">
        <v>0</v>
      </c>
      <c r="Q233" s="32" t="s">
        <v>2341</v>
      </c>
      <c r="R233" s="41"/>
      <c r="S233" s="23">
        <f t="shared" si="125"/>
        <v>-1472.1666666666667</v>
      </c>
      <c r="T233" s="24">
        <f t="shared" ref="T233:T295" si="128">IF(P233/K233&gt;1,100,+P233/K233*100)</f>
        <v>0</v>
      </c>
      <c r="U233" s="25">
        <f t="shared" ref="U233:U295" si="129">+N233*T233/100</f>
        <v>0</v>
      </c>
      <c r="V233" s="25">
        <f t="shared" ref="V233:V295" si="130">IF(M233&lt;=$AJ$1,U233,0)</f>
        <v>0</v>
      </c>
      <c r="W233" s="25">
        <f t="shared" ref="W233:W295" si="131">IF($AJ$1&gt;=M233,N233,0)</f>
        <v>43.857142857142854</v>
      </c>
      <c r="X233" s="26"/>
      <c r="Y233" s="27" t="str">
        <f t="shared" si="117"/>
        <v>VENCIDA</v>
      </c>
      <c r="Z233" s="27" t="str">
        <f t="shared" ref="Z233:Z295" si="132">IF(A233&lt;&gt;"",IF(AF233=1,"VENCIDO",IF(AF233=2,"PRÓXIMO A VENCER",IF(AF233=3,"EN TERMINO",IF(AF233=4,"CON AVANCE",IF(AF233=5,"CUMPLIDO",))))),"")</f>
        <v>VENCIDO</v>
      </c>
      <c r="AA233" s="76" t="s">
        <v>1316</v>
      </c>
      <c r="AB233" s="29" t="str">
        <f t="shared" si="118"/>
        <v>H7DP17</v>
      </c>
      <c r="AC233" s="29">
        <f t="shared" ref="AC233:AC295" si="133">IF(A233&lt;&gt;"",1,AC232+1)</f>
        <v>1</v>
      </c>
      <c r="AD233" s="29" t="str">
        <f t="shared" si="120"/>
        <v>H7DP17 - 1</v>
      </c>
      <c r="AE233" s="30">
        <f t="shared" si="121"/>
        <v>1</v>
      </c>
      <c r="AF233" s="30">
        <f t="shared" si="122"/>
        <v>1</v>
      </c>
      <c r="AG233" s="30" t="str">
        <f t="shared" si="123"/>
        <v>H7DP17.</v>
      </c>
      <c r="AH233" s="30" t="str">
        <f t="shared" si="124"/>
        <v>H7DP17</v>
      </c>
      <c r="AI233" s="9"/>
      <c r="AJ233" s="10"/>
      <c r="AK233" s="11"/>
      <c r="AL233" s="12"/>
    </row>
    <row r="234" spans="1:38" s="13" customFormat="1" ht="350.1" customHeight="1" x14ac:dyDescent="0.2">
      <c r="A234" s="26">
        <v>173</v>
      </c>
      <c r="B234" s="15">
        <v>233</v>
      </c>
      <c r="C234" s="26"/>
      <c r="D234" s="26" t="s">
        <v>1223</v>
      </c>
      <c r="E234" s="22" t="s">
        <v>100</v>
      </c>
      <c r="F234" s="35" t="s">
        <v>1108</v>
      </c>
      <c r="G234" s="35" t="s">
        <v>1109</v>
      </c>
      <c r="H234" s="35" t="s">
        <v>1110</v>
      </c>
      <c r="I234" s="35" t="s">
        <v>1111</v>
      </c>
      <c r="J234" s="22" t="s">
        <v>1112</v>
      </c>
      <c r="K234" s="22">
        <v>2</v>
      </c>
      <c r="L234" s="42">
        <v>43313</v>
      </c>
      <c r="M234" s="42">
        <v>43404</v>
      </c>
      <c r="N234" s="21">
        <f t="shared" ref="N234:N294" si="134">(+M234-L234)/7</f>
        <v>13</v>
      </c>
      <c r="O234" s="22" t="s">
        <v>688</v>
      </c>
      <c r="P234" s="41">
        <v>2</v>
      </c>
      <c r="Q234" s="41" t="s">
        <v>1909</v>
      </c>
      <c r="R234" s="41"/>
      <c r="S234" s="23">
        <f t="shared" si="125"/>
        <v>-1446.8</v>
      </c>
      <c r="T234" s="24">
        <f t="shared" si="128"/>
        <v>100</v>
      </c>
      <c r="U234" s="25">
        <f t="shared" si="129"/>
        <v>13</v>
      </c>
      <c r="V234" s="25">
        <f t="shared" si="130"/>
        <v>13</v>
      </c>
      <c r="W234" s="25">
        <f t="shared" si="131"/>
        <v>13</v>
      </c>
      <c r="X234" s="26"/>
      <c r="Y234" s="27" t="str">
        <f t="shared" ref="Y234:Y296" si="135">IF(T234=100,"CUMPLIDA",IF(M234-$AJ$1&lt;0,"VENCIDA",IF(M234-$AJ$1&lt;=30,"PRÓXIMA A VENCER",IF(T234&gt;0,"CON AVANCE","EN TERMINO"))))</f>
        <v>CUMPLIDA</v>
      </c>
      <c r="Z234" s="27" t="str">
        <f t="shared" si="132"/>
        <v>CUMPLIDO</v>
      </c>
      <c r="AA234" s="76" t="s">
        <v>1225</v>
      </c>
      <c r="AB234" s="29" t="str">
        <f t="shared" ref="AB234:AB296" si="136">AH234</f>
        <v>H1AF17</v>
      </c>
      <c r="AC234" s="29">
        <f t="shared" si="133"/>
        <v>1</v>
      </c>
      <c r="AD234" s="29" t="str">
        <f t="shared" ref="AD234:AD296" si="137">CONCATENATE(AB234," - ",AC234)</f>
        <v>H1AF17 - 1</v>
      </c>
      <c r="AE234" s="30">
        <f t="shared" si="121"/>
        <v>5</v>
      </c>
      <c r="AF234" s="30">
        <f t="shared" si="122"/>
        <v>5</v>
      </c>
      <c r="AG234" s="30" t="str">
        <f t="shared" si="123"/>
        <v>H1AF17.</v>
      </c>
      <c r="AH234" s="30" t="str">
        <f t="shared" si="124"/>
        <v>H1AF17</v>
      </c>
      <c r="AI234" s="9"/>
      <c r="AJ234" s="10"/>
      <c r="AK234" s="11"/>
      <c r="AL234" s="12"/>
    </row>
    <row r="235" spans="1:38" s="13" customFormat="1" ht="350.1" customHeight="1" x14ac:dyDescent="0.2">
      <c r="A235" s="26">
        <v>174</v>
      </c>
      <c r="B235" s="15">
        <v>234</v>
      </c>
      <c r="C235" s="26"/>
      <c r="D235" s="26" t="s">
        <v>1046</v>
      </c>
      <c r="E235" s="22" t="s">
        <v>100</v>
      </c>
      <c r="F235" s="35" t="s">
        <v>1113</v>
      </c>
      <c r="G235" s="35" t="s">
        <v>1114</v>
      </c>
      <c r="H235" s="35" t="s">
        <v>1841</v>
      </c>
      <c r="I235" s="35" t="s">
        <v>1801</v>
      </c>
      <c r="J235" s="22" t="s">
        <v>1802</v>
      </c>
      <c r="K235" s="22">
        <v>4</v>
      </c>
      <c r="L235" s="42">
        <v>43859</v>
      </c>
      <c r="M235" s="42">
        <v>44224</v>
      </c>
      <c r="N235" s="21">
        <f t="shared" si="134"/>
        <v>52.142857142857146</v>
      </c>
      <c r="O235" s="22" t="s">
        <v>435</v>
      </c>
      <c r="P235" s="22">
        <v>0</v>
      </c>
      <c r="Q235" s="41" t="s">
        <v>1909</v>
      </c>
      <c r="R235" s="41"/>
      <c r="S235" s="23">
        <f t="shared" si="125"/>
        <v>-1474.1333333333334</v>
      </c>
      <c r="T235" s="24">
        <f t="shared" si="128"/>
        <v>0</v>
      </c>
      <c r="U235" s="25">
        <f t="shared" si="129"/>
        <v>0</v>
      </c>
      <c r="V235" s="25">
        <f t="shared" si="130"/>
        <v>0</v>
      </c>
      <c r="W235" s="25">
        <f t="shared" si="131"/>
        <v>52.142857142857146</v>
      </c>
      <c r="X235" s="26"/>
      <c r="Y235" s="27" t="str">
        <f t="shared" si="135"/>
        <v>VENCIDA</v>
      </c>
      <c r="Z235" s="27" t="str">
        <f t="shared" si="132"/>
        <v>VENCIDO</v>
      </c>
      <c r="AA235" s="76" t="s">
        <v>1225</v>
      </c>
      <c r="AB235" s="29" t="str">
        <f t="shared" si="136"/>
        <v>H2AF17</v>
      </c>
      <c r="AC235" s="29">
        <f t="shared" si="133"/>
        <v>1</v>
      </c>
      <c r="AD235" s="29" t="str">
        <f t="shared" si="137"/>
        <v>H2AF17 - 1</v>
      </c>
      <c r="AE235" s="30">
        <f t="shared" si="121"/>
        <v>1</v>
      </c>
      <c r="AF235" s="30">
        <f t="shared" si="122"/>
        <v>1</v>
      </c>
      <c r="AG235" s="30" t="str">
        <f t="shared" si="123"/>
        <v>H2AF17.</v>
      </c>
      <c r="AH235" s="30" t="str">
        <f t="shared" si="124"/>
        <v>H2AF17</v>
      </c>
      <c r="AI235" s="9"/>
      <c r="AJ235" s="10"/>
      <c r="AK235" s="11"/>
      <c r="AL235" s="12"/>
    </row>
    <row r="236" spans="1:38" s="13" customFormat="1" ht="350.1" customHeight="1" x14ac:dyDescent="0.2">
      <c r="A236" s="26">
        <v>175</v>
      </c>
      <c r="B236" s="15">
        <v>235</v>
      </c>
      <c r="C236" s="26"/>
      <c r="D236" s="26" t="s">
        <v>1223</v>
      </c>
      <c r="E236" s="22" t="s">
        <v>100</v>
      </c>
      <c r="F236" s="35" t="s">
        <v>1803</v>
      </c>
      <c r="G236" s="35" t="s">
        <v>1115</v>
      </c>
      <c r="H236" s="35" t="s">
        <v>1842</v>
      </c>
      <c r="I236" s="35" t="s">
        <v>1804</v>
      </c>
      <c r="J236" s="22" t="s">
        <v>1805</v>
      </c>
      <c r="K236" s="22">
        <v>4</v>
      </c>
      <c r="L236" s="42">
        <v>43859</v>
      </c>
      <c r="M236" s="42">
        <v>44224</v>
      </c>
      <c r="N236" s="21">
        <f t="shared" si="134"/>
        <v>52.142857142857146</v>
      </c>
      <c r="O236" s="22" t="s">
        <v>435</v>
      </c>
      <c r="P236" s="22">
        <v>0</v>
      </c>
      <c r="Q236" s="41" t="s">
        <v>1909</v>
      </c>
      <c r="R236" s="41"/>
      <c r="S236" s="23">
        <f t="shared" si="125"/>
        <v>-1474.1333333333334</v>
      </c>
      <c r="T236" s="24">
        <f t="shared" si="128"/>
        <v>0</v>
      </c>
      <c r="U236" s="25">
        <f t="shared" si="129"/>
        <v>0</v>
      </c>
      <c r="V236" s="25">
        <f t="shared" si="130"/>
        <v>0</v>
      </c>
      <c r="W236" s="25">
        <f t="shared" si="131"/>
        <v>52.142857142857146</v>
      </c>
      <c r="X236" s="26"/>
      <c r="Y236" s="27" t="str">
        <f t="shared" si="135"/>
        <v>VENCIDA</v>
      </c>
      <c r="Z236" s="27" t="str">
        <f t="shared" si="132"/>
        <v>VENCIDO</v>
      </c>
      <c r="AA236" s="76" t="s">
        <v>1225</v>
      </c>
      <c r="AB236" s="29" t="str">
        <f t="shared" si="136"/>
        <v>H3AF17</v>
      </c>
      <c r="AC236" s="29">
        <f t="shared" si="133"/>
        <v>1</v>
      </c>
      <c r="AD236" s="29" t="str">
        <f t="shared" si="137"/>
        <v>H3AF17 - 1</v>
      </c>
      <c r="AE236" s="30">
        <f t="shared" si="121"/>
        <v>1</v>
      </c>
      <c r="AF236" s="30">
        <f t="shared" si="122"/>
        <v>1</v>
      </c>
      <c r="AG236" s="30" t="str">
        <f t="shared" si="123"/>
        <v>H3AF17.</v>
      </c>
      <c r="AH236" s="30" t="str">
        <f t="shared" si="124"/>
        <v>H3AF17</v>
      </c>
      <c r="AI236" s="9"/>
      <c r="AJ236" s="10"/>
      <c r="AK236" s="11"/>
      <c r="AL236" s="12"/>
    </row>
    <row r="237" spans="1:38" s="13" customFormat="1" ht="350.1" customHeight="1" x14ac:dyDescent="0.2">
      <c r="A237" s="26">
        <v>176</v>
      </c>
      <c r="B237" s="15">
        <v>236</v>
      </c>
      <c r="C237" s="26"/>
      <c r="D237" s="26" t="s">
        <v>1046</v>
      </c>
      <c r="E237" s="22" t="s">
        <v>1219</v>
      </c>
      <c r="F237" s="35" t="s">
        <v>1116</v>
      </c>
      <c r="G237" s="35" t="s">
        <v>1117</v>
      </c>
      <c r="H237" s="35" t="s">
        <v>1118</v>
      </c>
      <c r="I237" s="35" t="s">
        <v>1473</v>
      </c>
      <c r="J237" s="22" t="s">
        <v>377</v>
      </c>
      <c r="K237" s="22">
        <v>2</v>
      </c>
      <c r="L237" s="42">
        <v>43313</v>
      </c>
      <c r="M237" s="42">
        <v>43677</v>
      </c>
      <c r="N237" s="21">
        <f t="shared" si="134"/>
        <v>52</v>
      </c>
      <c r="O237" s="22" t="s">
        <v>435</v>
      </c>
      <c r="P237" s="22">
        <v>2</v>
      </c>
      <c r="Q237" s="41" t="s">
        <v>1909</v>
      </c>
      <c r="R237" s="41"/>
      <c r="S237" s="23">
        <f t="shared" si="125"/>
        <v>-1455.9</v>
      </c>
      <c r="T237" s="24">
        <f t="shared" si="128"/>
        <v>100</v>
      </c>
      <c r="U237" s="25">
        <f t="shared" si="129"/>
        <v>52</v>
      </c>
      <c r="V237" s="25">
        <f t="shared" si="130"/>
        <v>52</v>
      </c>
      <c r="W237" s="25">
        <f t="shared" si="131"/>
        <v>52</v>
      </c>
      <c r="X237" s="26"/>
      <c r="Y237" s="27" t="str">
        <f t="shared" si="135"/>
        <v>CUMPLIDA</v>
      </c>
      <c r="Z237" s="27" t="str">
        <f t="shared" si="132"/>
        <v>CUMPLIDO</v>
      </c>
      <c r="AA237" s="76" t="s">
        <v>1225</v>
      </c>
      <c r="AB237" s="29" t="str">
        <f t="shared" si="136"/>
        <v>H4AF17</v>
      </c>
      <c r="AC237" s="29">
        <f t="shared" si="133"/>
        <v>1</v>
      </c>
      <c r="AD237" s="29" t="str">
        <f t="shared" si="137"/>
        <v>H4AF17 - 1</v>
      </c>
      <c r="AE237" s="30">
        <f t="shared" si="121"/>
        <v>5</v>
      </c>
      <c r="AF237" s="30">
        <f t="shared" si="122"/>
        <v>5</v>
      </c>
      <c r="AG237" s="30" t="str">
        <f t="shared" si="123"/>
        <v>H4AF17.</v>
      </c>
      <c r="AH237" s="30" t="str">
        <f t="shared" si="124"/>
        <v>H4AF17</v>
      </c>
      <c r="AI237" s="9"/>
      <c r="AJ237" s="10"/>
      <c r="AK237" s="11"/>
      <c r="AL237" s="12"/>
    </row>
    <row r="238" spans="1:38" s="13" customFormat="1" ht="350.1" customHeight="1" x14ac:dyDescent="0.2">
      <c r="A238" s="26">
        <v>177</v>
      </c>
      <c r="B238" s="15">
        <v>237</v>
      </c>
      <c r="C238" s="26"/>
      <c r="D238" s="26" t="s">
        <v>1046</v>
      </c>
      <c r="E238" s="22" t="s">
        <v>100</v>
      </c>
      <c r="F238" s="35" t="s">
        <v>1119</v>
      </c>
      <c r="G238" s="35" t="s">
        <v>1120</v>
      </c>
      <c r="H238" s="35" t="s">
        <v>1121</v>
      </c>
      <c r="I238" s="35" t="s">
        <v>1474</v>
      </c>
      <c r="J238" s="22" t="s">
        <v>377</v>
      </c>
      <c r="K238" s="22">
        <v>2</v>
      </c>
      <c r="L238" s="42">
        <v>43313</v>
      </c>
      <c r="M238" s="42">
        <v>43677</v>
      </c>
      <c r="N238" s="21">
        <f t="shared" si="134"/>
        <v>52</v>
      </c>
      <c r="O238" s="22" t="s">
        <v>435</v>
      </c>
      <c r="P238" s="22">
        <v>2</v>
      </c>
      <c r="Q238" s="41" t="s">
        <v>1909</v>
      </c>
      <c r="R238" s="41"/>
      <c r="S238" s="23">
        <f t="shared" si="125"/>
        <v>-1455.9</v>
      </c>
      <c r="T238" s="24">
        <f t="shared" si="128"/>
        <v>100</v>
      </c>
      <c r="U238" s="25">
        <f t="shared" si="129"/>
        <v>52</v>
      </c>
      <c r="V238" s="25">
        <f t="shared" si="130"/>
        <v>52</v>
      </c>
      <c r="W238" s="25">
        <f t="shared" si="131"/>
        <v>52</v>
      </c>
      <c r="X238" s="26"/>
      <c r="Y238" s="27" t="str">
        <f t="shared" si="135"/>
        <v>CUMPLIDA</v>
      </c>
      <c r="Z238" s="27" t="str">
        <f t="shared" si="132"/>
        <v>CUMPLIDO</v>
      </c>
      <c r="AA238" s="76" t="s">
        <v>1225</v>
      </c>
      <c r="AB238" s="29" t="str">
        <f t="shared" si="136"/>
        <v>H5AF17</v>
      </c>
      <c r="AC238" s="29">
        <f t="shared" si="133"/>
        <v>1</v>
      </c>
      <c r="AD238" s="29" t="str">
        <f t="shared" si="137"/>
        <v>H5AF17 - 1</v>
      </c>
      <c r="AE238" s="30">
        <f t="shared" si="121"/>
        <v>5</v>
      </c>
      <c r="AF238" s="30">
        <f t="shared" si="122"/>
        <v>5</v>
      </c>
      <c r="AG238" s="30" t="str">
        <f t="shared" si="123"/>
        <v>H5AF17.</v>
      </c>
      <c r="AH238" s="30" t="str">
        <f t="shared" si="124"/>
        <v>H5AF17</v>
      </c>
      <c r="AI238" s="9"/>
      <c r="AJ238" s="10"/>
      <c r="AK238" s="11"/>
      <c r="AL238" s="12"/>
    </row>
    <row r="239" spans="1:38" s="13" customFormat="1" ht="350.1" customHeight="1" x14ac:dyDescent="0.2">
      <c r="A239" s="26">
        <v>178</v>
      </c>
      <c r="B239" s="15">
        <v>238</v>
      </c>
      <c r="C239" s="26"/>
      <c r="D239" s="26" t="s">
        <v>1223</v>
      </c>
      <c r="E239" s="22" t="s">
        <v>100</v>
      </c>
      <c r="F239" s="35" t="s">
        <v>1122</v>
      </c>
      <c r="G239" s="35" t="s">
        <v>1123</v>
      </c>
      <c r="H239" s="35" t="s">
        <v>1124</v>
      </c>
      <c r="I239" s="35" t="s">
        <v>1475</v>
      </c>
      <c r="J239" s="22" t="s">
        <v>1125</v>
      </c>
      <c r="K239" s="22">
        <v>3</v>
      </c>
      <c r="L239" s="42">
        <v>43313</v>
      </c>
      <c r="M239" s="42">
        <v>43497</v>
      </c>
      <c r="N239" s="21">
        <f t="shared" si="134"/>
        <v>26.285714285714285</v>
      </c>
      <c r="O239" s="22" t="s">
        <v>1126</v>
      </c>
      <c r="P239" s="22">
        <v>3</v>
      </c>
      <c r="Q239" s="32" t="s">
        <v>2426</v>
      </c>
      <c r="R239" s="41"/>
      <c r="S239" s="23">
        <f t="shared" si="125"/>
        <v>-1449.9</v>
      </c>
      <c r="T239" s="24">
        <f t="shared" si="128"/>
        <v>100</v>
      </c>
      <c r="U239" s="25">
        <f t="shared" si="129"/>
        <v>26.285714285714285</v>
      </c>
      <c r="V239" s="25">
        <f t="shared" si="130"/>
        <v>26.285714285714285</v>
      </c>
      <c r="W239" s="25">
        <f t="shared" si="131"/>
        <v>26.285714285714285</v>
      </c>
      <c r="X239" s="26"/>
      <c r="Y239" s="27" t="str">
        <f t="shared" si="135"/>
        <v>CUMPLIDA</v>
      </c>
      <c r="Z239" s="27" t="str">
        <f t="shared" si="132"/>
        <v>CUMPLIDO</v>
      </c>
      <c r="AA239" s="76" t="s">
        <v>1225</v>
      </c>
      <c r="AB239" s="29" t="str">
        <f t="shared" si="136"/>
        <v>H7AF17</v>
      </c>
      <c r="AC239" s="29">
        <f>IF(A239&lt;&gt;"",1,#REF!+1)</f>
        <v>1</v>
      </c>
      <c r="AD239" s="29" t="str">
        <f t="shared" si="137"/>
        <v>H7AF17 - 1</v>
      </c>
      <c r="AE239" s="30">
        <f t="shared" si="121"/>
        <v>5</v>
      </c>
      <c r="AF239" s="30">
        <f t="shared" si="122"/>
        <v>5</v>
      </c>
      <c r="AG239" s="30" t="str">
        <f t="shared" si="123"/>
        <v>H7AF17.</v>
      </c>
      <c r="AH239" s="30" t="str">
        <f t="shared" si="124"/>
        <v>H7AF17</v>
      </c>
      <c r="AI239" s="9"/>
      <c r="AJ239" s="10"/>
      <c r="AK239" s="11"/>
      <c r="AL239" s="12"/>
    </row>
    <row r="240" spans="1:38" s="13" customFormat="1" ht="350.1" customHeight="1" x14ac:dyDescent="0.2">
      <c r="A240" s="26">
        <v>179</v>
      </c>
      <c r="B240" s="15">
        <v>239</v>
      </c>
      <c r="C240" s="26"/>
      <c r="D240" s="26" t="s">
        <v>1046</v>
      </c>
      <c r="E240" s="22" t="s">
        <v>100</v>
      </c>
      <c r="F240" s="35" t="s">
        <v>1127</v>
      </c>
      <c r="G240" s="35" t="s">
        <v>1128</v>
      </c>
      <c r="H240" s="35" t="s">
        <v>1129</v>
      </c>
      <c r="I240" s="35" t="s">
        <v>1130</v>
      </c>
      <c r="J240" s="22" t="s">
        <v>23</v>
      </c>
      <c r="K240" s="22">
        <v>2</v>
      </c>
      <c r="L240" s="42">
        <v>43344</v>
      </c>
      <c r="M240" s="42">
        <v>43525</v>
      </c>
      <c r="N240" s="21">
        <f t="shared" si="134"/>
        <v>25.857142857142858</v>
      </c>
      <c r="O240" s="22" t="s">
        <v>466</v>
      </c>
      <c r="P240" s="22">
        <v>2</v>
      </c>
      <c r="Q240" s="41" t="s">
        <v>1909</v>
      </c>
      <c r="R240" s="41"/>
      <c r="S240" s="23">
        <f t="shared" si="125"/>
        <v>-1450.8333333333333</v>
      </c>
      <c r="T240" s="24">
        <f t="shared" si="128"/>
        <v>100</v>
      </c>
      <c r="U240" s="25">
        <f t="shared" si="129"/>
        <v>25.857142857142858</v>
      </c>
      <c r="V240" s="25">
        <f t="shared" si="130"/>
        <v>25.857142857142858</v>
      </c>
      <c r="W240" s="25">
        <f t="shared" si="131"/>
        <v>25.857142857142858</v>
      </c>
      <c r="X240" s="26"/>
      <c r="Y240" s="27" t="str">
        <f t="shared" si="135"/>
        <v>CUMPLIDA</v>
      </c>
      <c r="Z240" s="27" t="str">
        <f t="shared" si="132"/>
        <v>CUMPLIDO</v>
      </c>
      <c r="AA240" s="76" t="s">
        <v>1225</v>
      </c>
      <c r="AB240" s="29" t="str">
        <f t="shared" si="136"/>
        <v>H8AF17</v>
      </c>
      <c r="AC240" s="29">
        <f t="shared" si="133"/>
        <v>1</v>
      </c>
      <c r="AD240" s="29" t="str">
        <f t="shared" si="137"/>
        <v>H8AF17 - 1</v>
      </c>
      <c r="AE240" s="30">
        <f t="shared" si="121"/>
        <v>5</v>
      </c>
      <c r="AF240" s="30">
        <f t="shared" si="122"/>
        <v>5</v>
      </c>
      <c r="AG240" s="30" t="str">
        <f t="shared" si="123"/>
        <v>H8AF17.</v>
      </c>
      <c r="AH240" s="30" t="str">
        <f t="shared" si="124"/>
        <v>H8AF17</v>
      </c>
      <c r="AI240" s="9"/>
      <c r="AJ240" s="10"/>
      <c r="AK240" s="11"/>
      <c r="AL240" s="12"/>
    </row>
    <row r="241" spans="1:38" s="13" customFormat="1" ht="350.1" customHeight="1" x14ac:dyDescent="0.2">
      <c r="A241" s="26">
        <v>180</v>
      </c>
      <c r="B241" s="15">
        <v>240</v>
      </c>
      <c r="C241" s="26"/>
      <c r="D241" s="26" t="s">
        <v>1047</v>
      </c>
      <c r="E241" s="22" t="s">
        <v>100</v>
      </c>
      <c r="F241" s="35" t="s">
        <v>1131</v>
      </c>
      <c r="G241" s="35" t="s">
        <v>1132</v>
      </c>
      <c r="H241" s="35" t="s">
        <v>1133</v>
      </c>
      <c r="I241" s="35" t="s">
        <v>1134</v>
      </c>
      <c r="J241" s="22" t="s">
        <v>1135</v>
      </c>
      <c r="K241" s="22">
        <v>1</v>
      </c>
      <c r="L241" s="42">
        <v>43313</v>
      </c>
      <c r="M241" s="42">
        <v>43707</v>
      </c>
      <c r="N241" s="21">
        <f t="shared" si="134"/>
        <v>56.285714285714285</v>
      </c>
      <c r="O241" s="22" t="s">
        <v>466</v>
      </c>
      <c r="P241" s="22">
        <v>1</v>
      </c>
      <c r="Q241" s="43" t="s">
        <v>2111</v>
      </c>
      <c r="R241" s="26"/>
      <c r="S241" s="23">
        <f t="shared" si="125"/>
        <v>-1456.9</v>
      </c>
      <c r="T241" s="24">
        <f t="shared" si="128"/>
        <v>100</v>
      </c>
      <c r="U241" s="25">
        <f t="shared" si="129"/>
        <v>56.285714285714285</v>
      </c>
      <c r="V241" s="25">
        <f t="shared" si="130"/>
        <v>56.285714285714285</v>
      </c>
      <c r="W241" s="25">
        <f t="shared" si="131"/>
        <v>56.285714285714285</v>
      </c>
      <c r="X241" s="26"/>
      <c r="Y241" s="27" t="str">
        <f t="shared" si="135"/>
        <v>CUMPLIDA</v>
      </c>
      <c r="Z241" s="27" t="str">
        <f t="shared" si="132"/>
        <v>CUMPLIDO</v>
      </c>
      <c r="AA241" s="76" t="s">
        <v>1225</v>
      </c>
      <c r="AB241" s="29" t="str">
        <f t="shared" si="136"/>
        <v>H9AF17</v>
      </c>
      <c r="AC241" s="29">
        <f t="shared" si="133"/>
        <v>1</v>
      </c>
      <c r="AD241" s="29" t="str">
        <f t="shared" si="137"/>
        <v>H9AF17 - 1</v>
      </c>
      <c r="AE241" s="30">
        <f t="shared" si="121"/>
        <v>5</v>
      </c>
      <c r="AF241" s="30">
        <f t="shared" si="122"/>
        <v>5</v>
      </c>
      <c r="AG241" s="30" t="str">
        <f t="shared" si="123"/>
        <v>H9AF17.</v>
      </c>
      <c r="AH241" s="30" t="str">
        <f t="shared" si="124"/>
        <v>H9AF17</v>
      </c>
      <c r="AI241" s="9"/>
      <c r="AJ241" s="10"/>
      <c r="AK241" s="11"/>
      <c r="AL241" s="12"/>
    </row>
    <row r="242" spans="1:38" s="13" customFormat="1" ht="350.1" customHeight="1" x14ac:dyDescent="0.2">
      <c r="A242" s="26">
        <v>181</v>
      </c>
      <c r="B242" s="15">
        <v>241</v>
      </c>
      <c r="C242" s="26"/>
      <c r="D242" s="26" t="s">
        <v>1046</v>
      </c>
      <c r="E242" s="22" t="s">
        <v>92</v>
      </c>
      <c r="F242" s="35" t="s">
        <v>1136</v>
      </c>
      <c r="G242" s="35" t="s">
        <v>1137</v>
      </c>
      <c r="H242" s="35" t="s">
        <v>1915</v>
      </c>
      <c r="I242" s="35" t="s">
        <v>1916</v>
      </c>
      <c r="J242" s="22" t="s">
        <v>1843</v>
      </c>
      <c r="K242" s="22">
        <v>4</v>
      </c>
      <c r="L242" s="42">
        <v>43859</v>
      </c>
      <c r="M242" s="42">
        <v>44224</v>
      </c>
      <c r="N242" s="21">
        <f t="shared" si="134"/>
        <v>52.142857142857146</v>
      </c>
      <c r="O242" s="22" t="s">
        <v>435</v>
      </c>
      <c r="P242" s="22">
        <v>0</v>
      </c>
      <c r="Q242" s="41" t="s">
        <v>1909</v>
      </c>
      <c r="R242" s="41"/>
      <c r="S242" s="23">
        <f t="shared" si="125"/>
        <v>-1474.1333333333334</v>
      </c>
      <c r="T242" s="24">
        <f t="shared" si="128"/>
        <v>0</v>
      </c>
      <c r="U242" s="25">
        <f t="shared" si="129"/>
        <v>0</v>
      </c>
      <c r="V242" s="25">
        <f t="shared" si="130"/>
        <v>0</v>
      </c>
      <c r="W242" s="25">
        <f t="shared" si="131"/>
        <v>52.142857142857146</v>
      </c>
      <c r="X242" s="26"/>
      <c r="Y242" s="27" t="str">
        <f t="shared" si="135"/>
        <v>VENCIDA</v>
      </c>
      <c r="Z242" s="27" t="str">
        <f t="shared" si="132"/>
        <v>VENCIDO</v>
      </c>
      <c r="AA242" s="76" t="s">
        <v>1225</v>
      </c>
      <c r="AB242" s="29" t="str">
        <f t="shared" si="136"/>
        <v>H10AF17</v>
      </c>
      <c r="AC242" s="29">
        <f t="shared" si="133"/>
        <v>1</v>
      </c>
      <c r="AD242" s="29" t="str">
        <f t="shared" si="137"/>
        <v>H10AF17 - 1</v>
      </c>
      <c r="AE242" s="30">
        <f t="shared" si="121"/>
        <v>1</v>
      </c>
      <c r="AF242" s="30">
        <f t="shared" si="122"/>
        <v>1</v>
      </c>
      <c r="AG242" s="30" t="str">
        <f t="shared" si="123"/>
        <v>H10AF17.</v>
      </c>
      <c r="AH242" s="30" t="str">
        <f t="shared" si="124"/>
        <v>H10AF17</v>
      </c>
      <c r="AI242" s="9"/>
      <c r="AJ242" s="10"/>
      <c r="AK242" s="11"/>
      <c r="AL242" s="12"/>
    </row>
    <row r="243" spans="1:38" s="13" customFormat="1" ht="350.1" customHeight="1" x14ac:dyDescent="0.2">
      <c r="A243" s="26">
        <v>182</v>
      </c>
      <c r="B243" s="15">
        <v>242</v>
      </c>
      <c r="C243" s="26"/>
      <c r="D243" s="26" t="s">
        <v>1223</v>
      </c>
      <c r="E243" s="22" t="s">
        <v>27</v>
      </c>
      <c r="F243" s="35" t="s">
        <v>1138</v>
      </c>
      <c r="G243" s="35" t="s">
        <v>1139</v>
      </c>
      <c r="H243" s="35" t="s">
        <v>1140</v>
      </c>
      <c r="I243" s="35" t="s">
        <v>1280</v>
      </c>
      <c r="J243" s="22" t="s">
        <v>55</v>
      </c>
      <c r="K243" s="22">
        <v>4</v>
      </c>
      <c r="L243" s="42">
        <v>43313</v>
      </c>
      <c r="M243" s="42">
        <v>43676</v>
      </c>
      <c r="N243" s="21">
        <f t="shared" si="134"/>
        <v>51.857142857142854</v>
      </c>
      <c r="O243" s="22" t="s">
        <v>1518</v>
      </c>
      <c r="P243" s="22">
        <v>0</v>
      </c>
      <c r="Q243" s="35" t="s">
        <v>2105</v>
      </c>
      <c r="R243" s="22"/>
      <c r="S243" s="23">
        <f t="shared" si="125"/>
        <v>-1455.8666666666666</v>
      </c>
      <c r="T243" s="24">
        <f t="shared" si="128"/>
        <v>0</v>
      </c>
      <c r="U243" s="25">
        <f t="shared" si="129"/>
        <v>0</v>
      </c>
      <c r="V243" s="25">
        <f t="shared" si="130"/>
        <v>0</v>
      </c>
      <c r="W243" s="25">
        <f t="shared" si="131"/>
        <v>51.857142857142854</v>
      </c>
      <c r="X243" s="26"/>
      <c r="Y243" s="27" t="str">
        <f t="shared" si="135"/>
        <v>VENCIDA</v>
      </c>
      <c r="Z243" s="27" t="str">
        <f t="shared" si="132"/>
        <v>VENCIDO</v>
      </c>
      <c r="AA243" s="76" t="s">
        <v>1225</v>
      </c>
      <c r="AB243" s="29" t="str">
        <f t="shared" si="136"/>
        <v>H11AF17</v>
      </c>
      <c r="AC243" s="29">
        <f t="shared" si="133"/>
        <v>1</v>
      </c>
      <c r="AD243" s="29" t="str">
        <f t="shared" si="137"/>
        <v>H11AF17 - 1</v>
      </c>
      <c r="AE243" s="30">
        <f t="shared" ref="AE243:AE306" si="138">IF(Y243="VENCIDA",1,IF(Y243="PRÓXIMA A VENCER",2,IF(Y243="EN TERMINO",3,IF(Y243="CON AVANCE",4,IF(Y243="CUMPLIDA",5,)))))</f>
        <v>1</v>
      </c>
      <c r="AF243" s="30">
        <f t="shared" ref="AF243:AF306" si="139">IF(AC244=AC243+1,MIN(AE243,AF244),AE243)</f>
        <v>1</v>
      </c>
      <c r="AG243" s="30" t="str">
        <f t="shared" ref="AG243:AG306" si="140">IF(A243&lt;&gt;"",MID(F243,1,FIND(" ",F243,1)-1),AG242)</f>
        <v>H11AF17.</v>
      </c>
      <c r="AH243" s="30" t="str">
        <f t="shared" ref="AH243:AH306" si="141">IFERROR(MID(AG243,1,FIND(".",AG243,1)-1),AG243)</f>
        <v>H11AF17</v>
      </c>
      <c r="AI243" s="9"/>
      <c r="AJ243" s="10"/>
      <c r="AK243" s="11"/>
      <c r="AL243" s="12"/>
    </row>
    <row r="244" spans="1:38" s="13" customFormat="1" ht="350.1" customHeight="1" x14ac:dyDescent="0.2">
      <c r="A244" s="26">
        <v>183</v>
      </c>
      <c r="B244" s="15">
        <v>243</v>
      </c>
      <c r="C244" s="26"/>
      <c r="D244" s="26" t="s">
        <v>1223</v>
      </c>
      <c r="E244" s="22" t="s">
        <v>27</v>
      </c>
      <c r="F244" s="35" t="s">
        <v>1141</v>
      </c>
      <c r="G244" s="35" t="s">
        <v>1142</v>
      </c>
      <c r="H244" s="35" t="s">
        <v>1140</v>
      </c>
      <c r="I244" s="35" t="s">
        <v>1280</v>
      </c>
      <c r="J244" s="22" t="s">
        <v>55</v>
      </c>
      <c r="K244" s="22">
        <v>4</v>
      </c>
      <c r="L244" s="42">
        <v>43313</v>
      </c>
      <c r="M244" s="42">
        <v>43676</v>
      </c>
      <c r="N244" s="21">
        <f t="shared" si="134"/>
        <v>51.857142857142854</v>
      </c>
      <c r="O244" s="22" t="s">
        <v>1518</v>
      </c>
      <c r="P244" s="22">
        <v>0</v>
      </c>
      <c r="Q244" s="35" t="s">
        <v>2105</v>
      </c>
      <c r="R244" s="22"/>
      <c r="S244" s="23">
        <f t="shared" si="125"/>
        <v>-1455.8666666666666</v>
      </c>
      <c r="T244" s="24">
        <f t="shared" si="128"/>
        <v>0</v>
      </c>
      <c r="U244" s="25">
        <f t="shared" si="129"/>
        <v>0</v>
      </c>
      <c r="V244" s="25">
        <f t="shared" si="130"/>
        <v>0</v>
      </c>
      <c r="W244" s="25">
        <f t="shared" si="131"/>
        <v>51.857142857142854</v>
      </c>
      <c r="X244" s="26"/>
      <c r="Y244" s="27" t="str">
        <f t="shared" si="135"/>
        <v>VENCIDA</v>
      </c>
      <c r="Z244" s="27" t="str">
        <f t="shared" si="132"/>
        <v>VENCIDO</v>
      </c>
      <c r="AA244" s="76" t="s">
        <v>1225</v>
      </c>
      <c r="AB244" s="29" t="str">
        <f t="shared" si="136"/>
        <v>H12AF17</v>
      </c>
      <c r="AC244" s="29">
        <f t="shared" si="133"/>
        <v>1</v>
      </c>
      <c r="AD244" s="29" t="str">
        <f t="shared" si="137"/>
        <v>H12AF17 - 1</v>
      </c>
      <c r="AE244" s="30">
        <f t="shared" si="138"/>
        <v>1</v>
      </c>
      <c r="AF244" s="30">
        <f t="shared" si="139"/>
        <v>1</v>
      </c>
      <c r="AG244" s="30" t="str">
        <f t="shared" si="140"/>
        <v>H12AF17.</v>
      </c>
      <c r="AH244" s="30" t="str">
        <f t="shared" si="141"/>
        <v>H12AF17</v>
      </c>
      <c r="AI244" s="9"/>
      <c r="AJ244" s="10"/>
      <c r="AK244" s="11"/>
      <c r="AL244" s="12"/>
    </row>
    <row r="245" spans="1:38" s="13" customFormat="1" ht="350.1" customHeight="1" x14ac:dyDescent="0.2">
      <c r="A245" s="26">
        <v>184</v>
      </c>
      <c r="B245" s="15">
        <v>244</v>
      </c>
      <c r="C245" s="26"/>
      <c r="D245" s="26" t="s">
        <v>1047</v>
      </c>
      <c r="E245" s="22" t="s">
        <v>95</v>
      </c>
      <c r="F245" s="35" t="s">
        <v>1143</v>
      </c>
      <c r="G245" s="35" t="s">
        <v>1144</v>
      </c>
      <c r="H245" s="35" t="s">
        <v>1133</v>
      </c>
      <c r="I245" s="35" t="s">
        <v>1476</v>
      </c>
      <c r="J245" s="22" t="s">
        <v>1145</v>
      </c>
      <c r="K245" s="22">
        <v>2</v>
      </c>
      <c r="L245" s="42">
        <v>43344</v>
      </c>
      <c r="M245" s="42">
        <v>43524</v>
      </c>
      <c r="N245" s="21">
        <f t="shared" si="134"/>
        <v>25.714285714285715</v>
      </c>
      <c r="O245" s="22" t="s">
        <v>466</v>
      </c>
      <c r="P245" s="22">
        <v>2</v>
      </c>
      <c r="Q245" s="41" t="s">
        <v>1909</v>
      </c>
      <c r="R245" s="41"/>
      <c r="S245" s="23">
        <f t="shared" si="125"/>
        <v>-1450.8</v>
      </c>
      <c r="T245" s="24">
        <f t="shared" si="128"/>
        <v>100</v>
      </c>
      <c r="U245" s="25">
        <f t="shared" si="129"/>
        <v>25.714285714285715</v>
      </c>
      <c r="V245" s="25">
        <f t="shared" si="130"/>
        <v>25.714285714285715</v>
      </c>
      <c r="W245" s="25">
        <f t="shared" si="131"/>
        <v>25.714285714285715</v>
      </c>
      <c r="X245" s="26"/>
      <c r="Y245" s="27" t="str">
        <f t="shared" si="135"/>
        <v>CUMPLIDA</v>
      </c>
      <c r="Z245" s="27" t="str">
        <f t="shared" si="132"/>
        <v>CUMPLIDO</v>
      </c>
      <c r="AA245" s="76" t="s">
        <v>1225</v>
      </c>
      <c r="AB245" s="29" t="str">
        <f t="shared" si="136"/>
        <v>H13AF17</v>
      </c>
      <c r="AC245" s="29">
        <f t="shared" si="133"/>
        <v>1</v>
      </c>
      <c r="AD245" s="29" t="str">
        <f t="shared" si="137"/>
        <v>H13AF17 - 1</v>
      </c>
      <c r="AE245" s="30">
        <f t="shared" si="138"/>
        <v>5</v>
      </c>
      <c r="AF245" s="30">
        <f t="shared" si="139"/>
        <v>5</v>
      </c>
      <c r="AG245" s="30" t="str">
        <f t="shared" si="140"/>
        <v>H13AF17.</v>
      </c>
      <c r="AH245" s="30" t="str">
        <f t="shared" si="141"/>
        <v>H13AF17</v>
      </c>
      <c r="AI245" s="9"/>
      <c r="AJ245" s="10"/>
      <c r="AK245" s="11"/>
      <c r="AL245" s="12"/>
    </row>
    <row r="246" spans="1:38" s="13" customFormat="1" ht="350.1" customHeight="1" x14ac:dyDescent="0.2">
      <c r="A246" s="26">
        <v>185</v>
      </c>
      <c r="B246" s="15">
        <v>245</v>
      </c>
      <c r="C246" s="26"/>
      <c r="D246" s="26" t="s">
        <v>1223</v>
      </c>
      <c r="E246" s="22" t="s">
        <v>27</v>
      </c>
      <c r="F246" s="35" t="s">
        <v>1146</v>
      </c>
      <c r="G246" s="35" t="s">
        <v>1147</v>
      </c>
      <c r="H246" s="35" t="s">
        <v>1140</v>
      </c>
      <c r="I246" s="35" t="s">
        <v>1281</v>
      </c>
      <c r="J246" s="22" t="s">
        <v>55</v>
      </c>
      <c r="K246" s="22">
        <v>4</v>
      </c>
      <c r="L246" s="42">
        <v>43313</v>
      </c>
      <c r="M246" s="42">
        <v>43676</v>
      </c>
      <c r="N246" s="21">
        <f t="shared" si="134"/>
        <v>51.857142857142854</v>
      </c>
      <c r="O246" s="22" t="s">
        <v>1518</v>
      </c>
      <c r="P246" s="22">
        <v>0</v>
      </c>
      <c r="Q246" s="35" t="s">
        <v>2105</v>
      </c>
      <c r="R246" s="22"/>
      <c r="S246" s="23">
        <f t="shared" si="125"/>
        <v>-1455.8666666666666</v>
      </c>
      <c r="T246" s="24">
        <f t="shared" si="128"/>
        <v>0</v>
      </c>
      <c r="U246" s="25">
        <f t="shared" si="129"/>
        <v>0</v>
      </c>
      <c r="V246" s="25">
        <f t="shared" si="130"/>
        <v>0</v>
      </c>
      <c r="W246" s="25">
        <f t="shared" si="131"/>
        <v>51.857142857142854</v>
      </c>
      <c r="X246" s="26"/>
      <c r="Y246" s="27" t="str">
        <f t="shared" si="135"/>
        <v>VENCIDA</v>
      </c>
      <c r="Z246" s="27" t="str">
        <f t="shared" si="132"/>
        <v>VENCIDO</v>
      </c>
      <c r="AA246" s="76" t="s">
        <v>1225</v>
      </c>
      <c r="AB246" s="29" t="str">
        <f t="shared" si="136"/>
        <v>H14AF17</v>
      </c>
      <c r="AC246" s="29">
        <f t="shared" si="133"/>
        <v>1</v>
      </c>
      <c r="AD246" s="29" t="str">
        <f t="shared" si="137"/>
        <v>H14AF17 - 1</v>
      </c>
      <c r="AE246" s="30">
        <f t="shared" si="138"/>
        <v>1</v>
      </c>
      <c r="AF246" s="30">
        <f t="shared" si="139"/>
        <v>1</v>
      </c>
      <c r="AG246" s="30" t="str">
        <f t="shared" si="140"/>
        <v>H14AF17.</v>
      </c>
      <c r="AH246" s="30" t="str">
        <f t="shared" si="141"/>
        <v>H14AF17</v>
      </c>
      <c r="AI246" s="9"/>
      <c r="AJ246" s="10"/>
      <c r="AK246" s="11"/>
      <c r="AL246" s="12"/>
    </row>
    <row r="247" spans="1:38" s="13" customFormat="1" ht="350.1" customHeight="1" x14ac:dyDescent="0.2">
      <c r="A247" s="26">
        <v>186</v>
      </c>
      <c r="B247" s="15">
        <v>246</v>
      </c>
      <c r="C247" s="26"/>
      <c r="D247" s="26" t="s">
        <v>1223</v>
      </c>
      <c r="E247" s="22" t="s">
        <v>27</v>
      </c>
      <c r="F247" s="35" t="s">
        <v>1148</v>
      </c>
      <c r="G247" s="35" t="s">
        <v>1149</v>
      </c>
      <c r="H247" s="35" t="s">
        <v>1150</v>
      </c>
      <c r="I247" s="35" t="s">
        <v>1151</v>
      </c>
      <c r="J247" s="22" t="s">
        <v>377</v>
      </c>
      <c r="K247" s="22">
        <v>2</v>
      </c>
      <c r="L247" s="42">
        <v>43313</v>
      </c>
      <c r="M247" s="42">
        <v>43677</v>
      </c>
      <c r="N247" s="21">
        <f t="shared" si="134"/>
        <v>52</v>
      </c>
      <c r="O247" s="22" t="s">
        <v>435</v>
      </c>
      <c r="P247" s="22">
        <v>2</v>
      </c>
      <c r="Q247" s="41" t="s">
        <v>1909</v>
      </c>
      <c r="R247" s="41"/>
      <c r="S247" s="23">
        <f t="shared" si="125"/>
        <v>-1455.9</v>
      </c>
      <c r="T247" s="24">
        <f t="shared" si="128"/>
        <v>100</v>
      </c>
      <c r="U247" s="25">
        <f t="shared" si="129"/>
        <v>52</v>
      </c>
      <c r="V247" s="25">
        <f t="shared" si="130"/>
        <v>52</v>
      </c>
      <c r="W247" s="25">
        <f t="shared" si="131"/>
        <v>52</v>
      </c>
      <c r="X247" s="26"/>
      <c r="Y247" s="27" t="str">
        <f t="shared" si="135"/>
        <v>CUMPLIDA</v>
      </c>
      <c r="Z247" s="27" t="str">
        <f t="shared" si="132"/>
        <v>CUMPLIDO</v>
      </c>
      <c r="AA247" s="76" t="s">
        <v>1225</v>
      </c>
      <c r="AB247" s="29" t="str">
        <f t="shared" si="136"/>
        <v>H16AF17</v>
      </c>
      <c r="AC247" s="29">
        <f t="shared" si="133"/>
        <v>1</v>
      </c>
      <c r="AD247" s="29" t="str">
        <f t="shared" si="137"/>
        <v>H16AF17 - 1</v>
      </c>
      <c r="AE247" s="30">
        <f t="shared" si="138"/>
        <v>5</v>
      </c>
      <c r="AF247" s="30">
        <f t="shared" si="139"/>
        <v>5</v>
      </c>
      <c r="AG247" s="30" t="str">
        <f t="shared" si="140"/>
        <v>H16AF17.</v>
      </c>
      <c r="AH247" s="30" t="str">
        <f t="shared" si="141"/>
        <v>H16AF17</v>
      </c>
      <c r="AI247" s="9"/>
      <c r="AJ247" s="10"/>
      <c r="AK247" s="11"/>
      <c r="AL247" s="12"/>
    </row>
    <row r="248" spans="1:38" s="13" customFormat="1" ht="350.1" customHeight="1" x14ac:dyDescent="0.2">
      <c r="A248" s="26">
        <v>187</v>
      </c>
      <c r="B248" s="15">
        <v>247</v>
      </c>
      <c r="C248" s="26"/>
      <c r="D248" s="26" t="s">
        <v>1046</v>
      </c>
      <c r="E248" s="22" t="s">
        <v>108</v>
      </c>
      <c r="F248" s="35" t="s">
        <v>1152</v>
      </c>
      <c r="G248" s="35" t="s">
        <v>1153</v>
      </c>
      <c r="H248" s="35" t="s">
        <v>1154</v>
      </c>
      <c r="I248" s="35" t="s">
        <v>1286</v>
      </c>
      <c r="J248" s="22" t="s">
        <v>23</v>
      </c>
      <c r="K248" s="22">
        <v>4</v>
      </c>
      <c r="L248" s="42">
        <v>43313</v>
      </c>
      <c r="M248" s="42">
        <v>43676</v>
      </c>
      <c r="N248" s="21">
        <f t="shared" si="134"/>
        <v>51.857142857142854</v>
      </c>
      <c r="O248" s="22" t="s">
        <v>1518</v>
      </c>
      <c r="P248" s="22">
        <v>0</v>
      </c>
      <c r="Q248" s="35" t="s">
        <v>2105</v>
      </c>
      <c r="R248" s="22"/>
      <c r="S248" s="23">
        <f t="shared" si="125"/>
        <v>-1455.8666666666666</v>
      </c>
      <c r="T248" s="24">
        <f t="shared" si="128"/>
        <v>0</v>
      </c>
      <c r="U248" s="25">
        <f t="shared" si="129"/>
        <v>0</v>
      </c>
      <c r="V248" s="25">
        <f t="shared" si="130"/>
        <v>0</v>
      </c>
      <c r="W248" s="25">
        <f t="shared" si="131"/>
        <v>51.857142857142854</v>
      </c>
      <c r="X248" s="26"/>
      <c r="Y248" s="27" t="str">
        <f t="shared" si="135"/>
        <v>VENCIDA</v>
      </c>
      <c r="Z248" s="27" t="str">
        <f t="shared" si="132"/>
        <v>VENCIDO</v>
      </c>
      <c r="AA248" s="76" t="s">
        <v>1225</v>
      </c>
      <c r="AB248" s="29" t="str">
        <f t="shared" si="136"/>
        <v>H17AF17</v>
      </c>
      <c r="AC248" s="29">
        <f t="shared" si="133"/>
        <v>1</v>
      </c>
      <c r="AD248" s="29" t="str">
        <f t="shared" si="137"/>
        <v>H17AF17 - 1</v>
      </c>
      <c r="AE248" s="30">
        <f t="shared" si="138"/>
        <v>1</v>
      </c>
      <c r="AF248" s="30">
        <f t="shared" si="139"/>
        <v>1</v>
      </c>
      <c r="AG248" s="30" t="str">
        <f t="shared" si="140"/>
        <v>H17AF17.</v>
      </c>
      <c r="AH248" s="30" t="str">
        <f t="shared" si="141"/>
        <v>H17AF17</v>
      </c>
      <c r="AI248" s="9"/>
      <c r="AJ248" s="10"/>
      <c r="AK248" s="11"/>
      <c r="AL248" s="12"/>
    </row>
    <row r="249" spans="1:38" s="13" customFormat="1" ht="350.1" customHeight="1" x14ac:dyDescent="0.2">
      <c r="A249" s="26">
        <v>188</v>
      </c>
      <c r="B249" s="15">
        <v>248</v>
      </c>
      <c r="C249" s="26"/>
      <c r="D249" s="26" t="s">
        <v>1046</v>
      </c>
      <c r="E249" s="22" t="s">
        <v>124</v>
      </c>
      <c r="F249" s="35" t="s">
        <v>1155</v>
      </c>
      <c r="G249" s="35" t="s">
        <v>1156</v>
      </c>
      <c r="H249" s="35" t="s">
        <v>1157</v>
      </c>
      <c r="I249" s="35" t="s">
        <v>1477</v>
      </c>
      <c r="J249" s="22" t="s">
        <v>1158</v>
      </c>
      <c r="K249" s="22">
        <v>1</v>
      </c>
      <c r="L249" s="42">
        <v>43405</v>
      </c>
      <c r="M249" s="42">
        <v>43554</v>
      </c>
      <c r="N249" s="21">
        <f t="shared" si="134"/>
        <v>21.285714285714285</v>
      </c>
      <c r="O249" s="22" t="s">
        <v>466</v>
      </c>
      <c r="P249" s="22">
        <v>1</v>
      </c>
      <c r="Q249" s="35" t="s">
        <v>2105</v>
      </c>
      <c r="R249" s="22"/>
      <c r="S249" s="23">
        <f t="shared" si="125"/>
        <v>-1451.8</v>
      </c>
      <c r="T249" s="24">
        <f t="shared" si="128"/>
        <v>100</v>
      </c>
      <c r="U249" s="25">
        <f t="shared" si="129"/>
        <v>21.285714285714285</v>
      </c>
      <c r="V249" s="25">
        <f t="shared" si="130"/>
        <v>21.285714285714285</v>
      </c>
      <c r="W249" s="25">
        <f t="shared" si="131"/>
        <v>21.285714285714285</v>
      </c>
      <c r="X249" s="26"/>
      <c r="Y249" s="27" t="str">
        <f t="shared" si="135"/>
        <v>CUMPLIDA</v>
      </c>
      <c r="Z249" s="27" t="str">
        <f t="shared" si="132"/>
        <v>CUMPLIDO</v>
      </c>
      <c r="AA249" s="76" t="s">
        <v>1225</v>
      </c>
      <c r="AB249" s="29" t="str">
        <f t="shared" si="136"/>
        <v>H18AF17</v>
      </c>
      <c r="AC249" s="29">
        <f t="shared" si="133"/>
        <v>1</v>
      </c>
      <c r="AD249" s="29" t="str">
        <f t="shared" si="137"/>
        <v>H18AF17 - 1</v>
      </c>
      <c r="AE249" s="30">
        <f t="shared" si="138"/>
        <v>5</v>
      </c>
      <c r="AF249" s="30">
        <f t="shared" si="139"/>
        <v>5</v>
      </c>
      <c r="AG249" s="30" t="str">
        <f t="shared" si="140"/>
        <v>H18AF17.</v>
      </c>
      <c r="AH249" s="30" t="str">
        <f t="shared" si="141"/>
        <v>H18AF17</v>
      </c>
      <c r="AI249" s="9"/>
      <c r="AJ249" s="10"/>
      <c r="AK249" s="11"/>
      <c r="AL249" s="12"/>
    </row>
    <row r="250" spans="1:38" s="13" customFormat="1" ht="350.1" customHeight="1" x14ac:dyDescent="0.2">
      <c r="A250" s="26">
        <v>189</v>
      </c>
      <c r="B250" s="15">
        <v>249</v>
      </c>
      <c r="C250" s="26"/>
      <c r="D250" s="26" t="s">
        <v>1046</v>
      </c>
      <c r="E250" s="77" t="s">
        <v>39</v>
      </c>
      <c r="F250" s="43" t="s">
        <v>1159</v>
      </c>
      <c r="G250" s="78" t="s">
        <v>1160</v>
      </c>
      <c r="H250" s="43" t="s">
        <v>1161</v>
      </c>
      <c r="I250" s="43" t="s">
        <v>1273</v>
      </c>
      <c r="J250" s="26" t="s">
        <v>1162</v>
      </c>
      <c r="K250" s="26">
        <v>2</v>
      </c>
      <c r="L250" s="42">
        <v>43313</v>
      </c>
      <c r="M250" s="79">
        <v>43454</v>
      </c>
      <c r="N250" s="21">
        <f t="shared" si="134"/>
        <v>20.142857142857142</v>
      </c>
      <c r="O250" s="22" t="s">
        <v>1163</v>
      </c>
      <c r="P250" s="22">
        <v>2</v>
      </c>
      <c r="Q250" s="35" t="s">
        <v>2105</v>
      </c>
      <c r="R250" s="22"/>
      <c r="S250" s="23">
        <f t="shared" si="125"/>
        <v>-1448.4666666666667</v>
      </c>
      <c r="T250" s="24">
        <f t="shared" si="128"/>
        <v>100</v>
      </c>
      <c r="U250" s="25">
        <f t="shared" si="129"/>
        <v>20.142857142857142</v>
      </c>
      <c r="V250" s="25">
        <f t="shared" si="130"/>
        <v>20.142857142857142</v>
      </c>
      <c r="W250" s="25">
        <f t="shared" si="131"/>
        <v>20.142857142857142</v>
      </c>
      <c r="X250" s="26"/>
      <c r="Y250" s="27" t="str">
        <f t="shared" si="135"/>
        <v>CUMPLIDA</v>
      </c>
      <c r="Z250" s="27" t="str">
        <f t="shared" si="132"/>
        <v>CUMPLIDO</v>
      </c>
      <c r="AA250" s="76" t="s">
        <v>1225</v>
      </c>
      <c r="AB250" s="29" t="str">
        <f t="shared" si="136"/>
        <v>H21AF17</v>
      </c>
      <c r="AC250" s="29">
        <f t="shared" si="133"/>
        <v>1</v>
      </c>
      <c r="AD250" s="29" t="str">
        <f t="shared" si="137"/>
        <v>H21AF17 - 1</v>
      </c>
      <c r="AE250" s="30">
        <f t="shared" si="138"/>
        <v>5</v>
      </c>
      <c r="AF250" s="30">
        <f t="shared" si="139"/>
        <v>5</v>
      </c>
      <c r="AG250" s="30" t="str">
        <f t="shared" si="140"/>
        <v>H21AF17.</v>
      </c>
      <c r="AH250" s="30" t="str">
        <f t="shared" si="141"/>
        <v>H21AF17</v>
      </c>
      <c r="AI250" s="9"/>
      <c r="AJ250" s="10"/>
      <c r="AK250" s="11"/>
      <c r="AL250" s="12"/>
    </row>
    <row r="251" spans="1:38" s="13" customFormat="1" ht="350.1" customHeight="1" x14ac:dyDescent="0.2">
      <c r="A251" s="26">
        <v>190</v>
      </c>
      <c r="B251" s="15">
        <v>250</v>
      </c>
      <c r="C251" s="26"/>
      <c r="D251" s="26" t="s">
        <v>1046</v>
      </c>
      <c r="E251" s="77" t="s">
        <v>26</v>
      </c>
      <c r="F251" s="43" t="s">
        <v>1164</v>
      </c>
      <c r="G251" s="78" t="s">
        <v>1165</v>
      </c>
      <c r="H251" s="43" t="s">
        <v>1942</v>
      </c>
      <c r="I251" s="43" t="s">
        <v>1166</v>
      </c>
      <c r="J251" s="26" t="s">
        <v>1167</v>
      </c>
      <c r="K251" s="26">
        <v>1</v>
      </c>
      <c r="L251" s="42">
        <v>43313</v>
      </c>
      <c r="M251" s="79">
        <v>43454</v>
      </c>
      <c r="N251" s="21">
        <f t="shared" si="134"/>
        <v>20.142857142857142</v>
      </c>
      <c r="O251" s="22" t="s">
        <v>1168</v>
      </c>
      <c r="P251" s="22">
        <v>1</v>
      </c>
      <c r="Q251" s="35" t="s">
        <v>2105</v>
      </c>
      <c r="R251" s="22"/>
      <c r="S251" s="23">
        <f t="shared" si="125"/>
        <v>-1448.4666666666667</v>
      </c>
      <c r="T251" s="24">
        <f t="shared" si="128"/>
        <v>100</v>
      </c>
      <c r="U251" s="25">
        <f t="shared" si="129"/>
        <v>20.142857142857142</v>
      </c>
      <c r="V251" s="25">
        <f t="shared" si="130"/>
        <v>20.142857142857142</v>
      </c>
      <c r="W251" s="25">
        <f t="shared" si="131"/>
        <v>20.142857142857142</v>
      </c>
      <c r="X251" s="26"/>
      <c r="Y251" s="27" t="str">
        <f t="shared" si="135"/>
        <v>CUMPLIDA</v>
      </c>
      <c r="Z251" s="27" t="str">
        <f t="shared" si="132"/>
        <v>CUMPLIDO</v>
      </c>
      <c r="AA251" s="76" t="s">
        <v>1225</v>
      </c>
      <c r="AB251" s="29" t="str">
        <f t="shared" si="136"/>
        <v>H22AF17</v>
      </c>
      <c r="AC251" s="29">
        <f t="shared" si="133"/>
        <v>1</v>
      </c>
      <c r="AD251" s="29" t="str">
        <f t="shared" si="137"/>
        <v>H22AF17 - 1</v>
      </c>
      <c r="AE251" s="30">
        <f t="shared" si="138"/>
        <v>5</v>
      </c>
      <c r="AF251" s="30">
        <f t="shared" si="139"/>
        <v>5</v>
      </c>
      <c r="AG251" s="30" t="str">
        <f t="shared" si="140"/>
        <v>H22AF17.</v>
      </c>
      <c r="AH251" s="30" t="str">
        <f t="shared" si="141"/>
        <v>H22AF17</v>
      </c>
      <c r="AI251" s="9"/>
      <c r="AJ251" s="10"/>
      <c r="AK251" s="11"/>
      <c r="AL251" s="12"/>
    </row>
    <row r="252" spans="1:38" s="13" customFormat="1" ht="350.1" customHeight="1" x14ac:dyDescent="0.2">
      <c r="A252" s="26">
        <v>191</v>
      </c>
      <c r="B252" s="15">
        <v>251</v>
      </c>
      <c r="C252" s="26"/>
      <c r="D252" s="26" t="s">
        <v>1223</v>
      </c>
      <c r="E252" s="77" t="s">
        <v>39</v>
      </c>
      <c r="F252" s="43" t="s">
        <v>1876</v>
      </c>
      <c r="G252" s="78" t="s">
        <v>1169</v>
      </c>
      <c r="H252" s="78" t="s">
        <v>1854</v>
      </c>
      <c r="I252" s="78" t="s">
        <v>1855</v>
      </c>
      <c r="J252" s="80" t="s">
        <v>1878</v>
      </c>
      <c r="K252" s="26">
        <v>9</v>
      </c>
      <c r="L252" s="42">
        <v>43831</v>
      </c>
      <c r="M252" s="42">
        <v>43921</v>
      </c>
      <c r="N252" s="21">
        <f t="shared" si="134"/>
        <v>12.857142857142858</v>
      </c>
      <c r="O252" s="22" t="s">
        <v>1879</v>
      </c>
      <c r="P252" s="41">
        <v>8</v>
      </c>
      <c r="Q252" s="32" t="s">
        <v>2302</v>
      </c>
      <c r="R252" s="41"/>
      <c r="S252" s="23">
        <f t="shared" si="125"/>
        <v>-1464.0333333333333</v>
      </c>
      <c r="T252" s="24">
        <f t="shared" si="128"/>
        <v>88.888888888888886</v>
      </c>
      <c r="U252" s="25">
        <f t="shared" si="129"/>
        <v>11.428571428571429</v>
      </c>
      <c r="V252" s="25">
        <f t="shared" si="130"/>
        <v>11.428571428571429</v>
      </c>
      <c r="W252" s="25">
        <f t="shared" si="131"/>
        <v>12.857142857142858</v>
      </c>
      <c r="X252" s="26"/>
      <c r="Y252" s="27" t="str">
        <f t="shared" si="135"/>
        <v>VENCIDA</v>
      </c>
      <c r="Z252" s="27" t="str">
        <f t="shared" si="132"/>
        <v>VENCIDO</v>
      </c>
      <c r="AA252" s="76" t="s">
        <v>1225</v>
      </c>
      <c r="AB252" s="29" t="str">
        <f t="shared" si="136"/>
        <v>H23AF17</v>
      </c>
      <c r="AC252" s="29">
        <f t="shared" si="133"/>
        <v>1</v>
      </c>
      <c r="AD252" s="29" t="str">
        <f t="shared" si="137"/>
        <v>H23AF17 - 1</v>
      </c>
      <c r="AE252" s="30">
        <f t="shared" si="138"/>
        <v>1</v>
      </c>
      <c r="AF252" s="30">
        <f t="shared" si="139"/>
        <v>1</v>
      </c>
      <c r="AG252" s="30" t="str">
        <f t="shared" si="140"/>
        <v>H23AF17.</v>
      </c>
      <c r="AH252" s="30" t="str">
        <f t="shared" si="141"/>
        <v>H23AF17</v>
      </c>
      <c r="AI252" s="9"/>
      <c r="AJ252" s="10"/>
      <c r="AK252" s="11"/>
      <c r="AL252" s="12"/>
    </row>
    <row r="253" spans="1:38" s="13" customFormat="1" ht="350.1" customHeight="1" x14ac:dyDescent="0.2">
      <c r="A253" s="26"/>
      <c r="B253" s="15">
        <v>252</v>
      </c>
      <c r="C253" s="26"/>
      <c r="D253" s="26" t="s">
        <v>1223</v>
      </c>
      <c r="E253" s="77" t="s">
        <v>39</v>
      </c>
      <c r="F253" s="43" t="s">
        <v>1877</v>
      </c>
      <c r="G253" s="78" t="s">
        <v>1169</v>
      </c>
      <c r="H253" s="78" t="s">
        <v>1854</v>
      </c>
      <c r="I253" s="78" t="s">
        <v>1858</v>
      </c>
      <c r="J253" s="80" t="s">
        <v>1880</v>
      </c>
      <c r="K253" s="26">
        <v>6</v>
      </c>
      <c r="L253" s="42">
        <v>43831</v>
      </c>
      <c r="M253" s="42">
        <v>44196</v>
      </c>
      <c r="N253" s="21">
        <f t="shared" ref="N253" si="142">(+M253-L253)/7</f>
        <v>52.142857142857146</v>
      </c>
      <c r="O253" s="22" t="s">
        <v>1879</v>
      </c>
      <c r="P253" s="22">
        <v>2</v>
      </c>
      <c r="Q253" s="32" t="s">
        <v>2350</v>
      </c>
      <c r="R253" s="41"/>
      <c r="S253" s="23">
        <f t="shared" si="125"/>
        <v>-1473.2</v>
      </c>
      <c r="T253" s="24">
        <f t="shared" si="128"/>
        <v>33.333333333333329</v>
      </c>
      <c r="U253" s="25">
        <f t="shared" si="129"/>
        <v>17.38095238095238</v>
      </c>
      <c r="V253" s="25">
        <f t="shared" si="130"/>
        <v>17.38095238095238</v>
      </c>
      <c r="W253" s="25">
        <f t="shared" si="131"/>
        <v>52.142857142857146</v>
      </c>
      <c r="X253" s="26"/>
      <c r="Y253" s="27" t="str">
        <f t="shared" si="135"/>
        <v>VENCIDA</v>
      </c>
      <c r="Z253" s="27" t="str">
        <f t="shared" si="132"/>
        <v/>
      </c>
      <c r="AA253" s="76" t="s">
        <v>1225</v>
      </c>
      <c r="AB253" s="29" t="str">
        <f t="shared" si="136"/>
        <v>H23AF17</v>
      </c>
      <c r="AC253" s="29">
        <f t="shared" si="133"/>
        <v>2</v>
      </c>
      <c r="AD253" s="29" t="str">
        <f t="shared" si="137"/>
        <v>H23AF17 - 2</v>
      </c>
      <c r="AE253" s="30">
        <f t="shared" si="138"/>
        <v>1</v>
      </c>
      <c r="AF253" s="30">
        <f t="shared" si="139"/>
        <v>1</v>
      </c>
      <c r="AG253" s="30" t="str">
        <f t="shared" si="140"/>
        <v>H23AF17.</v>
      </c>
      <c r="AH253" s="30" t="str">
        <f t="shared" si="141"/>
        <v>H23AF17</v>
      </c>
      <c r="AI253" s="9"/>
      <c r="AJ253" s="10"/>
      <c r="AK253" s="11"/>
      <c r="AL253" s="12"/>
    </row>
    <row r="254" spans="1:38" s="13" customFormat="1" ht="350.1" customHeight="1" x14ac:dyDescent="0.2">
      <c r="A254" s="26">
        <v>192</v>
      </c>
      <c r="B254" s="15">
        <v>253</v>
      </c>
      <c r="C254" s="26"/>
      <c r="D254" s="26" t="s">
        <v>1223</v>
      </c>
      <c r="E254" s="77" t="s">
        <v>39</v>
      </c>
      <c r="F254" s="43" t="s">
        <v>1881</v>
      </c>
      <c r="G254" s="78" t="s">
        <v>1170</v>
      </c>
      <c r="H254" s="78" t="s">
        <v>1854</v>
      </c>
      <c r="I254" s="78" t="s">
        <v>1855</v>
      </c>
      <c r="J254" s="80" t="s">
        <v>1883</v>
      </c>
      <c r="K254" s="26">
        <v>8</v>
      </c>
      <c r="L254" s="42">
        <v>43831</v>
      </c>
      <c r="M254" s="42">
        <v>43921</v>
      </c>
      <c r="N254" s="21">
        <f t="shared" si="134"/>
        <v>12.857142857142858</v>
      </c>
      <c r="O254" s="22" t="s">
        <v>1318</v>
      </c>
      <c r="P254" s="22">
        <v>8</v>
      </c>
      <c r="Q254" s="41" t="s">
        <v>1909</v>
      </c>
      <c r="R254" s="41"/>
      <c r="S254" s="23">
        <f t="shared" si="125"/>
        <v>-1464.0333333333333</v>
      </c>
      <c r="T254" s="24">
        <f t="shared" si="128"/>
        <v>100</v>
      </c>
      <c r="U254" s="25">
        <f t="shared" si="129"/>
        <v>12.857142857142858</v>
      </c>
      <c r="V254" s="25">
        <f t="shared" si="130"/>
        <v>12.857142857142858</v>
      </c>
      <c r="W254" s="25">
        <f t="shared" si="131"/>
        <v>12.857142857142858</v>
      </c>
      <c r="X254" s="26"/>
      <c r="Y254" s="27" t="str">
        <f t="shared" si="135"/>
        <v>CUMPLIDA</v>
      </c>
      <c r="Z254" s="27" t="str">
        <f t="shared" si="132"/>
        <v>VENCIDO</v>
      </c>
      <c r="AA254" s="76" t="s">
        <v>1225</v>
      </c>
      <c r="AB254" s="29" t="str">
        <f t="shared" si="136"/>
        <v>H24AF17</v>
      </c>
      <c r="AC254" s="29">
        <f t="shared" si="133"/>
        <v>1</v>
      </c>
      <c r="AD254" s="29" t="str">
        <f t="shared" si="137"/>
        <v>H24AF17 - 1</v>
      </c>
      <c r="AE254" s="30">
        <f t="shared" si="138"/>
        <v>5</v>
      </c>
      <c r="AF254" s="30">
        <f t="shared" si="139"/>
        <v>1</v>
      </c>
      <c r="AG254" s="30" t="str">
        <f t="shared" si="140"/>
        <v>H24AF17.</v>
      </c>
      <c r="AH254" s="30" t="str">
        <f t="shared" si="141"/>
        <v>H24AF17</v>
      </c>
      <c r="AI254" s="9"/>
      <c r="AJ254" s="10"/>
      <c r="AK254" s="11"/>
      <c r="AL254" s="12"/>
    </row>
    <row r="255" spans="1:38" s="13" customFormat="1" ht="350.1" customHeight="1" x14ac:dyDescent="0.2">
      <c r="A255" s="26"/>
      <c r="B255" s="15">
        <v>254</v>
      </c>
      <c r="C255" s="26"/>
      <c r="D255" s="26" t="s">
        <v>1223</v>
      </c>
      <c r="E255" s="77" t="s">
        <v>39</v>
      </c>
      <c r="F255" s="43" t="s">
        <v>1882</v>
      </c>
      <c r="G255" s="78" t="s">
        <v>1170</v>
      </c>
      <c r="H255" s="78" t="s">
        <v>1854</v>
      </c>
      <c r="I255" s="78" t="s">
        <v>1858</v>
      </c>
      <c r="J255" s="80" t="s">
        <v>1884</v>
      </c>
      <c r="K255" s="26">
        <v>4</v>
      </c>
      <c r="L255" s="42">
        <v>43831</v>
      </c>
      <c r="M255" s="42">
        <v>44196</v>
      </c>
      <c r="N255" s="21">
        <f t="shared" ref="N255" si="143">(+M255-L255)/7</f>
        <v>52.142857142857146</v>
      </c>
      <c r="O255" s="22" t="s">
        <v>1318</v>
      </c>
      <c r="P255" s="22">
        <v>2</v>
      </c>
      <c r="Q255" s="32" t="s">
        <v>2351</v>
      </c>
      <c r="R255" s="41"/>
      <c r="S255" s="23">
        <f t="shared" si="125"/>
        <v>-1473.2</v>
      </c>
      <c r="T255" s="24">
        <f t="shared" si="128"/>
        <v>50</v>
      </c>
      <c r="U255" s="25">
        <f t="shared" si="129"/>
        <v>26.071428571428573</v>
      </c>
      <c r="V255" s="25">
        <f t="shared" si="130"/>
        <v>26.071428571428573</v>
      </c>
      <c r="W255" s="25">
        <f t="shared" si="131"/>
        <v>52.142857142857146</v>
      </c>
      <c r="X255" s="26"/>
      <c r="Y255" s="27" t="str">
        <f t="shared" si="135"/>
        <v>VENCIDA</v>
      </c>
      <c r="Z255" s="27" t="str">
        <f t="shared" si="132"/>
        <v/>
      </c>
      <c r="AA255" s="76" t="s">
        <v>1225</v>
      </c>
      <c r="AB255" s="29" t="str">
        <f t="shared" si="136"/>
        <v>H24AF17</v>
      </c>
      <c r="AC255" s="29">
        <f t="shared" si="133"/>
        <v>2</v>
      </c>
      <c r="AD255" s="29" t="str">
        <f t="shared" si="137"/>
        <v>H24AF17 - 2</v>
      </c>
      <c r="AE255" s="30">
        <f t="shared" si="138"/>
        <v>1</v>
      </c>
      <c r="AF255" s="30">
        <f t="shared" si="139"/>
        <v>1</v>
      </c>
      <c r="AG255" s="30" t="str">
        <f t="shared" si="140"/>
        <v>H24AF17.</v>
      </c>
      <c r="AH255" s="30" t="str">
        <f t="shared" si="141"/>
        <v>H24AF17</v>
      </c>
      <c r="AI255" s="9"/>
      <c r="AJ255" s="10"/>
      <c r="AK255" s="11"/>
      <c r="AL255" s="12"/>
    </row>
    <row r="256" spans="1:38" s="13" customFormat="1" ht="350.1" customHeight="1" x14ac:dyDescent="0.2">
      <c r="A256" s="26">
        <v>193</v>
      </c>
      <c r="B256" s="15">
        <v>255</v>
      </c>
      <c r="C256" s="26"/>
      <c r="D256" s="26" t="s">
        <v>1223</v>
      </c>
      <c r="E256" s="77" t="s">
        <v>39</v>
      </c>
      <c r="F256" s="43" t="s">
        <v>1171</v>
      </c>
      <c r="G256" s="78" t="s">
        <v>1170</v>
      </c>
      <c r="H256" s="78" t="s">
        <v>1854</v>
      </c>
      <c r="I256" s="78" t="s">
        <v>1855</v>
      </c>
      <c r="J256" s="80" t="s">
        <v>1883</v>
      </c>
      <c r="K256" s="26">
        <v>8</v>
      </c>
      <c r="L256" s="42">
        <v>43831</v>
      </c>
      <c r="M256" s="42">
        <v>43921</v>
      </c>
      <c r="N256" s="21">
        <f t="shared" si="134"/>
        <v>12.857142857142858</v>
      </c>
      <c r="O256" s="22" t="s">
        <v>1318</v>
      </c>
      <c r="P256" s="22">
        <v>8</v>
      </c>
      <c r="Q256" s="41" t="s">
        <v>1909</v>
      </c>
      <c r="R256" s="41"/>
      <c r="S256" s="23">
        <f t="shared" si="125"/>
        <v>-1464.0333333333333</v>
      </c>
      <c r="T256" s="24">
        <f t="shared" si="128"/>
        <v>100</v>
      </c>
      <c r="U256" s="25">
        <f t="shared" si="129"/>
        <v>12.857142857142858</v>
      </c>
      <c r="V256" s="25">
        <f t="shared" si="130"/>
        <v>12.857142857142858</v>
      </c>
      <c r="W256" s="25">
        <f t="shared" si="131"/>
        <v>12.857142857142858</v>
      </c>
      <c r="X256" s="26"/>
      <c r="Y256" s="27" t="str">
        <f t="shared" si="135"/>
        <v>CUMPLIDA</v>
      </c>
      <c r="Z256" s="27" t="str">
        <f t="shared" si="132"/>
        <v>VENCIDO</v>
      </c>
      <c r="AA256" s="76" t="s">
        <v>1225</v>
      </c>
      <c r="AB256" s="29" t="str">
        <f t="shared" si="136"/>
        <v>H25AF17</v>
      </c>
      <c r="AC256" s="29">
        <f t="shared" si="133"/>
        <v>1</v>
      </c>
      <c r="AD256" s="29" t="str">
        <f t="shared" si="137"/>
        <v>H25AF17 - 1</v>
      </c>
      <c r="AE256" s="30">
        <f t="shared" si="138"/>
        <v>5</v>
      </c>
      <c r="AF256" s="30">
        <f t="shared" si="139"/>
        <v>1</v>
      </c>
      <c r="AG256" s="30" t="str">
        <f t="shared" si="140"/>
        <v>H25AF17.</v>
      </c>
      <c r="AH256" s="30" t="str">
        <f t="shared" si="141"/>
        <v>H25AF17</v>
      </c>
      <c r="AI256" s="9"/>
      <c r="AJ256" s="10"/>
      <c r="AK256" s="11"/>
      <c r="AL256" s="12"/>
    </row>
    <row r="257" spans="1:38" s="13" customFormat="1" ht="350.1" customHeight="1" x14ac:dyDescent="0.2">
      <c r="A257" s="26"/>
      <c r="B257" s="15">
        <v>256</v>
      </c>
      <c r="C257" s="26"/>
      <c r="D257" s="26"/>
      <c r="E257" s="77" t="s">
        <v>39</v>
      </c>
      <c r="F257" s="43" t="s">
        <v>1172</v>
      </c>
      <c r="G257" s="78" t="s">
        <v>1170</v>
      </c>
      <c r="H257" s="78" t="s">
        <v>1854</v>
      </c>
      <c r="I257" s="78" t="s">
        <v>1858</v>
      </c>
      <c r="J257" s="80" t="s">
        <v>1884</v>
      </c>
      <c r="K257" s="26">
        <v>4</v>
      </c>
      <c r="L257" s="42">
        <v>43831</v>
      </c>
      <c r="M257" s="42">
        <v>44196</v>
      </c>
      <c r="N257" s="21">
        <f t="shared" si="134"/>
        <v>52.142857142857146</v>
      </c>
      <c r="O257" s="22" t="s">
        <v>1318</v>
      </c>
      <c r="P257" s="22">
        <v>2</v>
      </c>
      <c r="Q257" s="32" t="s">
        <v>2351</v>
      </c>
      <c r="R257" s="41"/>
      <c r="S257" s="23">
        <f t="shared" si="125"/>
        <v>-1473.2</v>
      </c>
      <c r="T257" s="24">
        <f t="shared" si="128"/>
        <v>50</v>
      </c>
      <c r="U257" s="25">
        <f t="shared" si="129"/>
        <v>26.071428571428573</v>
      </c>
      <c r="V257" s="25">
        <f t="shared" si="130"/>
        <v>26.071428571428573</v>
      </c>
      <c r="W257" s="25">
        <f t="shared" si="131"/>
        <v>52.142857142857146</v>
      </c>
      <c r="X257" s="26"/>
      <c r="Y257" s="27" t="str">
        <f t="shared" si="135"/>
        <v>VENCIDA</v>
      </c>
      <c r="Z257" s="27" t="str">
        <f t="shared" si="132"/>
        <v/>
      </c>
      <c r="AA257" s="76" t="s">
        <v>1225</v>
      </c>
      <c r="AB257" s="29" t="str">
        <f t="shared" si="136"/>
        <v>H25AF17</v>
      </c>
      <c r="AC257" s="29">
        <f t="shared" si="133"/>
        <v>2</v>
      </c>
      <c r="AD257" s="29" t="str">
        <f t="shared" si="137"/>
        <v>H25AF17 - 2</v>
      </c>
      <c r="AE257" s="30">
        <f t="shared" si="138"/>
        <v>1</v>
      </c>
      <c r="AF257" s="30">
        <f t="shared" si="139"/>
        <v>1</v>
      </c>
      <c r="AG257" s="30" t="str">
        <f t="shared" si="140"/>
        <v>H25AF17.</v>
      </c>
      <c r="AH257" s="30" t="str">
        <f t="shared" si="141"/>
        <v>H25AF17</v>
      </c>
      <c r="AI257" s="9"/>
      <c r="AJ257" s="10"/>
      <c r="AK257" s="11"/>
      <c r="AL257" s="12"/>
    </row>
    <row r="258" spans="1:38" s="13" customFormat="1" ht="350.1" customHeight="1" x14ac:dyDescent="0.2">
      <c r="A258" s="26">
        <v>194</v>
      </c>
      <c r="B258" s="15">
        <v>257</v>
      </c>
      <c r="C258" s="26"/>
      <c r="D258" s="26" t="s">
        <v>1223</v>
      </c>
      <c r="E258" s="77" t="s">
        <v>39</v>
      </c>
      <c r="F258" s="43" t="s">
        <v>1885</v>
      </c>
      <c r="G258" s="78" t="s">
        <v>1170</v>
      </c>
      <c r="H258" s="78" t="s">
        <v>1854</v>
      </c>
      <c r="I258" s="78" t="s">
        <v>1855</v>
      </c>
      <c r="J258" s="80" t="s">
        <v>1883</v>
      </c>
      <c r="K258" s="26">
        <v>8</v>
      </c>
      <c r="L258" s="42">
        <v>43831</v>
      </c>
      <c r="M258" s="42">
        <v>43921</v>
      </c>
      <c r="N258" s="21">
        <f t="shared" si="134"/>
        <v>12.857142857142858</v>
      </c>
      <c r="O258" s="22" t="s">
        <v>1318</v>
      </c>
      <c r="P258" s="22">
        <v>8</v>
      </c>
      <c r="Q258" s="41" t="s">
        <v>1909</v>
      </c>
      <c r="R258" s="41"/>
      <c r="S258" s="23">
        <f t="shared" si="125"/>
        <v>-1464.0333333333333</v>
      </c>
      <c r="T258" s="24">
        <f t="shared" si="128"/>
        <v>100</v>
      </c>
      <c r="U258" s="25">
        <f t="shared" si="129"/>
        <v>12.857142857142858</v>
      </c>
      <c r="V258" s="25">
        <f t="shared" si="130"/>
        <v>12.857142857142858</v>
      </c>
      <c r="W258" s="25">
        <f t="shared" si="131"/>
        <v>12.857142857142858</v>
      </c>
      <c r="X258" s="26"/>
      <c r="Y258" s="27" t="str">
        <f t="shared" si="135"/>
        <v>CUMPLIDA</v>
      </c>
      <c r="Z258" s="27" t="str">
        <f t="shared" si="132"/>
        <v>VENCIDO</v>
      </c>
      <c r="AA258" s="76" t="s">
        <v>1225</v>
      </c>
      <c r="AB258" s="29" t="str">
        <f t="shared" si="136"/>
        <v>H26AF17</v>
      </c>
      <c r="AC258" s="29">
        <f t="shared" si="133"/>
        <v>1</v>
      </c>
      <c r="AD258" s="29" t="str">
        <f t="shared" si="137"/>
        <v>H26AF17 - 1</v>
      </c>
      <c r="AE258" s="30">
        <f t="shared" si="138"/>
        <v>5</v>
      </c>
      <c r="AF258" s="30">
        <f t="shared" si="139"/>
        <v>1</v>
      </c>
      <c r="AG258" s="30" t="str">
        <f t="shared" si="140"/>
        <v>H26AF17.</v>
      </c>
      <c r="AH258" s="30" t="str">
        <f t="shared" si="141"/>
        <v>H26AF17</v>
      </c>
      <c r="AI258" s="9"/>
      <c r="AJ258" s="10"/>
      <c r="AK258" s="11"/>
      <c r="AL258" s="12"/>
    </row>
    <row r="259" spans="1:38" s="13" customFormat="1" ht="350.1" customHeight="1" x14ac:dyDescent="0.2">
      <c r="A259" s="26"/>
      <c r="B259" s="15">
        <v>258</v>
      </c>
      <c r="C259" s="26"/>
      <c r="D259" s="26" t="s">
        <v>1223</v>
      </c>
      <c r="E259" s="77" t="s">
        <v>39</v>
      </c>
      <c r="F259" s="43" t="s">
        <v>1886</v>
      </c>
      <c r="G259" s="78" t="s">
        <v>1170</v>
      </c>
      <c r="H259" s="78" t="s">
        <v>1854</v>
      </c>
      <c r="I259" s="78" t="s">
        <v>1858</v>
      </c>
      <c r="J259" s="80" t="s">
        <v>1884</v>
      </c>
      <c r="K259" s="26">
        <v>4</v>
      </c>
      <c r="L259" s="42">
        <v>43831</v>
      </c>
      <c r="M259" s="42">
        <v>44196</v>
      </c>
      <c r="N259" s="21">
        <f t="shared" ref="N259" si="144">(+M259-L259)/7</f>
        <v>52.142857142857146</v>
      </c>
      <c r="O259" s="22" t="s">
        <v>1318</v>
      </c>
      <c r="P259" s="22">
        <v>2</v>
      </c>
      <c r="Q259" s="32" t="s">
        <v>2352</v>
      </c>
      <c r="R259" s="41"/>
      <c r="S259" s="23">
        <f t="shared" ref="S259:S322" si="145">(R259-M259)/30</f>
        <v>-1473.2</v>
      </c>
      <c r="T259" s="24">
        <f t="shared" si="128"/>
        <v>50</v>
      </c>
      <c r="U259" s="25">
        <f t="shared" si="129"/>
        <v>26.071428571428573</v>
      </c>
      <c r="V259" s="25">
        <f t="shared" si="130"/>
        <v>26.071428571428573</v>
      </c>
      <c r="W259" s="25">
        <f t="shared" si="131"/>
        <v>52.142857142857146</v>
      </c>
      <c r="X259" s="26"/>
      <c r="Y259" s="27" t="str">
        <f t="shared" si="135"/>
        <v>VENCIDA</v>
      </c>
      <c r="Z259" s="27" t="str">
        <f t="shared" si="132"/>
        <v/>
      </c>
      <c r="AA259" s="76" t="s">
        <v>1225</v>
      </c>
      <c r="AB259" s="29" t="str">
        <f t="shared" si="136"/>
        <v>H26AF17</v>
      </c>
      <c r="AC259" s="29">
        <f t="shared" si="133"/>
        <v>2</v>
      </c>
      <c r="AD259" s="29" t="str">
        <f t="shared" si="137"/>
        <v>H26AF17 - 2</v>
      </c>
      <c r="AE259" s="30">
        <f t="shared" si="138"/>
        <v>1</v>
      </c>
      <c r="AF259" s="30">
        <f t="shared" si="139"/>
        <v>1</v>
      </c>
      <c r="AG259" s="30" t="str">
        <f t="shared" si="140"/>
        <v>H26AF17.</v>
      </c>
      <c r="AH259" s="30" t="str">
        <f t="shared" si="141"/>
        <v>H26AF17</v>
      </c>
      <c r="AI259" s="9"/>
      <c r="AJ259" s="10"/>
      <c r="AK259" s="11"/>
      <c r="AL259" s="12"/>
    </row>
    <row r="260" spans="1:38" s="13" customFormat="1" ht="350.1" customHeight="1" x14ac:dyDescent="0.2">
      <c r="A260" s="26">
        <v>195</v>
      </c>
      <c r="B260" s="15">
        <v>259</v>
      </c>
      <c r="C260" s="26"/>
      <c r="D260" s="26" t="s">
        <v>1223</v>
      </c>
      <c r="E260" s="77" t="s">
        <v>39</v>
      </c>
      <c r="F260" s="43" t="s">
        <v>1173</v>
      </c>
      <c r="G260" s="78" t="s">
        <v>1170</v>
      </c>
      <c r="H260" s="78" t="s">
        <v>1854</v>
      </c>
      <c r="I260" s="78" t="s">
        <v>1855</v>
      </c>
      <c r="J260" s="80" t="s">
        <v>1883</v>
      </c>
      <c r="K260" s="26">
        <v>8</v>
      </c>
      <c r="L260" s="42">
        <v>43831</v>
      </c>
      <c r="M260" s="42">
        <v>43921</v>
      </c>
      <c r="N260" s="21">
        <f t="shared" si="134"/>
        <v>12.857142857142858</v>
      </c>
      <c r="O260" s="22" t="s">
        <v>1318</v>
      </c>
      <c r="P260" s="22">
        <v>8</v>
      </c>
      <c r="Q260" s="41" t="s">
        <v>1909</v>
      </c>
      <c r="R260" s="41"/>
      <c r="S260" s="23">
        <f t="shared" si="145"/>
        <v>-1464.0333333333333</v>
      </c>
      <c r="T260" s="24">
        <f t="shared" si="128"/>
        <v>100</v>
      </c>
      <c r="U260" s="25">
        <f t="shared" si="129"/>
        <v>12.857142857142858</v>
      </c>
      <c r="V260" s="25">
        <f t="shared" si="130"/>
        <v>12.857142857142858</v>
      </c>
      <c r="W260" s="25">
        <f t="shared" si="131"/>
        <v>12.857142857142858</v>
      </c>
      <c r="X260" s="26"/>
      <c r="Y260" s="27" t="str">
        <f t="shared" si="135"/>
        <v>CUMPLIDA</v>
      </c>
      <c r="Z260" s="27" t="str">
        <f t="shared" si="132"/>
        <v>VENCIDO</v>
      </c>
      <c r="AA260" s="76" t="s">
        <v>1225</v>
      </c>
      <c r="AB260" s="29" t="str">
        <f t="shared" si="136"/>
        <v>H27AF17</v>
      </c>
      <c r="AC260" s="29">
        <f t="shared" si="133"/>
        <v>1</v>
      </c>
      <c r="AD260" s="29" t="str">
        <f t="shared" si="137"/>
        <v>H27AF17 - 1</v>
      </c>
      <c r="AE260" s="30">
        <f t="shared" si="138"/>
        <v>5</v>
      </c>
      <c r="AF260" s="30">
        <f t="shared" si="139"/>
        <v>1</v>
      </c>
      <c r="AG260" s="30" t="str">
        <f t="shared" si="140"/>
        <v>H27AF17.</v>
      </c>
      <c r="AH260" s="30" t="str">
        <f t="shared" si="141"/>
        <v>H27AF17</v>
      </c>
      <c r="AI260" s="9"/>
      <c r="AJ260" s="10"/>
      <c r="AK260" s="11"/>
      <c r="AL260" s="12"/>
    </row>
    <row r="261" spans="1:38" s="13" customFormat="1" ht="350.1" customHeight="1" x14ac:dyDescent="0.2">
      <c r="A261" s="26"/>
      <c r="B261" s="15">
        <v>260</v>
      </c>
      <c r="C261" s="26"/>
      <c r="D261" s="26"/>
      <c r="E261" s="77" t="s">
        <v>39</v>
      </c>
      <c r="F261" s="43" t="s">
        <v>1174</v>
      </c>
      <c r="G261" s="78" t="s">
        <v>1170</v>
      </c>
      <c r="H261" s="78" t="s">
        <v>1854</v>
      </c>
      <c r="I261" s="78" t="s">
        <v>1858</v>
      </c>
      <c r="J261" s="80" t="s">
        <v>1884</v>
      </c>
      <c r="K261" s="26">
        <v>4</v>
      </c>
      <c r="L261" s="42">
        <v>43831</v>
      </c>
      <c r="M261" s="42">
        <v>44196</v>
      </c>
      <c r="N261" s="21">
        <f t="shared" si="134"/>
        <v>52.142857142857146</v>
      </c>
      <c r="O261" s="22" t="s">
        <v>1318</v>
      </c>
      <c r="P261" s="22">
        <v>2</v>
      </c>
      <c r="Q261" s="35" t="s">
        <v>2353</v>
      </c>
      <c r="R261" s="22"/>
      <c r="S261" s="23">
        <f t="shared" si="145"/>
        <v>-1473.2</v>
      </c>
      <c r="T261" s="24">
        <f t="shared" si="128"/>
        <v>50</v>
      </c>
      <c r="U261" s="25">
        <f t="shared" si="129"/>
        <v>26.071428571428573</v>
      </c>
      <c r="V261" s="25">
        <f t="shared" si="130"/>
        <v>26.071428571428573</v>
      </c>
      <c r="W261" s="25">
        <f t="shared" si="131"/>
        <v>52.142857142857146</v>
      </c>
      <c r="X261" s="26"/>
      <c r="Y261" s="27" t="str">
        <f t="shared" si="135"/>
        <v>VENCIDA</v>
      </c>
      <c r="Z261" s="27" t="str">
        <f t="shared" si="132"/>
        <v/>
      </c>
      <c r="AA261" s="76" t="s">
        <v>1225</v>
      </c>
      <c r="AB261" s="29" t="str">
        <f t="shared" si="136"/>
        <v>H27AF17</v>
      </c>
      <c r="AC261" s="29">
        <f t="shared" si="133"/>
        <v>2</v>
      </c>
      <c r="AD261" s="29" t="str">
        <f t="shared" si="137"/>
        <v>H27AF17 - 2</v>
      </c>
      <c r="AE261" s="30">
        <f t="shared" si="138"/>
        <v>1</v>
      </c>
      <c r="AF261" s="30">
        <f t="shared" si="139"/>
        <v>1</v>
      </c>
      <c r="AG261" s="30" t="str">
        <f t="shared" si="140"/>
        <v>H27AF17.</v>
      </c>
      <c r="AH261" s="30" t="str">
        <f t="shared" si="141"/>
        <v>H27AF17</v>
      </c>
      <c r="AI261" s="9"/>
      <c r="AJ261" s="10"/>
      <c r="AK261" s="11"/>
      <c r="AL261" s="12"/>
    </row>
    <row r="262" spans="1:38" s="13" customFormat="1" ht="350.1" customHeight="1" x14ac:dyDescent="0.2">
      <c r="A262" s="26">
        <v>196</v>
      </c>
      <c r="B262" s="15">
        <v>261</v>
      </c>
      <c r="C262" s="26"/>
      <c r="D262" s="26" t="s">
        <v>1223</v>
      </c>
      <c r="E262" s="77" t="s">
        <v>39</v>
      </c>
      <c r="F262" s="43" t="s">
        <v>1175</v>
      </c>
      <c r="G262" s="78" t="s">
        <v>1170</v>
      </c>
      <c r="H262" s="78" t="s">
        <v>1854</v>
      </c>
      <c r="I262" s="78" t="s">
        <v>1855</v>
      </c>
      <c r="J262" s="80" t="s">
        <v>1883</v>
      </c>
      <c r="K262" s="26">
        <v>8</v>
      </c>
      <c r="L262" s="42">
        <v>43831</v>
      </c>
      <c r="M262" s="42">
        <v>43921</v>
      </c>
      <c r="N262" s="21">
        <f t="shared" si="134"/>
        <v>12.857142857142858</v>
      </c>
      <c r="O262" s="22" t="s">
        <v>1318</v>
      </c>
      <c r="P262" s="22">
        <v>8</v>
      </c>
      <c r="Q262" s="41" t="s">
        <v>1909</v>
      </c>
      <c r="R262" s="41"/>
      <c r="S262" s="23">
        <f t="shared" si="145"/>
        <v>-1464.0333333333333</v>
      </c>
      <c r="T262" s="24">
        <f t="shared" si="128"/>
        <v>100</v>
      </c>
      <c r="U262" s="25">
        <f t="shared" si="129"/>
        <v>12.857142857142858</v>
      </c>
      <c r="V262" s="25">
        <f t="shared" si="130"/>
        <v>12.857142857142858</v>
      </c>
      <c r="W262" s="25">
        <f t="shared" si="131"/>
        <v>12.857142857142858</v>
      </c>
      <c r="X262" s="26"/>
      <c r="Y262" s="27" t="str">
        <f t="shared" si="135"/>
        <v>CUMPLIDA</v>
      </c>
      <c r="Z262" s="27" t="str">
        <f t="shared" si="132"/>
        <v>VENCIDO</v>
      </c>
      <c r="AA262" s="76" t="s">
        <v>1225</v>
      </c>
      <c r="AB262" s="29" t="str">
        <f t="shared" si="136"/>
        <v>H28AF17</v>
      </c>
      <c r="AC262" s="29">
        <f t="shared" si="133"/>
        <v>1</v>
      </c>
      <c r="AD262" s="29" t="str">
        <f t="shared" si="137"/>
        <v>H28AF17 - 1</v>
      </c>
      <c r="AE262" s="30">
        <f t="shared" si="138"/>
        <v>5</v>
      </c>
      <c r="AF262" s="30">
        <f t="shared" si="139"/>
        <v>1</v>
      </c>
      <c r="AG262" s="30" t="str">
        <f t="shared" si="140"/>
        <v>H28AF17.</v>
      </c>
      <c r="AH262" s="30" t="str">
        <f t="shared" si="141"/>
        <v>H28AF17</v>
      </c>
      <c r="AI262" s="9"/>
      <c r="AJ262" s="10"/>
      <c r="AK262" s="11"/>
      <c r="AL262" s="12"/>
    </row>
    <row r="263" spans="1:38" s="13" customFormat="1" ht="350.1" customHeight="1" x14ac:dyDescent="0.2">
      <c r="A263" s="26"/>
      <c r="B263" s="15">
        <v>262</v>
      </c>
      <c r="C263" s="26"/>
      <c r="D263" s="26"/>
      <c r="E263" s="77" t="s">
        <v>39</v>
      </c>
      <c r="F263" s="43" t="s">
        <v>1176</v>
      </c>
      <c r="G263" s="78" t="s">
        <v>1170</v>
      </c>
      <c r="H263" s="78" t="s">
        <v>1854</v>
      </c>
      <c r="I263" s="78" t="s">
        <v>1858</v>
      </c>
      <c r="J263" s="80" t="s">
        <v>1884</v>
      </c>
      <c r="K263" s="26">
        <v>4</v>
      </c>
      <c r="L263" s="42">
        <v>43831</v>
      </c>
      <c r="M263" s="42">
        <v>44196</v>
      </c>
      <c r="N263" s="21">
        <f t="shared" si="134"/>
        <v>52.142857142857146</v>
      </c>
      <c r="O263" s="22" t="s">
        <v>1318</v>
      </c>
      <c r="P263" s="22">
        <v>2</v>
      </c>
      <c r="Q263" s="32" t="s">
        <v>2352</v>
      </c>
      <c r="R263" s="41"/>
      <c r="S263" s="23">
        <f t="shared" si="145"/>
        <v>-1473.2</v>
      </c>
      <c r="T263" s="24">
        <f t="shared" si="128"/>
        <v>50</v>
      </c>
      <c r="U263" s="25">
        <f t="shared" si="129"/>
        <v>26.071428571428573</v>
      </c>
      <c r="V263" s="25">
        <f t="shared" si="130"/>
        <v>26.071428571428573</v>
      </c>
      <c r="W263" s="25">
        <f t="shared" si="131"/>
        <v>52.142857142857146</v>
      </c>
      <c r="X263" s="26"/>
      <c r="Y263" s="27" t="str">
        <f t="shared" si="135"/>
        <v>VENCIDA</v>
      </c>
      <c r="Z263" s="27" t="str">
        <f t="shared" si="132"/>
        <v/>
      </c>
      <c r="AA263" s="76" t="s">
        <v>1225</v>
      </c>
      <c r="AB263" s="29" t="str">
        <f t="shared" si="136"/>
        <v>H28AF17</v>
      </c>
      <c r="AC263" s="29">
        <f t="shared" si="133"/>
        <v>2</v>
      </c>
      <c r="AD263" s="29" t="str">
        <f t="shared" si="137"/>
        <v>H28AF17 - 2</v>
      </c>
      <c r="AE263" s="30">
        <f t="shared" si="138"/>
        <v>1</v>
      </c>
      <c r="AF263" s="30">
        <f t="shared" si="139"/>
        <v>1</v>
      </c>
      <c r="AG263" s="30" t="str">
        <f t="shared" si="140"/>
        <v>H28AF17.</v>
      </c>
      <c r="AH263" s="30" t="str">
        <f t="shared" si="141"/>
        <v>H28AF17</v>
      </c>
      <c r="AI263" s="9"/>
      <c r="AJ263" s="10"/>
      <c r="AK263" s="11"/>
      <c r="AL263" s="12"/>
    </row>
    <row r="264" spans="1:38" s="13" customFormat="1" ht="350.1" customHeight="1" x14ac:dyDescent="0.2">
      <c r="A264" s="26">
        <v>197</v>
      </c>
      <c r="B264" s="15">
        <v>263</v>
      </c>
      <c r="C264" s="26"/>
      <c r="D264" s="26" t="s">
        <v>1223</v>
      </c>
      <c r="E264" s="77" t="s">
        <v>39</v>
      </c>
      <c r="F264" s="43" t="s">
        <v>1887</v>
      </c>
      <c r="G264" s="78" t="s">
        <v>1170</v>
      </c>
      <c r="H264" s="78" t="s">
        <v>1854</v>
      </c>
      <c r="I264" s="78" t="s">
        <v>1855</v>
      </c>
      <c r="J264" s="80" t="s">
        <v>1883</v>
      </c>
      <c r="K264" s="26">
        <v>8</v>
      </c>
      <c r="L264" s="42">
        <v>43831</v>
      </c>
      <c r="M264" s="42">
        <v>43921</v>
      </c>
      <c r="N264" s="21">
        <f t="shared" si="134"/>
        <v>12.857142857142858</v>
      </c>
      <c r="O264" s="22" t="s">
        <v>1318</v>
      </c>
      <c r="P264" s="22">
        <v>8</v>
      </c>
      <c r="Q264" s="41" t="s">
        <v>1909</v>
      </c>
      <c r="R264" s="41"/>
      <c r="S264" s="23">
        <f t="shared" si="145"/>
        <v>-1464.0333333333333</v>
      </c>
      <c r="T264" s="24">
        <f t="shared" si="128"/>
        <v>100</v>
      </c>
      <c r="U264" s="25">
        <f t="shared" si="129"/>
        <v>12.857142857142858</v>
      </c>
      <c r="V264" s="25">
        <f t="shared" si="130"/>
        <v>12.857142857142858</v>
      </c>
      <c r="W264" s="25">
        <f t="shared" si="131"/>
        <v>12.857142857142858</v>
      </c>
      <c r="X264" s="26"/>
      <c r="Y264" s="27" t="str">
        <f t="shared" si="135"/>
        <v>CUMPLIDA</v>
      </c>
      <c r="Z264" s="27" t="str">
        <f t="shared" si="132"/>
        <v>VENCIDO</v>
      </c>
      <c r="AA264" s="76" t="s">
        <v>1225</v>
      </c>
      <c r="AB264" s="29" t="str">
        <f t="shared" si="136"/>
        <v>H29AF17</v>
      </c>
      <c r="AC264" s="29">
        <f t="shared" si="133"/>
        <v>1</v>
      </c>
      <c r="AD264" s="29" t="str">
        <f t="shared" si="137"/>
        <v>H29AF17 - 1</v>
      </c>
      <c r="AE264" s="30">
        <f t="shared" si="138"/>
        <v>5</v>
      </c>
      <c r="AF264" s="30">
        <f t="shared" si="139"/>
        <v>1</v>
      </c>
      <c r="AG264" s="30" t="str">
        <f t="shared" si="140"/>
        <v>H29AF17.</v>
      </c>
      <c r="AH264" s="30" t="str">
        <f t="shared" si="141"/>
        <v>H29AF17</v>
      </c>
      <c r="AI264" s="9"/>
      <c r="AJ264" s="10"/>
      <c r="AK264" s="11"/>
      <c r="AL264" s="12"/>
    </row>
    <row r="265" spans="1:38" s="13" customFormat="1" ht="350.1" customHeight="1" x14ac:dyDescent="0.2">
      <c r="A265" s="26"/>
      <c r="B265" s="15">
        <v>264</v>
      </c>
      <c r="C265" s="26"/>
      <c r="D265" s="26" t="s">
        <v>1223</v>
      </c>
      <c r="E265" s="77" t="s">
        <v>39</v>
      </c>
      <c r="F265" s="43" t="s">
        <v>1888</v>
      </c>
      <c r="G265" s="78" t="s">
        <v>1170</v>
      </c>
      <c r="H265" s="78" t="s">
        <v>1854</v>
      </c>
      <c r="I265" s="78" t="s">
        <v>1858</v>
      </c>
      <c r="J265" s="80" t="s">
        <v>1884</v>
      </c>
      <c r="K265" s="26">
        <v>4</v>
      </c>
      <c r="L265" s="42">
        <v>43831</v>
      </c>
      <c r="M265" s="42">
        <v>44196</v>
      </c>
      <c r="N265" s="21">
        <f t="shared" ref="N265" si="146">(+M265-L265)/7</f>
        <v>52.142857142857146</v>
      </c>
      <c r="O265" s="22" t="s">
        <v>1318</v>
      </c>
      <c r="P265" s="22">
        <v>2</v>
      </c>
      <c r="Q265" s="32" t="s">
        <v>2352</v>
      </c>
      <c r="R265" s="41"/>
      <c r="S265" s="23">
        <f t="shared" si="145"/>
        <v>-1473.2</v>
      </c>
      <c r="T265" s="24">
        <f t="shared" si="128"/>
        <v>50</v>
      </c>
      <c r="U265" s="25">
        <f t="shared" si="129"/>
        <v>26.071428571428573</v>
      </c>
      <c r="V265" s="25">
        <f t="shared" si="130"/>
        <v>26.071428571428573</v>
      </c>
      <c r="W265" s="25">
        <f t="shared" si="131"/>
        <v>52.142857142857146</v>
      </c>
      <c r="X265" s="26"/>
      <c r="Y265" s="27" t="str">
        <f t="shared" si="135"/>
        <v>VENCIDA</v>
      </c>
      <c r="Z265" s="27" t="str">
        <f t="shared" si="132"/>
        <v/>
      </c>
      <c r="AA265" s="76" t="s">
        <v>1225</v>
      </c>
      <c r="AB265" s="29" t="str">
        <f t="shared" si="136"/>
        <v>H29AF17</v>
      </c>
      <c r="AC265" s="29">
        <f t="shared" si="133"/>
        <v>2</v>
      </c>
      <c r="AD265" s="29" t="str">
        <f t="shared" si="137"/>
        <v>H29AF17 - 2</v>
      </c>
      <c r="AE265" s="30">
        <f t="shared" si="138"/>
        <v>1</v>
      </c>
      <c r="AF265" s="30">
        <f t="shared" si="139"/>
        <v>1</v>
      </c>
      <c r="AG265" s="30" t="str">
        <f t="shared" si="140"/>
        <v>H29AF17.</v>
      </c>
      <c r="AH265" s="30" t="str">
        <f t="shared" si="141"/>
        <v>H29AF17</v>
      </c>
      <c r="AI265" s="9"/>
      <c r="AJ265" s="10"/>
      <c r="AK265" s="11"/>
      <c r="AL265" s="12"/>
    </row>
    <row r="266" spans="1:38" s="13" customFormat="1" ht="350.1" customHeight="1" x14ac:dyDescent="0.2">
      <c r="A266" s="26">
        <v>198</v>
      </c>
      <c r="B266" s="15">
        <v>265</v>
      </c>
      <c r="C266" s="26"/>
      <c r="D266" s="26" t="s">
        <v>1223</v>
      </c>
      <c r="E266" s="77" t="s">
        <v>39</v>
      </c>
      <c r="F266" s="43" t="s">
        <v>1889</v>
      </c>
      <c r="G266" s="78" t="s">
        <v>1170</v>
      </c>
      <c r="H266" s="78" t="s">
        <v>1854</v>
      </c>
      <c r="I266" s="78" t="s">
        <v>1855</v>
      </c>
      <c r="J266" s="80" t="s">
        <v>1883</v>
      </c>
      <c r="K266" s="26">
        <v>8</v>
      </c>
      <c r="L266" s="42">
        <v>43831</v>
      </c>
      <c r="M266" s="42">
        <v>43921</v>
      </c>
      <c r="N266" s="21">
        <f t="shared" si="134"/>
        <v>12.857142857142858</v>
      </c>
      <c r="O266" s="22" t="s">
        <v>1318</v>
      </c>
      <c r="P266" s="22">
        <v>8</v>
      </c>
      <c r="Q266" s="41" t="s">
        <v>1909</v>
      </c>
      <c r="R266" s="41"/>
      <c r="S266" s="23">
        <f t="shared" si="145"/>
        <v>-1464.0333333333333</v>
      </c>
      <c r="T266" s="24">
        <f t="shared" si="128"/>
        <v>100</v>
      </c>
      <c r="U266" s="25">
        <f t="shared" si="129"/>
        <v>12.857142857142858</v>
      </c>
      <c r="V266" s="25">
        <f t="shared" si="130"/>
        <v>12.857142857142858</v>
      </c>
      <c r="W266" s="25">
        <f t="shared" si="131"/>
        <v>12.857142857142858</v>
      </c>
      <c r="X266" s="26"/>
      <c r="Y266" s="27" t="str">
        <f t="shared" si="135"/>
        <v>CUMPLIDA</v>
      </c>
      <c r="Z266" s="27" t="str">
        <f t="shared" si="132"/>
        <v>VENCIDO</v>
      </c>
      <c r="AA266" s="76" t="s">
        <v>1225</v>
      </c>
      <c r="AB266" s="29" t="str">
        <f t="shared" si="136"/>
        <v>H30AF17</v>
      </c>
      <c r="AC266" s="29">
        <f t="shared" si="133"/>
        <v>1</v>
      </c>
      <c r="AD266" s="29" t="str">
        <f t="shared" si="137"/>
        <v>H30AF17 - 1</v>
      </c>
      <c r="AE266" s="30">
        <f t="shared" si="138"/>
        <v>5</v>
      </c>
      <c r="AF266" s="30">
        <f t="shared" si="139"/>
        <v>1</v>
      </c>
      <c r="AG266" s="30" t="str">
        <f t="shared" si="140"/>
        <v>H30AF17.</v>
      </c>
      <c r="AH266" s="30" t="str">
        <f t="shared" si="141"/>
        <v>H30AF17</v>
      </c>
      <c r="AI266" s="9"/>
      <c r="AJ266" s="10"/>
      <c r="AK266" s="11"/>
      <c r="AL266" s="12"/>
    </row>
    <row r="267" spans="1:38" s="13" customFormat="1" ht="350.1" customHeight="1" x14ac:dyDescent="0.2">
      <c r="A267" s="26"/>
      <c r="B267" s="15">
        <v>266</v>
      </c>
      <c r="C267" s="26"/>
      <c r="D267" s="26" t="s">
        <v>1223</v>
      </c>
      <c r="E267" s="77" t="s">
        <v>39</v>
      </c>
      <c r="F267" s="43" t="s">
        <v>1890</v>
      </c>
      <c r="G267" s="78" t="s">
        <v>1170</v>
      </c>
      <c r="H267" s="78" t="s">
        <v>1854</v>
      </c>
      <c r="I267" s="78" t="s">
        <v>1858</v>
      </c>
      <c r="J267" s="80" t="s">
        <v>1884</v>
      </c>
      <c r="K267" s="26">
        <v>4</v>
      </c>
      <c r="L267" s="42">
        <v>43831</v>
      </c>
      <c r="M267" s="42">
        <v>44196</v>
      </c>
      <c r="N267" s="21">
        <f t="shared" ref="N267" si="147">(+M267-L267)/7</f>
        <v>52.142857142857146</v>
      </c>
      <c r="O267" s="22" t="s">
        <v>1318</v>
      </c>
      <c r="P267" s="22">
        <v>2</v>
      </c>
      <c r="Q267" s="32" t="s">
        <v>2352</v>
      </c>
      <c r="R267" s="41"/>
      <c r="S267" s="23">
        <f t="shared" si="145"/>
        <v>-1473.2</v>
      </c>
      <c r="T267" s="24">
        <f t="shared" si="128"/>
        <v>50</v>
      </c>
      <c r="U267" s="25">
        <f t="shared" si="129"/>
        <v>26.071428571428573</v>
      </c>
      <c r="V267" s="25">
        <f t="shared" si="130"/>
        <v>26.071428571428573</v>
      </c>
      <c r="W267" s="25">
        <f t="shared" si="131"/>
        <v>52.142857142857146</v>
      </c>
      <c r="X267" s="26"/>
      <c r="Y267" s="27" t="str">
        <f t="shared" si="135"/>
        <v>VENCIDA</v>
      </c>
      <c r="Z267" s="27" t="str">
        <f t="shared" si="132"/>
        <v/>
      </c>
      <c r="AA267" s="76" t="s">
        <v>1225</v>
      </c>
      <c r="AB267" s="29" t="str">
        <f t="shared" si="136"/>
        <v>H30AF17</v>
      </c>
      <c r="AC267" s="29">
        <f t="shared" si="133"/>
        <v>2</v>
      </c>
      <c r="AD267" s="29" t="str">
        <f t="shared" si="137"/>
        <v>H30AF17 - 2</v>
      </c>
      <c r="AE267" s="30">
        <f t="shared" si="138"/>
        <v>1</v>
      </c>
      <c r="AF267" s="30">
        <f t="shared" si="139"/>
        <v>1</v>
      </c>
      <c r="AG267" s="30" t="str">
        <f t="shared" si="140"/>
        <v>H30AF17.</v>
      </c>
      <c r="AH267" s="30" t="str">
        <f t="shared" si="141"/>
        <v>H30AF17</v>
      </c>
      <c r="AI267" s="9"/>
      <c r="AJ267" s="10"/>
      <c r="AK267" s="11"/>
      <c r="AL267" s="12"/>
    </row>
    <row r="268" spans="1:38" s="13" customFormat="1" ht="350.1" customHeight="1" x14ac:dyDescent="0.2">
      <c r="A268" s="26">
        <v>199</v>
      </c>
      <c r="B268" s="15">
        <v>267</v>
      </c>
      <c r="C268" s="26"/>
      <c r="D268" s="26" t="s">
        <v>1223</v>
      </c>
      <c r="E268" s="77" t="s">
        <v>39</v>
      </c>
      <c r="F268" s="43" t="s">
        <v>1891</v>
      </c>
      <c r="G268" s="78" t="s">
        <v>1170</v>
      </c>
      <c r="H268" s="78" t="s">
        <v>1854</v>
      </c>
      <c r="I268" s="78" t="s">
        <v>1855</v>
      </c>
      <c r="J268" s="80" t="s">
        <v>1883</v>
      </c>
      <c r="K268" s="26">
        <v>8</v>
      </c>
      <c r="L268" s="42">
        <v>43831</v>
      </c>
      <c r="M268" s="42">
        <v>43921</v>
      </c>
      <c r="N268" s="21">
        <f t="shared" si="134"/>
        <v>12.857142857142858</v>
      </c>
      <c r="O268" s="22" t="s">
        <v>1318</v>
      </c>
      <c r="P268" s="22">
        <v>8</v>
      </c>
      <c r="Q268" s="41" t="s">
        <v>1909</v>
      </c>
      <c r="R268" s="41"/>
      <c r="S268" s="23">
        <f t="shared" si="145"/>
        <v>-1464.0333333333333</v>
      </c>
      <c r="T268" s="24">
        <f t="shared" si="128"/>
        <v>100</v>
      </c>
      <c r="U268" s="25">
        <f t="shared" si="129"/>
        <v>12.857142857142858</v>
      </c>
      <c r="V268" s="25">
        <f t="shared" si="130"/>
        <v>12.857142857142858</v>
      </c>
      <c r="W268" s="25">
        <f t="shared" si="131"/>
        <v>12.857142857142858</v>
      </c>
      <c r="X268" s="26"/>
      <c r="Y268" s="27" t="str">
        <f t="shared" si="135"/>
        <v>CUMPLIDA</v>
      </c>
      <c r="Z268" s="27" t="str">
        <f t="shared" si="132"/>
        <v>VENCIDO</v>
      </c>
      <c r="AA268" s="76" t="s">
        <v>1225</v>
      </c>
      <c r="AB268" s="29" t="str">
        <f t="shared" si="136"/>
        <v>H31AF17</v>
      </c>
      <c r="AC268" s="29">
        <f t="shared" si="133"/>
        <v>1</v>
      </c>
      <c r="AD268" s="29" t="str">
        <f t="shared" si="137"/>
        <v>H31AF17 - 1</v>
      </c>
      <c r="AE268" s="30">
        <f t="shared" si="138"/>
        <v>5</v>
      </c>
      <c r="AF268" s="30">
        <f t="shared" si="139"/>
        <v>1</v>
      </c>
      <c r="AG268" s="30" t="str">
        <f t="shared" si="140"/>
        <v>H31AF17.</v>
      </c>
      <c r="AH268" s="30" t="str">
        <f t="shared" si="141"/>
        <v>H31AF17</v>
      </c>
      <c r="AI268" s="9"/>
      <c r="AJ268" s="10"/>
      <c r="AK268" s="11"/>
      <c r="AL268" s="12"/>
    </row>
    <row r="269" spans="1:38" s="13" customFormat="1" ht="350.1" customHeight="1" x14ac:dyDescent="0.2">
      <c r="A269" s="26"/>
      <c r="B269" s="15">
        <v>268</v>
      </c>
      <c r="C269" s="26"/>
      <c r="D269" s="26" t="s">
        <v>1223</v>
      </c>
      <c r="E269" s="77" t="s">
        <v>39</v>
      </c>
      <c r="F269" s="43" t="s">
        <v>1892</v>
      </c>
      <c r="G269" s="78" t="s">
        <v>1170</v>
      </c>
      <c r="H269" s="78" t="s">
        <v>1854</v>
      </c>
      <c r="I269" s="78" t="s">
        <v>1858</v>
      </c>
      <c r="J269" s="80" t="s">
        <v>1884</v>
      </c>
      <c r="K269" s="26">
        <v>4</v>
      </c>
      <c r="L269" s="42">
        <v>43831</v>
      </c>
      <c r="M269" s="42">
        <v>44196</v>
      </c>
      <c r="N269" s="21">
        <f t="shared" ref="N269" si="148">(+M269-L269)/7</f>
        <v>52.142857142857146</v>
      </c>
      <c r="O269" s="22" t="s">
        <v>1318</v>
      </c>
      <c r="P269" s="22">
        <v>2</v>
      </c>
      <c r="Q269" s="32" t="s">
        <v>2352</v>
      </c>
      <c r="R269" s="41"/>
      <c r="S269" s="23">
        <f t="shared" si="145"/>
        <v>-1473.2</v>
      </c>
      <c r="T269" s="24">
        <f t="shared" si="128"/>
        <v>50</v>
      </c>
      <c r="U269" s="25">
        <f t="shared" si="129"/>
        <v>26.071428571428573</v>
      </c>
      <c r="V269" s="25">
        <f t="shared" si="130"/>
        <v>26.071428571428573</v>
      </c>
      <c r="W269" s="25">
        <f t="shared" si="131"/>
        <v>52.142857142857146</v>
      </c>
      <c r="X269" s="26"/>
      <c r="Y269" s="27" t="str">
        <f t="shared" si="135"/>
        <v>VENCIDA</v>
      </c>
      <c r="Z269" s="27" t="str">
        <f t="shared" si="132"/>
        <v/>
      </c>
      <c r="AA269" s="76" t="s">
        <v>1225</v>
      </c>
      <c r="AB269" s="29" t="str">
        <f t="shared" si="136"/>
        <v>H31AF17</v>
      </c>
      <c r="AC269" s="29">
        <f t="shared" si="133"/>
        <v>2</v>
      </c>
      <c r="AD269" s="29" t="str">
        <f t="shared" si="137"/>
        <v>H31AF17 - 2</v>
      </c>
      <c r="AE269" s="30">
        <f t="shared" si="138"/>
        <v>1</v>
      </c>
      <c r="AF269" s="30">
        <f t="shared" si="139"/>
        <v>1</v>
      </c>
      <c r="AG269" s="30" t="str">
        <f t="shared" si="140"/>
        <v>H31AF17.</v>
      </c>
      <c r="AH269" s="30" t="str">
        <f t="shared" si="141"/>
        <v>H31AF17</v>
      </c>
      <c r="AI269" s="9"/>
      <c r="AJ269" s="10"/>
      <c r="AK269" s="11"/>
      <c r="AL269" s="12"/>
    </row>
    <row r="270" spans="1:38" s="13" customFormat="1" ht="350.1" customHeight="1" x14ac:dyDescent="0.2">
      <c r="A270" s="26">
        <v>200</v>
      </c>
      <c r="B270" s="15">
        <v>269</v>
      </c>
      <c r="C270" s="26"/>
      <c r="D270" s="26" t="s">
        <v>1223</v>
      </c>
      <c r="E270" s="77" t="s">
        <v>39</v>
      </c>
      <c r="F270" s="43" t="s">
        <v>1893</v>
      </c>
      <c r="G270" s="78" t="s">
        <v>1170</v>
      </c>
      <c r="H270" s="78" t="s">
        <v>1854</v>
      </c>
      <c r="I270" s="78" t="s">
        <v>1855</v>
      </c>
      <c r="J270" s="80" t="s">
        <v>1883</v>
      </c>
      <c r="K270" s="26">
        <v>8</v>
      </c>
      <c r="L270" s="42">
        <v>43831</v>
      </c>
      <c r="M270" s="42">
        <v>43921</v>
      </c>
      <c r="N270" s="21">
        <f t="shared" si="134"/>
        <v>12.857142857142858</v>
      </c>
      <c r="O270" s="22" t="s">
        <v>1318</v>
      </c>
      <c r="P270" s="22">
        <v>8</v>
      </c>
      <c r="Q270" s="41" t="s">
        <v>1909</v>
      </c>
      <c r="R270" s="41"/>
      <c r="S270" s="23">
        <f t="shared" si="145"/>
        <v>-1464.0333333333333</v>
      </c>
      <c r="T270" s="24">
        <f t="shared" si="128"/>
        <v>100</v>
      </c>
      <c r="U270" s="25">
        <f t="shared" si="129"/>
        <v>12.857142857142858</v>
      </c>
      <c r="V270" s="25">
        <f t="shared" si="130"/>
        <v>12.857142857142858</v>
      </c>
      <c r="W270" s="25">
        <f t="shared" si="131"/>
        <v>12.857142857142858</v>
      </c>
      <c r="X270" s="26"/>
      <c r="Y270" s="27" t="str">
        <f t="shared" si="135"/>
        <v>CUMPLIDA</v>
      </c>
      <c r="Z270" s="27" t="str">
        <f t="shared" si="132"/>
        <v>VENCIDO</v>
      </c>
      <c r="AA270" s="76" t="s">
        <v>1225</v>
      </c>
      <c r="AB270" s="29" t="str">
        <f t="shared" si="136"/>
        <v>H32AF17</v>
      </c>
      <c r="AC270" s="29">
        <f t="shared" si="133"/>
        <v>1</v>
      </c>
      <c r="AD270" s="29" t="str">
        <f t="shared" si="137"/>
        <v>H32AF17 - 1</v>
      </c>
      <c r="AE270" s="30">
        <f t="shared" si="138"/>
        <v>5</v>
      </c>
      <c r="AF270" s="30">
        <f t="shared" si="139"/>
        <v>1</v>
      </c>
      <c r="AG270" s="30" t="str">
        <f t="shared" si="140"/>
        <v>H32AF17.</v>
      </c>
      <c r="AH270" s="30" t="str">
        <f t="shared" si="141"/>
        <v>H32AF17</v>
      </c>
      <c r="AI270" s="9"/>
      <c r="AJ270" s="10"/>
      <c r="AK270" s="11"/>
      <c r="AL270" s="12"/>
    </row>
    <row r="271" spans="1:38" s="13" customFormat="1" ht="350.1" customHeight="1" x14ac:dyDescent="0.2">
      <c r="A271" s="26"/>
      <c r="B271" s="15">
        <v>270</v>
      </c>
      <c r="C271" s="26"/>
      <c r="D271" s="26" t="s">
        <v>1223</v>
      </c>
      <c r="E271" s="77" t="s">
        <v>39</v>
      </c>
      <c r="F271" s="43" t="s">
        <v>1894</v>
      </c>
      <c r="G271" s="78" t="s">
        <v>1170</v>
      </c>
      <c r="H271" s="78" t="s">
        <v>1854</v>
      </c>
      <c r="I271" s="78" t="s">
        <v>1858</v>
      </c>
      <c r="J271" s="80" t="s">
        <v>1884</v>
      </c>
      <c r="K271" s="26">
        <v>4</v>
      </c>
      <c r="L271" s="42">
        <v>43831</v>
      </c>
      <c r="M271" s="42">
        <v>44196</v>
      </c>
      <c r="N271" s="21">
        <f t="shared" ref="N271" si="149">(+M271-L271)/7</f>
        <v>52.142857142857146</v>
      </c>
      <c r="O271" s="22" t="s">
        <v>1318</v>
      </c>
      <c r="P271" s="22">
        <v>2</v>
      </c>
      <c r="Q271" s="32" t="s">
        <v>2352</v>
      </c>
      <c r="R271" s="41"/>
      <c r="S271" s="23">
        <f t="shared" si="145"/>
        <v>-1473.2</v>
      </c>
      <c r="T271" s="24">
        <f t="shared" si="128"/>
        <v>50</v>
      </c>
      <c r="U271" s="25">
        <f t="shared" si="129"/>
        <v>26.071428571428573</v>
      </c>
      <c r="V271" s="25">
        <f t="shared" si="130"/>
        <v>26.071428571428573</v>
      </c>
      <c r="W271" s="25">
        <f t="shared" si="131"/>
        <v>52.142857142857146</v>
      </c>
      <c r="X271" s="26"/>
      <c r="Y271" s="27" t="str">
        <f t="shared" si="135"/>
        <v>VENCIDA</v>
      </c>
      <c r="Z271" s="27" t="str">
        <f t="shared" si="132"/>
        <v/>
      </c>
      <c r="AA271" s="76" t="s">
        <v>1225</v>
      </c>
      <c r="AB271" s="29" t="str">
        <f t="shared" si="136"/>
        <v>H32AF17</v>
      </c>
      <c r="AC271" s="29">
        <f t="shared" si="133"/>
        <v>2</v>
      </c>
      <c r="AD271" s="29" t="str">
        <f t="shared" si="137"/>
        <v>H32AF17 - 2</v>
      </c>
      <c r="AE271" s="30">
        <f t="shared" si="138"/>
        <v>1</v>
      </c>
      <c r="AF271" s="30">
        <f t="shared" si="139"/>
        <v>1</v>
      </c>
      <c r="AG271" s="30" t="str">
        <f t="shared" si="140"/>
        <v>H32AF17.</v>
      </c>
      <c r="AH271" s="30" t="str">
        <f t="shared" si="141"/>
        <v>H32AF17</v>
      </c>
      <c r="AI271" s="9"/>
      <c r="AJ271" s="10"/>
      <c r="AK271" s="11"/>
      <c r="AL271" s="12"/>
    </row>
    <row r="272" spans="1:38" s="13" customFormat="1" ht="350.1" customHeight="1" x14ac:dyDescent="0.2">
      <c r="A272" s="26">
        <v>201</v>
      </c>
      <c r="B272" s="15">
        <v>271</v>
      </c>
      <c r="C272" s="26"/>
      <c r="D272" s="26" t="s">
        <v>1223</v>
      </c>
      <c r="E272" s="77" t="s">
        <v>39</v>
      </c>
      <c r="F272" s="43" t="s">
        <v>1895</v>
      </c>
      <c r="G272" s="78" t="s">
        <v>1170</v>
      </c>
      <c r="H272" s="78" t="s">
        <v>1854</v>
      </c>
      <c r="I272" s="78" t="s">
        <v>1855</v>
      </c>
      <c r="J272" s="80" t="s">
        <v>1883</v>
      </c>
      <c r="K272" s="26">
        <v>8</v>
      </c>
      <c r="L272" s="42">
        <v>43831</v>
      </c>
      <c r="M272" s="42">
        <v>43921</v>
      </c>
      <c r="N272" s="21">
        <f t="shared" si="134"/>
        <v>12.857142857142858</v>
      </c>
      <c r="O272" s="22" t="s">
        <v>1318</v>
      </c>
      <c r="P272" s="22">
        <v>8</v>
      </c>
      <c r="Q272" s="41" t="s">
        <v>1909</v>
      </c>
      <c r="R272" s="41"/>
      <c r="S272" s="23">
        <f t="shared" si="145"/>
        <v>-1464.0333333333333</v>
      </c>
      <c r="T272" s="24">
        <f t="shared" si="128"/>
        <v>100</v>
      </c>
      <c r="U272" s="25">
        <f t="shared" si="129"/>
        <v>12.857142857142858</v>
      </c>
      <c r="V272" s="25">
        <f t="shared" si="130"/>
        <v>12.857142857142858</v>
      </c>
      <c r="W272" s="25">
        <f t="shared" si="131"/>
        <v>12.857142857142858</v>
      </c>
      <c r="X272" s="26"/>
      <c r="Y272" s="27" t="str">
        <f t="shared" si="135"/>
        <v>CUMPLIDA</v>
      </c>
      <c r="Z272" s="27" t="str">
        <f t="shared" si="132"/>
        <v>VENCIDO</v>
      </c>
      <c r="AA272" s="76" t="s">
        <v>1225</v>
      </c>
      <c r="AB272" s="29" t="str">
        <f t="shared" si="136"/>
        <v>H33AF17</v>
      </c>
      <c r="AC272" s="29">
        <f t="shared" si="133"/>
        <v>1</v>
      </c>
      <c r="AD272" s="29" t="str">
        <f t="shared" si="137"/>
        <v>H33AF17 - 1</v>
      </c>
      <c r="AE272" s="30">
        <f t="shared" si="138"/>
        <v>5</v>
      </c>
      <c r="AF272" s="30">
        <f t="shared" si="139"/>
        <v>1</v>
      </c>
      <c r="AG272" s="30" t="str">
        <f t="shared" si="140"/>
        <v>H33AF17.</v>
      </c>
      <c r="AH272" s="30" t="str">
        <f t="shared" si="141"/>
        <v>H33AF17</v>
      </c>
      <c r="AI272" s="9"/>
      <c r="AJ272" s="10"/>
      <c r="AK272" s="11"/>
      <c r="AL272" s="12"/>
    </row>
    <row r="273" spans="1:38" s="13" customFormat="1" ht="350.1" customHeight="1" x14ac:dyDescent="0.2">
      <c r="A273" s="26"/>
      <c r="B273" s="15">
        <v>272</v>
      </c>
      <c r="C273" s="26"/>
      <c r="D273" s="26" t="s">
        <v>1223</v>
      </c>
      <c r="E273" s="77" t="s">
        <v>39</v>
      </c>
      <c r="F273" s="43" t="s">
        <v>1910</v>
      </c>
      <c r="G273" s="78" t="s">
        <v>1170</v>
      </c>
      <c r="H273" s="78" t="s">
        <v>1854</v>
      </c>
      <c r="I273" s="78" t="s">
        <v>1858</v>
      </c>
      <c r="J273" s="80" t="s">
        <v>1884</v>
      </c>
      <c r="K273" s="26">
        <v>4</v>
      </c>
      <c r="L273" s="42">
        <v>43831</v>
      </c>
      <c r="M273" s="42">
        <v>44196</v>
      </c>
      <c r="N273" s="21">
        <f t="shared" ref="N273" si="150">(+M273-L273)/7</f>
        <v>52.142857142857146</v>
      </c>
      <c r="O273" s="22" t="s">
        <v>1318</v>
      </c>
      <c r="P273" s="22">
        <v>2</v>
      </c>
      <c r="Q273" s="32" t="s">
        <v>2352</v>
      </c>
      <c r="R273" s="41"/>
      <c r="S273" s="23">
        <f t="shared" si="145"/>
        <v>-1473.2</v>
      </c>
      <c r="T273" s="24">
        <f t="shared" si="128"/>
        <v>50</v>
      </c>
      <c r="U273" s="25">
        <f t="shared" si="129"/>
        <v>26.071428571428573</v>
      </c>
      <c r="V273" s="25">
        <f t="shared" si="130"/>
        <v>26.071428571428573</v>
      </c>
      <c r="W273" s="25">
        <f t="shared" si="131"/>
        <v>52.142857142857146</v>
      </c>
      <c r="X273" s="26"/>
      <c r="Y273" s="27" t="str">
        <f t="shared" si="135"/>
        <v>VENCIDA</v>
      </c>
      <c r="Z273" s="27" t="str">
        <f t="shared" si="132"/>
        <v/>
      </c>
      <c r="AA273" s="76" t="s">
        <v>1225</v>
      </c>
      <c r="AB273" s="29" t="str">
        <f t="shared" si="136"/>
        <v>H33AF17</v>
      </c>
      <c r="AC273" s="29">
        <f t="shared" si="133"/>
        <v>2</v>
      </c>
      <c r="AD273" s="29" t="str">
        <f t="shared" si="137"/>
        <v>H33AF17 - 2</v>
      </c>
      <c r="AE273" s="30">
        <f t="shared" si="138"/>
        <v>1</v>
      </c>
      <c r="AF273" s="30">
        <f t="shared" si="139"/>
        <v>1</v>
      </c>
      <c r="AG273" s="30" t="str">
        <f t="shared" si="140"/>
        <v>H33AF17.</v>
      </c>
      <c r="AH273" s="30" t="str">
        <f t="shared" si="141"/>
        <v>H33AF17</v>
      </c>
      <c r="AI273" s="9"/>
      <c r="AJ273" s="10"/>
      <c r="AK273" s="11"/>
      <c r="AL273" s="12"/>
    </row>
    <row r="274" spans="1:38" s="13" customFormat="1" ht="350.1" customHeight="1" x14ac:dyDescent="0.2">
      <c r="A274" s="26">
        <v>202</v>
      </c>
      <c r="B274" s="15">
        <v>273</v>
      </c>
      <c r="C274" s="26"/>
      <c r="D274" s="26" t="s">
        <v>1223</v>
      </c>
      <c r="E274" s="77" t="s">
        <v>39</v>
      </c>
      <c r="F274" s="43" t="s">
        <v>1896</v>
      </c>
      <c r="G274" s="78" t="s">
        <v>1170</v>
      </c>
      <c r="H274" s="78" t="s">
        <v>1854</v>
      </c>
      <c r="I274" s="78" t="s">
        <v>1855</v>
      </c>
      <c r="J274" s="80" t="s">
        <v>1883</v>
      </c>
      <c r="K274" s="26">
        <v>8</v>
      </c>
      <c r="L274" s="42">
        <v>43831</v>
      </c>
      <c r="M274" s="42">
        <v>43921</v>
      </c>
      <c r="N274" s="21">
        <f t="shared" si="134"/>
        <v>12.857142857142858</v>
      </c>
      <c r="O274" s="22" t="s">
        <v>1318</v>
      </c>
      <c r="P274" s="22">
        <v>8</v>
      </c>
      <c r="Q274" s="41" t="s">
        <v>1909</v>
      </c>
      <c r="R274" s="41"/>
      <c r="S274" s="23">
        <f t="shared" si="145"/>
        <v>-1464.0333333333333</v>
      </c>
      <c r="T274" s="24">
        <f t="shared" si="128"/>
        <v>100</v>
      </c>
      <c r="U274" s="25">
        <f t="shared" si="129"/>
        <v>12.857142857142858</v>
      </c>
      <c r="V274" s="25">
        <f t="shared" si="130"/>
        <v>12.857142857142858</v>
      </c>
      <c r="W274" s="25">
        <f t="shared" si="131"/>
        <v>12.857142857142858</v>
      </c>
      <c r="X274" s="26"/>
      <c r="Y274" s="27" t="str">
        <f t="shared" si="135"/>
        <v>CUMPLIDA</v>
      </c>
      <c r="Z274" s="27" t="str">
        <f t="shared" si="132"/>
        <v>VENCIDO</v>
      </c>
      <c r="AA274" s="76" t="s">
        <v>1225</v>
      </c>
      <c r="AB274" s="29" t="str">
        <f t="shared" si="136"/>
        <v>H34AF17</v>
      </c>
      <c r="AC274" s="29">
        <f t="shared" si="133"/>
        <v>1</v>
      </c>
      <c r="AD274" s="29" t="str">
        <f t="shared" si="137"/>
        <v>H34AF17 - 1</v>
      </c>
      <c r="AE274" s="30">
        <f t="shared" si="138"/>
        <v>5</v>
      </c>
      <c r="AF274" s="30">
        <f t="shared" si="139"/>
        <v>1</v>
      </c>
      <c r="AG274" s="30" t="str">
        <f t="shared" si="140"/>
        <v>H34AF17.</v>
      </c>
      <c r="AH274" s="30" t="str">
        <f t="shared" si="141"/>
        <v>H34AF17</v>
      </c>
      <c r="AI274" s="9"/>
      <c r="AJ274" s="10"/>
      <c r="AK274" s="11"/>
      <c r="AL274" s="12"/>
    </row>
    <row r="275" spans="1:38" s="13" customFormat="1" ht="350.1" customHeight="1" x14ac:dyDescent="0.2">
      <c r="A275" s="26"/>
      <c r="B275" s="15">
        <v>274</v>
      </c>
      <c r="C275" s="26"/>
      <c r="D275" s="26" t="s">
        <v>1223</v>
      </c>
      <c r="E275" s="77" t="s">
        <v>39</v>
      </c>
      <c r="F275" s="43" t="s">
        <v>1897</v>
      </c>
      <c r="G275" s="78" t="s">
        <v>1170</v>
      </c>
      <c r="H275" s="78" t="s">
        <v>1854</v>
      </c>
      <c r="I275" s="78" t="s">
        <v>1858</v>
      </c>
      <c r="J275" s="80" t="s">
        <v>1884</v>
      </c>
      <c r="K275" s="26">
        <v>4</v>
      </c>
      <c r="L275" s="42">
        <v>43831</v>
      </c>
      <c r="M275" s="42">
        <v>44196</v>
      </c>
      <c r="N275" s="21">
        <f t="shared" ref="N275" si="151">(+M275-L275)/7</f>
        <v>52.142857142857146</v>
      </c>
      <c r="O275" s="22" t="s">
        <v>1318</v>
      </c>
      <c r="P275" s="22">
        <v>2</v>
      </c>
      <c r="Q275" s="32" t="s">
        <v>2352</v>
      </c>
      <c r="R275" s="41"/>
      <c r="S275" s="23">
        <f t="shared" si="145"/>
        <v>-1473.2</v>
      </c>
      <c r="T275" s="24">
        <f t="shared" si="128"/>
        <v>50</v>
      </c>
      <c r="U275" s="25">
        <f t="shared" si="129"/>
        <v>26.071428571428573</v>
      </c>
      <c r="V275" s="25">
        <f t="shared" si="130"/>
        <v>26.071428571428573</v>
      </c>
      <c r="W275" s="25">
        <f t="shared" si="131"/>
        <v>52.142857142857146</v>
      </c>
      <c r="X275" s="26"/>
      <c r="Y275" s="27" t="str">
        <f t="shared" si="135"/>
        <v>VENCIDA</v>
      </c>
      <c r="Z275" s="27" t="str">
        <f t="shared" si="132"/>
        <v/>
      </c>
      <c r="AA275" s="76" t="s">
        <v>1225</v>
      </c>
      <c r="AB275" s="29" t="str">
        <f t="shared" si="136"/>
        <v>H34AF17</v>
      </c>
      <c r="AC275" s="29">
        <f t="shared" si="133"/>
        <v>2</v>
      </c>
      <c r="AD275" s="29" t="str">
        <f t="shared" si="137"/>
        <v>H34AF17 - 2</v>
      </c>
      <c r="AE275" s="30">
        <f t="shared" si="138"/>
        <v>1</v>
      </c>
      <c r="AF275" s="30">
        <f t="shared" si="139"/>
        <v>1</v>
      </c>
      <c r="AG275" s="30" t="str">
        <f t="shared" si="140"/>
        <v>H34AF17.</v>
      </c>
      <c r="AH275" s="30" t="str">
        <f t="shared" si="141"/>
        <v>H34AF17</v>
      </c>
      <c r="AI275" s="9"/>
      <c r="AJ275" s="10"/>
      <c r="AK275" s="11"/>
      <c r="AL275" s="12"/>
    </row>
    <row r="276" spans="1:38" s="13" customFormat="1" ht="350.1" customHeight="1" x14ac:dyDescent="0.2">
      <c r="A276" s="26">
        <v>203</v>
      </c>
      <c r="B276" s="15">
        <v>275</v>
      </c>
      <c r="C276" s="26"/>
      <c r="D276" s="26" t="s">
        <v>1223</v>
      </c>
      <c r="E276" s="77" t="s">
        <v>39</v>
      </c>
      <c r="F276" s="43" t="s">
        <v>1898</v>
      </c>
      <c r="G276" s="78" t="s">
        <v>1170</v>
      </c>
      <c r="H276" s="78" t="s">
        <v>1854</v>
      </c>
      <c r="I276" s="78" t="s">
        <v>1855</v>
      </c>
      <c r="J276" s="80" t="s">
        <v>1883</v>
      </c>
      <c r="K276" s="26">
        <v>8</v>
      </c>
      <c r="L276" s="42">
        <v>43831</v>
      </c>
      <c r="M276" s="42">
        <v>43921</v>
      </c>
      <c r="N276" s="21">
        <f t="shared" si="134"/>
        <v>12.857142857142858</v>
      </c>
      <c r="O276" s="22" t="s">
        <v>1318</v>
      </c>
      <c r="P276" s="22">
        <v>8</v>
      </c>
      <c r="Q276" s="41" t="s">
        <v>1909</v>
      </c>
      <c r="R276" s="41"/>
      <c r="S276" s="23">
        <f t="shared" si="145"/>
        <v>-1464.0333333333333</v>
      </c>
      <c r="T276" s="24">
        <f t="shared" si="128"/>
        <v>100</v>
      </c>
      <c r="U276" s="25">
        <f t="shared" si="129"/>
        <v>12.857142857142858</v>
      </c>
      <c r="V276" s="25">
        <f t="shared" si="130"/>
        <v>12.857142857142858</v>
      </c>
      <c r="W276" s="25">
        <f t="shared" si="131"/>
        <v>12.857142857142858</v>
      </c>
      <c r="X276" s="26"/>
      <c r="Y276" s="27" t="str">
        <f t="shared" si="135"/>
        <v>CUMPLIDA</v>
      </c>
      <c r="Z276" s="27" t="str">
        <f t="shared" si="132"/>
        <v>VENCIDO</v>
      </c>
      <c r="AA276" s="76" t="s">
        <v>1225</v>
      </c>
      <c r="AB276" s="29" t="str">
        <f t="shared" si="136"/>
        <v>H35AF17</v>
      </c>
      <c r="AC276" s="29">
        <f t="shared" si="133"/>
        <v>1</v>
      </c>
      <c r="AD276" s="29" t="str">
        <f t="shared" si="137"/>
        <v>H35AF17 - 1</v>
      </c>
      <c r="AE276" s="30">
        <f t="shared" si="138"/>
        <v>5</v>
      </c>
      <c r="AF276" s="30">
        <f t="shared" si="139"/>
        <v>1</v>
      </c>
      <c r="AG276" s="30" t="str">
        <f t="shared" si="140"/>
        <v>H35AF17.</v>
      </c>
      <c r="AH276" s="30" t="str">
        <f t="shared" si="141"/>
        <v>H35AF17</v>
      </c>
      <c r="AI276" s="9"/>
      <c r="AJ276" s="10"/>
      <c r="AK276" s="11"/>
      <c r="AL276" s="12"/>
    </row>
    <row r="277" spans="1:38" s="13" customFormat="1" ht="350.1" customHeight="1" x14ac:dyDescent="0.2">
      <c r="A277" s="26"/>
      <c r="B277" s="15">
        <v>276</v>
      </c>
      <c r="C277" s="26"/>
      <c r="D277" s="26" t="s">
        <v>1223</v>
      </c>
      <c r="E277" s="77" t="s">
        <v>39</v>
      </c>
      <c r="F277" s="43" t="s">
        <v>1899</v>
      </c>
      <c r="G277" s="78" t="s">
        <v>1170</v>
      </c>
      <c r="H277" s="78" t="s">
        <v>1854</v>
      </c>
      <c r="I277" s="78" t="s">
        <v>1858</v>
      </c>
      <c r="J277" s="80" t="s">
        <v>1884</v>
      </c>
      <c r="K277" s="26">
        <v>4</v>
      </c>
      <c r="L277" s="42">
        <v>43831</v>
      </c>
      <c r="M277" s="42">
        <v>44196</v>
      </c>
      <c r="N277" s="21">
        <f t="shared" ref="N277" si="152">(+M277-L277)/7</f>
        <v>52.142857142857146</v>
      </c>
      <c r="O277" s="22" t="s">
        <v>1318</v>
      </c>
      <c r="P277" s="22">
        <v>2</v>
      </c>
      <c r="Q277" s="32" t="s">
        <v>2352</v>
      </c>
      <c r="R277" s="41"/>
      <c r="S277" s="23">
        <f t="shared" si="145"/>
        <v>-1473.2</v>
      </c>
      <c r="T277" s="24">
        <f t="shared" si="128"/>
        <v>50</v>
      </c>
      <c r="U277" s="25">
        <f t="shared" si="129"/>
        <v>26.071428571428573</v>
      </c>
      <c r="V277" s="25">
        <f t="shared" si="130"/>
        <v>26.071428571428573</v>
      </c>
      <c r="W277" s="25">
        <f t="shared" si="131"/>
        <v>52.142857142857146</v>
      </c>
      <c r="X277" s="26"/>
      <c r="Y277" s="27" t="str">
        <f t="shared" si="135"/>
        <v>VENCIDA</v>
      </c>
      <c r="Z277" s="27" t="str">
        <f t="shared" si="132"/>
        <v/>
      </c>
      <c r="AA277" s="76" t="s">
        <v>1225</v>
      </c>
      <c r="AB277" s="29" t="str">
        <f t="shared" si="136"/>
        <v>H35AF17</v>
      </c>
      <c r="AC277" s="29">
        <f t="shared" si="133"/>
        <v>2</v>
      </c>
      <c r="AD277" s="29" t="str">
        <f t="shared" si="137"/>
        <v>H35AF17 - 2</v>
      </c>
      <c r="AE277" s="30">
        <f t="shared" si="138"/>
        <v>1</v>
      </c>
      <c r="AF277" s="30">
        <f t="shared" si="139"/>
        <v>1</v>
      </c>
      <c r="AG277" s="30" t="str">
        <f t="shared" si="140"/>
        <v>H35AF17.</v>
      </c>
      <c r="AH277" s="30" t="str">
        <f t="shared" si="141"/>
        <v>H35AF17</v>
      </c>
      <c r="AI277" s="9"/>
      <c r="AJ277" s="10"/>
      <c r="AK277" s="11"/>
      <c r="AL277" s="12"/>
    </row>
    <row r="278" spans="1:38" s="13" customFormat="1" ht="350.1" customHeight="1" x14ac:dyDescent="0.2">
      <c r="A278" s="26">
        <v>204</v>
      </c>
      <c r="B278" s="15">
        <v>277</v>
      </c>
      <c r="C278" s="26"/>
      <c r="D278" s="26" t="s">
        <v>1223</v>
      </c>
      <c r="E278" s="77" t="s">
        <v>39</v>
      </c>
      <c r="F278" s="43" t="s">
        <v>1900</v>
      </c>
      <c r="G278" s="78" t="s">
        <v>1170</v>
      </c>
      <c r="H278" s="78" t="s">
        <v>1854</v>
      </c>
      <c r="I278" s="78" t="s">
        <v>1855</v>
      </c>
      <c r="J278" s="80" t="s">
        <v>1883</v>
      </c>
      <c r="K278" s="26">
        <v>8</v>
      </c>
      <c r="L278" s="42">
        <v>43831</v>
      </c>
      <c r="M278" s="42">
        <v>43921</v>
      </c>
      <c r="N278" s="21">
        <f t="shared" si="134"/>
        <v>12.857142857142858</v>
      </c>
      <c r="O278" s="22" t="s">
        <v>1318</v>
      </c>
      <c r="P278" s="22">
        <v>8</v>
      </c>
      <c r="Q278" s="41" t="s">
        <v>1909</v>
      </c>
      <c r="R278" s="41"/>
      <c r="S278" s="23">
        <f t="shared" si="145"/>
        <v>-1464.0333333333333</v>
      </c>
      <c r="T278" s="24">
        <f t="shared" si="128"/>
        <v>100</v>
      </c>
      <c r="U278" s="25">
        <f t="shared" si="129"/>
        <v>12.857142857142858</v>
      </c>
      <c r="V278" s="25">
        <f t="shared" si="130"/>
        <v>12.857142857142858</v>
      </c>
      <c r="W278" s="25">
        <f t="shared" si="131"/>
        <v>12.857142857142858</v>
      </c>
      <c r="X278" s="26"/>
      <c r="Y278" s="27" t="str">
        <f t="shared" si="135"/>
        <v>CUMPLIDA</v>
      </c>
      <c r="Z278" s="27" t="str">
        <f t="shared" si="132"/>
        <v>VENCIDO</v>
      </c>
      <c r="AA278" s="76" t="s">
        <v>1225</v>
      </c>
      <c r="AB278" s="29" t="str">
        <f t="shared" si="136"/>
        <v>H36AF17</v>
      </c>
      <c r="AC278" s="29">
        <f t="shared" si="133"/>
        <v>1</v>
      </c>
      <c r="AD278" s="29" t="str">
        <f t="shared" si="137"/>
        <v>H36AF17 - 1</v>
      </c>
      <c r="AE278" s="30">
        <f t="shared" si="138"/>
        <v>5</v>
      </c>
      <c r="AF278" s="30">
        <f t="shared" si="139"/>
        <v>1</v>
      </c>
      <c r="AG278" s="30" t="str">
        <f t="shared" si="140"/>
        <v>H36AF17.</v>
      </c>
      <c r="AH278" s="30" t="str">
        <f t="shared" si="141"/>
        <v>H36AF17</v>
      </c>
      <c r="AI278" s="9"/>
      <c r="AJ278" s="10"/>
      <c r="AK278" s="11"/>
      <c r="AL278" s="12"/>
    </row>
    <row r="279" spans="1:38" s="13" customFormat="1" ht="350.1" customHeight="1" x14ac:dyDescent="0.2">
      <c r="A279" s="26"/>
      <c r="B279" s="15">
        <v>278</v>
      </c>
      <c r="C279" s="26"/>
      <c r="D279" s="26" t="s">
        <v>1223</v>
      </c>
      <c r="E279" s="77" t="s">
        <v>39</v>
      </c>
      <c r="F279" s="43" t="s">
        <v>1901</v>
      </c>
      <c r="G279" s="78" t="s">
        <v>1170</v>
      </c>
      <c r="H279" s="78" t="s">
        <v>1854</v>
      </c>
      <c r="I279" s="78" t="s">
        <v>1858</v>
      </c>
      <c r="J279" s="80" t="s">
        <v>1884</v>
      </c>
      <c r="K279" s="26">
        <v>4</v>
      </c>
      <c r="L279" s="42">
        <v>43831</v>
      </c>
      <c r="M279" s="42">
        <v>44196</v>
      </c>
      <c r="N279" s="21">
        <f t="shared" ref="N279" si="153">(+M279-L279)/7</f>
        <v>52.142857142857146</v>
      </c>
      <c r="O279" s="22" t="s">
        <v>1318</v>
      </c>
      <c r="P279" s="22">
        <v>2</v>
      </c>
      <c r="Q279" s="32" t="s">
        <v>2352</v>
      </c>
      <c r="R279" s="41"/>
      <c r="S279" s="23">
        <f t="shared" si="145"/>
        <v>-1473.2</v>
      </c>
      <c r="T279" s="24">
        <f t="shared" si="128"/>
        <v>50</v>
      </c>
      <c r="U279" s="25">
        <f t="shared" si="129"/>
        <v>26.071428571428573</v>
      </c>
      <c r="V279" s="25">
        <f t="shared" si="130"/>
        <v>26.071428571428573</v>
      </c>
      <c r="W279" s="25">
        <f t="shared" si="131"/>
        <v>52.142857142857146</v>
      </c>
      <c r="X279" s="26"/>
      <c r="Y279" s="27" t="str">
        <f t="shared" si="135"/>
        <v>VENCIDA</v>
      </c>
      <c r="Z279" s="27" t="str">
        <f t="shared" si="132"/>
        <v/>
      </c>
      <c r="AA279" s="76" t="s">
        <v>1225</v>
      </c>
      <c r="AB279" s="29" t="str">
        <f t="shared" si="136"/>
        <v>H36AF17</v>
      </c>
      <c r="AC279" s="29">
        <f t="shared" si="133"/>
        <v>2</v>
      </c>
      <c r="AD279" s="29" t="str">
        <f t="shared" si="137"/>
        <v>H36AF17 - 2</v>
      </c>
      <c r="AE279" s="30">
        <f t="shared" si="138"/>
        <v>1</v>
      </c>
      <c r="AF279" s="30">
        <f t="shared" si="139"/>
        <v>1</v>
      </c>
      <c r="AG279" s="30" t="str">
        <f t="shared" si="140"/>
        <v>H36AF17.</v>
      </c>
      <c r="AH279" s="30" t="str">
        <f t="shared" si="141"/>
        <v>H36AF17</v>
      </c>
      <c r="AI279" s="9"/>
      <c r="AJ279" s="10"/>
      <c r="AK279" s="11"/>
      <c r="AL279" s="12"/>
    </row>
    <row r="280" spans="1:38" s="13" customFormat="1" ht="350.1" customHeight="1" x14ac:dyDescent="0.2">
      <c r="A280" s="26">
        <v>205</v>
      </c>
      <c r="B280" s="15">
        <v>279</v>
      </c>
      <c r="C280" s="26"/>
      <c r="D280" s="26" t="s">
        <v>1223</v>
      </c>
      <c r="E280" s="77" t="s">
        <v>39</v>
      </c>
      <c r="F280" s="43" t="s">
        <v>1177</v>
      </c>
      <c r="G280" s="78" t="s">
        <v>1170</v>
      </c>
      <c r="H280" s="78" t="s">
        <v>1854</v>
      </c>
      <c r="I280" s="78" t="s">
        <v>1855</v>
      </c>
      <c r="J280" s="80" t="s">
        <v>1883</v>
      </c>
      <c r="K280" s="26">
        <v>8</v>
      </c>
      <c r="L280" s="42">
        <v>43831</v>
      </c>
      <c r="M280" s="42">
        <v>43921</v>
      </c>
      <c r="N280" s="21">
        <f t="shared" si="134"/>
        <v>12.857142857142858</v>
      </c>
      <c r="O280" s="22" t="s">
        <v>1318</v>
      </c>
      <c r="P280" s="22">
        <v>8</v>
      </c>
      <c r="Q280" s="41" t="s">
        <v>1909</v>
      </c>
      <c r="R280" s="41"/>
      <c r="S280" s="23">
        <f t="shared" si="145"/>
        <v>-1464.0333333333333</v>
      </c>
      <c r="T280" s="24">
        <f t="shared" si="128"/>
        <v>100</v>
      </c>
      <c r="U280" s="25">
        <f t="shared" si="129"/>
        <v>12.857142857142858</v>
      </c>
      <c r="V280" s="25">
        <f t="shared" si="130"/>
        <v>12.857142857142858</v>
      </c>
      <c r="W280" s="25">
        <f t="shared" si="131"/>
        <v>12.857142857142858</v>
      </c>
      <c r="X280" s="26"/>
      <c r="Y280" s="27" t="str">
        <f t="shared" si="135"/>
        <v>CUMPLIDA</v>
      </c>
      <c r="Z280" s="27" t="str">
        <f t="shared" si="132"/>
        <v>VENCIDO</v>
      </c>
      <c r="AA280" s="76" t="s">
        <v>1225</v>
      </c>
      <c r="AB280" s="29" t="str">
        <f t="shared" si="136"/>
        <v>H37AF17</v>
      </c>
      <c r="AC280" s="29">
        <f t="shared" si="133"/>
        <v>1</v>
      </c>
      <c r="AD280" s="29" t="str">
        <f t="shared" si="137"/>
        <v>H37AF17 - 1</v>
      </c>
      <c r="AE280" s="30">
        <f t="shared" si="138"/>
        <v>5</v>
      </c>
      <c r="AF280" s="30">
        <f t="shared" si="139"/>
        <v>1</v>
      </c>
      <c r="AG280" s="30" t="str">
        <f t="shared" si="140"/>
        <v>H37AF17.</v>
      </c>
      <c r="AH280" s="30" t="str">
        <f t="shared" si="141"/>
        <v>H37AF17</v>
      </c>
      <c r="AI280" s="9"/>
      <c r="AJ280" s="10"/>
      <c r="AK280" s="11"/>
      <c r="AL280" s="12"/>
    </row>
    <row r="281" spans="1:38" s="13" customFormat="1" ht="350.1" customHeight="1" x14ac:dyDescent="0.2">
      <c r="A281" s="26"/>
      <c r="B281" s="15">
        <v>280</v>
      </c>
      <c r="C281" s="26"/>
      <c r="D281" s="26"/>
      <c r="E281" s="77" t="s">
        <v>39</v>
      </c>
      <c r="F281" s="43" t="s">
        <v>1178</v>
      </c>
      <c r="G281" s="78" t="s">
        <v>1170</v>
      </c>
      <c r="H281" s="78" t="s">
        <v>1854</v>
      </c>
      <c r="I281" s="78" t="s">
        <v>1858</v>
      </c>
      <c r="J281" s="80" t="s">
        <v>1884</v>
      </c>
      <c r="K281" s="26">
        <v>4</v>
      </c>
      <c r="L281" s="42">
        <v>43831</v>
      </c>
      <c r="M281" s="42">
        <v>44196</v>
      </c>
      <c r="N281" s="21">
        <f t="shared" si="134"/>
        <v>52.142857142857146</v>
      </c>
      <c r="O281" s="22" t="s">
        <v>1318</v>
      </c>
      <c r="P281" s="22">
        <v>2</v>
      </c>
      <c r="Q281" s="32" t="s">
        <v>2352</v>
      </c>
      <c r="R281" s="41"/>
      <c r="S281" s="23">
        <f t="shared" si="145"/>
        <v>-1473.2</v>
      </c>
      <c r="T281" s="24">
        <f t="shared" si="128"/>
        <v>50</v>
      </c>
      <c r="U281" s="25">
        <f t="shared" si="129"/>
        <v>26.071428571428573</v>
      </c>
      <c r="V281" s="25">
        <f t="shared" si="130"/>
        <v>26.071428571428573</v>
      </c>
      <c r="W281" s="25">
        <f t="shared" si="131"/>
        <v>52.142857142857146</v>
      </c>
      <c r="X281" s="26"/>
      <c r="Y281" s="27" t="str">
        <f t="shared" si="135"/>
        <v>VENCIDA</v>
      </c>
      <c r="Z281" s="27" t="str">
        <f t="shared" si="132"/>
        <v/>
      </c>
      <c r="AA281" s="76" t="s">
        <v>1225</v>
      </c>
      <c r="AB281" s="29" t="str">
        <f t="shared" si="136"/>
        <v>H37AF17</v>
      </c>
      <c r="AC281" s="29">
        <f t="shared" si="133"/>
        <v>2</v>
      </c>
      <c r="AD281" s="29" t="str">
        <f t="shared" si="137"/>
        <v>H37AF17 - 2</v>
      </c>
      <c r="AE281" s="30">
        <f t="shared" si="138"/>
        <v>1</v>
      </c>
      <c r="AF281" s="30">
        <f t="shared" si="139"/>
        <v>1</v>
      </c>
      <c r="AG281" s="30" t="str">
        <f t="shared" si="140"/>
        <v>H37AF17.</v>
      </c>
      <c r="AH281" s="30" t="str">
        <f t="shared" si="141"/>
        <v>H37AF17</v>
      </c>
      <c r="AI281" s="9"/>
      <c r="AJ281" s="10"/>
      <c r="AK281" s="11"/>
      <c r="AL281" s="12"/>
    </row>
    <row r="282" spans="1:38" s="13" customFormat="1" ht="350.1" customHeight="1" x14ac:dyDescent="0.2">
      <c r="A282" s="26">
        <v>206</v>
      </c>
      <c r="B282" s="15">
        <v>281</v>
      </c>
      <c r="C282" s="26"/>
      <c r="D282" s="26" t="s">
        <v>1222</v>
      </c>
      <c r="E282" s="77" t="s">
        <v>29</v>
      </c>
      <c r="F282" s="43" t="s">
        <v>1943</v>
      </c>
      <c r="G282" s="78" t="s">
        <v>1179</v>
      </c>
      <c r="H282" s="78" t="s">
        <v>1180</v>
      </c>
      <c r="I282" s="78" t="s">
        <v>1181</v>
      </c>
      <c r="J282" s="80" t="s">
        <v>1182</v>
      </c>
      <c r="K282" s="80">
        <v>2</v>
      </c>
      <c r="L282" s="42">
        <v>43313</v>
      </c>
      <c r="M282" s="42">
        <v>43676</v>
      </c>
      <c r="N282" s="21">
        <f t="shared" si="134"/>
        <v>51.857142857142854</v>
      </c>
      <c r="O282" s="22" t="s">
        <v>1307</v>
      </c>
      <c r="P282" s="22">
        <v>0</v>
      </c>
      <c r="Q282" s="35" t="s">
        <v>2105</v>
      </c>
      <c r="R282" s="22"/>
      <c r="S282" s="23">
        <f t="shared" si="145"/>
        <v>-1455.8666666666666</v>
      </c>
      <c r="T282" s="24">
        <f t="shared" si="128"/>
        <v>0</v>
      </c>
      <c r="U282" s="25">
        <f t="shared" si="129"/>
        <v>0</v>
      </c>
      <c r="V282" s="25">
        <f t="shared" si="130"/>
        <v>0</v>
      </c>
      <c r="W282" s="25">
        <f t="shared" si="131"/>
        <v>51.857142857142854</v>
      </c>
      <c r="X282" s="26"/>
      <c r="Y282" s="27" t="str">
        <f t="shared" si="135"/>
        <v>VENCIDA</v>
      </c>
      <c r="Z282" s="27" t="str">
        <f t="shared" si="132"/>
        <v>VENCIDO</v>
      </c>
      <c r="AA282" s="76" t="s">
        <v>1225</v>
      </c>
      <c r="AB282" s="29" t="str">
        <f t="shared" si="136"/>
        <v>H38AF17</v>
      </c>
      <c r="AC282" s="29">
        <f t="shared" si="133"/>
        <v>1</v>
      </c>
      <c r="AD282" s="29" t="str">
        <f t="shared" si="137"/>
        <v>H38AF17 - 1</v>
      </c>
      <c r="AE282" s="30">
        <f t="shared" si="138"/>
        <v>1</v>
      </c>
      <c r="AF282" s="30">
        <f t="shared" si="139"/>
        <v>1</v>
      </c>
      <c r="AG282" s="30" t="str">
        <f t="shared" si="140"/>
        <v>H38AF17.</v>
      </c>
      <c r="AH282" s="30" t="str">
        <f t="shared" si="141"/>
        <v>H38AF17</v>
      </c>
      <c r="AI282" s="9"/>
      <c r="AJ282" s="10"/>
      <c r="AK282" s="11"/>
      <c r="AL282" s="12"/>
    </row>
    <row r="283" spans="1:38" s="13" customFormat="1" ht="350.1" customHeight="1" x14ac:dyDescent="0.2">
      <c r="A283" s="26">
        <v>207</v>
      </c>
      <c r="B283" s="15">
        <v>282</v>
      </c>
      <c r="C283" s="26"/>
      <c r="D283" s="26" t="s">
        <v>1222</v>
      </c>
      <c r="E283" s="77" t="s">
        <v>20</v>
      </c>
      <c r="F283" s="43" t="s">
        <v>1183</v>
      </c>
      <c r="G283" s="78" t="s">
        <v>1184</v>
      </c>
      <c r="H283" s="78" t="s">
        <v>1944</v>
      </c>
      <c r="I283" s="78" t="s">
        <v>1945</v>
      </c>
      <c r="J283" s="80" t="s">
        <v>1185</v>
      </c>
      <c r="K283" s="26">
        <v>2</v>
      </c>
      <c r="L283" s="42">
        <v>43313</v>
      </c>
      <c r="M283" s="42">
        <v>43465</v>
      </c>
      <c r="N283" s="21">
        <f t="shared" si="134"/>
        <v>21.714285714285715</v>
      </c>
      <c r="O283" s="22" t="s">
        <v>688</v>
      </c>
      <c r="P283" s="41">
        <v>2</v>
      </c>
      <c r="Q283" s="41" t="s">
        <v>1909</v>
      </c>
      <c r="R283" s="41"/>
      <c r="S283" s="23">
        <f t="shared" si="145"/>
        <v>-1448.8333333333333</v>
      </c>
      <c r="T283" s="24">
        <f t="shared" si="128"/>
        <v>100</v>
      </c>
      <c r="U283" s="25">
        <f t="shared" si="129"/>
        <v>21.714285714285715</v>
      </c>
      <c r="V283" s="25">
        <f t="shared" si="130"/>
        <v>21.714285714285715</v>
      </c>
      <c r="W283" s="25">
        <f t="shared" si="131"/>
        <v>21.714285714285715</v>
      </c>
      <c r="X283" s="26"/>
      <c r="Y283" s="27" t="str">
        <f t="shared" si="135"/>
        <v>CUMPLIDA</v>
      </c>
      <c r="Z283" s="27" t="str">
        <f t="shared" si="132"/>
        <v>CUMPLIDO</v>
      </c>
      <c r="AA283" s="76" t="s">
        <v>1225</v>
      </c>
      <c r="AB283" s="29" t="str">
        <f t="shared" si="136"/>
        <v>H39AF17</v>
      </c>
      <c r="AC283" s="29">
        <f t="shared" si="133"/>
        <v>1</v>
      </c>
      <c r="AD283" s="29" t="str">
        <f t="shared" si="137"/>
        <v>H39AF17 - 1</v>
      </c>
      <c r="AE283" s="30">
        <f t="shared" si="138"/>
        <v>5</v>
      </c>
      <c r="AF283" s="30">
        <f t="shared" si="139"/>
        <v>5</v>
      </c>
      <c r="AG283" s="30" t="str">
        <f t="shared" si="140"/>
        <v>H39AF17.</v>
      </c>
      <c r="AH283" s="30" t="str">
        <f t="shared" si="141"/>
        <v>H39AF17</v>
      </c>
      <c r="AI283" s="9"/>
      <c r="AJ283" s="10"/>
      <c r="AK283" s="11"/>
      <c r="AL283" s="12"/>
    </row>
    <row r="284" spans="1:38" s="13" customFormat="1" ht="350.1" customHeight="1" x14ac:dyDescent="0.2">
      <c r="A284" s="26">
        <v>208</v>
      </c>
      <c r="B284" s="15">
        <v>283</v>
      </c>
      <c r="C284" s="26"/>
      <c r="D284" s="26" t="s">
        <v>1224</v>
      </c>
      <c r="E284" s="77" t="s">
        <v>20</v>
      </c>
      <c r="F284" s="43" t="s">
        <v>1187</v>
      </c>
      <c r="G284" s="78" t="s">
        <v>1188</v>
      </c>
      <c r="H284" s="78" t="s">
        <v>1189</v>
      </c>
      <c r="I284" s="78" t="s">
        <v>1190</v>
      </c>
      <c r="J284" s="80" t="s">
        <v>1191</v>
      </c>
      <c r="K284" s="26">
        <v>3</v>
      </c>
      <c r="L284" s="42">
        <v>43313</v>
      </c>
      <c r="M284" s="42">
        <v>43496</v>
      </c>
      <c r="N284" s="21">
        <f t="shared" si="134"/>
        <v>26.142857142857142</v>
      </c>
      <c r="O284" s="22" t="s">
        <v>1334</v>
      </c>
      <c r="P284" s="81">
        <v>1.9999</v>
      </c>
      <c r="Q284" s="41" t="s">
        <v>1909</v>
      </c>
      <c r="R284" s="41"/>
      <c r="S284" s="23">
        <f t="shared" si="145"/>
        <v>-1449.8666666666666</v>
      </c>
      <c r="T284" s="24">
        <f t="shared" si="128"/>
        <v>66.663333333333327</v>
      </c>
      <c r="U284" s="25">
        <f t="shared" si="129"/>
        <v>17.427699999999998</v>
      </c>
      <c r="V284" s="25">
        <f t="shared" si="130"/>
        <v>17.427699999999998</v>
      </c>
      <c r="W284" s="25">
        <f t="shared" si="131"/>
        <v>26.142857142857142</v>
      </c>
      <c r="X284" s="26"/>
      <c r="Y284" s="27" t="str">
        <f t="shared" si="135"/>
        <v>VENCIDA</v>
      </c>
      <c r="Z284" s="27" t="str">
        <f t="shared" si="132"/>
        <v>VENCIDO</v>
      </c>
      <c r="AA284" s="76" t="s">
        <v>1225</v>
      </c>
      <c r="AB284" s="29" t="str">
        <f t="shared" si="136"/>
        <v>H43AF17</v>
      </c>
      <c r="AC284" s="29">
        <f t="shared" si="133"/>
        <v>1</v>
      </c>
      <c r="AD284" s="29" t="str">
        <f t="shared" si="137"/>
        <v>H43AF17 - 1</v>
      </c>
      <c r="AE284" s="30">
        <f t="shared" si="138"/>
        <v>1</v>
      </c>
      <c r="AF284" s="30">
        <f t="shared" si="139"/>
        <v>1</v>
      </c>
      <c r="AG284" s="30" t="str">
        <f t="shared" si="140"/>
        <v>H43AF17.</v>
      </c>
      <c r="AH284" s="30" t="str">
        <f t="shared" si="141"/>
        <v>H43AF17</v>
      </c>
      <c r="AI284" s="9"/>
      <c r="AJ284" s="10"/>
      <c r="AK284" s="11"/>
      <c r="AL284" s="12"/>
    </row>
    <row r="285" spans="1:38" s="13" customFormat="1" ht="350.1" customHeight="1" x14ac:dyDescent="0.2">
      <c r="A285" s="26">
        <v>209</v>
      </c>
      <c r="B285" s="15">
        <v>284</v>
      </c>
      <c r="C285" s="26"/>
      <c r="D285" s="26" t="s">
        <v>1222</v>
      </c>
      <c r="E285" s="77" t="s">
        <v>20</v>
      </c>
      <c r="F285" s="43" t="s">
        <v>1192</v>
      </c>
      <c r="G285" s="78" t="s">
        <v>1193</v>
      </c>
      <c r="H285" s="78" t="s">
        <v>1194</v>
      </c>
      <c r="I285" s="78" t="s">
        <v>1195</v>
      </c>
      <c r="J285" s="80" t="s">
        <v>377</v>
      </c>
      <c r="K285" s="26">
        <v>2</v>
      </c>
      <c r="L285" s="42">
        <v>43313</v>
      </c>
      <c r="M285" s="42">
        <v>43677</v>
      </c>
      <c r="N285" s="21">
        <f t="shared" si="134"/>
        <v>52</v>
      </c>
      <c r="O285" s="22" t="s">
        <v>688</v>
      </c>
      <c r="P285" s="41">
        <v>2</v>
      </c>
      <c r="Q285" s="41" t="s">
        <v>1909</v>
      </c>
      <c r="R285" s="41"/>
      <c r="S285" s="23">
        <f t="shared" si="145"/>
        <v>-1455.9</v>
      </c>
      <c r="T285" s="24">
        <f t="shared" si="128"/>
        <v>100</v>
      </c>
      <c r="U285" s="25">
        <f t="shared" si="129"/>
        <v>52</v>
      </c>
      <c r="V285" s="25">
        <f t="shared" si="130"/>
        <v>52</v>
      </c>
      <c r="W285" s="25">
        <f t="shared" si="131"/>
        <v>52</v>
      </c>
      <c r="X285" s="26"/>
      <c r="Y285" s="27" t="str">
        <f t="shared" si="135"/>
        <v>CUMPLIDA</v>
      </c>
      <c r="Z285" s="27" t="str">
        <f t="shared" si="132"/>
        <v>CUMPLIDO</v>
      </c>
      <c r="AA285" s="76" t="s">
        <v>1225</v>
      </c>
      <c r="AB285" s="29" t="str">
        <f t="shared" si="136"/>
        <v>H44AF17</v>
      </c>
      <c r="AC285" s="29">
        <f t="shared" si="133"/>
        <v>1</v>
      </c>
      <c r="AD285" s="29" t="str">
        <f t="shared" si="137"/>
        <v>H44AF17 - 1</v>
      </c>
      <c r="AE285" s="30">
        <f t="shared" si="138"/>
        <v>5</v>
      </c>
      <c r="AF285" s="30">
        <f t="shared" si="139"/>
        <v>5</v>
      </c>
      <c r="AG285" s="30" t="str">
        <f t="shared" si="140"/>
        <v>H44AF17.</v>
      </c>
      <c r="AH285" s="30" t="str">
        <f t="shared" si="141"/>
        <v>H44AF17</v>
      </c>
      <c r="AI285" s="9"/>
      <c r="AJ285" s="10"/>
      <c r="AK285" s="11"/>
      <c r="AL285" s="12"/>
    </row>
    <row r="286" spans="1:38" s="13" customFormat="1" ht="350.1" customHeight="1" x14ac:dyDescent="0.2">
      <c r="A286" s="26">
        <v>210</v>
      </c>
      <c r="B286" s="15">
        <v>285</v>
      </c>
      <c r="C286" s="26"/>
      <c r="D286" s="26" t="s">
        <v>1046</v>
      </c>
      <c r="E286" s="77" t="s">
        <v>1220</v>
      </c>
      <c r="F286" s="43" t="s">
        <v>1196</v>
      </c>
      <c r="G286" s="78" t="s">
        <v>1197</v>
      </c>
      <c r="H286" s="43" t="s">
        <v>1917</v>
      </c>
      <c r="I286" s="43" t="s">
        <v>1905</v>
      </c>
      <c r="J286" s="26" t="s">
        <v>1851</v>
      </c>
      <c r="K286" s="26">
        <v>1</v>
      </c>
      <c r="L286" s="42">
        <v>43858</v>
      </c>
      <c r="M286" s="42">
        <v>44165</v>
      </c>
      <c r="N286" s="21">
        <f t="shared" si="134"/>
        <v>43.857142857142854</v>
      </c>
      <c r="O286" s="22" t="s">
        <v>1097</v>
      </c>
      <c r="P286" s="22">
        <v>0</v>
      </c>
      <c r="Q286" s="41" t="s">
        <v>1909</v>
      </c>
      <c r="R286" s="41"/>
      <c r="S286" s="23">
        <f t="shared" si="145"/>
        <v>-1472.1666666666667</v>
      </c>
      <c r="T286" s="24">
        <f t="shared" si="128"/>
        <v>0</v>
      </c>
      <c r="U286" s="25">
        <f t="shared" si="129"/>
        <v>0</v>
      </c>
      <c r="V286" s="25">
        <f t="shared" si="130"/>
        <v>0</v>
      </c>
      <c r="W286" s="25">
        <f t="shared" si="131"/>
        <v>43.857142857142854</v>
      </c>
      <c r="X286" s="26"/>
      <c r="Y286" s="27" t="str">
        <f t="shared" si="135"/>
        <v>VENCIDA</v>
      </c>
      <c r="Z286" s="27" t="str">
        <f t="shared" si="132"/>
        <v>VENCIDO</v>
      </c>
      <c r="AA286" s="76" t="s">
        <v>1225</v>
      </c>
      <c r="AB286" s="29" t="str">
        <f t="shared" si="136"/>
        <v>H48AF17</v>
      </c>
      <c r="AC286" s="29">
        <f t="shared" si="133"/>
        <v>1</v>
      </c>
      <c r="AD286" s="29" t="str">
        <f t="shared" si="137"/>
        <v>H48AF17 - 1</v>
      </c>
      <c r="AE286" s="30">
        <f t="shared" si="138"/>
        <v>1</v>
      </c>
      <c r="AF286" s="30">
        <f t="shared" si="139"/>
        <v>1</v>
      </c>
      <c r="AG286" s="30" t="str">
        <f t="shared" si="140"/>
        <v>H48AF17.</v>
      </c>
      <c r="AH286" s="30" t="str">
        <f t="shared" si="141"/>
        <v>H48AF17</v>
      </c>
      <c r="AI286" s="9"/>
      <c r="AJ286" s="10"/>
      <c r="AK286" s="11"/>
      <c r="AL286" s="12"/>
    </row>
    <row r="287" spans="1:38" s="13" customFormat="1" ht="350.1" customHeight="1" x14ac:dyDescent="0.2">
      <c r="A287" s="26">
        <v>211</v>
      </c>
      <c r="B287" s="15">
        <v>286</v>
      </c>
      <c r="C287" s="26"/>
      <c r="D287" s="26" t="s">
        <v>1224</v>
      </c>
      <c r="E287" s="77" t="s">
        <v>25</v>
      </c>
      <c r="F287" s="43" t="s">
        <v>1198</v>
      </c>
      <c r="G287" s="78" t="s">
        <v>1199</v>
      </c>
      <c r="H287" s="78" t="s">
        <v>1932</v>
      </c>
      <c r="I287" s="80" t="s">
        <v>1904</v>
      </c>
      <c r="J287" s="80" t="s">
        <v>1918</v>
      </c>
      <c r="K287" s="26">
        <v>1</v>
      </c>
      <c r="L287" s="42">
        <v>43862</v>
      </c>
      <c r="M287" s="42">
        <v>43920</v>
      </c>
      <c r="N287" s="21">
        <f t="shared" si="134"/>
        <v>8.2857142857142865</v>
      </c>
      <c r="O287" s="22" t="s">
        <v>688</v>
      </c>
      <c r="P287" s="41">
        <v>1</v>
      </c>
      <c r="Q287" s="41" t="s">
        <v>1909</v>
      </c>
      <c r="R287" s="41"/>
      <c r="S287" s="23">
        <f t="shared" si="145"/>
        <v>-1464</v>
      </c>
      <c r="T287" s="24">
        <f t="shared" si="128"/>
        <v>100</v>
      </c>
      <c r="U287" s="25">
        <f t="shared" si="129"/>
        <v>8.2857142857142865</v>
      </c>
      <c r="V287" s="25">
        <f t="shared" si="130"/>
        <v>8.2857142857142865</v>
      </c>
      <c r="W287" s="25">
        <f t="shared" si="131"/>
        <v>8.2857142857142865</v>
      </c>
      <c r="X287" s="26"/>
      <c r="Y287" s="27" t="str">
        <f t="shared" si="135"/>
        <v>CUMPLIDA</v>
      </c>
      <c r="Z287" s="27" t="str">
        <f t="shared" si="132"/>
        <v>CUMPLIDO</v>
      </c>
      <c r="AA287" s="76" t="s">
        <v>1225</v>
      </c>
      <c r="AB287" s="29" t="str">
        <f t="shared" si="136"/>
        <v>H49AF17</v>
      </c>
      <c r="AC287" s="29">
        <f t="shared" si="133"/>
        <v>1</v>
      </c>
      <c r="AD287" s="29" t="str">
        <f t="shared" si="137"/>
        <v>H49AF17 - 1</v>
      </c>
      <c r="AE287" s="30">
        <f t="shared" si="138"/>
        <v>5</v>
      </c>
      <c r="AF287" s="30">
        <f t="shared" si="139"/>
        <v>5</v>
      </c>
      <c r="AG287" s="30" t="str">
        <f t="shared" si="140"/>
        <v>H49AF17.</v>
      </c>
      <c r="AH287" s="30" t="str">
        <f t="shared" si="141"/>
        <v>H49AF17</v>
      </c>
      <c r="AI287" s="9"/>
      <c r="AJ287" s="10"/>
      <c r="AK287" s="11"/>
      <c r="AL287" s="12"/>
    </row>
    <row r="288" spans="1:38" s="13" customFormat="1" ht="350.1" customHeight="1" x14ac:dyDescent="0.2">
      <c r="A288" s="26">
        <v>212</v>
      </c>
      <c r="B288" s="15">
        <v>287</v>
      </c>
      <c r="C288" s="26"/>
      <c r="D288" s="26" t="s">
        <v>1045</v>
      </c>
      <c r="E288" s="77" t="s">
        <v>20</v>
      </c>
      <c r="F288" s="43" t="s">
        <v>1200</v>
      </c>
      <c r="G288" s="78" t="s">
        <v>1201</v>
      </c>
      <c r="H288" s="43" t="s">
        <v>1202</v>
      </c>
      <c r="I288" s="43" t="s">
        <v>1203</v>
      </c>
      <c r="J288" s="26" t="s">
        <v>1204</v>
      </c>
      <c r="K288" s="26">
        <v>1</v>
      </c>
      <c r="L288" s="42">
        <v>43313</v>
      </c>
      <c r="M288" s="42">
        <v>43555</v>
      </c>
      <c r="N288" s="21">
        <f t="shared" si="134"/>
        <v>34.571428571428569</v>
      </c>
      <c r="O288" s="22" t="s">
        <v>688</v>
      </c>
      <c r="P288" s="22">
        <v>1</v>
      </c>
      <c r="Q288" s="35" t="s">
        <v>2339</v>
      </c>
      <c r="R288" s="22"/>
      <c r="S288" s="23">
        <f t="shared" si="145"/>
        <v>-1451.8333333333333</v>
      </c>
      <c r="T288" s="24">
        <f t="shared" si="128"/>
        <v>100</v>
      </c>
      <c r="U288" s="25">
        <f t="shared" si="129"/>
        <v>34.571428571428569</v>
      </c>
      <c r="V288" s="25">
        <f t="shared" si="130"/>
        <v>34.571428571428569</v>
      </c>
      <c r="W288" s="25">
        <f t="shared" si="131"/>
        <v>34.571428571428569</v>
      </c>
      <c r="X288" s="26"/>
      <c r="Y288" s="27" t="str">
        <f t="shared" si="135"/>
        <v>CUMPLIDA</v>
      </c>
      <c r="Z288" s="27" t="str">
        <f t="shared" si="132"/>
        <v>CUMPLIDO</v>
      </c>
      <c r="AA288" s="76" t="s">
        <v>1225</v>
      </c>
      <c r="AB288" s="29" t="str">
        <f t="shared" si="136"/>
        <v>H51AF17</v>
      </c>
      <c r="AC288" s="29">
        <f t="shared" si="133"/>
        <v>1</v>
      </c>
      <c r="AD288" s="29" t="str">
        <f t="shared" si="137"/>
        <v>H51AF17 - 1</v>
      </c>
      <c r="AE288" s="30">
        <f t="shared" si="138"/>
        <v>5</v>
      </c>
      <c r="AF288" s="30">
        <f t="shared" si="139"/>
        <v>5</v>
      </c>
      <c r="AG288" s="30" t="str">
        <f t="shared" si="140"/>
        <v>H51AF17.</v>
      </c>
      <c r="AH288" s="30" t="str">
        <f t="shared" si="141"/>
        <v>H51AF17</v>
      </c>
      <c r="AI288" s="9"/>
      <c r="AJ288" s="10"/>
      <c r="AK288" s="11"/>
      <c r="AL288" s="12"/>
    </row>
    <row r="289" spans="1:38" s="13" customFormat="1" ht="350.1" customHeight="1" x14ac:dyDescent="0.2">
      <c r="A289" s="26">
        <v>213</v>
      </c>
      <c r="B289" s="15">
        <v>288</v>
      </c>
      <c r="C289" s="26"/>
      <c r="D289" s="26" t="s">
        <v>1046</v>
      </c>
      <c r="E289" s="77" t="s">
        <v>20</v>
      </c>
      <c r="F289" s="43" t="s">
        <v>1205</v>
      </c>
      <c r="G289" s="78" t="s">
        <v>1206</v>
      </c>
      <c r="H289" s="78" t="s">
        <v>1207</v>
      </c>
      <c r="I289" s="78" t="s">
        <v>1203</v>
      </c>
      <c r="J289" s="80" t="s">
        <v>1204</v>
      </c>
      <c r="K289" s="26">
        <v>1</v>
      </c>
      <c r="L289" s="42">
        <v>43313</v>
      </c>
      <c r="M289" s="42">
        <v>43555</v>
      </c>
      <c r="N289" s="21">
        <f t="shared" si="134"/>
        <v>34.571428571428569</v>
      </c>
      <c r="O289" s="22" t="s">
        <v>688</v>
      </c>
      <c r="P289" s="22">
        <v>1</v>
      </c>
      <c r="Q289" s="35" t="s">
        <v>2339</v>
      </c>
      <c r="R289" s="22"/>
      <c r="S289" s="23">
        <f t="shared" si="145"/>
        <v>-1451.8333333333333</v>
      </c>
      <c r="T289" s="24">
        <f t="shared" si="128"/>
        <v>100</v>
      </c>
      <c r="U289" s="25">
        <f t="shared" si="129"/>
        <v>34.571428571428569</v>
      </c>
      <c r="V289" s="25">
        <f t="shared" si="130"/>
        <v>34.571428571428569</v>
      </c>
      <c r="W289" s="25">
        <f t="shared" si="131"/>
        <v>34.571428571428569</v>
      </c>
      <c r="X289" s="26"/>
      <c r="Y289" s="27" t="str">
        <f t="shared" si="135"/>
        <v>CUMPLIDA</v>
      </c>
      <c r="Z289" s="27" t="str">
        <f t="shared" si="132"/>
        <v>CUMPLIDO</v>
      </c>
      <c r="AA289" s="76" t="s">
        <v>1225</v>
      </c>
      <c r="AB289" s="29" t="str">
        <f t="shared" si="136"/>
        <v>H52AF17</v>
      </c>
      <c r="AC289" s="29">
        <f t="shared" si="133"/>
        <v>1</v>
      </c>
      <c r="AD289" s="29" t="str">
        <f t="shared" si="137"/>
        <v>H52AF17 - 1</v>
      </c>
      <c r="AE289" s="30">
        <f t="shared" si="138"/>
        <v>5</v>
      </c>
      <c r="AF289" s="30">
        <f t="shared" si="139"/>
        <v>5</v>
      </c>
      <c r="AG289" s="30" t="str">
        <f t="shared" si="140"/>
        <v>H52AF17.</v>
      </c>
      <c r="AH289" s="30" t="str">
        <f t="shared" si="141"/>
        <v>H52AF17</v>
      </c>
      <c r="AI289" s="9"/>
      <c r="AJ289" s="10"/>
      <c r="AK289" s="11"/>
      <c r="AL289" s="12"/>
    </row>
    <row r="290" spans="1:38" s="13" customFormat="1" ht="350.1" customHeight="1" x14ac:dyDescent="0.2">
      <c r="A290" s="26">
        <v>214</v>
      </c>
      <c r="B290" s="15">
        <v>289</v>
      </c>
      <c r="C290" s="26"/>
      <c r="D290" s="26" t="s">
        <v>1045</v>
      </c>
      <c r="E290" s="77" t="s">
        <v>191</v>
      </c>
      <c r="F290" s="43" t="s">
        <v>1208</v>
      </c>
      <c r="G290" s="78" t="s">
        <v>1209</v>
      </c>
      <c r="H290" s="78" t="s">
        <v>1917</v>
      </c>
      <c r="I290" s="78" t="s">
        <v>1903</v>
      </c>
      <c r="J290" s="80" t="s">
        <v>1851</v>
      </c>
      <c r="K290" s="26">
        <v>1</v>
      </c>
      <c r="L290" s="42">
        <v>43862</v>
      </c>
      <c r="M290" s="42">
        <v>43979</v>
      </c>
      <c r="N290" s="21">
        <f t="shared" si="134"/>
        <v>16.714285714285715</v>
      </c>
      <c r="O290" s="22" t="s">
        <v>1097</v>
      </c>
      <c r="P290" s="22">
        <v>0</v>
      </c>
      <c r="Q290" s="41" t="s">
        <v>1909</v>
      </c>
      <c r="R290" s="41"/>
      <c r="S290" s="23">
        <f t="shared" si="145"/>
        <v>-1465.9666666666667</v>
      </c>
      <c r="T290" s="24">
        <f t="shared" si="128"/>
        <v>0</v>
      </c>
      <c r="U290" s="25">
        <f t="shared" si="129"/>
        <v>0</v>
      </c>
      <c r="V290" s="25">
        <f t="shared" si="130"/>
        <v>0</v>
      </c>
      <c r="W290" s="25">
        <f t="shared" si="131"/>
        <v>16.714285714285715</v>
      </c>
      <c r="X290" s="26"/>
      <c r="Y290" s="27" t="str">
        <f t="shared" si="135"/>
        <v>VENCIDA</v>
      </c>
      <c r="Z290" s="27" t="str">
        <f t="shared" si="132"/>
        <v>VENCIDO</v>
      </c>
      <c r="AA290" s="76" t="s">
        <v>1225</v>
      </c>
      <c r="AB290" s="29" t="str">
        <f t="shared" si="136"/>
        <v>H53AF17</v>
      </c>
      <c r="AC290" s="29">
        <f t="shared" si="133"/>
        <v>1</v>
      </c>
      <c r="AD290" s="29" t="str">
        <f t="shared" si="137"/>
        <v>H53AF17 - 1</v>
      </c>
      <c r="AE290" s="30">
        <f t="shared" si="138"/>
        <v>1</v>
      </c>
      <c r="AF290" s="30">
        <f t="shared" si="139"/>
        <v>1</v>
      </c>
      <c r="AG290" s="30" t="str">
        <f t="shared" si="140"/>
        <v>H53AF17.</v>
      </c>
      <c r="AH290" s="30" t="str">
        <f t="shared" si="141"/>
        <v>H53AF17</v>
      </c>
      <c r="AI290" s="9"/>
      <c r="AJ290" s="10"/>
      <c r="AK290" s="11"/>
      <c r="AL290" s="12"/>
    </row>
    <row r="291" spans="1:38" s="13" customFormat="1" ht="350.1" customHeight="1" x14ac:dyDescent="0.2">
      <c r="A291" s="26">
        <v>215</v>
      </c>
      <c r="B291" s="15">
        <v>290</v>
      </c>
      <c r="C291" s="26"/>
      <c r="D291" s="26" t="s">
        <v>1045</v>
      </c>
      <c r="E291" s="77" t="s">
        <v>191</v>
      </c>
      <c r="F291" s="43" t="s">
        <v>1210</v>
      </c>
      <c r="G291" s="78" t="s">
        <v>1211</v>
      </c>
      <c r="H291" s="78" t="s">
        <v>1917</v>
      </c>
      <c r="I291" s="78" t="s">
        <v>1850</v>
      </c>
      <c r="J291" s="80" t="s">
        <v>1851</v>
      </c>
      <c r="K291" s="26">
        <v>1</v>
      </c>
      <c r="L291" s="42">
        <v>43862</v>
      </c>
      <c r="M291" s="42">
        <v>43979</v>
      </c>
      <c r="N291" s="21">
        <f t="shared" si="134"/>
        <v>16.714285714285715</v>
      </c>
      <c r="O291" s="22" t="s">
        <v>1097</v>
      </c>
      <c r="P291" s="22">
        <v>0</v>
      </c>
      <c r="Q291" s="41" t="s">
        <v>1909</v>
      </c>
      <c r="R291" s="41"/>
      <c r="S291" s="23">
        <f t="shared" si="145"/>
        <v>-1465.9666666666667</v>
      </c>
      <c r="T291" s="24">
        <f t="shared" si="128"/>
        <v>0</v>
      </c>
      <c r="U291" s="25">
        <f t="shared" si="129"/>
        <v>0</v>
      </c>
      <c r="V291" s="25">
        <f t="shared" si="130"/>
        <v>0</v>
      </c>
      <c r="W291" s="25">
        <f t="shared" si="131"/>
        <v>16.714285714285715</v>
      </c>
      <c r="X291" s="26"/>
      <c r="Y291" s="27" t="str">
        <f t="shared" si="135"/>
        <v>VENCIDA</v>
      </c>
      <c r="Z291" s="27" t="str">
        <f t="shared" si="132"/>
        <v>VENCIDO</v>
      </c>
      <c r="AA291" s="76" t="s">
        <v>1225</v>
      </c>
      <c r="AB291" s="29" t="str">
        <f t="shared" si="136"/>
        <v>H54AF17</v>
      </c>
      <c r="AC291" s="29">
        <f t="shared" si="133"/>
        <v>1</v>
      </c>
      <c r="AD291" s="29" t="str">
        <f t="shared" si="137"/>
        <v>H54AF17 - 1</v>
      </c>
      <c r="AE291" s="30">
        <f t="shared" si="138"/>
        <v>1</v>
      </c>
      <c r="AF291" s="30">
        <f t="shared" si="139"/>
        <v>1</v>
      </c>
      <c r="AG291" s="30" t="str">
        <f t="shared" si="140"/>
        <v>H54AF17.</v>
      </c>
      <c r="AH291" s="30" t="str">
        <f t="shared" si="141"/>
        <v>H54AF17</v>
      </c>
      <c r="AI291" s="9"/>
      <c r="AJ291" s="10"/>
      <c r="AK291" s="11"/>
      <c r="AL291" s="12"/>
    </row>
    <row r="292" spans="1:38" s="13" customFormat="1" ht="350.1" customHeight="1" x14ac:dyDescent="0.2">
      <c r="A292" s="26">
        <v>216</v>
      </c>
      <c r="B292" s="15">
        <v>291</v>
      </c>
      <c r="C292" s="26"/>
      <c r="D292" s="26" t="s">
        <v>1221</v>
      </c>
      <c r="E292" s="77" t="s">
        <v>207</v>
      </c>
      <c r="F292" s="43" t="s">
        <v>1282</v>
      </c>
      <c r="G292" s="78" t="s">
        <v>1212</v>
      </c>
      <c r="H292" s="78" t="s">
        <v>1902</v>
      </c>
      <c r="I292" s="78" t="s">
        <v>1903</v>
      </c>
      <c r="J292" s="80" t="s">
        <v>1851</v>
      </c>
      <c r="K292" s="25">
        <v>1</v>
      </c>
      <c r="L292" s="42">
        <v>43862</v>
      </c>
      <c r="M292" s="42">
        <v>43979</v>
      </c>
      <c r="N292" s="21">
        <f t="shared" si="134"/>
        <v>16.714285714285715</v>
      </c>
      <c r="O292" s="22" t="s">
        <v>1541</v>
      </c>
      <c r="P292" s="22">
        <v>0</v>
      </c>
      <c r="Q292" s="41" t="s">
        <v>1909</v>
      </c>
      <c r="R292" s="41"/>
      <c r="S292" s="23">
        <f t="shared" si="145"/>
        <v>-1465.9666666666667</v>
      </c>
      <c r="T292" s="24">
        <f t="shared" si="128"/>
        <v>0</v>
      </c>
      <c r="U292" s="25">
        <f t="shared" si="129"/>
        <v>0</v>
      </c>
      <c r="V292" s="25">
        <f t="shared" si="130"/>
        <v>0</v>
      </c>
      <c r="W292" s="25">
        <f t="shared" si="131"/>
        <v>16.714285714285715</v>
      </c>
      <c r="X292" s="26"/>
      <c r="Y292" s="27" t="str">
        <f t="shared" si="135"/>
        <v>VENCIDA</v>
      </c>
      <c r="Z292" s="27" t="str">
        <f t="shared" si="132"/>
        <v>VENCIDO</v>
      </c>
      <c r="AA292" s="76" t="s">
        <v>1225</v>
      </c>
      <c r="AB292" s="29" t="str">
        <f t="shared" si="136"/>
        <v>H56AF17</v>
      </c>
      <c r="AC292" s="29">
        <f t="shared" si="133"/>
        <v>1</v>
      </c>
      <c r="AD292" s="29" t="str">
        <f t="shared" si="137"/>
        <v>H56AF17 - 1</v>
      </c>
      <c r="AE292" s="30">
        <f t="shared" si="138"/>
        <v>1</v>
      </c>
      <c r="AF292" s="30">
        <f t="shared" si="139"/>
        <v>1</v>
      </c>
      <c r="AG292" s="30" t="str">
        <f t="shared" si="140"/>
        <v>H56AF17.</v>
      </c>
      <c r="AH292" s="30" t="str">
        <f t="shared" si="141"/>
        <v>H56AF17</v>
      </c>
      <c r="AI292" s="9"/>
      <c r="AJ292" s="10"/>
      <c r="AK292" s="11"/>
      <c r="AL292" s="12"/>
    </row>
    <row r="293" spans="1:38" s="13" customFormat="1" ht="350.1" customHeight="1" x14ac:dyDescent="0.2">
      <c r="A293" s="26">
        <v>217</v>
      </c>
      <c r="B293" s="15">
        <v>292</v>
      </c>
      <c r="C293" s="26"/>
      <c r="D293" s="26" t="s">
        <v>1221</v>
      </c>
      <c r="E293" s="77" t="s">
        <v>207</v>
      </c>
      <c r="F293" s="43" t="s">
        <v>1213</v>
      </c>
      <c r="G293" s="78" t="s">
        <v>1214</v>
      </c>
      <c r="H293" s="78" t="s">
        <v>1902</v>
      </c>
      <c r="I293" s="78" t="s">
        <v>1903</v>
      </c>
      <c r="J293" s="80" t="s">
        <v>1851</v>
      </c>
      <c r="K293" s="25">
        <v>1</v>
      </c>
      <c r="L293" s="42">
        <v>43862</v>
      </c>
      <c r="M293" s="42">
        <v>43979</v>
      </c>
      <c r="N293" s="21">
        <f t="shared" si="134"/>
        <v>16.714285714285715</v>
      </c>
      <c r="O293" s="22" t="s">
        <v>1541</v>
      </c>
      <c r="P293" s="22">
        <v>0</v>
      </c>
      <c r="Q293" s="41" t="s">
        <v>1909</v>
      </c>
      <c r="R293" s="41"/>
      <c r="S293" s="23">
        <f t="shared" si="145"/>
        <v>-1465.9666666666667</v>
      </c>
      <c r="T293" s="24">
        <f t="shared" si="128"/>
        <v>0</v>
      </c>
      <c r="U293" s="25">
        <f t="shared" si="129"/>
        <v>0</v>
      </c>
      <c r="V293" s="25">
        <f t="shared" si="130"/>
        <v>0</v>
      </c>
      <c r="W293" s="25">
        <f t="shared" si="131"/>
        <v>16.714285714285715</v>
      </c>
      <c r="X293" s="26"/>
      <c r="Y293" s="27" t="str">
        <f t="shared" si="135"/>
        <v>VENCIDA</v>
      </c>
      <c r="Z293" s="27" t="str">
        <f t="shared" si="132"/>
        <v>VENCIDO</v>
      </c>
      <c r="AA293" s="76" t="s">
        <v>1225</v>
      </c>
      <c r="AB293" s="29" t="str">
        <f t="shared" si="136"/>
        <v>H57AF17</v>
      </c>
      <c r="AC293" s="29">
        <f t="shared" si="133"/>
        <v>1</v>
      </c>
      <c r="AD293" s="29" t="str">
        <f t="shared" si="137"/>
        <v>H57AF17 - 1</v>
      </c>
      <c r="AE293" s="30">
        <f t="shared" si="138"/>
        <v>1</v>
      </c>
      <c r="AF293" s="30">
        <f t="shared" si="139"/>
        <v>1</v>
      </c>
      <c r="AG293" s="30" t="str">
        <f t="shared" si="140"/>
        <v>H57AF17.</v>
      </c>
      <c r="AH293" s="30" t="str">
        <f t="shared" si="141"/>
        <v>H57AF17</v>
      </c>
      <c r="AI293" s="9"/>
      <c r="AJ293" s="10"/>
      <c r="AK293" s="11"/>
      <c r="AL293" s="12"/>
    </row>
    <row r="294" spans="1:38" s="13" customFormat="1" ht="350.1" customHeight="1" x14ac:dyDescent="0.2">
      <c r="A294" s="26">
        <v>218</v>
      </c>
      <c r="B294" s="15">
        <v>293</v>
      </c>
      <c r="C294" s="26"/>
      <c r="D294" s="26" t="s">
        <v>1222</v>
      </c>
      <c r="E294" s="77" t="s">
        <v>20</v>
      </c>
      <c r="F294" s="43" t="s">
        <v>1215</v>
      </c>
      <c r="G294" s="78" t="s">
        <v>1216</v>
      </c>
      <c r="H294" s="78" t="s">
        <v>1217</v>
      </c>
      <c r="I294" s="78" t="s">
        <v>1218</v>
      </c>
      <c r="J294" s="80" t="s">
        <v>23</v>
      </c>
      <c r="K294" s="26">
        <v>4</v>
      </c>
      <c r="L294" s="42">
        <v>43313</v>
      </c>
      <c r="M294" s="42">
        <v>43677</v>
      </c>
      <c r="N294" s="21">
        <f t="shared" si="134"/>
        <v>52</v>
      </c>
      <c r="O294" s="22" t="s">
        <v>24</v>
      </c>
      <c r="P294" s="22">
        <v>4</v>
      </c>
      <c r="Q294" s="32" t="s">
        <v>2367</v>
      </c>
      <c r="R294" s="41"/>
      <c r="S294" s="23">
        <f t="shared" si="145"/>
        <v>-1455.9</v>
      </c>
      <c r="T294" s="24">
        <f t="shared" si="128"/>
        <v>100</v>
      </c>
      <c r="U294" s="25">
        <f t="shared" si="129"/>
        <v>52</v>
      </c>
      <c r="V294" s="25">
        <f t="shared" si="130"/>
        <v>52</v>
      </c>
      <c r="W294" s="25">
        <f t="shared" si="131"/>
        <v>52</v>
      </c>
      <c r="X294" s="26"/>
      <c r="Y294" s="27" t="str">
        <f t="shared" si="135"/>
        <v>CUMPLIDA</v>
      </c>
      <c r="Z294" s="27" t="str">
        <f t="shared" si="132"/>
        <v>CUMPLIDO</v>
      </c>
      <c r="AA294" s="76" t="s">
        <v>1225</v>
      </c>
      <c r="AB294" s="29" t="str">
        <f t="shared" si="136"/>
        <v>H58AF17</v>
      </c>
      <c r="AC294" s="29">
        <f t="shared" si="133"/>
        <v>1</v>
      </c>
      <c r="AD294" s="29" t="str">
        <f t="shared" si="137"/>
        <v>H58AF17 - 1</v>
      </c>
      <c r="AE294" s="30">
        <f t="shared" si="138"/>
        <v>5</v>
      </c>
      <c r="AF294" s="30">
        <f t="shared" si="139"/>
        <v>5</v>
      </c>
      <c r="AG294" s="30" t="str">
        <f t="shared" si="140"/>
        <v>H58AF17.</v>
      </c>
      <c r="AH294" s="30" t="str">
        <f t="shared" si="141"/>
        <v>H58AF17</v>
      </c>
      <c r="AI294" s="9"/>
      <c r="AJ294" s="10"/>
      <c r="AK294" s="11"/>
      <c r="AL294" s="12"/>
    </row>
    <row r="295" spans="1:38" s="13" customFormat="1" ht="350.1" customHeight="1" x14ac:dyDescent="0.2">
      <c r="A295" s="26">
        <v>219</v>
      </c>
      <c r="B295" s="15">
        <v>294</v>
      </c>
      <c r="C295" s="26"/>
      <c r="D295" s="26" t="s">
        <v>1045</v>
      </c>
      <c r="E295" s="22" t="s">
        <v>100</v>
      </c>
      <c r="F295" s="35" t="s">
        <v>1057</v>
      </c>
      <c r="G295" s="35" t="s">
        <v>1042</v>
      </c>
      <c r="H295" s="35" t="s">
        <v>1806</v>
      </c>
      <c r="I295" s="35" t="s">
        <v>1807</v>
      </c>
      <c r="J295" s="22" t="s">
        <v>1919</v>
      </c>
      <c r="K295" s="22">
        <v>4</v>
      </c>
      <c r="L295" s="42">
        <v>43859</v>
      </c>
      <c r="M295" s="42">
        <v>44224</v>
      </c>
      <c r="N295" s="21">
        <f t="shared" ref="N295:N299" si="154">(+M295-L295)/7</f>
        <v>52.142857142857146</v>
      </c>
      <c r="O295" s="22" t="s">
        <v>1051</v>
      </c>
      <c r="P295" s="22">
        <v>0</v>
      </c>
      <c r="Q295" s="22" t="s">
        <v>1909</v>
      </c>
      <c r="R295" s="22"/>
      <c r="S295" s="23">
        <f t="shared" si="145"/>
        <v>-1474.1333333333334</v>
      </c>
      <c r="T295" s="24">
        <f t="shared" si="128"/>
        <v>0</v>
      </c>
      <c r="U295" s="25">
        <f t="shared" si="129"/>
        <v>0</v>
      </c>
      <c r="V295" s="25">
        <f t="shared" si="130"/>
        <v>0</v>
      </c>
      <c r="W295" s="25">
        <f t="shared" si="131"/>
        <v>52.142857142857146</v>
      </c>
      <c r="X295" s="26"/>
      <c r="Y295" s="27" t="str">
        <f t="shared" si="135"/>
        <v>VENCIDA</v>
      </c>
      <c r="Z295" s="27" t="str">
        <f t="shared" si="132"/>
        <v>VENCIDO</v>
      </c>
      <c r="AA295" s="76" t="s">
        <v>1041</v>
      </c>
      <c r="AB295" s="29" t="str">
        <f t="shared" si="136"/>
        <v>H1AC17</v>
      </c>
      <c r="AC295" s="29">
        <f t="shared" si="133"/>
        <v>1</v>
      </c>
      <c r="AD295" s="29" t="str">
        <f t="shared" si="137"/>
        <v>H1AC17 - 1</v>
      </c>
      <c r="AE295" s="30">
        <f t="shared" si="138"/>
        <v>1</v>
      </c>
      <c r="AF295" s="30">
        <f t="shared" si="139"/>
        <v>1</v>
      </c>
      <c r="AG295" s="30" t="str">
        <f t="shared" si="140"/>
        <v>H1AC17.</v>
      </c>
      <c r="AH295" s="30" t="str">
        <f t="shared" si="141"/>
        <v>H1AC17</v>
      </c>
      <c r="AI295" s="9"/>
      <c r="AJ295" s="10"/>
      <c r="AK295" s="11"/>
      <c r="AL295" s="12"/>
    </row>
    <row r="296" spans="1:38" s="13" customFormat="1" ht="350.1" customHeight="1" x14ac:dyDescent="0.2">
      <c r="A296" s="26">
        <v>220</v>
      </c>
      <c r="B296" s="15">
        <v>295</v>
      </c>
      <c r="C296" s="26"/>
      <c r="D296" s="26" t="s">
        <v>1045</v>
      </c>
      <c r="E296" s="22" t="s">
        <v>100</v>
      </c>
      <c r="F296" s="35" t="s">
        <v>1043</v>
      </c>
      <c r="G296" s="35" t="s">
        <v>1044</v>
      </c>
      <c r="H296" s="35" t="s">
        <v>1058</v>
      </c>
      <c r="I296" s="35" t="s">
        <v>1059</v>
      </c>
      <c r="J296" s="22" t="s">
        <v>23</v>
      </c>
      <c r="K296" s="22">
        <v>4</v>
      </c>
      <c r="L296" s="42">
        <v>43122</v>
      </c>
      <c r="M296" s="42">
        <v>43485</v>
      </c>
      <c r="N296" s="21">
        <f t="shared" si="154"/>
        <v>51.857142857142854</v>
      </c>
      <c r="O296" s="22" t="s">
        <v>428</v>
      </c>
      <c r="P296" s="22">
        <v>4</v>
      </c>
      <c r="Q296" s="35" t="s">
        <v>1308</v>
      </c>
      <c r="R296" s="22"/>
      <c r="S296" s="23">
        <f t="shared" si="145"/>
        <v>-1449.5</v>
      </c>
      <c r="T296" s="24">
        <f t="shared" ref="T296:T357" si="155">IF(P296/K296&gt;1,100,+P296/K296*100)</f>
        <v>100</v>
      </c>
      <c r="U296" s="25">
        <f t="shared" ref="U296:U357" si="156">+N296*T296/100</f>
        <v>51.857142857142854</v>
      </c>
      <c r="V296" s="25">
        <f t="shared" ref="V296:V357" si="157">IF(M296&lt;=$AJ$1,U296,0)</f>
        <v>51.857142857142854</v>
      </c>
      <c r="W296" s="25">
        <f t="shared" ref="W296:W357" si="158">IF($AJ$1&gt;=M296,N296,0)</f>
        <v>51.857142857142854</v>
      </c>
      <c r="X296" s="26"/>
      <c r="Y296" s="27" t="str">
        <f t="shared" si="135"/>
        <v>CUMPLIDA</v>
      </c>
      <c r="Z296" s="27" t="str">
        <f t="shared" ref="Z296:Z357" si="159">IF(A296&lt;&gt;"",IF(AF296=1,"VENCIDO",IF(AF296=2,"PRÓXIMO A VENCER",IF(AF296=3,"EN TERMINO",IF(AF296=4,"CON AVANCE",IF(AF296=5,"CUMPLIDO",))))),"")</f>
        <v>CUMPLIDO</v>
      </c>
      <c r="AA296" s="76" t="s">
        <v>1041</v>
      </c>
      <c r="AB296" s="29" t="str">
        <f t="shared" si="136"/>
        <v>H2AC17</v>
      </c>
      <c r="AC296" s="29">
        <f t="shared" ref="AC296:AC357" si="160">IF(A296&lt;&gt;"",1,AC295+1)</f>
        <v>1</v>
      </c>
      <c r="AD296" s="29" t="str">
        <f t="shared" si="137"/>
        <v>H2AC17 - 1</v>
      </c>
      <c r="AE296" s="30">
        <f t="shared" si="138"/>
        <v>5</v>
      </c>
      <c r="AF296" s="30">
        <f t="shared" si="139"/>
        <v>5</v>
      </c>
      <c r="AG296" s="30" t="str">
        <f t="shared" si="140"/>
        <v>H2AC17.</v>
      </c>
      <c r="AH296" s="30" t="str">
        <f t="shared" si="141"/>
        <v>H2AC17</v>
      </c>
      <c r="AI296" s="9"/>
      <c r="AJ296" s="10"/>
      <c r="AK296" s="11"/>
      <c r="AL296" s="12"/>
    </row>
    <row r="297" spans="1:38" s="13" customFormat="1" ht="350.1" customHeight="1" x14ac:dyDescent="0.2">
      <c r="A297" s="26">
        <v>221</v>
      </c>
      <c r="B297" s="15">
        <v>296</v>
      </c>
      <c r="C297" s="26"/>
      <c r="D297" s="26" t="s">
        <v>1046</v>
      </c>
      <c r="E297" s="22" t="s">
        <v>1052</v>
      </c>
      <c r="F297" s="35" t="s">
        <v>1056</v>
      </c>
      <c r="G297" s="35" t="s">
        <v>1055</v>
      </c>
      <c r="H297" s="35" t="s">
        <v>1061</v>
      </c>
      <c r="I297" s="35" t="s">
        <v>1065</v>
      </c>
      <c r="J297" s="22" t="s">
        <v>1060</v>
      </c>
      <c r="K297" s="22">
        <v>2</v>
      </c>
      <c r="L297" s="42">
        <v>43160</v>
      </c>
      <c r="M297" s="42">
        <v>43525</v>
      </c>
      <c r="N297" s="21">
        <f t="shared" si="154"/>
        <v>52.142857142857146</v>
      </c>
      <c r="O297" s="22" t="s">
        <v>428</v>
      </c>
      <c r="P297" s="22">
        <v>1.6</v>
      </c>
      <c r="Q297" s="22" t="s">
        <v>1909</v>
      </c>
      <c r="R297" s="22"/>
      <c r="S297" s="23">
        <f t="shared" si="145"/>
        <v>-1450.8333333333333</v>
      </c>
      <c r="T297" s="24">
        <f t="shared" si="155"/>
        <v>80</v>
      </c>
      <c r="U297" s="25">
        <f t="shared" si="156"/>
        <v>41.714285714285715</v>
      </c>
      <c r="V297" s="25">
        <f t="shared" si="157"/>
        <v>41.714285714285715</v>
      </c>
      <c r="W297" s="25">
        <f t="shared" si="158"/>
        <v>52.142857142857146</v>
      </c>
      <c r="X297" s="26"/>
      <c r="Y297" s="27" t="str">
        <f t="shared" ref="Y297:Y358" si="161">IF(T297=100,"CUMPLIDA",IF(M297-$AJ$1&lt;0,"VENCIDA",IF(M297-$AJ$1&lt;=30,"PRÓXIMA A VENCER",IF(T297&gt;0,"CON AVANCE","EN TERMINO"))))</f>
        <v>VENCIDA</v>
      </c>
      <c r="Z297" s="27" t="str">
        <f t="shared" si="159"/>
        <v>VENCIDO</v>
      </c>
      <c r="AA297" s="76" t="s">
        <v>1041</v>
      </c>
      <c r="AB297" s="29" t="str">
        <f t="shared" ref="AB297:AB358" si="162">AH297</f>
        <v>H5AC17</v>
      </c>
      <c r="AC297" s="29">
        <f t="shared" si="160"/>
        <v>1</v>
      </c>
      <c r="AD297" s="29" t="str">
        <f t="shared" ref="AD297:AD358" si="163">CONCATENATE(AB297," - ",AC297)</f>
        <v>H5AC17 - 1</v>
      </c>
      <c r="AE297" s="30">
        <f t="shared" si="138"/>
        <v>1</v>
      </c>
      <c r="AF297" s="30">
        <f t="shared" si="139"/>
        <v>1</v>
      </c>
      <c r="AG297" s="30" t="str">
        <f t="shared" si="140"/>
        <v>H5AC17.</v>
      </c>
      <c r="AH297" s="30" t="str">
        <f t="shared" si="141"/>
        <v>H5AC17</v>
      </c>
      <c r="AI297" s="9"/>
      <c r="AJ297" s="10"/>
      <c r="AK297" s="11"/>
      <c r="AL297" s="12"/>
    </row>
    <row r="298" spans="1:38" s="13" customFormat="1" ht="350.1" customHeight="1" x14ac:dyDescent="0.2">
      <c r="A298" s="26">
        <v>222</v>
      </c>
      <c r="B298" s="15">
        <v>297</v>
      </c>
      <c r="C298" s="26"/>
      <c r="D298" s="26" t="s">
        <v>1047</v>
      </c>
      <c r="E298" s="22" t="s">
        <v>207</v>
      </c>
      <c r="F298" s="35" t="s">
        <v>1048</v>
      </c>
      <c r="G298" s="35" t="s">
        <v>1049</v>
      </c>
      <c r="H298" s="35" t="s">
        <v>1084</v>
      </c>
      <c r="I298" s="35" t="s">
        <v>1062</v>
      </c>
      <c r="J298" s="22" t="s">
        <v>1063</v>
      </c>
      <c r="K298" s="22">
        <v>12</v>
      </c>
      <c r="L298" s="42">
        <v>43115</v>
      </c>
      <c r="M298" s="42">
        <v>43465</v>
      </c>
      <c r="N298" s="21">
        <f t="shared" si="154"/>
        <v>50</v>
      </c>
      <c r="O298" s="22" t="s">
        <v>530</v>
      </c>
      <c r="P298" s="22">
        <v>12</v>
      </c>
      <c r="Q298" s="22" t="s">
        <v>1909</v>
      </c>
      <c r="R298" s="22"/>
      <c r="S298" s="23">
        <f t="shared" si="145"/>
        <v>-1448.8333333333333</v>
      </c>
      <c r="T298" s="24">
        <f t="shared" si="155"/>
        <v>100</v>
      </c>
      <c r="U298" s="25">
        <f t="shared" si="156"/>
        <v>50</v>
      </c>
      <c r="V298" s="25">
        <f t="shared" si="157"/>
        <v>50</v>
      </c>
      <c r="W298" s="25">
        <f t="shared" si="158"/>
        <v>50</v>
      </c>
      <c r="X298" s="26"/>
      <c r="Y298" s="27" t="str">
        <f t="shared" si="161"/>
        <v>CUMPLIDA</v>
      </c>
      <c r="Z298" s="27" t="str">
        <f t="shared" si="159"/>
        <v>CUMPLIDO</v>
      </c>
      <c r="AA298" s="76" t="s">
        <v>1041</v>
      </c>
      <c r="AB298" s="29" t="str">
        <f t="shared" si="162"/>
        <v>H8AC17</v>
      </c>
      <c r="AC298" s="29">
        <f t="shared" si="160"/>
        <v>1</v>
      </c>
      <c r="AD298" s="29" t="str">
        <f t="shared" si="163"/>
        <v>H8AC17 - 1</v>
      </c>
      <c r="AE298" s="30">
        <f t="shared" si="138"/>
        <v>5</v>
      </c>
      <c r="AF298" s="30">
        <f t="shared" si="139"/>
        <v>5</v>
      </c>
      <c r="AG298" s="30" t="str">
        <f t="shared" si="140"/>
        <v>H8AC17.</v>
      </c>
      <c r="AH298" s="30" t="str">
        <f t="shared" si="141"/>
        <v>H8AC17</v>
      </c>
      <c r="AI298" s="9"/>
      <c r="AJ298" s="10"/>
      <c r="AK298" s="11"/>
      <c r="AL298" s="12"/>
    </row>
    <row r="299" spans="1:38" s="83" customFormat="1" ht="350.1" customHeight="1" x14ac:dyDescent="0.2">
      <c r="A299" s="26">
        <v>223</v>
      </c>
      <c r="B299" s="15">
        <v>298</v>
      </c>
      <c r="C299" s="26"/>
      <c r="D299" s="80" t="s">
        <v>1267</v>
      </c>
      <c r="E299" s="77">
        <v>1401003</v>
      </c>
      <c r="F299" s="43" t="s">
        <v>1946</v>
      </c>
      <c r="G299" s="78" t="s">
        <v>240</v>
      </c>
      <c r="H299" s="78" t="s">
        <v>1920</v>
      </c>
      <c r="I299" s="43" t="s">
        <v>1850</v>
      </c>
      <c r="J299" s="26" t="s">
        <v>1851</v>
      </c>
      <c r="K299" s="26">
        <v>1</v>
      </c>
      <c r="L299" s="42">
        <v>43858</v>
      </c>
      <c r="M299" s="79">
        <v>44165</v>
      </c>
      <c r="N299" s="21">
        <f t="shared" si="154"/>
        <v>43.857142857142854</v>
      </c>
      <c r="O299" s="26" t="s">
        <v>19</v>
      </c>
      <c r="P299" s="22">
        <v>0</v>
      </c>
      <c r="Q299" s="26" t="s">
        <v>1909</v>
      </c>
      <c r="R299" s="26"/>
      <c r="S299" s="23">
        <f t="shared" si="145"/>
        <v>-1472.1666666666667</v>
      </c>
      <c r="T299" s="24">
        <f t="shared" si="155"/>
        <v>0</v>
      </c>
      <c r="U299" s="25">
        <f t="shared" si="156"/>
        <v>0</v>
      </c>
      <c r="V299" s="25">
        <f t="shared" si="157"/>
        <v>0</v>
      </c>
      <c r="W299" s="25">
        <f t="shared" si="158"/>
        <v>43.857142857142854</v>
      </c>
      <c r="X299" s="26"/>
      <c r="Y299" s="27" t="str">
        <f t="shared" si="161"/>
        <v>VENCIDA</v>
      </c>
      <c r="Z299" s="27" t="str">
        <f t="shared" si="159"/>
        <v>VENCIDO</v>
      </c>
      <c r="AA299" s="76" t="s">
        <v>306</v>
      </c>
      <c r="AB299" s="29" t="str">
        <f t="shared" si="162"/>
        <v>H1R16</v>
      </c>
      <c r="AC299" s="29">
        <f t="shared" si="160"/>
        <v>1</v>
      </c>
      <c r="AD299" s="29" t="str">
        <f t="shared" si="163"/>
        <v>H1R16 - 1</v>
      </c>
      <c r="AE299" s="30">
        <f t="shared" si="138"/>
        <v>1</v>
      </c>
      <c r="AF299" s="30">
        <f t="shared" si="139"/>
        <v>1</v>
      </c>
      <c r="AG299" s="30" t="str">
        <f t="shared" si="140"/>
        <v>H1R16.</v>
      </c>
      <c r="AH299" s="30" t="str">
        <f t="shared" si="141"/>
        <v>H1R16</v>
      </c>
      <c r="AI299" s="82"/>
      <c r="AJ299" s="82"/>
      <c r="AK299" s="82"/>
    </row>
    <row r="300" spans="1:38" s="83" customFormat="1" ht="350.1" customHeight="1" x14ac:dyDescent="0.2">
      <c r="A300" s="26"/>
      <c r="B300" s="15">
        <v>299</v>
      </c>
      <c r="C300" s="26"/>
      <c r="D300" s="80"/>
      <c r="E300" s="77">
        <v>1401003</v>
      </c>
      <c r="F300" s="43" t="s">
        <v>1947</v>
      </c>
      <c r="G300" s="78" t="s">
        <v>240</v>
      </c>
      <c r="H300" s="78" t="s">
        <v>706</v>
      </c>
      <c r="I300" s="80" t="s">
        <v>335</v>
      </c>
      <c r="J300" s="26" t="s">
        <v>440</v>
      </c>
      <c r="K300" s="26">
        <v>3</v>
      </c>
      <c r="L300" s="42">
        <v>43040</v>
      </c>
      <c r="M300" s="79">
        <v>43403</v>
      </c>
      <c r="N300" s="21">
        <f t="shared" ref="N300:N302" si="164">(+M300-L300)/7</f>
        <v>51.857142857142854</v>
      </c>
      <c r="O300" s="26" t="s">
        <v>24</v>
      </c>
      <c r="P300" s="22">
        <v>3</v>
      </c>
      <c r="Q300" s="43" t="s">
        <v>1940</v>
      </c>
      <c r="R300" s="26"/>
      <c r="S300" s="23">
        <f t="shared" si="145"/>
        <v>-1446.7666666666667</v>
      </c>
      <c r="T300" s="24">
        <f t="shared" si="155"/>
        <v>100</v>
      </c>
      <c r="U300" s="25">
        <f t="shared" si="156"/>
        <v>51.857142857142854</v>
      </c>
      <c r="V300" s="25">
        <f t="shared" si="157"/>
        <v>51.857142857142854</v>
      </c>
      <c r="W300" s="25">
        <f t="shared" si="158"/>
        <v>51.857142857142854</v>
      </c>
      <c r="X300" s="26"/>
      <c r="Y300" s="27" t="str">
        <f t="shared" si="161"/>
        <v>CUMPLIDA</v>
      </c>
      <c r="Z300" s="27" t="str">
        <f t="shared" si="159"/>
        <v/>
      </c>
      <c r="AA300" s="76" t="s">
        <v>306</v>
      </c>
      <c r="AB300" s="29" t="str">
        <f t="shared" si="162"/>
        <v>H1R16</v>
      </c>
      <c r="AC300" s="29">
        <f t="shared" si="160"/>
        <v>2</v>
      </c>
      <c r="AD300" s="29" t="str">
        <f t="shared" si="163"/>
        <v>H1R16 - 2</v>
      </c>
      <c r="AE300" s="30">
        <f t="shared" si="138"/>
        <v>5</v>
      </c>
      <c r="AF300" s="30">
        <f t="shared" si="139"/>
        <v>5</v>
      </c>
      <c r="AG300" s="30" t="str">
        <f t="shared" si="140"/>
        <v>H1R16.</v>
      </c>
      <c r="AH300" s="30" t="str">
        <f t="shared" si="141"/>
        <v>H1R16</v>
      </c>
      <c r="AI300" s="82"/>
      <c r="AJ300" s="82"/>
      <c r="AK300" s="82"/>
    </row>
    <row r="301" spans="1:38" s="83" customFormat="1" ht="350.1" customHeight="1" x14ac:dyDescent="0.2">
      <c r="A301" s="26">
        <v>224</v>
      </c>
      <c r="B301" s="15">
        <v>300</v>
      </c>
      <c r="C301" s="26"/>
      <c r="D301" s="80" t="s">
        <v>1269</v>
      </c>
      <c r="E301" s="77">
        <v>1401003</v>
      </c>
      <c r="F301" s="43" t="s">
        <v>1006</v>
      </c>
      <c r="G301" s="78" t="s">
        <v>241</v>
      </c>
      <c r="H301" s="84" t="s">
        <v>693</v>
      </c>
      <c r="I301" s="84" t="s">
        <v>689</v>
      </c>
      <c r="J301" s="85" t="s">
        <v>690</v>
      </c>
      <c r="K301" s="86">
        <v>1</v>
      </c>
      <c r="L301" s="79">
        <v>43040</v>
      </c>
      <c r="M301" s="79">
        <v>43159</v>
      </c>
      <c r="N301" s="21">
        <f t="shared" si="164"/>
        <v>17</v>
      </c>
      <c r="O301" s="26" t="s">
        <v>688</v>
      </c>
      <c r="P301" s="22">
        <v>1</v>
      </c>
      <c r="Q301" s="26" t="s">
        <v>1909</v>
      </c>
      <c r="R301" s="26"/>
      <c r="S301" s="23">
        <f t="shared" si="145"/>
        <v>-1438.6333333333334</v>
      </c>
      <c r="T301" s="24">
        <f t="shared" si="155"/>
        <v>100</v>
      </c>
      <c r="U301" s="25">
        <f t="shared" si="156"/>
        <v>17</v>
      </c>
      <c r="V301" s="25">
        <f t="shared" si="157"/>
        <v>17</v>
      </c>
      <c r="W301" s="25">
        <f t="shared" si="158"/>
        <v>17</v>
      </c>
      <c r="X301" s="26"/>
      <c r="Y301" s="27" t="str">
        <f t="shared" si="161"/>
        <v>CUMPLIDA</v>
      </c>
      <c r="Z301" s="27" t="str">
        <f t="shared" si="159"/>
        <v>CUMPLIDO</v>
      </c>
      <c r="AA301" s="76" t="s">
        <v>306</v>
      </c>
      <c r="AB301" s="29" t="str">
        <f t="shared" si="162"/>
        <v>H7R16</v>
      </c>
      <c r="AC301" s="29">
        <f t="shared" si="160"/>
        <v>1</v>
      </c>
      <c r="AD301" s="29" t="str">
        <f t="shared" si="163"/>
        <v>H7R16 - 1</v>
      </c>
      <c r="AE301" s="30">
        <f t="shared" si="138"/>
        <v>5</v>
      </c>
      <c r="AF301" s="30">
        <f t="shared" si="139"/>
        <v>5</v>
      </c>
      <c r="AG301" s="30" t="str">
        <f t="shared" si="140"/>
        <v>H7R16.</v>
      </c>
      <c r="AH301" s="30" t="str">
        <f t="shared" si="141"/>
        <v>H7R16</v>
      </c>
      <c r="AI301" s="82"/>
      <c r="AJ301" s="82"/>
      <c r="AK301" s="82"/>
    </row>
    <row r="302" spans="1:38" s="83" customFormat="1" ht="350.1" customHeight="1" x14ac:dyDescent="0.2">
      <c r="A302" s="26">
        <v>225</v>
      </c>
      <c r="B302" s="15">
        <v>301</v>
      </c>
      <c r="C302" s="26"/>
      <c r="D302" s="80" t="s">
        <v>1269</v>
      </c>
      <c r="E302" s="77">
        <v>1401013</v>
      </c>
      <c r="F302" s="43" t="s">
        <v>242</v>
      </c>
      <c r="G302" s="78" t="s">
        <v>243</v>
      </c>
      <c r="H302" s="84" t="s">
        <v>970</v>
      </c>
      <c r="I302" s="84" t="s">
        <v>694</v>
      </c>
      <c r="J302" s="85" t="s">
        <v>691</v>
      </c>
      <c r="K302" s="86">
        <v>1</v>
      </c>
      <c r="L302" s="79">
        <v>43040</v>
      </c>
      <c r="M302" s="79">
        <v>43099</v>
      </c>
      <c r="N302" s="21">
        <f t="shared" si="164"/>
        <v>8.4285714285714288</v>
      </c>
      <c r="O302" s="26" t="s">
        <v>688</v>
      </c>
      <c r="P302" s="22">
        <v>1</v>
      </c>
      <c r="Q302" s="26" t="s">
        <v>1909</v>
      </c>
      <c r="R302" s="26"/>
      <c r="S302" s="23">
        <f t="shared" si="145"/>
        <v>-1436.6333333333334</v>
      </c>
      <c r="T302" s="24">
        <f t="shared" si="155"/>
        <v>100</v>
      </c>
      <c r="U302" s="25">
        <f t="shared" si="156"/>
        <v>8.4285714285714288</v>
      </c>
      <c r="V302" s="25">
        <f t="shared" si="157"/>
        <v>8.4285714285714288</v>
      </c>
      <c r="W302" s="25">
        <f t="shared" si="158"/>
        <v>8.4285714285714288</v>
      </c>
      <c r="X302" s="26"/>
      <c r="Y302" s="27" t="str">
        <f t="shared" si="161"/>
        <v>CUMPLIDA</v>
      </c>
      <c r="Z302" s="27" t="str">
        <f t="shared" si="159"/>
        <v>CUMPLIDO</v>
      </c>
      <c r="AA302" s="76" t="s">
        <v>306</v>
      </c>
      <c r="AB302" s="29" t="str">
        <f t="shared" si="162"/>
        <v>H8R16</v>
      </c>
      <c r="AC302" s="29">
        <f t="shared" si="160"/>
        <v>1</v>
      </c>
      <c r="AD302" s="29" t="str">
        <f t="shared" si="163"/>
        <v>H8R16 - 1</v>
      </c>
      <c r="AE302" s="30">
        <f t="shared" si="138"/>
        <v>5</v>
      </c>
      <c r="AF302" s="30">
        <f t="shared" si="139"/>
        <v>5</v>
      </c>
      <c r="AG302" s="30" t="str">
        <f t="shared" si="140"/>
        <v>H8R16.</v>
      </c>
      <c r="AH302" s="30" t="str">
        <f t="shared" si="141"/>
        <v>H8R16</v>
      </c>
      <c r="AI302" s="82"/>
      <c r="AJ302" s="82"/>
      <c r="AK302" s="82"/>
    </row>
    <row r="303" spans="1:38" s="83" customFormat="1" ht="350.1" customHeight="1" x14ac:dyDescent="0.2">
      <c r="A303" s="26">
        <v>226</v>
      </c>
      <c r="B303" s="15">
        <v>302</v>
      </c>
      <c r="C303" s="26"/>
      <c r="D303" s="80" t="s">
        <v>1269</v>
      </c>
      <c r="E303" s="77">
        <v>1403001</v>
      </c>
      <c r="F303" s="43" t="s">
        <v>1004</v>
      </c>
      <c r="G303" s="78" t="s">
        <v>244</v>
      </c>
      <c r="H303" s="87" t="s">
        <v>370</v>
      </c>
      <c r="I303" s="87" t="s">
        <v>371</v>
      </c>
      <c r="J303" s="86" t="s">
        <v>9</v>
      </c>
      <c r="K303" s="86">
        <v>1</v>
      </c>
      <c r="L303" s="79">
        <v>43040</v>
      </c>
      <c r="M303" s="79">
        <v>43130</v>
      </c>
      <c r="N303" s="21">
        <f t="shared" ref="N303:N329" si="165">(+M303-L303)/7</f>
        <v>12.857142857142858</v>
      </c>
      <c r="O303" s="22" t="s">
        <v>1541</v>
      </c>
      <c r="P303" s="22">
        <v>1</v>
      </c>
      <c r="Q303" s="26" t="s">
        <v>1909</v>
      </c>
      <c r="R303" s="26"/>
      <c r="S303" s="23">
        <f t="shared" si="145"/>
        <v>-1437.6666666666667</v>
      </c>
      <c r="T303" s="24">
        <f t="shared" si="155"/>
        <v>100</v>
      </c>
      <c r="U303" s="25">
        <f t="shared" si="156"/>
        <v>12.857142857142858</v>
      </c>
      <c r="V303" s="25">
        <f t="shared" si="157"/>
        <v>12.857142857142858</v>
      </c>
      <c r="W303" s="25">
        <f t="shared" si="158"/>
        <v>12.857142857142858</v>
      </c>
      <c r="X303" s="26"/>
      <c r="Y303" s="27" t="str">
        <f t="shared" si="161"/>
        <v>CUMPLIDA</v>
      </c>
      <c r="Z303" s="27" t="str">
        <f t="shared" si="159"/>
        <v>CUMPLIDO</v>
      </c>
      <c r="AA303" s="76" t="s">
        <v>306</v>
      </c>
      <c r="AB303" s="29" t="str">
        <f t="shared" si="162"/>
        <v>H9R16</v>
      </c>
      <c r="AC303" s="29">
        <f t="shared" si="160"/>
        <v>1</v>
      </c>
      <c r="AD303" s="29" t="str">
        <f t="shared" si="163"/>
        <v>H9R16 - 1</v>
      </c>
      <c r="AE303" s="30">
        <f t="shared" si="138"/>
        <v>5</v>
      </c>
      <c r="AF303" s="30">
        <f t="shared" si="139"/>
        <v>5</v>
      </c>
      <c r="AG303" s="30" t="str">
        <f t="shared" si="140"/>
        <v>H9R16.</v>
      </c>
      <c r="AH303" s="30" t="str">
        <f t="shared" si="141"/>
        <v>H9R16</v>
      </c>
      <c r="AI303" s="82"/>
      <c r="AJ303" s="82"/>
      <c r="AK303" s="82"/>
    </row>
    <row r="304" spans="1:38" s="83" customFormat="1" ht="350.1" customHeight="1" x14ac:dyDescent="0.2">
      <c r="A304" s="26">
        <v>227</v>
      </c>
      <c r="B304" s="15">
        <v>303</v>
      </c>
      <c r="C304" s="26"/>
      <c r="D304" s="80" t="s">
        <v>1046</v>
      </c>
      <c r="E304" s="77">
        <v>1405003</v>
      </c>
      <c r="F304" s="43" t="s">
        <v>373</v>
      </c>
      <c r="G304" s="78" t="s">
        <v>245</v>
      </c>
      <c r="H304" s="87" t="s">
        <v>942</v>
      </c>
      <c r="I304" s="87" t="s">
        <v>374</v>
      </c>
      <c r="J304" s="86" t="s">
        <v>376</v>
      </c>
      <c r="K304" s="86">
        <v>2</v>
      </c>
      <c r="L304" s="79">
        <v>43040</v>
      </c>
      <c r="M304" s="79">
        <v>43099</v>
      </c>
      <c r="N304" s="21">
        <f t="shared" si="165"/>
        <v>8.4285714285714288</v>
      </c>
      <c r="O304" s="22" t="s">
        <v>1541</v>
      </c>
      <c r="P304" s="22">
        <v>2</v>
      </c>
      <c r="Q304" s="26" t="s">
        <v>1909</v>
      </c>
      <c r="R304" s="26"/>
      <c r="S304" s="23">
        <f t="shared" si="145"/>
        <v>-1436.6333333333334</v>
      </c>
      <c r="T304" s="24">
        <f t="shared" si="155"/>
        <v>100</v>
      </c>
      <c r="U304" s="25">
        <f t="shared" si="156"/>
        <v>8.4285714285714288</v>
      </c>
      <c r="V304" s="25">
        <f t="shared" si="157"/>
        <v>8.4285714285714288</v>
      </c>
      <c r="W304" s="25">
        <f t="shared" si="158"/>
        <v>8.4285714285714288</v>
      </c>
      <c r="X304" s="26"/>
      <c r="Y304" s="27" t="str">
        <f t="shared" si="161"/>
        <v>CUMPLIDA</v>
      </c>
      <c r="Z304" s="27" t="str">
        <f t="shared" si="159"/>
        <v>CUMPLIDO</v>
      </c>
      <c r="AA304" s="76" t="s">
        <v>306</v>
      </c>
      <c r="AB304" s="29" t="str">
        <f t="shared" si="162"/>
        <v>H10R16</v>
      </c>
      <c r="AC304" s="29">
        <f t="shared" si="160"/>
        <v>1</v>
      </c>
      <c r="AD304" s="29" t="str">
        <f t="shared" si="163"/>
        <v>H10R16 - 1</v>
      </c>
      <c r="AE304" s="30">
        <f t="shared" si="138"/>
        <v>5</v>
      </c>
      <c r="AF304" s="30">
        <f t="shared" si="139"/>
        <v>5</v>
      </c>
      <c r="AG304" s="30" t="str">
        <f t="shared" si="140"/>
        <v>H10R16.</v>
      </c>
      <c r="AH304" s="30" t="str">
        <f t="shared" si="141"/>
        <v>H10R16</v>
      </c>
      <c r="AI304" s="82"/>
      <c r="AJ304" s="82"/>
      <c r="AK304" s="82"/>
    </row>
    <row r="305" spans="1:37" s="83" customFormat="1" ht="350.1" customHeight="1" x14ac:dyDescent="0.2">
      <c r="A305" s="26"/>
      <c r="B305" s="15">
        <v>304</v>
      </c>
      <c r="C305" s="26"/>
      <c r="D305" s="80"/>
      <c r="E305" s="77">
        <v>1405003</v>
      </c>
      <c r="F305" s="43" t="s">
        <v>372</v>
      </c>
      <c r="G305" s="78" t="s">
        <v>245</v>
      </c>
      <c r="H305" s="87" t="s">
        <v>943</v>
      </c>
      <c r="I305" s="87" t="s">
        <v>375</v>
      </c>
      <c r="J305" s="86" t="s">
        <v>377</v>
      </c>
      <c r="K305" s="86">
        <v>2</v>
      </c>
      <c r="L305" s="79">
        <v>43040</v>
      </c>
      <c r="M305" s="79">
        <v>43403</v>
      </c>
      <c r="N305" s="21">
        <f t="shared" si="165"/>
        <v>51.857142857142854</v>
      </c>
      <c r="O305" s="22" t="s">
        <v>1541</v>
      </c>
      <c r="P305" s="22">
        <v>2</v>
      </c>
      <c r="Q305" s="26" t="s">
        <v>1909</v>
      </c>
      <c r="R305" s="26"/>
      <c r="S305" s="23">
        <f t="shared" si="145"/>
        <v>-1446.7666666666667</v>
      </c>
      <c r="T305" s="24">
        <f t="shared" si="155"/>
        <v>100</v>
      </c>
      <c r="U305" s="25">
        <f t="shared" si="156"/>
        <v>51.857142857142854</v>
      </c>
      <c r="V305" s="25">
        <f t="shared" si="157"/>
        <v>51.857142857142854</v>
      </c>
      <c r="W305" s="25">
        <f t="shared" si="158"/>
        <v>51.857142857142854</v>
      </c>
      <c r="X305" s="26"/>
      <c r="Y305" s="27" t="str">
        <f t="shared" si="161"/>
        <v>CUMPLIDA</v>
      </c>
      <c r="Z305" s="27" t="str">
        <f t="shared" si="159"/>
        <v/>
      </c>
      <c r="AA305" s="76" t="s">
        <v>306</v>
      </c>
      <c r="AB305" s="29" t="str">
        <f t="shared" si="162"/>
        <v>H10R16</v>
      </c>
      <c r="AC305" s="29">
        <f t="shared" si="160"/>
        <v>2</v>
      </c>
      <c r="AD305" s="29" t="str">
        <f t="shared" si="163"/>
        <v>H10R16 - 2</v>
      </c>
      <c r="AE305" s="30">
        <f t="shared" si="138"/>
        <v>5</v>
      </c>
      <c r="AF305" s="30">
        <f t="shared" si="139"/>
        <v>5</v>
      </c>
      <c r="AG305" s="30" t="str">
        <f t="shared" si="140"/>
        <v>H10R16.</v>
      </c>
      <c r="AH305" s="30" t="str">
        <f t="shared" si="141"/>
        <v>H10R16</v>
      </c>
      <c r="AI305" s="82"/>
      <c r="AJ305" s="82"/>
      <c r="AK305" s="82"/>
    </row>
    <row r="306" spans="1:37" s="83" customFormat="1" ht="350.1" customHeight="1" x14ac:dyDescent="0.2">
      <c r="A306" s="26">
        <v>228</v>
      </c>
      <c r="B306" s="15">
        <v>305</v>
      </c>
      <c r="C306" s="26"/>
      <c r="D306" s="80" t="s">
        <v>1046</v>
      </c>
      <c r="E306" s="77">
        <v>1401001</v>
      </c>
      <c r="F306" s="43" t="s">
        <v>246</v>
      </c>
      <c r="G306" s="78" t="s">
        <v>247</v>
      </c>
      <c r="H306" s="87" t="s">
        <v>378</v>
      </c>
      <c r="I306" s="87" t="s">
        <v>379</v>
      </c>
      <c r="J306" s="86" t="s">
        <v>1005</v>
      </c>
      <c r="K306" s="86">
        <v>1</v>
      </c>
      <c r="L306" s="79">
        <v>43040</v>
      </c>
      <c r="M306" s="79">
        <v>43099</v>
      </c>
      <c r="N306" s="21">
        <f t="shared" si="165"/>
        <v>8.4285714285714288</v>
      </c>
      <c r="O306" s="22" t="s">
        <v>1541</v>
      </c>
      <c r="P306" s="22">
        <v>1</v>
      </c>
      <c r="Q306" s="26" t="s">
        <v>1909</v>
      </c>
      <c r="R306" s="26"/>
      <c r="S306" s="23">
        <f t="shared" si="145"/>
        <v>-1436.6333333333334</v>
      </c>
      <c r="T306" s="24">
        <f t="shared" si="155"/>
        <v>100</v>
      </c>
      <c r="U306" s="25">
        <f t="shared" si="156"/>
        <v>8.4285714285714288</v>
      </c>
      <c r="V306" s="25">
        <f t="shared" si="157"/>
        <v>8.4285714285714288</v>
      </c>
      <c r="W306" s="25">
        <f t="shared" si="158"/>
        <v>8.4285714285714288</v>
      </c>
      <c r="X306" s="26"/>
      <c r="Y306" s="27" t="str">
        <f t="shared" si="161"/>
        <v>CUMPLIDA</v>
      </c>
      <c r="Z306" s="27" t="str">
        <f t="shared" si="159"/>
        <v>CUMPLIDO</v>
      </c>
      <c r="AA306" s="76" t="s">
        <v>306</v>
      </c>
      <c r="AB306" s="29" t="str">
        <f t="shared" si="162"/>
        <v>H11R16</v>
      </c>
      <c r="AC306" s="29">
        <f t="shared" si="160"/>
        <v>1</v>
      </c>
      <c r="AD306" s="29" t="str">
        <f t="shared" si="163"/>
        <v>H11R16 - 1</v>
      </c>
      <c r="AE306" s="30">
        <f t="shared" si="138"/>
        <v>5</v>
      </c>
      <c r="AF306" s="30">
        <f t="shared" si="139"/>
        <v>5</v>
      </c>
      <c r="AG306" s="30" t="str">
        <f t="shared" si="140"/>
        <v>H11R16.</v>
      </c>
      <c r="AH306" s="30" t="str">
        <f t="shared" si="141"/>
        <v>H11R16</v>
      </c>
      <c r="AI306" s="82"/>
      <c r="AJ306" s="82"/>
      <c r="AK306" s="82"/>
    </row>
    <row r="307" spans="1:37" s="83" customFormat="1" ht="350.1" customHeight="1" x14ac:dyDescent="0.2">
      <c r="A307" s="26">
        <v>229</v>
      </c>
      <c r="B307" s="15">
        <v>306</v>
      </c>
      <c r="C307" s="26"/>
      <c r="D307" s="80" t="s">
        <v>2117</v>
      </c>
      <c r="E307" s="77">
        <v>1404005</v>
      </c>
      <c r="F307" s="43" t="s">
        <v>248</v>
      </c>
      <c r="G307" s="78" t="s">
        <v>249</v>
      </c>
      <c r="H307" s="78" t="s">
        <v>685</v>
      </c>
      <c r="I307" s="78" t="s">
        <v>686</v>
      </c>
      <c r="J307" s="80" t="s">
        <v>687</v>
      </c>
      <c r="K307" s="26">
        <v>1</v>
      </c>
      <c r="L307" s="42">
        <v>43040</v>
      </c>
      <c r="M307" s="42">
        <v>43099</v>
      </c>
      <c r="N307" s="21">
        <f t="shared" si="165"/>
        <v>8.4285714285714288</v>
      </c>
      <c r="O307" s="26" t="s">
        <v>684</v>
      </c>
      <c r="P307" s="22">
        <v>0.2</v>
      </c>
      <c r="Q307" s="26" t="s">
        <v>1909</v>
      </c>
      <c r="R307" s="26"/>
      <c r="S307" s="23">
        <f t="shared" si="145"/>
        <v>-1436.6333333333334</v>
      </c>
      <c r="T307" s="24">
        <f t="shared" si="155"/>
        <v>20</v>
      </c>
      <c r="U307" s="25">
        <f t="shared" si="156"/>
        <v>1.6857142857142859</v>
      </c>
      <c r="V307" s="25">
        <f t="shared" si="157"/>
        <v>1.6857142857142859</v>
      </c>
      <c r="W307" s="25">
        <f t="shared" si="158"/>
        <v>8.4285714285714288</v>
      </c>
      <c r="X307" s="26"/>
      <c r="Y307" s="27" t="str">
        <f t="shared" si="161"/>
        <v>VENCIDA</v>
      </c>
      <c r="Z307" s="27" t="str">
        <f t="shared" si="159"/>
        <v>VENCIDO</v>
      </c>
      <c r="AA307" s="76" t="s">
        <v>306</v>
      </c>
      <c r="AB307" s="29" t="str">
        <f t="shared" si="162"/>
        <v>H13R16</v>
      </c>
      <c r="AC307" s="29">
        <f t="shared" si="160"/>
        <v>1</v>
      </c>
      <c r="AD307" s="29" t="str">
        <f t="shared" si="163"/>
        <v>H13R16 - 1</v>
      </c>
      <c r="AE307" s="30">
        <f t="shared" ref="AE307:AE370" si="166">IF(Y307="VENCIDA",1,IF(Y307="PRÓXIMA A VENCER",2,IF(Y307="EN TERMINO",3,IF(Y307="CON AVANCE",4,IF(Y307="CUMPLIDA",5,)))))</f>
        <v>1</v>
      </c>
      <c r="AF307" s="30">
        <f t="shared" ref="AF307:AF370" si="167">IF(AC308=AC307+1,MIN(AE307,AF308),AE307)</f>
        <v>1</v>
      </c>
      <c r="AG307" s="30" t="str">
        <f t="shared" ref="AG307:AG370" si="168">IF(A307&lt;&gt;"",MID(F307,1,FIND(" ",F307,1)-1),AG306)</f>
        <v>H13R16.</v>
      </c>
      <c r="AH307" s="30" t="str">
        <f t="shared" ref="AH307:AH370" si="169">IFERROR(MID(AG307,1,FIND(".",AG307,1)-1),AG307)</f>
        <v>H13R16</v>
      </c>
      <c r="AI307" s="82"/>
      <c r="AJ307" s="82"/>
      <c r="AK307" s="82"/>
    </row>
    <row r="308" spans="1:37" s="83" customFormat="1" ht="350.1" customHeight="1" x14ac:dyDescent="0.2">
      <c r="A308" s="26">
        <v>230</v>
      </c>
      <c r="B308" s="15">
        <v>307</v>
      </c>
      <c r="C308" s="26"/>
      <c r="D308" s="80" t="s">
        <v>1267</v>
      </c>
      <c r="E308" s="77">
        <v>1405004</v>
      </c>
      <c r="F308" s="43" t="s">
        <v>1007</v>
      </c>
      <c r="G308" s="78" t="s">
        <v>250</v>
      </c>
      <c r="H308" s="78" t="s">
        <v>533</v>
      </c>
      <c r="I308" s="78" t="s">
        <v>531</v>
      </c>
      <c r="J308" s="80" t="s">
        <v>532</v>
      </c>
      <c r="K308" s="26">
        <v>2</v>
      </c>
      <c r="L308" s="42">
        <v>43040</v>
      </c>
      <c r="M308" s="42">
        <v>43403</v>
      </c>
      <c r="N308" s="21">
        <f t="shared" si="165"/>
        <v>51.857142857142854</v>
      </c>
      <c r="O308" s="26" t="s">
        <v>529</v>
      </c>
      <c r="P308" s="22">
        <v>2</v>
      </c>
      <c r="Q308" s="26" t="s">
        <v>1909</v>
      </c>
      <c r="R308" s="26"/>
      <c r="S308" s="23">
        <f t="shared" si="145"/>
        <v>-1446.7666666666667</v>
      </c>
      <c r="T308" s="24">
        <f t="shared" si="155"/>
        <v>100</v>
      </c>
      <c r="U308" s="25">
        <f t="shared" si="156"/>
        <v>51.857142857142854</v>
      </c>
      <c r="V308" s="25">
        <f t="shared" si="157"/>
        <v>51.857142857142854</v>
      </c>
      <c r="W308" s="25">
        <f t="shared" si="158"/>
        <v>51.857142857142854</v>
      </c>
      <c r="X308" s="26"/>
      <c r="Y308" s="27" t="str">
        <f t="shared" si="161"/>
        <v>CUMPLIDA</v>
      </c>
      <c r="Z308" s="27" t="str">
        <f t="shared" si="159"/>
        <v>CUMPLIDO</v>
      </c>
      <c r="AA308" s="76" t="s">
        <v>306</v>
      </c>
      <c r="AB308" s="29" t="str">
        <f t="shared" si="162"/>
        <v>H22R16</v>
      </c>
      <c r="AC308" s="29">
        <f t="shared" si="160"/>
        <v>1</v>
      </c>
      <c r="AD308" s="29" t="str">
        <f t="shared" si="163"/>
        <v>H22R16 - 1</v>
      </c>
      <c r="AE308" s="30">
        <f t="shared" si="166"/>
        <v>5</v>
      </c>
      <c r="AF308" s="30">
        <f t="shared" si="167"/>
        <v>5</v>
      </c>
      <c r="AG308" s="30" t="str">
        <f t="shared" si="168"/>
        <v>H22R16.</v>
      </c>
      <c r="AH308" s="30" t="str">
        <f t="shared" si="169"/>
        <v>H22R16</v>
      </c>
      <c r="AI308" s="82"/>
      <c r="AJ308" s="82"/>
      <c r="AK308" s="82"/>
    </row>
    <row r="309" spans="1:37" s="83" customFormat="1" ht="350.1" customHeight="1" x14ac:dyDescent="0.2">
      <c r="A309" s="26"/>
      <c r="B309" s="15">
        <v>308</v>
      </c>
      <c r="C309" s="26"/>
      <c r="D309" s="80"/>
      <c r="E309" s="77">
        <v>1405004</v>
      </c>
      <c r="F309" s="43" t="s">
        <v>1008</v>
      </c>
      <c r="G309" s="78" t="s">
        <v>250</v>
      </c>
      <c r="H309" s="78" t="s">
        <v>899</v>
      </c>
      <c r="I309" s="78" t="s">
        <v>534</v>
      </c>
      <c r="J309" s="80" t="s">
        <v>535</v>
      </c>
      <c r="K309" s="26">
        <v>1</v>
      </c>
      <c r="L309" s="42">
        <v>43040</v>
      </c>
      <c r="M309" s="42">
        <v>43250</v>
      </c>
      <c r="N309" s="21">
        <f t="shared" si="165"/>
        <v>30</v>
      </c>
      <c r="O309" s="26" t="s">
        <v>529</v>
      </c>
      <c r="P309" s="22">
        <v>1</v>
      </c>
      <c r="Q309" s="26" t="s">
        <v>1909</v>
      </c>
      <c r="R309" s="26"/>
      <c r="S309" s="23">
        <f t="shared" si="145"/>
        <v>-1441.6666666666667</v>
      </c>
      <c r="T309" s="24">
        <f t="shared" si="155"/>
        <v>100</v>
      </c>
      <c r="U309" s="25">
        <f t="shared" si="156"/>
        <v>30</v>
      </c>
      <c r="V309" s="25">
        <f t="shared" si="157"/>
        <v>30</v>
      </c>
      <c r="W309" s="25">
        <f t="shared" si="158"/>
        <v>30</v>
      </c>
      <c r="X309" s="26"/>
      <c r="Y309" s="27" t="str">
        <f t="shared" si="161"/>
        <v>CUMPLIDA</v>
      </c>
      <c r="Z309" s="27" t="str">
        <f t="shared" si="159"/>
        <v/>
      </c>
      <c r="AA309" s="76" t="s">
        <v>306</v>
      </c>
      <c r="AB309" s="29" t="str">
        <f t="shared" si="162"/>
        <v>H22R16</v>
      </c>
      <c r="AC309" s="29">
        <f t="shared" si="160"/>
        <v>2</v>
      </c>
      <c r="AD309" s="29" t="str">
        <f t="shared" si="163"/>
        <v>H22R16 - 2</v>
      </c>
      <c r="AE309" s="30">
        <f t="shared" si="166"/>
        <v>5</v>
      </c>
      <c r="AF309" s="30">
        <f t="shared" si="167"/>
        <v>5</v>
      </c>
      <c r="AG309" s="30" t="str">
        <f t="shared" si="168"/>
        <v>H22R16.</v>
      </c>
      <c r="AH309" s="30" t="str">
        <f t="shared" si="169"/>
        <v>H22R16</v>
      </c>
      <c r="AI309" s="82"/>
      <c r="AJ309" s="82"/>
      <c r="AK309" s="82"/>
    </row>
    <row r="310" spans="1:37" s="83" customFormat="1" ht="350.1" customHeight="1" x14ac:dyDescent="0.2">
      <c r="A310" s="26">
        <v>231</v>
      </c>
      <c r="B310" s="15">
        <v>309</v>
      </c>
      <c r="C310" s="26"/>
      <c r="D310" s="80" t="s">
        <v>1267</v>
      </c>
      <c r="E310" s="77">
        <v>1404001</v>
      </c>
      <c r="F310" s="43" t="s">
        <v>1009</v>
      </c>
      <c r="G310" s="78" t="s">
        <v>251</v>
      </c>
      <c r="H310" s="43" t="s">
        <v>653</v>
      </c>
      <c r="I310" s="43" t="s">
        <v>647</v>
      </c>
      <c r="J310" s="26" t="s">
        <v>471</v>
      </c>
      <c r="K310" s="26">
        <v>2</v>
      </c>
      <c r="L310" s="42">
        <v>43040</v>
      </c>
      <c r="M310" s="42">
        <v>43388</v>
      </c>
      <c r="N310" s="21">
        <f t="shared" si="165"/>
        <v>49.714285714285715</v>
      </c>
      <c r="O310" s="26" t="s">
        <v>646</v>
      </c>
      <c r="P310" s="22">
        <v>2</v>
      </c>
      <c r="Q310" s="26" t="s">
        <v>1909</v>
      </c>
      <c r="R310" s="26"/>
      <c r="S310" s="23">
        <f t="shared" si="145"/>
        <v>-1446.2666666666667</v>
      </c>
      <c r="T310" s="24">
        <f t="shared" si="155"/>
        <v>100</v>
      </c>
      <c r="U310" s="25">
        <f t="shared" si="156"/>
        <v>49.714285714285715</v>
      </c>
      <c r="V310" s="25">
        <f t="shared" si="157"/>
        <v>49.714285714285715</v>
      </c>
      <c r="W310" s="25">
        <f t="shared" si="158"/>
        <v>49.714285714285715</v>
      </c>
      <c r="X310" s="26"/>
      <c r="Y310" s="27" t="str">
        <f t="shared" si="161"/>
        <v>CUMPLIDA</v>
      </c>
      <c r="Z310" s="27" t="str">
        <f t="shared" si="159"/>
        <v>CUMPLIDO</v>
      </c>
      <c r="AA310" s="76" t="s">
        <v>306</v>
      </c>
      <c r="AB310" s="29" t="str">
        <f t="shared" si="162"/>
        <v>H27R16</v>
      </c>
      <c r="AC310" s="29">
        <f t="shared" si="160"/>
        <v>1</v>
      </c>
      <c r="AD310" s="29" t="str">
        <f t="shared" si="163"/>
        <v>H27R16 - 1</v>
      </c>
      <c r="AE310" s="30">
        <f t="shared" si="166"/>
        <v>5</v>
      </c>
      <c r="AF310" s="30">
        <f t="shared" si="167"/>
        <v>5</v>
      </c>
      <c r="AG310" s="30" t="str">
        <f t="shared" si="168"/>
        <v>H27R16.</v>
      </c>
      <c r="AH310" s="30" t="str">
        <f t="shared" si="169"/>
        <v>H27R16</v>
      </c>
      <c r="AI310" s="82"/>
      <c r="AJ310" s="82"/>
      <c r="AK310" s="82"/>
    </row>
    <row r="311" spans="1:37" s="83" customFormat="1" ht="350.1" customHeight="1" x14ac:dyDescent="0.2">
      <c r="A311" s="26">
        <v>232</v>
      </c>
      <c r="B311" s="15">
        <v>310</v>
      </c>
      <c r="C311" s="26"/>
      <c r="D311" s="80" t="s">
        <v>1267</v>
      </c>
      <c r="E311" s="77">
        <v>1401006</v>
      </c>
      <c r="F311" s="43" t="s">
        <v>252</v>
      </c>
      <c r="G311" s="78" t="s">
        <v>253</v>
      </c>
      <c r="H311" s="78" t="s">
        <v>648</v>
      </c>
      <c r="I311" s="78" t="s">
        <v>649</v>
      </c>
      <c r="J311" s="80" t="s">
        <v>9</v>
      </c>
      <c r="K311" s="26">
        <v>1</v>
      </c>
      <c r="L311" s="42">
        <v>43040</v>
      </c>
      <c r="M311" s="42">
        <v>43099</v>
      </c>
      <c r="N311" s="21">
        <f t="shared" si="165"/>
        <v>8.4285714285714288</v>
      </c>
      <c r="O311" s="26" t="s">
        <v>646</v>
      </c>
      <c r="P311" s="22">
        <v>1</v>
      </c>
      <c r="Q311" s="26" t="s">
        <v>1909</v>
      </c>
      <c r="R311" s="26"/>
      <c r="S311" s="23">
        <f t="shared" si="145"/>
        <v>-1436.6333333333334</v>
      </c>
      <c r="T311" s="24">
        <f t="shared" si="155"/>
        <v>100</v>
      </c>
      <c r="U311" s="25">
        <f t="shared" si="156"/>
        <v>8.4285714285714288</v>
      </c>
      <c r="V311" s="25">
        <f t="shared" si="157"/>
        <v>8.4285714285714288</v>
      </c>
      <c r="W311" s="25">
        <f t="shared" si="158"/>
        <v>8.4285714285714288</v>
      </c>
      <c r="X311" s="26"/>
      <c r="Y311" s="27" t="str">
        <f t="shared" si="161"/>
        <v>CUMPLIDA</v>
      </c>
      <c r="Z311" s="27" t="str">
        <f t="shared" si="159"/>
        <v>CUMPLIDO</v>
      </c>
      <c r="AA311" s="76" t="s">
        <v>306</v>
      </c>
      <c r="AB311" s="29" t="str">
        <f t="shared" si="162"/>
        <v>H29R16</v>
      </c>
      <c r="AC311" s="29">
        <f t="shared" si="160"/>
        <v>1</v>
      </c>
      <c r="AD311" s="29" t="str">
        <f t="shared" si="163"/>
        <v>H29R16 - 1</v>
      </c>
      <c r="AE311" s="30">
        <f t="shared" si="166"/>
        <v>5</v>
      </c>
      <c r="AF311" s="30">
        <f t="shared" si="167"/>
        <v>5</v>
      </c>
      <c r="AG311" s="30" t="str">
        <f t="shared" si="168"/>
        <v>H29R16.</v>
      </c>
      <c r="AH311" s="30" t="str">
        <f t="shared" si="169"/>
        <v>H29R16</v>
      </c>
      <c r="AI311" s="82"/>
      <c r="AJ311" s="82"/>
      <c r="AK311" s="82"/>
    </row>
    <row r="312" spans="1:37" s="83" customFormat="1" ht="350.1" customHeight="1" x14ac:dyDescent="0.2">
      <c r="A312" s="26">
        <v>233</v>
      </c>
      <c r="B312" s="15">
        <v>311</v>
      </c>
      <c r="C312" s="26"/>
      <c r="D312" s="80" t="s">
        <v>1267</v>
      </c>
      <c r="E312" s="77">
        <v>1405004</v>
      </c>
      <c r="F312" s="43" t="s">
        <v>254</v>
      </c>
      <c r="G312" s="78" t="s">
        <v>255</v>
      </c>
      <c r="H312" s="78" t="s">
        <v>819</v>
      </c>
      <c r="I312" s="78" t="s">
        <v>820</v>
      </c>
      <c r="J312" s="80" t="s">
        <v>23</v>
      </c>
      <c r="K312" s="26">
        <v>3</v>
      </c>
      <c r="L312" s="42">
        <v>43040</v>
      </c>
      <c r="M312" s="42">
        <v>43342</v>
      </c>
      <c r="N312" s="21">
        <f t="shared" si="165"/>
        <v>43.142857142857146</v>
      </c>
      <c r="O312" s="26" t="s">
        <v>805</v>
      </c>
      <c r="P312" s="22">
        <v>0</v>
      </c>
      <c r="Q312" s="26" t="s">
        <v>1909</v>
      </c>
      <c r="R312" s="26"/>
      <c r="S312" s="23">
        <f t="shared" si="145"/>
        <v>-1444.7333333333333</v>
      </c>
      <c r="T312" s="24">
        <f t="shared" si="155"/>
        <v>0</v>
      </c>
      <c r="U312" s="25">
        <f t="shared" si="156"/>
        <v>0</v>
      </c>
      <c r="V312" s="25">
        <f t="shared" si="157"/>
        <v>0</v>
      </c>
      <c r="W312" s="25">
        <f t="shared" si="158"/>
        <v>43.142857142857146</v>
      </c>
      <c r="X312" s="26"/>
      <c r="Y312" s="27" t="str">
        <f t="shared" si="161"/>
        <v>VENCIDA</v>
      </c>
      <c r="Z312" s="27" t="str">
        <f t="shared" si="159"/>
        <v>VENCIDO</v>
      </c>
      <c r="AA312" s="76" t="s">
        <v>306</v>
      </c>
      <c r="AB312" s="29" t="str">
        <f t="shared" si="162"/>
        <v>H32R16</v>
      </c>
      <c r="AC312" s="29">
        <f t="shared" si="160"/>
        <v>1</v>
      </c>
      <c r="AD312" s="29" t="str">
        <f t="shared" si="163"/>
        <v>H32R16 - 1</v>
      </c>
      <c r="AE312" s="30">
        <f t="shared" si="166"/>
        <v>1</v>
      </c>
      <c r="AF312" s="30">
        <f t="shared" si="167"/>
        <v>1</v>
      </c>
      <c r="AG312" s="30" t="str">
        <f t="shared" si="168"/>
        <v>H32R16.</v>
      </c>
      <c r="AH312" s="30" t="str">
        <f t="shared" si="169"/>
        <v>H32R16</v>
      </c>
      <c r="AI312" s="82"/>
      <c r="AJ312" s="82"/>
      <c r="AK312" s="82"/>
    </row>
    <row r="313" spans="1:37" s="83" customFormat="1" ht="350.1" customHeight="1" x14ac:dyDescent="0.2">
      <c r="A313" s="26">
        <v>234</v>
      </c>
      <c r="B313" s="15">
        <v>312</v>
      </c>
      <c r="C313" s="26"/>
      <c r="D313" s="80" t="s">
        <v>1267</v>
      </c>
      <c r="E313" s="77">
        <v>1404004</v>
      </c>
      <c r="F313" s="43" t="s">
        <v>256</v>
      </c>
      <c r="G313" s="78" t="s">
        <v>257</v>
      </c>
      <c r="H313" s="78" t="s">
        <v>821</v>
      </c>
      <c r="I313" s="78" t="s">
        <v>822</v>
      </c>
      <c r="J313" s="80" t="s">
        <v>823</v>
      </c>
      <c r="K313" s="26">
        <v>2</v>
      </c>
      <c r="L313" s="42">
        <v>43040</v>
      </c>
      <c r="M313" s="42">
        <v>43403</v>
      </c>
      <c r="N313" s="21">
        <f t="shared" si="165"/>
        <v>51.857142857142854</v>
      </c>
      <c r="O313" s="26" t="s">
        <v>805</v>
      </c>
      <c r="P313" s="22">
        <v>0</v>
      </c>
      <c r="Q313" s="26" t="s">
        <v>1909</v>
      </c>
      <c r="R313" s="26"/>
      <c r="S313" s="23">
        <f t="shared" si="145"/>
        <v>-1446.7666666666667</v>
      </c>
      <c r="T313" s="24">
        <f t="shared" si="155"/>
        <v>0</v>
      </c>
      <c r="U313" s="25">
        <f t="shared" si="156"/>
        <v>0</v>
      </c>
      <c r="V313" s="25">
        <f t="shared" si="157"/>
        <v>0</v>
      </c>
      <c r="W313" s="25">
        <f t="shared" si="158"/>
        <v>51.857142857142854</v>
      </c>
      <c r="X313" s="26"/>
      <c r="Y313" s="27" t="str">
        <f t="shared" si="161"/>
        <v>VENCIDA</v>
      </c>
      <c r="Z313" s="27" t="str">
        <f t="shared" si="159"/>
        <v>VENCIDO</v>
      </c>
      <c r="AA313" s="76" t="s">
        <v>306</v>
      </c>
      <c r="AB313" s="29" t="str">
        <f t="shared" si="162"/>
        <v>H33R16</v>
      </c>
      <c r="AC313" s="29">
        <f t="shared" si="160"/>
        <v>1</v>
      </c>
      <c r="AD313" s="29" t="str">
        <f t="shared" si="163"/>
        <v>H33R16 - 1</v>
      </c>
      <c r="AE313" s="30">
        <f t="shared" si="166"/>
        <v>1</v>
      </c>
      <c r="AF313" s="30">
        <f t="shared" si="167"/>
        <v>1</v>
      </c>
      <c r="AG313" s="30" t="str">
        <f t="shared" si="168"/>
        <v>H33R16.</v>
      </c>
      <c r="AH313" s="30" t="str">
        <f t="shared" si="169"/>
        <v>H33R16</v>
      </c>
      <c r="AI313" s="82"/>
      <c r="AJ313" s="82"/>
      <c r="AK313" s="82"/>
    </row>
    <row r="314" spans="1:37" s="83" customFormat="1" ht="350.1" customHeight="1" x14ac:dyDescent="0.2">
      <c r="A314" s="26">
        <v>235</v>
      </c>
      <c r="B314" s="15">
        <v>313</v>
      </c>
      <c r="C314" s="26"/>
      <c r="D314" s="80" t="s">
        <v>1267</v>
      </c>
      <c r="E314" s="77">
        <v>1404004</v>
      </c>
      <c r="F314" s="43" t="s">
        <v>258</v>
      </c>
      <c r="G314" s="78" t="s">
        <v>259</v>
      </c>
      <c r="H314" s="78" t="s">
        <v>337</v>
      </c>
      <c r="I314" s="78" t="s">
        <v>338</v>
      </c>
      <c r="J314" s="80" t="s">
        <v>23</v>
      </c>
      <c r="K314" s="25">
        <v>4</v>
      </c>
      <c r="L314" s="42">
        <v>43040</v>
      </c>
      <c r="M314" s="42">
        <v>43403</v>
      </c>
      <c r="N314" s="21">
        <f t="shared" si="165"/>
        <v>51.857142857142854</v>
      </c>
      <c r="O314" s="26" t="s">
        <v>19</v>
      </c>
      <c r="P314" s="22">
        <v>2.8</v>
      </c>
      <c r="Q314" s="43" t="s">
        <v>2546</v>
      </c>
      <c r="R314" s="26"/>
      <c r="S314" s="23">
        <f t="shared" si="145"/>
        <v>-1446.7666666666667</v>
      </c>
      <c r="T314" s="24">
        <f t="shared" si="155"/>
        <v>70</v>
      </c>
      <c r="U314" s="25">
        <f t="shared" si="156"/>
        <v>36.299999999999997</v>
      </c>
      <c r="V314" s="25">
        <f t="shared" si="157"/>
        <v>36.299999999999997</v>
      </c>
      <c r="W314" s="25">
        <f t="shared" si="158"/>
        <v>51.857142857142854</v>
      </c>
      <c r="X314" s="26"/>
      <c r="Y314" s="27" t="str">
        <f t="shared" si="161"/>
        <v>VENCIDA</v>
      </c>
      <c r="Z314" s="27" t="str">
        <f t="shared" si="159"/>
        <v>VENCIDO</v>
      </c>
      <c r="AA314" s="76" t="s">
        <v>306</v>
      </c>
      <c r="AB314" s="29" t="str">
        <f t="shared" si="162"/>
        <v>H35R16</v>
      </c>
      <c r="AC314" s="29">
        <f t="shared" si="160"/>
        <v>1</v>
      </c>
      <c r="AD314" s="29" t="str">
        <f t="shared" si="163"/>
        <v>H35R16 - 1</v>
      </c>
      <c r="AE314" s="30">
        <f t="shared" si="166"/>
        <v>1</v>
      </c>
      <c r="AF314" s="30">
        <f t="shared" si="167"/>
        <v>1</v>
      </c>
      <c r="AG314" s="30" t="str">
        <f t="shared" si="168"/>
        <v>H35R16.</v>
      </c>
      <c r="AH314" s="30" t="str">
        <f t="shared" si="169"/>
        <v>H35R16</v>
      </c>
      <c r="AI314" s="82"/>
      <c r="AJ314" s="82"/>
      <c r="AK314" s="82"/>
    </row>
    <row r="315" spans="1:37" s="83" customFormat="1" ht="350.1" customHeight="1" x14ac:dyDescent="0.2">
      <c r="A315" s="26">
        <v>236</v>
      </c>
      <c r="B315" s="15">
        <v>314</v>
      </c>
      <c r="C315" s="26"/>
      <c r="D315" s="80" t="s">
        <v>1267</v>
      </c>
      <c r="E315" s="77">
        <v>1405004</v>
      </c>
      <c r="F315" s="43" t="s">
        <v>538</v>
      </c>
      <c r="G315" s="78" t="s">
        <v>933</v>
      </c>
      <c r="H315" s="78" t="s">
        <v>934</v>
      </c>
      <c r="I315" s="78" t="s">
        <v>536</v>
      </c>
      <c r="J315" s="80" t="s">
        <v>537</v>
      </c>
      <c r="K315" s="26">
        <v>3</v>
      </c>
      <c r="L315" s="42">
        <v>43040</v>
      </c>
      <c r="M315" s="42">
        <v>43403</v>
      </c>
      <c r="N315" s="21">
        <f t="shared" si="165"/>
        <v>51.857142857142854</v>
      </c>
      <c r="O315" s="26" t="s">
        <v>529</v>
      </c>
      <c r="P315" s="22">
        <v>3</v>
      </c>
      <c r="Q315" s="26" t="s">
        <v>1909</v>
      </c>
      <c r="R315" s="26"/>
      <c r="S315" s="23">
        <f t="shared" si="145"/>
        <v>-1446.7666666666667</v>
      </c>
      <c r="T315" s="24">
        <f t="shared" si="155"/>
        <v>100</v>
      </c>
      <c r="U315" s="25">
        <f t="shared" si="156"/>
        <v>51.857142857142854</v>
      </c>
      <c r="V315" s="25">
        <f t="shared" si="157"/>
        <v>51.857142857142854</v>
      </c>
      <c r="W315" s="25">
        <f t="shared" si="158"/>
        <v>51.857142857142854</v>
      </c>
      <c r="X315" s="26"/>
      <c r="Y315" s="27" t="str">
        <f t="shared" si="161"/>
        <v>CUMPLIDA</v>
      </c>
      <c r="Z315" s="27" t="str">
        <f t="shared" si="159"/>
        <v>VENCIDO</v>
      </c>
      <c r="AA315" s="76" t="s">
        <v>306</v>
      </c>
      <c r="AB315" s="29" t="str">
        <f t="shared" si="162"/>
        <v>H36R16</v>
      </c>
      <c r="AC315" s="29">
        <f t="shared" si="160"/>
        <v>1</v>
      </c>
      <c r="AD315" s="29" t="str">
        <f t="shared" si="163"/>
        <v>H36R16 - 1</v>
      </c>
      <c r="AE315" s="30">
        <f t="shared" si="166"/>
        <v>5</v>
      </c>
      <c r="AF315" s="30">
        <f t="shared" si="167"/>
        <v>1</v>
      </c>
      <c r="AG315" s="30" t="str">
        <f t="shared" si="168"/>
        <v>H36R16.</v>
      </c>
      <c r="AH315" s="30" t="str">
        <f t="shared" si="169"/>
        <v>H36R16</v>
      </c>
      <c r="AI315" s="82"/>
      <c r="AJ315" s="82"/>
      <c r="AK315" s="82"/>
    </row>
    <row r="316" spans="1:37" s="83" customFormat="1" ht="350.1" customHeight="1" x14ac:dyDescent="0.2">
      <c r="A316" s="26"/>
      <c r="B316" s="15">
        <v>315</v>
      </c>
      <c r="C316" s="26"/>
      <c r="D316" s="80"/>
      <c r="E316" s="77">
        <v>1405004</v>
      </c>
      <c r="F316" s="43" t="s">
        <v>539</v>
      </c>
      <c r="G316" s="78" t="s">
        <v>933</v>
      </c>
      <c r="H316" s="78" t="s">
        <v>540</v>
      </c>
      <c r="I316" s="78" t="s">
        <v>541</v>
      </c>
      <c r="J316" s="80" t="s">
        <v>542</v>
      </c>
      <c r="K316" s="26">
        <v>2</v>
      </c>
      <c r="L316" s="42">
        <v>43040</v>
      </c>
      <c r="M316" s="42">
        <v>43342</v>
      </c>
      <c r="N316" s="21">
        <f t="shared" si="165"/>
        <v>43.142857142857146</v>
      </c>
      <c r="O316" s="26" t="s">
        <v>529</v>
      </c>
      <c r="P316" s="22">
        <v>0.8</v>
      </c>
      <c r="Q316" s="26" t="s">
        <v>1909</v>
      </c>
      <c r="R316" s="26"/>
      <c r="S316" s="23">
        <f t="shared" si="145"/>
        <v>-1444.7333333333333</v>
      </c>
      <c r="T316" s="24">
        <f t="shared" si="155"/>
        <v>40</v>
      </c>
      <c r="U316" s="25">
        <f t="shared" si="156"/>
        <v>17.257142857142856</v>
      </c>
      <c r="V316" s="25">
        <f t="shared" si="157"/>
        <v>17.257142857142856</v>
      </c>
      <c r="W316" s="25">
        <f t="shared" si="158"/>
        <v>43.142857142857146</v>
      </c>
      <c r="X316" s="26"/>
      <c r="Y316" s="27" t="str">
        <f t="shared" si="161"/>
        <v>VENCIDA</v>
      </c>
      <c r="Z316" s="27" t="str">
        <f t="shared" si="159"/>
        <v/>
      </c>
      <c r="AA316" s="76" t="s">
        <v>306</v>
      </c>
      <c r="AB316" s="29" t="str">
        <f t="shared" si="162"/>
        <v>H36R16</v>
      </c>
      <c r="AC316" s="29">
        <f t="shared" si="160"/>
        <v>2</v>
      </c>
      <c r="AD316" s="29" t="str">
        <f t="shared" si="163"/>
        <v>H36R16 - 2</v>
      </c>
      <c r="AE316" s="30">
        <f t="shared" si="166"/>
        <v>1</v>
      </c>
      <c r="AF316" s="30">
        <f t="shared" si="167"/>
        <v>1</v>
      </c>
      <c r="AG316" s="30" t="str">
        <f t="shared" si="168"/>
        <v>H36R16.</v>
      </c>
      <c r="AH316" s="30" t="str">
        <f t="shared" si="169"/>
        <v>H36R16</v>
      </c>
      <c r="AI316" s="82"/>
      <c r="AJ316" s="82"/>
      <c r="AK316" s="82"/>
    </row>
    <row r="317" spans="1:37" s="83" customFormat="1" ht="350.1" customHeight="1" x14ac:dyDescent="0.2">
      <c r="A317" s="26">
        <v>237</v>
      </c>
      <c r="B317" s="15">
        <v>316</v>
      </c>
      <c r="C317" s="26"/>
      <c r="D317" s="80" t="s">
        <v>1046</v>
      </c>
      <c r="E317" s="77">
        <v>1405004</v>
      </c>
      <c r="F317" s="43" t="s">
        <v>260</v>
      </c>
      <c r="G317" s="78" t="s">
        <v>261</v>
      </c>
      <c r="H317" s="78" t="s">
        <v>971</v>
      </c>
      <c r="I317" s="78" t="s">
        <v>972</v>
      </c>
      <c r="J317" s="26" t="s">
        <v>695</v>
      </c>
      <c r="K317" s="26">
        <v>2</v>
      </c>
      <c r="L317" s="42">
        <v>43040</v>
      </c>
      <c r="M317" s="42">
        <v>43281</v>
      </c>
      <c r="N317" s="21">
        <f t="shared" si="165"/>
        <v>34.428571428571431</v>
      </c>
      <c r="O317" s="26" t="s">
        <v>688</v>
      </c>
      <c r="P317" s="22">
        <v>2</v>
      </c>
      <c r="Q317" s="43" t="s">
        <v>2105</v>
      </c>
      <c r="R317" s="26"/>
      <c r="S317" s="23">
        <f t="shared" si="145"/>
        <v>-1442.7</v>
      </c>
      <c r="T317" s="24">
        <f t="shared" si="155"/>
        <v>100</v>
      </c>
      <c r="U317" s="25">
        <f t="shared" si="156"/>
        <v>34.428571428571431</v>
      </c>
      <c r="V317" s="25">
        <f t="shared" si="157"/>
        <v>34.428571428571431</v>
      </c>
      <c r="W317" s="25">
        <f t="shared" si="158"/>
        <v>34.428571428571431</v>
      </c>
      <c r="X317" s="26"/>
      <c r="Y317" s="27" t="str">
        <f t="shared" si="161"/>
        <v>CUMPLIDA</v>
      </c>
      <c r="Z317" s="27" t="str">
        <f t="shared" si="159"/>
        <v>CUMPLIDO</v>
      </c>
      <c r="AA317" s="76" t="s">
        <v>306</v>
      </c>
      <c r="AB317" s="29" t="str">
        <f t="shared" si="162"/>
        <v>H37R16</v>
      </c>
      <c r="AC317" s="29">
        <f t="shared" si="160"/>
        <v>1</v>
      </c>
      <c r="AD317" s="29" t="str">
        <f t="shared" si="163"/>
        <v>H37R16 - 1</v>
      </c>
      <c r="AE317" s="30">
        <f t="shared" si="166"/>
        <v>5</v>
      </c>
      <c r="AF317" s="30">
        <f t="shared" si="167"/>
        <v>5</v>
      </c>
      <c r="AG317" s="30" t="str">
        <f t="shared" si="168"/>
        <v>H37R16.</v>
      </c>
      <c r="AH317" s="30" t="str">
        <f t="shared" si="169"/>
        <v>H37R16</v>
      </c>
      <c r="AI317" s="82"/>
      <c r="AJ317" s="82"/>
      <c r="AK317" s="82"/>
    </row>
    <row r="318" spans="1:37" s="83" customFormat="1" ht="350.1" customHeight="1" x14ac:dyDescent="0.2">
      <c r="A318" s="26">
        <v>238</v>
      </c>
      <c r="B318" s="15">
        <v>317</v>
      </c>
      <c r="C318" s="26"/>
      <c r="D318" s="80" t="s">
        <v>1269</v>
      </c>
      <c r="E318" s="77">
        <v>1405004</v>
      </c>
      <c r="F318" s="43" t="s">
        <v>546</v>
      </c>
      <c r="G318" s="78" t="s">
        <v>262</v>
      </c>
      <c r="H318" s="78" t="s">
        <v>543</v>
      </c>
      <c r="I318" s="78" t="s">
        <v>544</v>
      </c>
      <c r="J318" s="80" t="s">
        <v>545</v>
      </c>
      <c r="K318" s="26">
        <v>1</v>
      </c>
      <c r="L318" s="42">
        <v>43040</v>
      </c>
      <c r="M318" s="42">
        <v>43099</v>
      </c>
      <c r="N318" s="21">
        <f t="shared" si="165"/>
        <v>8.4285714285714288</v>
      </c>
      <c r="O318" s="26" t="s">
        <v>529</v>
      </c>
      <c r="P318" s="22">
        <v>1</v>
      </c>
      <c r="Q318" s="26" t="s">
        <v>1909</v>
      </c>
      <c r="R318" s="26"/>
      <c r="S318" s="23">
        <f t="shared" si="145"/>
        <v>-1436.6333333333334</v>
      </c>
      <c r="T318" s="24">
        <f t="shared" si="155"/>
        <v>100</v>
      </c>
      <c r="U318" s="25">
        <f t="shared" si="156"/>
        <v>8.4285714285714288</v>
      </c>
      <c r="V318" s="25">
        <f t="shared" si="157"/>
        <v>8.4285714285714288</v>
      </c>
      <c r="W318" s="25">
        <f t="shared" si="158"/>
        <v>8.4285714285714288</v>
      </c>
      <c r="X318" s="26"/>
      <c r="Y318" s="27" t="str">
        <f t="shared" si="161"/>
        <v>CUMPLIDA</v>
      </c>
      <c r="Z318" s="27" t="str">
        <f t="shared" si="159"/>
        <v>CUMPLIDO</v>
      </c>
      <c r="AA318" s="76" t="s">
        <v>306</v>
      </c>
      <c r="AB318" s="29" t="str">
        <f t="shared" si="162"/>
        <v>H39R16</v>
      </c>
      <c r="AC318" s="29">
        <f t="shared" si="160"/>
        <v>1</v>
      </c>
      <c r="AD318" s="29" t="str">
        <f t="shared" si="163"/>
        <v>H39R16 - 1</v>
      </c>
      <c r="AE318" s="30">
        <f t="shared" si="166"/>
        <v>5</v>
      </c>
      <c r="AF318" s="30">
        <f t="shared" si="167"/>
        <v>5</v>
      </c>
      <c r="AG318" s="30" t="str">
        <f t="shared" si="168"/>
        <v>H39R16.</v>
      </c>
      <c r="AH318" s="30" t="str">
        <f t="shared" si="169"/>
        <v>H39R16</v>
      </c>
      <c r="AI318" s="82"/>
      <c r="AJ318" s="82"/>
      <c r="AK318" s="82"/>
    </row>
    <row r="319" spans="1:37" s="83" customFormat="1" ht="350.1" customHeight="1" x14ac:dyDescent="0.2">
      <c r="A319" s="26">
        <v>239</v>
      </c>
      <c r="B319" s="15">
        <v>318</v>
      </c>
      <c r="C319" s="26"/>
      <c r="D319" s="80" t="s">
        <v>1046</v>
      </c>
      <c r="E319" s="77">
        <v>1405004</v>
      </c>
      <c r="F319" s="43" t="s">
        <v>263</v>
      </c>
      <c r="G319" s="78" t="s">
        <v>264</v>
      </c>
      <c r="H319" s="78" t="s">
        <v>339</v>
      </c>
      <c r="I319" s="78" t="s">
        <v>340</v>
      </c>
      <c r="J319" s="80" t="s">
        <v>86</v>
      </c>
      <c r="K319" s="26">
        <v>1</v>
      </c>
      <c r="L319" s="42">
        <v>43040</v>
      </c>
      <c r="M319" s="42">
        <v>43099</v>
      </c>
      <c r="N319" s="21">
        <f t="shared" si="165"/>
        <v>8.4285714285714288</v>
      </c>
      <c r="O319" s="26" t="s">
        <v>24</v>
      </c>
      <c r="P319" s="22">
        <v>1</v>
      </c>
      <c r="Q319" s="26" t="s">
        <v>1909</v>
      </c>
      <c r="R319" s="26"/>
      <c r="S319" s="23">
        <f t="shared" si="145"/>
        <v>-1436.6333333333334</v>
      </c>
      <c r="T319" s="24">
        <f t="shared" si="155"/>
        <v>100</v>
      </c>
      <c r="U319" s="25">
        <f t="shared" si="156"/>
        <v>8.4285714285714288</v>
      </c>
      <c r="V319" s="25">
        <f t="shared" si="157"/>
        <v>8.4285714285714288</v>
      </c>
      <c r="W319" s="25">
        <f t="shared" si="158"/>
        <v>8.4285714285714288</v>
      </c>
      <c r="X319" s="26"/>
      <c r="Y319" s="27" t="str">
        <f t="shared" si="161"/>
        <v>CUMPLIDA</v>
      </c>
      <c r="Z319" s="27" t="str">
        <f t="shared" si="159"/>
        <v>CUMPLIDO</v>
      </c>
      <c r="AA319" s="76" t="s">
        <v>306</v>
      </c>
      <c r="AB319" s="29" t="str">
        <f t="shared" si="162"/>
        <v>H41R16</v>
      </c>
      <c r="AC319" s="29">
        <f t="shared" si="160"/>
        <v>1</v>
      </c>
      <c r="AD319" s="29" t="str">
        <f t="shared" si="163"/>
        <v>H41R16 - 1</v>
      </c>
      <c r="AE319" s="30">
        <f t="shared" si="166"/>
        <v>5</v>
      </c>
      <c r="AF319" s="30">
        <f t="shared" si="167"/>
        <v>5</v>
      </c>
      <c r="AG319" s="30" t="str">
        <f t="shared" si="168"/>
        <v>H41R16.</v>
      </c>
      <c r="AH319" s="30" t="str">
        <f t="shared" si="169"/>
        <v>H41R16</v>
      </c>
      <c r="AI319" s="82"/>
      <c r="AJ319" s="82"/>
      <c r="AK319" s="82"/>
    </row>
    <row r="320" spans="1:37" s="83" customFormat="1" ht="350.1" customHeight="1" x14ac:dyDescent="0.2">
      <c r="A320" s="26">
        <v>240</v>
      </c>
      <c r="B320" s="15">
        <v>319</v>
      </c>
      <c r="C320" s="26"/>
      <c r="D320" s="80" t="s">
        <v>1267</v>
      </c>
      <c r="E320" s="77">
        <v>1405004</v>
      </c>
      <c r="F320" s="43" t="s">
        <v>1234</v>
      </c>
      <c r="G320" s="78" t="s">
        <v>265</v>
      </c>
      <c r="H320" s="78" t="s">
        <v>341</v>
      </c>
      <c r="I320" s="78" t="s">
        <v>342</v>
      </c>
      <c r="J320" s="80" t="s">
        <v>343</v>
      </c>
      <c r="K320" s="26">
        <v>1</v>
      </c>
      <c r="L320" s="42">
        <v>43040</v>
      </c>
      <c r="M320" s="42">
        <v>43099</v>
      </c>
      <c r="N320" s="21">
        <f>(+M320-L320)/7</f>
        <v>8.4285714285714288</v>
      </c>
      <c r="O320" s="26" t="s">
        <v>24</v>
      </c>
      <c r="P320" s="22">
        <v>1</v>
      </c>
      <c r="Q320" s="26" t="s">
        <v>1909</v>
      </c>
      <c r="R320" s="26"/>
      <c r="S320" s="23">
        <f t="shared" si="145"/>
        <v>-1436.6333333333334</v>
      </c>
      <c r="T320" s="24">
        <f t="shared" si="155"/>
        <v>100</v>
      </c>
      <c r="U320" s="25">
        <f t="shared" si="156"/>
        <v>8.4285714285714288</v>
      </c>
      <c r="V320" s="25">
        <f t="shared" si="157"/>
        <v>8.4285714285714288</v>
      </c>
      <c r="W320" s="25">
        <f t="shared" si="158"/>
        <v>8.4285714285714288</v>
      </c>
      <c r="X320" s="26"/>
      <c r="Y320" s="27" t="str">
        <f t="shared" si="161"/>
        <v>CUMPLIDA</v>
      </c>
      <c r="Z320" s="27" t="str">
        <f t="shared" si="159"/>
        <v>CUMPLIDO</v>
      </c>
      <c r="AA320" s="76" t="s">
        <v>306</v>
      </c>
      <c r="AB320" s="29" t="str">
        <f t="shared" si="162"/>
        <v>H44R16</v>
      </c>
      <c r="AC320" s="29">
        <f t="shared" si="160"/>
        <v>1</v>
      </c>
      <c r="AD320" s="29" t="str">
        <f t="shared" si="163"/>
        <v>H44R16 - 1</v>
      </c>
      <c r="AE320" s="30">
        <f t="shared" si="166"/>
        <v>5</v>
      </c>
      <c r="AF320" s="30">
        <f t="shared" si="167"/>
        <v>5</v>
      </c>
      <c r="AG320" s="30" t="str">
        <f t="shared" si="168"/>
        <v>H44R16.</v>
      </c>
      <c r="AH320" s="30" t="str">
        <f t="shared" si="169"/>
        <v>H44R16</v>
      </c>
      <c r="AI320" s="82"/>
      <c r="AJ320" s="82"/>
      <c r="AK320" s="82" t="s">
        <v>232</v>
      </c>
    </row>
    <row r="321" spans="1:37" s="83" customFormat="1" ht="350.1" customHeight="1" x14ac:dyDescent="0.2">
      <c r="A321" s="26">
        <v>241</v>
      </c>
      <c r="B321" s="15">
        <v>320</v>
      </c>
      <c r="C321" s="26"/>
      <c r="D321" s="80" t="s">
        <v>1267</v>
      </c>
      <c r="E321" s="77">
        <v>1405004</v>
      </c>
      <c r="F321" s="43" t="s">
        <v>266</v>
      </c>
      <c r="G321" s="78" t="s">
        <v>267</v>
      </c>
      <c r="H321" s="78" t="s">
        <v>344</v>
      </c>
      <c r="I321" s="78" t="s">
        <v>345</v>
      </c>
      <c r="J321" s="80" t="s">
        <v>343</v>
      </c>
      <c r="K321" s="26">
        <v>1</v>
      </c>
      <c r="L321" s="88">
        <v>43040</v>
      </c>
      <c r="M321" s="42">
        <v>43099</v>
      </c>
      <c r="N321" s="21">
        <f t="shared" si="165"/>
        <v>8.4285714285714288</v>
      </c>
      <c r="O321" s="26" t="s">
        <v>24</v>
      </c>
      <c r="P321" s="22">
        <v>1</v>
      </c>
      <c r="Q321" s="26" t="s">
        <v>1909</v>
      </c>
      <c r="R321" s="26"/>
      <c r="S321" s="23">
        <f t="shared" si="145"/>
        <v>-1436.6333333333334</v>
      </c>
      <c r="T321" s="24">
        <f t="shared" si="155"/>
        <v>100</v>
      </c>
      <c r="U321" s="25">
        <f t="shared" si="156"/>
        <v>8.4285714285714288</v>
      </c>
      <c r="V321" s="25">
        <f t="shared" si="157"/>
        <v>8.4285714285714288</v>
      </c>
      <c r="W321" s="25">
        <f t="shared" si="158"/>
        <v>8.4285714285714288</v>
      </c>
      <c r="X321" s="26"/>
      <c r="Y321" s="27" t="str">
        <f t="shared" si="161"/>
        <v>CUMPLIDA</v>
      </c>
      <c r="Z321" s="27" t="str">
        <f t="shared" si="159"/>
        <v>CUMPLIDO</v>
      </c>
      <c r="AA321" s="76" t="s">
        <v>306</v>
      </c>
      <c r="AB321" s="29" t="str">
        <f t="shared" si="162"/>
        <v>H54R16</v>
      </c>
      <c r="AC321" s="29">
        <f>IF(A321&lt;&gt;"",1,#REF!+1)</f>
        <v>1</v>
      </c>
      <c r="AD321" s="29" t="str">
        <f t="shared" si="163"/>
        <v>H54R16 - 1</v>
      </c>
      <c r="AE321" s="30">
        <f t="shared" si="166"/>
        <v>5</v>
      </c>
      <c r="AF321" s="30">
        <f t="shared" si="167"/>
        <v>5</v>
      </c>
      <c r="AG321" s="30" t="str">
        <f t="shared" si="168"/>
        <v>H54R16.</v>
      </c>
      <c r="AH321" s="30" t="str">
        <f t="shared" si="169"/>
        <v>H54R16</v>
      </c>
      <c r="AI321" s="82"/>
      <c r="AJ321" s="82"/>
      <c r="AK321" s="82"/>
    </row>
    <row r="322" spans="1:37" s="83" customFormat="1" ht="350.1" customHeight="1" x14ac:dyDescent="0.2">
      <c r="A322" s="26">
        <v>242</v>
      </c>
      <c r="B322" s="15">
        <v>321</v>
      </c>
      <c r="C322" s="26"/>
      <c r="D322" s="80" t="s">
        <v>1046</v>
      </c>
      <c r="E322" s="77">
        <v>1405004</v>
      </c>
      <c r="F322" s="43" t="s">
        <v>547</v>
      </c>
      <c r="G322" s="78" t="s">
        <v>268</v>
      </c>
      <c r="H322" s="78" t="s">
        <v>2146</v>
      </c>
      <c r="I322" s="78" t="s">
        <v>2148</v>
      </c>
      <c r="J322" s="80" t="s">
        <v>2147</v>
      </c>
      <c r="K322" s="26">
        <v>2</v>
      </c>
      <c r="L322" s="42">
        <v>44044</v>
      </c>
      <c r="M322" s="42">
        <v>44255</v>
      </c>
      <c r="N322" s="21">
        <f t="shared" si="165"/>
        <v>30.142857142857142</v>
      </c>
      <c r="O322" s="26" t="s">
        <v>529</v>
      </c>
      <c r="P322" s="22">
        <v>2</v>
      </c>
      <c r="Q322" s="43" t="s">
        <v>2361</v>
      </c>
      <c r="R322" s="26"/>
      <c r="S322" s="23">
        <f t="shared" si="145"/>
        <v>-1475.1666666666667</v>
      </c>
      <c r="T322" s="24">
        <f t="shared" si="155"/>
        <v>100</v>
      </c>
      <c r="U322" s="25">
        <f t="shared" si="156"/>
        <v>30.142857142857142</v>
      </c>
      <c r="V322" s="25">
        <f t="shared" si="157"/>
        <v>30.142857142857142</v>
      </c>
      <c r="W322" s="25">
        <f t="shared" si="158"/>
        <v>30.142857142857142</v>
      </c>
      <c r="X322" s="26"/>
      <c r="Y322" s="27" t="str">
        <f t="shared" si="161"/>
        <v>CUMPLIDA</v>
      </c>
      <c r="Z322" s="27" t="str">
        <f t="shared" si="159"/>
        <v>CUMPLIDO</v>
      </c>
      <c r="AA322" s="76" t="s">
        <v>306</v>
      </c>
      <c r="AB322" s="29" t="str">
        <f t="shared" si="162"/>
        <v>H55R16</v>
      </c>
      <c r="AC322" s="29">
        <f t="shared" si="160"/>
        <v>1</v>
      </c>
      <c r="AD322" s="29" t="str">
        <f t="shared" si="163"/>
        <v>H55R16 - 1</v>
      </c>
      <c r="AE322" s="30">
        <f t="shared" si="166"/>
        <v>5</v>
      </c>
      <c r="AF322" s="30">
        <f t="shared" si="167"/>
        <v>5</v>
      </c>
      <c r="AG322" s="30" t="str">
        <f t="shared" si="168"/>
        <v>H55R16.</v>
      </c>
      <c r="AH322" s="30" t="str">
        <f t="shared" si="169"/>
        <v>H55R16</v>
      </c>
      <c r="AI322" s="82"/>
      <c r="AJ322" s="82"/>
      <c r="AK322" s="82"/>
    </row>
    <row r="323" spans="1:37" s="83" customFormat="1" ht="350.1" customHeight="1" x14ac:dyDescent="0.2">
      <c r="A323" s="26">
        <v>243</v>
      </c>
      <c r="B323" s="15">
        <v>322</v>
      </c>
      <c r="C323" s="26"/>
      <c r="D323" s="80" t="s">
        <v>2036</v>
      </c>
      <c r="E323" s="77">
        <v>1405004</v>
      </c>
      <c r="F323" s="43" t="s">
        <v>1235</v>
      </c>
      <c r="G323" s="78" t="s">
        <v>269</v>
      </c>
      <c r="H323" s="78" t="s">
        <v>346</v>
      </c>
      <c r="I323" s="78" t="s">
        <v>347</v>
      </c>
      <c r="J323" s="80" t="s">
        <v>357</v>
      </c>
      <c r="K323" s="26">
        <v>1</v>
      </c>
      <c r="L323" s="42">
        <v>43040</v>
      </c>
      <c r="M323" s="42">
        <v>43099</v>
      </c>
      <c r="N323" s="21">
        <f t="shared" si="165"/>
        <v>8.4285714285714288</v>
      </c>
      <c r="O323" s="26" t="s">
        <v>348</v>
      </c>
      <c r="P323" s="22">
        <v>1</v>
      </c>
      <c r="Q323" s="26" t="s">
        <v>1909</v>
      </c>
      <c r="R323" s="26"/>
      <c r="S323" s="23">
        <f t="shared" ref="S323:S386" si="170">(R323-M323)/30</f>
        <v>-1436.6333333333334</v>
      </c>
      <c r="T323" s="24">
        <f t="shared" si="155"/>
        <v>100</v>
      </c>
      <c r="U323" s="25">
        <f t="shared" si="156"/>
        <v>8.4285714285714288</v>
      </c>
      <c r="V323" s="25">
        <f t="shared" si="157"/>
        <v>8.4285714285714288</v>
      </c>
      <c r="W323" s="25">
        <f t="shared" si="158"/>
        <v>8.4285714285714288</v>
      </c>
      <c r="X323" s="26"/>
      <c r="Y323" s="27" t="str">
        <f t="shared" si="161"/>
        <v>CUMPLIDA</v>
      </c>
      <c r="Z323" s="27" t="str">
        <f t="shared" si="159"/>
        <v>CUMPLIDO</v>
      </c>
      <c r="AA323" s="76" t="s">
        <v>306</v>
      </c>
      <c r="AB323" s="29" t="str">
        <f t="shared" si="162"/>
        <v>H56R16</v>
      </c>
      <c r="AC323" s="29">
        <f t="shared" si="160"/>
        <v>1</v>
      </c>
      <c r="AD323" s="29" t="str">
        <f t="shared" si="163"/>
        <v>H56R16 - 1</v>
      </c>
      <c r="AE323" s="30">
        <f t="shared" si="166"/>
        <v>5</v>
      </c>
      <c r="AF323" s="30">
        <f t="shared" si="167"/>
        <v>5</v>
      </c>
      <c r="AG323" s="30" t="str">
        <f t="shared" si="168"/>
        <v>H56R16.</v>
      </c>
      <c r="AH323" s="30" t="str">
        <f t="shared" si="169"/>
        <v>H56R16</v>
      </c>
      <c r="AI323" s="82"/>
      <c r="AJ323" s="82"/>
      <c r="AK323" s="82"/>
    </row>
    <row r="324" spans="1:37" s="83" customFormat="1" ht="350.1" customHeight="1" x14ac:dyDescent="0.2">
      <c r="A324" s="26">
        <v>244</v>
      </c>
      <c r="B324" s="15">
        <v>323</v>
      </c>
      <c r="C324" s="26"/>
      <c r="D324" s="80" t="s">
        <v>1270</v>
      </c>
      <c r="E324" s="77">
        <v>10405004</v>
      </c>
      <c r="F324" s="43" t="s">
        <v>548</v>
      </c>
      <c r="G324" s="78" t="s">
        <v>270</v>
      </c>
      <c r="H324" s="78" t="s">
        <v>2150</v>
      </c>
      <c r="I324" s="78" t="s">
        <v>2151</v>
      </c>
      <c r="J324" s="80" t="s">
        <v>2152</v>
      </c>
      <c r="K324" s="26">
        <v>2</v>
      </c>
      <c r="L324" s="42">
        <v>44044</v>
      </c>
      <c r="M324" s="42">
        <v>44255</v>
      </c>
      <c r="N324" s="21">
        <f t="shared" si="165"/>
        <v>30.142857142857142</v>
      </c>
      <c r="O324" s="26" t="s">
        <v>529</v>
      </c>
      <c r="P324" s="22">
        <v>2</v>
      </c>
      <c r="Q324" s="43" t="s">
        <v>2361</v>
      </c>
      <c r="R324" s="26"/>
      <c r="S324" s="23">
        <f t="shared" si="170"/>
        <v>-1475.1666666666667</v>
      </c>
      <c r="T324" s="24">
        <f t="shared" si="155"/>
        <v>100</v>
      </c>
      <c r="U324" s="25">
        <f t="shared" si="156"/>
        <v>30.142857142857142</v>
      </c>
      <c r="V324" s="25">
        <f t="shared" si="157"/>
        <v>30.142857142857142</v>
      </c>
      <c r="W324" s="25">
        <f t="shared" si="158"/>
        <v>30.142857142857142</v>
      </c>
      <c r="X324" s="26"/>
      <c r="Y324" s="27" t="str">
        <f t="shared" si="161"/>
        <v>CUMPLIDA</v>
      </c>
      <c r="Z324" s="27" t="str">
        <f t="shared" si="159"/>
        <v>CUMPLIDO</v>
      </c>
      <c r="AA324" s="76" t="s">
        <v>306</v>
      </c>
      <c r="AB324" s="29" t="str">
        <f t="shared" si="162"/>
        <v>H57R16</v>
      </c>
      <c r="AC324" s="29">
        <f t="shared" si="160"/>
        <v>1</v>
      </c>
      <c r="AD324" s="29" t="str">
        <f t="shared" si="163"/>
        <v>H57R16 - 1</v>
      </c>
      <c r="AE324" s="30">
        <f t="shared" si="166"/>
        <v>5</v>
      </c>
      <c r="AF324" s="30">
        <f t="shared" si="167"/>
        <v>5</v>
      </c>
      <c r="AG324" s="30" t="str">
        <f t="shared" si="168"/>
        <v>H57R16.</v>
      </c>
      <c r="AH324" s="30" t="str">
        <f t="shared" si="169"/>
        <v>H57R16</v>
      </c>
      <c r="AI324" s="82"/>
      <c r="AJ324" s="82"/>
      <c r="AK324" s="82"/>
    </row>
    <row r="325" spans="1:37" s="83" customFormat="1" ht="350.1" customHeight="1" x14ac:dyDescent="0.2">
      <c r="A325" s="26">
        <v>245</v>
      </c>
      <c r="B325" s="15">
        <v>324</v>
      </c>
      <c r="C325" s="26"/>
      <c r="D325" s="80" t="s">
        <v>1046</v>
      </c>
      <c r="E325" s="77">
        <v>1405004</v>
      </c>
      <c r="F325" s="43" t="s">
        <v>696</v>
      </c>
      <c r="G325" s="78" t="s">
        <v>697</v>
      </c>
      <c r="H325" s="78" t="s">
        <v>1917</v>
      </c>
      <c r="I325" s="78" t="s">
        <v>1903</v>
      </c>
      <c r="J325" s="80" t="s">
        <v>1851</v>
      </c>
      <c r="K325" s="26">
        <v>1</v>
      </c>
      <c r="L325" s="42">
        <v>43862</v>
      </c>
      <c r="M325" s="42">
        <v>43979</v>
      </c>
      <c r="N325" s="21">
        <f t="shared" si="165"/>
        <v>16.714285714285715</v>
      </c>
      <c r="O325" s="26" t="s">
        <v>1097</v>
      </c>
      <c r="P325" s="22">
        <v>0</v>
      </c>
      <c r="Q325" s="26" t="s">
        <v>1909</v>
      </c>
      <c r="R325" s="26"/>
      <c r="S325" s="23">
        <f t="shared" si="170"/>
        <v>-1465.9666666666667</v>
      </c>
      <c r="T325" s="24">
        <f t="shared" si="155"/>
        <v>0</v>
      </c>
      <c r="U325" s="25">
        <f t="shared" si="156"/>
        <v>0</v>
      </c>
      <c r="V325" s="25">
        <f t="shared" si="157"/>
        <v>0</v>
      </c>
      <c r="W325" s="25">
        <f t="shared" si="158"/>
        <v>16.714285714285715</v>
      </c>
      <c r="X325" s="26"/>
      <c r="Y325" s="27" t="str">
        <f t="shared" si="161"/>
        <v>VENCIDA</v>
      </c>
      <c r="Z325" s="27" t="str">
        <f t="shared" si="159"/>
        <v>VENCIDO</v>
      </c>
      <c r="AA325" s="76" t="s">
        <v>306</v>
      </c>
      <c r="AB325" s="29" t="str">
        <f t="shared" si="162"/>
        <v>H58R16</v>
      </c>
      <c r="AC325" s="29">
        <f t="shared" si="160"/>
        <v>1</v>
      </c>
      <c r="AD325" s="29" t="str">
        <f t="shared" si="163"/>
        <v>H58R16 - 1</v>
      </c>
      <c r="AE325" s="30">
        <f t="shared" si="166"/>
        <v>1</v>
      </c>
      <c r="AF325" s="30">
        <f t="shared" si="167"/>
        <v>1</v>
      </c>
      <c r="AG325" s="30" t="str">
        <f t="shared" si="168"/>
        <v>H58R16.</v>
      </c>
      <c r="AH325" s="30" t="str">
        <f t="shared" si="169"/>
        <v>H58R16</v>
      </c>
      <c r="AI325" s="82"/>
      <c r="AJ325" s="82"/>
      <c r="AK325" s="82" t="s">
        <v>232</v>
      </c>
    </row>
    <row r="326" spans="1:37" s="83" customFormat="1" ht="350.1" customHeight="1" x14ac:dyDescent="0.2">
      <c r="A326" s="26">
        <v>246</v>
      </c>
      <c r="B326" s="15">
        <v>325</v>
      </c>
      <c r="C326" s="26"/>
      <c r="D326" s="80" t="s">
        <v>1046</v>
      </c>
      <c r="E326" s="77">
        <v>1103002</v>
      </c>
      <c r="F326" s="43" t="s">
        <v>350</v>
      </c>
      <c r="G326" s="78" t="s">
        <v>944</v>
      </c>
      <c r="H326" s="78" t="s">
        <v>369</v>
      </c>
      <c r="I326" s="78" t="s">
        <v>349</v>
      </c>
      <c r="J326" s="80" t="s">
        <v>193</v>
      </c>
      <c r="K326" s="26">
        <v>3</v>
      </c>
      <c r="L326" s="42">
        <v>43040</v>
      </c>
      <c r="M326" s="42">
        <v>43403</v>
      </c>
      <c r="N326" s="21">
        <f t="shared" si="165"/>
        <v>51.857142857142854</v>
      </c>
      <c r="O326" s="26" t="s">
        <v>24</v>
      </c>
      <c r="P326" s="22">
        <v>0.9</v>
      </c>
      <c r="Q326" s="26" t="s">
        <v>1909</v>
      </c>
      <c r="R326" s="26"/>
      <c r="S326" s="23">
        <f t="shared" si="170"/>
        <v>-1446.7666666666667</v>
      </c>
      <c r="T326" s="24">
        <f t="shared" si="155"/>
        <v>30</v>
      </c>
      <c r="U326" s="25">
        <f t="shared" si="156"/>
        <v>15.557142857142855</v>
      </c>
      <c r="V326" s="25">
        <f t="shared" si="157"/>
        <v>15.557142857142855</v>
      </c>
      <c r="W326" s="25">
        <f t="shared" si="158"/>
        <v>51.857142857142854</v>
      </c>
      <c r="X326" s="26"/>
      <c r="Y326" s="27" t="str">
        <f t="shared" si="161"/>
        <v>VENCIDA</v>
      </c>
      <c r="Z326" s="27" t="str">
        <f t="shared" si="159"/>
        <v>VENCIDO</v>
      </c>
      <c r="AA326" s="76" t="s">
        <v>306</v>
      </c>
      <c r="AB326" s="29" t="str">
        <f t="shared" si="162"/>
        <v>H59R16</v>
      </c>
      <c r="AC326" s="29">
        <f t="shared" si="160"/>
        <v>1</v>
      </c>
      <c r="AD326" s="29" t="str">
        <f t="shared" si="163"/>
        <v>H59R16 - 1</v>
      </c>
      <c r="AE326" s="30">
        <f t="shared" si="166"/>
        <v>1</v>
      </c>
      <c r="AF326" s="30">
        <f t="shared" si="167"/>
        <v>1</v>
      </c>
      <c r="AG326" s="30" t="str">
        <f t="shared" si="168"/>
        <v>H59R16.</v>
      </c>
      <c r="AH326" s="30" t="str">
        <f t="shared" si="169"/>
        <v>H59R16</v>
      </c>
      <c r="AI326" s="82"/>
      <c r="AJ326" s="82"/>
      <c r="AK326" s="82"/>
    </row>
    <row r="327" spans="1:37" s="83" customFormat="1" ht="350.1" customHeight="1" x14ac:dyDescent="0.2">
      <c r="A327" s="26">
        <v>247</v>
      </c>
      <c r="B327" s="15">
        <v>326</v>
      </c>
      <c r="C327" s="26"/>
      <c r="D327" s="80" t="s">
        <v>1046</v>
      </c>
      <c r="E327" s="77">
        <v>1405004</v>
      </c>
      <c r="F327" s="43" t="s">
        <v>355</v>
      </c>
      <c r="G327" s="78" t="s">
        <v>271</v>
      </c>
      <c r="H327" s="78" t="s">
        <v>351</v>
      </c>
      <c r="I327" s="78" t="s">
        <v>352</v>
      </c>
      <c r="J327" s="80" t="s">
        <v>9</v>
      </c>
      <c r="K327" s="26">
        <v>1</v>
      </c>
      <c r="L327" s="42">
        <v>43040</v>
      </c>
      <c r="M327" s="42">
        <v>43159</v>
      </c>
      <c r="N327" s="21">
        <f t="shared" si="165"/>
        <v>17</v>
      </c>
      <c r="O327" s="26" t="s">
        <v>24</v>
      </c>
      <c r="P327" s="22">
        <v>1</v>
      </c>
      <c r="Q327" s="26" t="s">
        <v>1909</v>
      </c>
      <c r="R327" s="26"/>
      <c r="S327" s="23">
        <f t="shared" si="170"/>
        <v>-1438.6333333333334</v>
      </c>
      <c r="T327" s="24">
        <f t="shared" si="155"/>
        <v>100</v>
      </c>
      <c r="U327" s="25">
        <f t="shared" si="156"/>
        <v>17</v>
      </c>
      <c r="V327" s="25">
        <f t="shared" si="157"/>
        <v>17</v>
      </c>
      <c r="W327" s="25">
        <f t="shared" si="158"/>
        <v>17</v>
      </c>
      <c r="X327" s="26"/>
      <c r="Y327" s="27" t="str">
        <f t="shared" si="161"/>
        <v>CUMPLIDA</v>
      </c>
      <c r="Z327" s="27" t="str">
        <f t="shared" si="159"/>
        <v>CUMPLIDO</v>
      </c>
      <c r="AA327" s="76" t="s">
        <v>306</v>
      </c>
      <c r="AB327" s="29" t="str">
        <f t="shared" si="162"/>
        <v>H61R16</v>
      </c>
      <c r="AC327" s="29">
        <f t="shared" si="160"/>
        <v>1</v>
      </c>
      <c r="AD327" s="29" t="str">
        <f t="shared" si="163"/>
        <v>H61R16 - 1</v>
      </c>
      <c r="AE327" s="30">
        <f t="shared" si="166"/>
        <v>5</v>
      </c>
      <c r="AF327" s="30">
        <f t="shared" si="167"/>
        <v>5</v>
      </c>
      <c r="AG327" s="30" t="str">
        <f t="shared" si="168"/>
        <v>H61R16.</v>
      </c>
      <c r="AH327" s="30" t="str">
        <f t="shared" si="169"/>
        <v>H61R16</v>
      </c>
      <c r="AI327" s="82"/>
      <c r="AJ327" s="82"/>
      <c r="AK327" s="82"/>
    </row>
    <row r="328" spans="1:37" s="83" customFormat="1" ht="350.1" customHeight="1" x14ac:dyDescent="0.2">
      <c r="A328" s="26">
        <v>248</v>
      </c>
      <c r="B328" s="15">
        <v>327</v>
      </c>
      <c r="C328" s="26"/>
      <c r="D328" s="80" t="s">
        <v>1047</v>
      </c>
      <c r="E328" s="77">
        <v>1103002</v>
      </c>
      <c r="F328" s="43" t="s">
        <v>272</v>
      </c>
      <c r="G328" s="78" t="s">
        <v>273</v>
      </c>
      <c r="H328" s="43" t="s">
        <v>353</v>
      </c>
      <c r="I328" s="43" t="s">
        <v>354</v>
      </c>
      <c r="J328" s="26" t="s">
        <v>356</v>
      </c>
      <c r="K328" s="26">
        <v>1</v>
      </c>
      <c r="L328" s="42">
        <v>43160</v>
      </c>
      <c r="M328" s="42">
        <v>43189</v>
      </c>
      <c r="N328" s="21">
        <f t="shared" si="165"/>
        <v>4.1428571428571432</v>
      </c>
      <c r="O328" s="26" t="s">
        <v>24</v>
      </c>
      <c r="P328" s="22">
        <v>1</v>
      </c>
      <c r="Q328" s="26" t="s">
        <v>1909</v>
      </c>
      <c r="R328" s="26"/>
      <c r="S328" s="23">
        <f t="shared" si="170"/>
        <v>-1439.6333333333334</v>
      </c>
      <c r="T328" s="24">
        <f t="shared" si="155"/>
        <v>100</v>
      </c>
      <c r="U328" s="25">
        <f t="shared" si="156"/>
        <v>4.1428571428571432</v>
      </c>
      <c r="V328" s="25">
        <f t="shared" si="157"/>
        <v>4.1428571428571432</v>
      </c>
      <c r="W328" s="25">
        <f t="shared" si="158"/>
        <v>4.1428571428571432</v>
      </c>
      <c r="X328" s="26"/>
      <c r="Y328" s="27" t="str">
        <f t="shared" si="161"/>
        <v>CUMPLIDA</v>
      </c>
      <c r="Z328" s="27" t="str">
        <f t="shared" si="159"/>
        <v>CUMPLIDO</v>
      </c>
      <c r="AA328" s="76" t="s">
        <v>306</v>
      </c>
      <c r="AB328" s="29" t="str">
        <f t="shared" si="162"/>
        <v>H62R16</v>
      </c>
      <c r="AC328" s="29">
        <f t="shared" si="160"/>
        <v>1</v>
      </c>
      <c r="AD328" s="29" t="str">
        <f t="shared" si="163"/>
        <v>H62R16 - 1</v>
      </c>
      <c r="AE328" s="30">
        <f t="shared" si="166"/>
        <v>5</v>
      </c>
      <c r="AF328" s="30">
        <f t="shared" si="167"/>
        <v>5</v>
      </c>
      <c r="AG328" s="30" t="str">
        <f t="shared" si="168"/>
        <v>H62R16.</v>
      </c>
      <c r="AH328" s="30" t="str">
        <f t="shared" si="169"/>
        <v>H62R16</v>
      </c>
      <c r="AI328" s="82"/>
      <c r="AJ328" s="82"/>
      <c r="AK328" s="82"/>
    </row>
    <row r="329" spans="1:37" s="83" customFormat="1" ht="350.1" customHeight="1" x14ac:dyDescent="0.2">
      <c r="A329" s="26">
        <v>249</v>
      </c>
      <c r="B329" s="15">
        <v>328</v>
      </c>
      <c r="C329" s="26"/>
      <c r="D329" s="80" t="s">
        <v>1046</v>
      </c>
      <c r="E329" s="77">
        <v>1405004</v>
      </c>
      <c r="F329" s="43" t="s">
        <v>274</v>
      </c>
      <c r="G329" s="78" t="s">
        <v>275</v>
      </c>
      <c r="H329" s="78" t="s">
        <v>549</v>
      </c>
      <c r="I329" s="78" t="s">
        <v>550</v>
      </c>
      <c r="J329" s="80" t="s">
        <v>551</v>
      </c>
      <c r="K329" s="26">
        <v>2</v>
      </c>
      <c r="L329" s="42">
        <v>43040</v>
      </c>
      <c r="M329" s="42">
        <v>43250</v>
      </c>
      <c r="N329" s="21">
        <f t="shared" si="165"/>
        <v>30</v>
      </c>
      <c r="O329" s="26" t="s">
        <v>529</v>
      </c>
      <c r="P329" s="22">
        <v>0</v>
      </c>
      <c r="Q329" s="26" t="s">
        <v>1909</v>
      </c>
      <c r="R329" s="26"/>
      <c r="S329" s="23">
        <f t="shared" si="170"/>
        <v>-1441.6666666666667</v>
      </c>
      <c r="T329" s="24">
        <f t="shared" si="155"/>
        <v>0</v>
      </c>
      <c r="U329" s="25">
        <f t="shared" si="156"/>
        <v>0</v>
      </c>
      <c r="V329" s="25">
        <f t="shared" si="157"/>
        <v>0</v>
      </c>
      <c r="W329" s="25">
        <f t="shared" si="158"/>
        <v>30</v>
      </c>
      <c r="X329" s="26"/>
      <c r="Y329" s="27" t="str">
        <f t="shared" si="161"/>
        <v>VENCIDA</v>
      </c>
      <c r="Z329" s="27" t="str">
        <f t="shared" si="159"/>
        <v>VENCIDO</v>
      </c>
      <c r="AA329" s="76" t="s">
        <v>306</v>
      </c>
      <c r="AB329" s="29" t="str">
        <f t="shared" si="162"/>
        <v>H63R16</v>
      </c>
      <c r="AC329" s="29">
        <f t="shared" si="160"/>
        <v>1</v>
      </c>
      <c r="AD329" s="29" t="str">
        <f t="shared" si="163"/>
        <v>H63R16 - 1</v>
      </c>
      <c r="AE329" s="30">
        <f t="shared" si="166"/>
        <v>1</v>
      </c>
      <c r="AF329" s="30">
        <f t="shared" si="167"/>
        <v>1</v>
      </c>
      <c r="AG329" s="30" t="str">
        <f t="shared" si="168"/>
        <v>H63R16.</v>
      </c>
      <c r="AH329" s="30" t="str">
        <f t="shared" si="169"/>
        <v>H63R16</v>
      </c>
      <c r="AI329" s="82"/>
      <c r="AJ329" s="82"/>
      <c r="AK329" s="82"/>
    </row>
    <row r="330" spans="1:37" s="83" customFormat="1" ht="350.1" customHeight="1" x14ac:dyDescent="0.2">
      <c r="A330" s="26">
        <v>250</v>
      </c>
      <c r="B330" s="15">
        <v>329</v>
      </c>
      <c r="C330" s="26"/>
      <c r="D330" s="80" t="s">
        <v>1267</v>
      </c>
      <c r="E330" s="77">
        <v>1401003</v>
      </c>
      <c r="F330" s="43" t="s">
        <v>276</v>
      </c>
      <c r="G330" s="78" t="s">
        <v>277</v>
      </c>
      <c r="H330" s="78" t="s">
        <v>698</v>
      </c>
      <c r="I330" s="78" t="s">
        <v>699</v>
      </c>
      <c r="J330" s="80" t="s">
        <v>700</v>
      </c>
      <c r="K330" s="26">
        <v>1</v>
      </c>
      <c r="L330" s="42">
        <v>43040</v>
      </c>
      <c r="M330" s="42">
        <v>43159</v>
      </c>
      <c r="N330" s="21">
        <f t="shared" ref="N330:N340" si="171">(+M330-L330)/7</f>
        <v>17</v>
      </c>
      <c r="O330" s="26" t="s">
        <v>688</v>
      </c>
      <c r="P330" s="22">
        <v>1</v>
      </c>
      <c r="Q330" s="26" t="s">
        <v>1909</v>
      </c>
      <c r="R330" s="26"/>
      <c r="S330" s="23">
        <f t="shared" si="170"/>
        <v>-1438.6333333333334</v>
      </c>
      <c r="T330" s="24">
        <f t="shared" si="155"/>
        <v>100</v>
      </c>
      <c r="U330" s="25">
        <f t="shared" si="156"/>
        <v>17</v>
      </c>
      <c r="V330" s="25">
        <f t="shared" si="157"/>
        <v>17</v>
      </c>
      <c r="W330" s="25">
        <f t="shared" si="158"/>
        <v>17</v>
      </c>
      <c r="X330" s="26"/>
      <c r="Y330" s="27" t="str">
        <f t="shared" si="161"/>
        <v>CUMPLIDA</v>
      </c>
      <c r="Z330" s="27" t="str">
        <f t="shared" si="159"/>
        <v>CUMPLIDO</v>
      </c>
      <c r="AA330" s="76" t="s">
        <v>306</v>
      </c>
      <c r="AB330" s="29" t="str">
        <f t="shared" si="162"/>
        <v>H68R16</v>
      </c>
      <c r="AC330" s="29">
        <f t="shared" si="160"/>
        <v>1</v>
      </c>
      <c r="AD330" s="29" t="str">
        <f t="shared" si="163"/>
        <v>H68R16 - 1</v>
      </c>
      <c r="AE330" s="30">
        <f t="shared" si="166"/>
        <v>5</v>
      </c>
      <c r="AF330" s="30">
        <f t="shared" si="167"/>
        <v>5</v>
      </c>
      <c r="AG330" s="30" t="str">
        <f t="shared" si="168"/>
        <v>H68R16.</v>
      </c>
      <c r="AH330" s="30" t="str">
        <f t="shared" si="169"/>
        <v>H68R16</v>
      </c>
      <c r="AI330" s="82"/>
      <c r="AJ330" s="82"/>
      <c r="AK330" s="82"/>
    </row>
    <row r="331" spans="1:37" s="83" customFormat="1" ht="350.1" customHeight="1" x14ac:dyDescent="0.2">
      <c r="A331" s="26">
        <v>251</v>
      </c>
      <c r="B331" s="15">
        <v>330</v>
      </c>
      <c r="C331" s="26"/>
      <c r="D331" s="80" t="s">
        <v>1267</v>
      </c>
      <c r="E331" s="77">
        <v>1405004</v>
      </c>
      <c r="F331" s="43" t="s">
        <v>278</v>
      </c>
      <c r="G331" s="78" t="s">
        <v>279</v>
      </c>
      <c r="H331" s="78" t="s">
        <v>973</v>
      </c>
      <c r="I331" s="78" t="s">
        <v>701</v>
      </c>
      <c r="J331" s="80" t="s">
        <v>974</v>
      </c>
      <c r="K331" s="26">
        <v>1</v>
      </c>
      <c r="L331" s="42">
        <v>43040</v>
      </c>
      <c r="M331" s="42">
        <v>43099</v>
      </c>
      <c r="N331" s="21">
        <f t="shared" si="171"/>
        <v>8.4285714285714288</v>
      </c>
      <c r="O331" s="26" t="s">
        <v>688</v>
      </c>
      <c r="P331" s="22">
        <v>1</v>
      </c>
      <c r="Q331" s="26" t="s">
        <v>1909</v>
      </c>
      <c r="R331" s="26"/>
      <c r="S331" s="23">
        <f t="shared" si="170"/>
        <v>-1436.6333333333334</v>
      </c>
      <c r="T331" s="24">
        <f t="shared" si="155"/>
        <v>100</v>
      </c>
      <c r="U331" s="25">
        <f t="shared" si="156"/>
        <v>8.4285714285714288</v>
      </c>
      <c r="V331" s="25">
        <f t="shared" si="157"/>
        <v>8.4285714285714288</v>
      </c>
      <c r="W331" s="25">
        <f t="shared" si="158"/>
        <v>8.4285714285714288</v>
      </c>
      <c r="X331" s="26"/>
      <c r="Y331" s="27" t="str">
        <f t="shared" si="161"/>
        <v>CUMPLIDA</v>
      </c>
      <c r="Z331" s="27" t="str">
        <f t="shared" si="159"/>
        <v>CUMPLIDO</v>
      </c>
      <c r="AA331" s="76" t="s">
        <v>306</v>
      </c>
      <c r="AB331" s="29" t="str">
        <f t="shared" si="162"/>
        <v>H70R16</v>
      </c>
      <c r="AC331" s="29">
        <f t="shared" si="160"/>
        <v>1</v>
      </c>
      <c r="AD331" s="29" t="str">
        <f t="shared" si="163"/>
        <v>H70R16 - 1</v>
      </c>
      <c r="AE331" s="30">
        <f t="shared" si="166"/>
        <v>5</v>
      </c>
      <c r="AF331" s="30">
        <f t="shared" si="167"/>
        <v>5</v>
      </c>
      <c r="AG331" s="30" t="str">
        <f t="shared" si="168"/>
        <v>H70R16.</v>
      </c>
      <c r="AH331" s="30" t="str">
        <f t="shared" si="169"/>
        <v>H70R16</v>
      </c>
      <c r="AI331" s="82"/>
      <c r="AJ331" s="82"/>
      <c r="AK331" s="82"/>
    </row>
    <row r="332" spans="1:37" s="83" customFormat="1" ht="350.1" customHeight="1" x14ac:dyDescent="0.2">
      <c r="A332" s="26">
        <v>252</v>
      </c>
      <c r="B332" s="15">
        <v>331</v>
      </c>
      <c r="C332" s="26"/>
      <c r="D332" s="80" t="s">
        <v>1046</v>
      </c>
      <c r="E332" s="77">
        <v>1101002</v>
      </c>
      <c r="F332" s="43" t="s">
        <v>413</v>
      </c>
      <c r="G332" s="78" t="s">
        <v>412</v>
      </c>
      <c r="H332" s="78" t="s">
        <v>935</v>
      </c>
      <c r="I332" s="78" t="s">
        <v>415</v>
      </c>
      <c r="J332" s="80" t="s">
        <v>975</v>
      </c>
      <c r="K332" s="26">
        <v>1</v>
      </c>
      <c r="L332" s="42">
        <v>43040</v>
      </c>
      <c r="M332" s="42">
        <v>43084</v>
      </c>
      <c r="N332" s="21">
        <f t="shared" si="171"/>
        <v>6.2857142857142856</v>
      </c>
      <c r="O332" s="26" t="s">
        <v>414</v>
      </c>
      <c r="P332" s="22">
        <v>1</v>
      </c>
      <c r="Q332" s="26" t="s">
        <v>1909</v>
      </c>
      <c r="R332" s="26"/>
      <c r="S332" s="23">
        <f t="shared" si="170"/>
        <v>-1436.1333333333334</v>
      </c>
      <c r="T332" s="24">
        <f t="shared" si="155"/>
        <v>100</v>
      </c>
      <c r="U332" s="25">
        <f t="shared" si="156"/>
        <v>6.2857142857142856</v>
      </c>
      <c r="V332" s="25">
        <f t="shared" si="157"/>
        <v>6.2857142857142856</v>
      </c>
      <c r="W332" s="25">
        <f t="shared" si="158"/>
        <v>6.2857142857142856</v>
      </c>
      <c r="X332" s="26"/>
      <c r="Y332" s="27" t="str">
        <f t="shared" si="161"/>
        <v>CUMPLIDA</v>
      </c>
      <c r="Z332" s="27" t="str">
        <f t="shared" si="159"/>
        <v>CUMPLIDO</v>
      </c>
      <c r="AA332" s="76" t="s">
        <v>306</v>
      </c>
      <c r="AB332" s="29" t="str">
        <f t="shared" si="162"/>
        <v>H71R16</v>
      </c>
      <c r="AC332" s="29">
        <f t="shared" si="160"/>
        <v>1</v>
      </c>
      <c r="AD332" s="29" t="str">
        <f t="shared" si="163"/>
        <v>H71R16 - 1</v>
      </c>
      <c r="AE332" s="30">
        <f t="shared" si="166"/>
        <v>5</v>
      </c>
      <c r="AF332" s="30">
        <f t="shared" si="167"/>
        <v>5</v>
      </c>
      <c r="AG332" s="30" t="str">
        <f t="shared" si="168"/>
        <v>H71R16.</v>
      </c>
      <c r="AH332" s="30" t="str">
        <f t="shared" si="169"/>
        <v>H71R16</v>
      </c>
      <c r="AI332" s="82"/>
      <c r="AJ332" s="82"/>
      <c r="AK332" s="82"/>
    </row>
    <row r="333" spans="1:37" s="83" customFormat="1" ht="350.1" customHeight="1" x14ac:dyDescent="0.2">
      <c r="A333" s="26"/>
      <c r="B333" s="15">
        <v>332</v>
      </c>
      <c r="C333" s="26"/>
      <c r="D333" s="80"/>
      <c r="E333" s="77">
        <v>1101002</v>
      </c>
      <c r="F333" s="43" t="s">
        <v>411</v>
      </c>
      <c r="G333" s="78" t="s">
        <v>412</v>
      </c>
      <c r="H333" s="78" t="s">
        <v>936</v>
      </c>
      <c r="I333" s="78" t="s">
        <v>416</v>
      </c>
      <c r="J333" s="80" t="s">
        <v>417</v>
      </c>
      <c r="K333" s="26">
        <v>1</v>
      </c>
      <c r="L333" s="42">
        <v>43282</v>
      </c>
      <c r="M333" s="42">
        <v>43373</v>
      </c>
      <c r="N333" s="21">
        <f t="shared" si="171"/>
        <v>13</v>
      </c>
      <c r="O333" s="26" t="s">
        <v>414</v>
      </c>
      <c r="P333" s="22">
        <v>1</v>
      </c>
      <c r="Q333" s="26" t="s">
        <v>1909</v>
      </c>
      <c r="R333" s="26"/>
      <c r="S333" s="23">
        <f t="shared" si="170"/>
        <v>-1445.7666666666667</v>
      </c>
      <c r="T333" s="24">
        <f t="shared" si="155"/>
        <v>100</v>
      </c>
      <c r="U333" s="25">
        <f t="shared" si="156"/>
        <v>13</v>
      </c>
      <c r="V333" s="25">
        <f t="shared" si="157"/>
        <v>13</v>
      </c>
      <c r="W333" s="25">
        <f t="shared" si="158"/>
        <v>13</v>
      </c>
      <c r="X333" s="26"/>
      <c r="Y333" s="27" t="str">
        <f t="shared" si="161"/>
        <v>CUMPLIDA</v>
      </c>
      <c r="Z333" s="27" t="str">
        <f t="shared" si="159"/>
        <v/>
      </c>
      <c r="AA333" s="76" t="s">
        <v>306</v>
      </c>
      <c r="AB333" s="29" t="str">
        <f t="shared" si="162"/>
        <v>H71R16</v>
      </c>
      <c r="AC333" s="29">
        <f t="shared" si="160"/>
        <v>2</v>
      </c>
      <c r="AD333" s="29" t="str">
        <f t="shared" si="163"/>
        <v>H71R16 - 2</v>
      </c>
      <c r="AE333" s="30">
        <f t="shared" si="166"/>
        <v>5</v>
      </c>
      <c r="AF333" s="30">
        <f t="shared" si="167"/>
        <v>5</v>
      </c>
      <c r="AG333" s="30" t="str">
        <f t="shared" si="168"/>
        <v>H71R16.</v>
      </c>
      <c r="AH333" s="30" t="str">
        <f t="shared" si="169"/>
        <v>H71R16</v>
      </c>
      <c r="AI333" s="82"/>
      <c r="AJ333" s="82"/>
      <c r="AK333" s="82"/>
    </row>
    <row r="334" spans="1:37" s="83" customFormat="1" ht="350.1" customHeight="1" x14ac:dyDescent="0.2">
      <c r="A334" s="26">
        <v>253</v>
      </c>
      <c r="B334" s="15">
        <v>333</v>
      </c>
      <c r="C334" s="26"/>
      <c r="D334" s="80" t="s">
        <v>1046</v>
      </c>
      <c r="E334" s="77">
        <v>1101002</v>
      </c>
      <c r="F334" s="43" t="s">
        <v>976</v>
      </c>
      <c r="G334" s="78" t="s">
        <v>280</v>
      </c>
      <c r="H334" s="78" t="s">
        <v>418</v>
      </c>
      <c r="I334" s="78" t="s">
        <v>419</v>
      </c>
      <c r="J334" s="80" t="s">
        <v>420</v>
      </c>
      <c r="K334" s="26">
        <v>1</v>
      </c>
      <c r="L334" s="42">
        <v>43132</v>
      </c>
      <c r="M334" s="42">
        <v>43189</v>
      </c>
      <c r="N334" s="21">
        <f t="shared" si="171"/>
        <v>8.1428571428571423</v>
      </c>
      <c r="O334" s="26" t="s">
        <v>414</v>
      </c>
      <c r="P334" s="22">
        <v>1</v>
      </c>
      <c r="Q334" s="26" t="s">
        <v>1909</v>
      </c>
      <c r="R334" s="26"/>
      <c r="S334" s="23">
        <f t="shared" si="170"/>
        <v>-1439.6333333333334</v>
      </c>
      <c r="T334" s="24">
        <f t="shared" si="155"/>
        <v>100</v>
      </c>
      <c r="U334" s="25">
        <f t="shared" si="156"/>
        <v>8.1428571428571423</v>
      </c>
      <c r="V334" s="25">
        <f t="shared" si="157"/>
        <v>8.1428571428571423</v>
      </c>
      <c r="W334" s="25">
        <f t="shared" si="158"/>
        <v>8.1428571428571423</v>
      </c>
      <c r="X334" s="26"/>
      <c r="Y334" s="27" t="str">
        <f t="shared" si="161"/>
        <v>CUMPLIDA</v>
      </c>
      <c r="Z334" s="27" t="str">
        <f t="shared" si="159"/>
        <v>CUMPLIDO</v>
      </c>
      <c r="AA334" s="76" t="s">
        <v>306</v>
      </c>
      <c r="AB334" s="29" t="str">
        <f t="shared" si="162"/>
        <v>H72R16</v>
      </c>
      <c r="AC334" s="29">
        <f t="shared" si="160"/>
        <v>1</v>
      </c>
      <c r="AD334" s="29" t="str">
        <f t="shared" si="163"/>
        <v>H72R16 - 1</v>
      </c>
      <c r="AE334" s="30">
        <f t="shared" si="166"/>
        <v>5</v>
      </c>
      <c r="AF334" s="30">
        <f t="shared" si="167"/>
        <v>5</v>
      </c>
      <c r="AG334" s="30" t="str">
        <f t="shared" si="168"/>
        <v>H72R16.</v>
      </c>
      <c r="AH334" s="30" t="str">
        <f t="shared" si="169"/>
        <v>H72R16</v>
      </c>
      <c r="AI334" s="82"/>
      <c r="AJ334" s="82"/>
      <c r="AK334" s="82"/>
    </row>
    <row r="335" spans="1:37" s="83" customFormat="1" ht="350.1" customHeight="1" x14ac:dyDescent="0.2">
      <c r="A335" s="26">
        <v>254</v>
      </c>
      <c r="B335" s="15">
        <v>334</v>
      </c>
      <c r="C335" s="26"/>
      <c r="D335" s="80" t="s">
        <v>2115</v>
      </c>
      <c r="E335" s="77">
        <v>1401005</v>
      </c>
      <c r="F335" s="43" t="s">
        <v>1011</v>
      </c>
      <c r="G335" s="78" t="s">
        <v>281</v>
      </c>
      <c r="H335" s="43" t="s">
        <v>1010</v>
      </c>
      <c r="I335" s="43" t="s">
        <v>1012</v>
      </c>
      <c r="J335" s="26" t="s">
        <v>1013</v>
      </c>
      <c r="K335" s="26">
        <v>1</v>
      </c>
      <c r="L335" s="42">
        <v>43101</v>
      </c>
      <c r="M335" s="42">
        <v>43403</v>
      </c>
      <c r="N335" s="21">
        <f t="shared" si="171"/>
        <v>43.142857142857146</v>
      </c>
      <c r="O335" s="26" t="s">
        <v>530</v>
      </c>
      <c r="P335" s="22">
        <v>1</v>
      </c>
      <c r="Q335" s="26" t="s">
        <v>1909</v>
      </c>
      <c r="R335" s="26"/>
      <c r="S335" s="23">
        <f t="shared" si="170"/>
        <v>-1446.7666666666667</v>
      </c>
      <c r="T335" s="24">
        <f t="shared" si="155"/>
        <v>100</v>
      </c>
      <c r="U335" s="25">
        <f t="shared" si="156"/>
        <v>43.142857142857146</v>
      </c>
      <c r="V335" s="25">
        <f t="shared" si="157"/>
        <v>43.142857142857146</v>
      </c>
      <c r="W335" s="25">
        <f t="shared" si="158"/>
        <v>43.142857142857146</v>
      </c>
      <c r="X335" s="26"/>
      <c r="Y335" s="27" t="str">
        <f t="shared" si="161"/>
        <v>CUMPLIDA</v>
      </c>
      <c r="Z335" s="27" t="str">
        <f t="shared" si="159"/>
        <v>CUMPLIDO</v>
      </c>
      <c r="AA335" s="76" t="s">
        <v>306</v>
      </c>
      <c r="AB335" s="29" t="str">
        <f t="shared" si="162"/>
        <v>H77R16</v>
      </c>
      <c r="AC335" s="29">
        <f>IF(A335&lt;&gt;"",1,#REF!+1)</f>
        <v>1</v>
      </c>
      <c r="AD335" s="29" t="str">
        <f t="shared" si="163"/>
        <v>H77R16 - 1</v>
      </c>
      <c r="AE335" s="30">
        <f t="shared" si="166"/>
        <v>5</v>
      </c>
      <c r="AF335" s="30">
        <f t="shared" si="167"/>
        <v>5</v>
      </c>
      <c r="AG335" s="30" t="str">
        <f t="shared" si="168"/>
        <v>H77R16.</v>
      </c>
      <c r="AH335" s="30" t="str">
        <f t="shared" si="169"/>
        <v>H77R16</v>
      </c>
      <c r="AI335" s="82"/>
      <c r="AJ335" s="82"/>
      <c r="AK335" s="82"/>
    </row>
    <row r="336" spans="1:37" s="83" customFormat="1" ht="350.1" customHeight="1" x14ac:dyDescent="0.2">
      <c r="A336" s="26">
        <v>255</v>
      </c>
      <c r="B336" s="15">
        <v>335</v>
      </c>
      <c r="C336" s="26"/>
      <c r="D336" s="80" t="s">
        <v>2115</v>
      </c>
      <c r="E336" s="77">
        <v>1405004</v>
      </c>
      <c r="F336" s="43" t="s">
        <v>1015</v>
      </c>
      <c r="G336" s="78" t="s">
        <v>282</v>
      </c>
      <c r="H336" s="78" t="s">
        <v>1014</v>
      </c>
      <c r="I336" s="78" t="s">
        <v>1016</v>
      </c>
      <c r="J336" s="26" t="s">
        <v>1017</v>
      </c>
      <c r="K336" s="26">
        <v>2</v>
      </c>
      <c r="L336" s="42">
        <v>43101</v>
      </c>
      <c r="M336" s="42">
        <v>43403</v>
      </c>
      <c r="N336" s="21">
        <f t="shared" si="171"/>
        <v>43.142857142857146</v>
      </c>
      <c r="O336" s="26" t="s">
        <v>530</v>
      </c>
      <c r="P336" s="22">
        <v>2</v>
      </c>
      <c r="Q336" s="26" t="s">
        <v>1909</v>
      </c>
      <c r="R336" s="26"/>
      <c r="S336" s="23">
        <f t="shared" si="170"/>
        <v>-1446.7666666666667</v>
      </c>
      <c r="T336" s="24">
        <f t="shared" si="155"/>
        <v>100</v>
      </c>
      <c r="U336" s="25">
        <f t="shared" si="156"/>
        <v>43.142857142857146</v>
      </c>
      <c r="V336" s="25">
        <f t="shared" si="157"/>
        <v>43.142857142857146</v>
      </c>
      <c r="W336" s="25">
        <f t="shared" si="158"/>
        <v>43.142857142857146</v>
      </c>
      <c r="X336" s="26"/>
      <c r="Y336" s="27" t="str">
        <f t="shared" si="161"/>
        <v>CUMPLIDA</v>
      </c>
      <c r="Z336" s="27" t="str">
        <f t="shared" si="159"/>
        <v>CUMPLIDO</v>
      </c>
      <c r="AA336" s="76" t="s">
        <v>306</v>
      </c>
      <c r="AB336" s="29" t="str">
        <f t="shared" si="162"/>
        <v>H78R16</v>
      </c>
      <c r="AC336" s="29">
        <f t="shared" si="160"/>
        <v>1</v>
      </c>
      <c r="AD336" s="29" t="str">
        <f t="shared" si="163"/>
        <v>H78R16 - 1</v>
      </c>
      <c r="AE336" s="30">
        <f t="shared" si="166"/>
        <v>5</v>
      </c>
      <c r="AF336" s="30">
        <f t="shared" si="167"/>
        <v>5</v>
      </c>
      <c r="AG336" s="30" t="str">
        <f t="shared" si="168"/>
        <v>H78R16.</v>
      </c>
      <c r="AH336" s="30" t="str">
        <f t="shared" si="169"/>
        <v>H78R16</v>
      </c>
      <c r="AI336" s="82"/>
      <c r="AJ336" s="82"/>
      <c r="AK336" s="82"/>
    </row>
    <row r="337" spans="1:37" s="83" customFormat="1" ht="350.1" customHeight="1" x14ac:dyDescent="0.2">
      <c r="A337" s="26">
        <v>256</v>
      </c>
      <c r="B337" s="15">
        <v>336</v>
      </c>
      <c r="C337" s="26"/>
      <c r="D337" s="80" t="s">
        <v>1271</v>
      </c>
      <c r="E337" s="77">
        <v>1402006</v>
      </c>
      <c r="F337" s="43" t="s">
        <v>893</v>
      </c>
      <c r="G337" s="78" t="s">
        <v>894</v>
      </c>
      <c r="H337" s="78" t="s">
        <v>1018</v>
      </c>
      <c r="I337" s="78" t="s">
        <v>1019</v>
      </c>
      <c r="J337" s="80" t="s">
        <v>1020</v>
      </c>
      <c r="K337" s="26">
        <v>1</v>
      </c>
      <c r="L337" s="42">
        <v>43101</v>
      </c>
      <c r="M337" s="42">
        <v>43403</v>
      </c>
      <c r="N337" s="21">
        <f t="shared" si="171"/>
        <v>43.142857142857146</v>
      </c>
      <c r="O337" s="26" t="s">
        <v>530</v>
      </c>
      <c r="P337" s="22">
        <v>1</v>
      </c>
      <c r="Q337" s="26" t="s">
        <v>1909</v>
      </c>
      <c r="R337" s="26"/>
      <c r="S337" s="23">
        <f t="shared" si="170"/>
        <v>-1446.7666666666667</v>
      </c>
      <c r="T337" s="24">
        <f t="shared" si="155"/>
        <v>100</v>
      </c>
      <c r="U337" s="25">
        <f t="shared" si="156"/>
        <v>43.142857142857146</v>
      </c>
      <c r="V337" s="25">
        <f t="shared" si="157"/>
        <v>43.142857142857146</v>
      </c>
      <c r="W337" s="25">
        <f t="shared" si="158"/>
        <v>43.142857142857146</v>
      </c>
      <c r="X337" s="26"/>
      <c r="Y337" s="27" t="str">
        <f t="shared" si="161"/>
        <v>CUMPLIDA</v>
      </c>
      <c r="Z337" s="27" t="str">
        <f t="shared" si="159"/>
        <v>CUMPLIDO</v>
      </c>
      <c r="AA337" s="76" t="s">
        <v>306</v>
      </c>
      <c r="AB337" s="29" t="str">
        <f t="shared" si="162"/>
        <v>H79R16</v>
      </c>
      <c r="AC337" s="29">
        <f t="shared" si="160"/>
        <v>1</v>
      </c>
      <c r="AD337" s="29" t="str">
        <f t="shared" si="163"/>
        <v>H79R16 - 1</v>
      </c>
      <c r="AE337" s="30">
        <f t="shared" si="166"/>
        <v>5</v>
      </c>
      <c r="AF337" s="30">
        <f t="shared" si="167"/>
        <v>5</v>
      </c>
      <c r="AG337" s="30" t="str">
        <f t="shared" si="168"/>
        <v>H79R16.</v>
      </c>
      <c r="AH337" s="30" t="str">
        <f t="shared" si="169"/>
        <v>H79R16</v>
      </c>
      <c r="AI337" s="82"/>
      <c r="AJ337" s="82"/>
      <c r="AK337" s="82"/>
    </row>
    <row r="338" spans="1:37" s="83" customFormat="1" ht="350.1" customHeight="1" x14ac:dyDescent="0.2">
      <c r="A338" s="26">
        <v>257</v>
      </c>
      <c r="B338" s="15">
        <v>337</v>
      </c>
      <c r="C338" s="26"/>
      <c r="D338" s="80" t="s">
        <v>1272</v>
      </c>
      <c r="E338" s="77">
        <v>1802001</v>
      </c>
      <c r="F338" s="43" t="s">
        <v>1515</v>
      </c>
      <c r="G338" s="78" t="s">
        <v>1478</v>
      </c>
      <c r="H338" s="78" t="s">
        <v>433</v>
      </c>
      <c r="I338" s="78" t="s">
        <v>429</v>
      </c>
      <c r="J338" s="80" t="s">
        <v>432</v>
      </c>
      <c r="K338" s="26">
        <v>3</v>
      </c>
      <c r="L338" s="42">
        <v>43040</v>
      </c>
      <c r="M338" s="42">
        <v>43099</v>
      </c>
      <c r="N338" s="21">
        <f t="shared" si="171"/>
        <v>8.4285714285714288</v>
      </c>
      <c r="O338" s="26" t="s">
        <v>428</v>
      </c>
      <c r="P338" s="22">
        <v>3</v>
      </c>
      <c r="Q338" s="26" t="s">
        <v>1909</v>
      </c>
      <c r="R338" s="26"/>
      <c r="S338" s="23">
        <f t="shared" si="170"/>
        <v>-1436.6333333333334</v>
      </c>
      <c r="T338" s="24">
        <f t="shared" si="155"/>
        <v>100</v>
      </c>
      <c r="U338" s="25">
        <f t="shared" si="156"/>
        <v>8.4285714285714288</v>
      </c>
      <c r="V338" s="25">
        <f t="shared" si="157"/>
        <v>8.4285714285714288</v>
      </c>
      <c r="W338" s="25">
        <f t="shared" si="158"/>
        <v>8.4285714285714288</v>
      </c>
      <c r="X338" s="26"/>
      <c r="Y338" s="27" t="str">
        <f t="shared" si="161"/>
        <v>CUMPLIDA</v>
      </c>
      <c r="Z338" s="27" t="str">
        <f t="shared" si="159"/>
        <v>CUMPLIDO</v>
      </c>
      <c r="AA338" s="76" t="s">
        <v>306</v>
      </c>
      <c r="AB338" s="29" t="str">
        <f t="shared" si="162"/>
        <v>H80R16</v>
      </c>
      <c r="AC338" s="29">
        <f t="shared" si="160"/>
        <v>1</v>
      </c>
      <c r="AD338" s="29" t="str">
        <f t="shared" si="163"/>
        <v>H80R16 - 1</v>
      </c>
      <c r="AE338" s="30">
        <f t="shared" si="166"/>
        <v>5</v>
      </c>
      <c r="AF338" s="30">
        <f t="shared" si="167"/>
        <v>5</v>
      </c>
      <c r="AG338" s="30" t="str">
        <f t="shared" si="168"/>
        <v>H80R16.</v>
      </c>
      <c r="AH338" s="30" t="str">
        <f t="shared" si="169"/>
        <v>H80R16</v>
      </c>
      <c r="AI338" s="82"/>
      <c r="AJ338" s="82"/>
      <c r="AK338" s="82"/>
    </row>
    <row r="339" spans="1:37" s="83" customFormat="1" ht="350.1" customHeight="1" x14ac:dyDescent="0.2">
      <c r="A339" s="26">
        <v>258</v>
      </c>
      <c r="B339" s="15">
        <v>338</v>
      </c>
      <c r="C339" s="26"/>
      <c r="D339" s="80" t="s">
        <v>1046</v>
      </c>
      <c r="E339" s="77">
        <v>1404002</v>
      </c>
      <c r="F339" s="43" t="s">
        <v>1516</v>
      </c>
      <c r="G339" s="78" t="s">
        <v>283</v>
      </c>
      <c r="H339" s="78" t="s">
        <v>430</v>
      </c>
      <c r="I339" s="78" t="s">
        <v>431</v>
      </c>
      <c r="J339" s="80" t="s">
        <v>8</v>
      </c>
      <c r="K339" s="26">
        <v>1</v>
      </c>
      <c r="L339" s="42">
        <v>43040</v>
      </c>
      <c r="M339" s="42">
        <v>43099</v>
      </c>
      <c r="N339" s="21">
        <f t="shared" si="171"/>
        <v>8.4285714285714288</v>
      </c>
      <c r="O339" s="26" t="s">
        <v>428</v>
      </c>
      <c r="P339" s="22">
        <v>1</v>
      </c>
      <c r="Q339" s="26" t="s">
        <v>1909</v>
      </c>
      <c r="R339" s="26"/>
      <c r="S339" s="23">
        <f t="shared" si="170"/>
        <v>-1436.6333333333334</v>
      </c>
      <c r="T339" s="24">
        <f t="shared" si="155"/>
        <v>100</v>
      </c>
      <c r="U339" s="25">
        <f t="shared" si="156"/>
        <v>8.4285714285714288</v>
      </c>
      <c r="V339" s="25">
        <f t="shared" si="157"/>
        <v>8.4285714285714288</v>
      </c>
      <c r="W339" s="25">
        <f t="shared" si="158"/>
        <v>8.4285714285714288</v>
      </c>
      <c r="X339" s="26"/>
      <c r="Y339" s="27" t="str">
        <f t="shared" si="161"/>
        <v>CUMPLIDA</v>
      </c>
      <c r="Z339" s="27" t="str">
        <f t="shared" si="159"/>
        <v>CUMPLIDO</v>
      </c>
      <c r="AA339" s="76" t="s">
        <v>306</v>
      </c>
      <c r="AB339" s="29" t="str">
        <f t="shared" si="162"/>
        <v>H81R16</v>
      </c>
      <c r="AC339" s="29">
        <f t="shared" si="160"/>
        <v>1</v>
      </c>
      <c r="AD339" s="29" t="str">
        <f t="shared" si="163"/>
        <v>H81R16 - 1</v>
      </c>
      <c r="AE339" s="30">
        <f t="shared" si="166"/>
        <v>5</v>
      </c>
      <c r="AF339" s="30">
        <f t="shared" si="167"/>
        <v>5</v>
      </c>
      <c r="AG339" s="30" t="str">
        <f t="shared" si="168"/>
        <v>H81R16.</v>
      </c>
      <c r="AH339" s="30" t="str">
        <f t="shared" si="169"/>
        <v>H81R16</v>
      </c>
      <c r="AI339" s="82"/>
      <c r="AJ339" s="82"/>
      <c r="AK339" s="82"/>
    </row>
    <row r="340" spans="1:37" s="83" customFormat="1" ht="350.1" customHeight="1" x14ac:dyDescent="0.2">
      <c r="A340" s="26">
        <v>259</v>
      </c>
      <c r="B340" s="15">
        <v>339</v>
      </c>
      <c r="C340" s="26"/>
      <c r="D340" s="80" t="s">
        <v>1272</v>
      </c>
      <c r="E340" s="77">
        <v>1404002</v>
      </c>
      <c r="F340" s="43" t="s">
        <v>1050</v>
      </c>
      <c r="G340" s="78" t="s">
        <v>284</v>
      </c>
      <c r="H340" s="78" t="s">
        <v>1018</v>
      </c>
      <c r="I340" s="78" t="s">
        <v>1019</v>
      </c>
      <c r="J340" s="80" t="s">
        <v>1020</v>
      </c>
      <c r="K340" s="26">
        <v>1</v>
      </c>
      <c r="L340" s="42">
        <v>43101</v>
      </c>
      <c r="M340" s="42">
        <v>43403</v>
      </c>
      <c r="N340" s="21">
        <f t="shared" si="171"/>
        <v>43.142857142857146</v>
      </c>
      <c r="O340" s="26" t="s">
        <v>530</v>
      </c>
      <c r="P340" s="22">
        <v>1</v>
      </c>
      <c r="Q340" s="26" t="s">
        <v>1909</v>
      </c>
      <c r="R340" s="26"/>
      <c r="S340" s="23">
        <f t="shared" si="170"/>
        <v>-1446.7666666666667</v>
      </c>
      <c r="T340" s="24">
        <f t="shared" si="155"/>
        <v>100</v>
      </c>
      <c r="U340" s="25">
        <f t="shared" si="156"/>
        <v>43.142857142857146</v>
      </c>
      <c r="V340" s="25">
        <f t="shared" si="157"/>
        <v>43.142857142857146</v>
      </c>
      <c r="W340" s="25">
        <f t="shared" si="158"/>
        <v>43.142857142857146</v>
      </c>
      <c r="X340" s="26"/>
      <c r="Y340" s="27" t="str">
        <f t="shared" si="161"/>
        <v>CUMPLIDA</v>
      </c>
      <c r="Z340" s="27" t="str">
        <f t="shared" si="159"/>
        <v>CUMPLIDO</v>
      </c>
      <c r="AA340" s="76" t="s">
        <v>306</v>
      </c>
      <c r="AB340" s="29" t="str">
        <f t="shared" si="162"/>
        <v>H82R16</v>
      </c>
      <c r="AC340" s="29">
        <f t="shared" si="160"/>
        <v>1</v>
      </c>
      <c r="AD340" s="29" t="str">
        <f t="shared" si="163"/>
        <v>H82R16 - 1</v>
      </c>
      <c r="AE340" s="30">
        <f t="shared" si="166"/>
        <v>5</v>
      </c>
      <c r="AF340" s="30">
        <f t="shared" si="167"/>
        <v>5</v>
      </c>
      <c r="AG340" s="30" t="str">
        <f t="shared" si="168"/>
        <v>H82R16</v>
      </c>
      <c r="AH340" s="30" t="str">
        <f t="shared" si="169"/>
        <v>H82R16</v>
      </c>
      <c r="AI340" s="82"/>
      <c r="AJ340" s="82"/>
      <c r="AK340" s="82"/>
    </row>
    <row r="341" spans="1:37" s="83" customFormat="1" ht="350.1" customHeight="1" x14ac:dyDescent="0.2">
      <c r="A341" s="26">
        <v>260</v>
      </c>
      <c r="B341" s="15">
        <v>340</v>
      </c>
      <c r="C341" s="26"/>
      <c r="D341" s="80"/>
      <c r="E341" s="77">
        <v>1401001</v>
      </c>
      <c r="F341" s="43" t="s">
        <v>1567</v>
      </c>
      <c r="G341" s="78" t="s">
        <v>895</v>
      </c>
      <c r="H341" s="43" t="s">
        <v>1023</v>
      </c>
      <c r="I341" s="78" t="s">
        <v>1022</v>
      </c>
      <c r="J341" s="80" t="s">
        <v>1025</v>
      </c>
      <c r="K341" s="26">
        <v>1</v>
      </c>
      <c r="L341" s="42">
        <v>43101</v>
      </c>
      <c r="M341" s="42">
        <v>43403</v>
      </c>
      <c r="N341" s="21">
        <f t="shared" ref="N341:N381" si="172">(+M341-L341)/7</f>
        <v>43.142857142857146</v>
      </c>
      <c r="O341" s="26" t="s">
        <v>530</v>
      </c>
      <c r="P341" s="22">
        <v>1</v>
      </c>
      <c r="Q341" s="26" t="s">
        <v>1909</v>
      </c>
      <c r="R341" s="26"/>
      <c r="S341" s="23">
        <f t="shared" si="170"/>
        <v>-1446.7666666666667</v>
      </c>
      <c r="T341" s="24">
        <f t="shared" si="155"/>
        <v>100</v>
      </c>
      <c r="U341" s="25">
        <f t="shared" si="156"/>
        <v>43.142857142857146</v>
      </c>
      <c r="V341" s="25">
        <f t="shared" si="157"/>
        <v>43.142857142857146</v>
      </c>
      <c r="W341" s="25">
        <f t="shared" si="158"/>
        <v>43.142857142857146</v>
      </c>
      <c r="X341" s="26"/>
      <c r="Y341" s="27" t="str">
        <f t="shared" si="161"/>
        <v>CUMPLIDA</v>
      </c>
      <c r="Z341" s="27" t="str">
        <f t="shared" si="159"/>
        <v>CUMPLIDO</v>
      </c>
      <c r="AA341" s="76" t="s">
        <v>306</v>
      </c>
      <c r="AB341" s="29" t="str">
        <f t="shared" si="162"/>
        <v>H84R16</v>
      </c>
      <c r="AC341" s="29">
        <f t="shared" si="160"/>
        <v>1</v>
      </c>
      <c r="AD341" s="29" t="str">
        <f t="shared" si="163"/>
        <v>H84R16 - 1</v>
      </c>
      <c r="AE341" s="30">
        <f t="shared" si="166"/>
        <v>5</v>
      </c>
      <c r="AF341" s="30">
        <f t="shared" si="167"/>
        <v>5</v>
      </c>
      <c r="AG341" s="30" t="str">
        <f t="shared" si="168"/>
        <v>H84R16.</v>
      </c>
      <c r="AH341" s="30" t="str">
        <f t="shared" si="169"/>
        <v>H84R16</v>
      </c>
      <c r="AI341" s="82"/>
      <c r="AJ341" s="82"/>
      <c r="AK341" s="82"/>
    </row>
    <row r="342" spans="1:37" s="83" customFormat="1" ht="350.1" customHeight="1" x14ac:dyDescent="0.2">
      <c r="A342" s="26">
        <v>261</v>
      </c>
      <c r="B342" s="15">
        <v>341</v>
      </c>
      <c r="C342" s="26"/>
      <c r="D342" s="80" t="s">
        <v>1047</v>
      </c>
      <c r="E342" s="77">
        <v>1401001</v>
      </c>
      <c r="F342" s="43" t="s">
        <v>1021</v>
      </c>
      <c r="G342" s="78" t="s">
        <v>285</v>
      </c>
      <c r="H342" s="78" t="s">
        <v>1024</v>
      </c>
      <c r="I342" s="78" t="s">
        <v>1022</v>
      </c>
      <c r="J342" s="80" t="s">
        <v>1025</v>
      </c>
      <c r="K342" s="26">
        <v>1</v>
      </c>
      <c r="L342" s="42">
        <v>43101</v>
      </c>
      <c r="M342" s="42">
        <v>43403</v>
      </c>
      <c r="N342" s="21">
        <f t="shared" si="172"/>
        <v>43.142857142857146</v>
      </c>
      <c r="O342" s="26" t="s">
        <v>530</v>
      </c>
      <c r="P342" s="22">
        <v>1</v>
      </c>
      <c r="Q342" s="26" t="s">
        <v>1909</v>
      </c>
      <c r="R342" s="26"/>
      <c r="S342" s="23">
        <f t="shared" si="170"/>
        <v>-1446.7666666666667</v>
      </c>
      <c r="T342" s="24">
        <f t="shared" si="155"/>
        <v>100</v>
      </c>
      <c r="U342" s="25">
        <f t="shared" si="156"/>
        <v>43.142857142857146</v>
      </c>
      <c r="V342" s="25">
        <f t="shared" si="157"/>
        <v>43.142857142857146</v>
      </c>
      <c r="W342" s="25">
        <f t="shared" si="158"/>
        <v>43.142857142857146</v>
      </c>
      <c r="X342" s="26"/>
      <c r="Y342" s="27" t="str">
        <f t="shared" si="161"/>
        <v>CUMPLIDA</v>
      </c>
      <c r="Z342" s="27" t="str">
        <f t="shared" si="159"/>
        <v>CUMPLIDO</v>
      </c>
      <c r="AA342" s="76" t="s">
        <v>306</v>
      </c>
      <c r="AB342" s="29" t="str">
        <f t="shared" si="162"/>
        <v>H85R16</v>
      </c>
      <c r="AC342" s="29">
        <f t="shared" si="160"/>
        <v>1</v>
      </c>
      <c r="AD342" s="29" t="str">
        <f t="shared" si="163"/>
        <v>H85R16 - 1</v>
      </c>
      <c r="AE342" s="30">
        <f t="shared" si="166"/>
        <v>5</v>
      </c>
      <c r="AF342" s="30">
        <f t="shared" si="167"/>
        <v>5</v>
      </c>
      <c r="AG342" s="30" t="str">
        <f t="shared" si="168"/>
        <v>H85R16.</v>
      </c>
      <c r="AH342" s="30" t="str">
        <f t="shared" si="169"/>
        <v>H85R16</v>
      </c>
      <c r="AI342" s="82"/>
      <c r="AJ342" s="82"/>
      <c r="AK342" s="82"/>
    </row>
    <row r="343" spans="1:37" s="83" customFormat="1" ht="350.1" customHeight="1" x14ac:dyDescent="0.2">
      <c r="A343" s="26">
        <v>262</v>
      </c>
      <c r="B343" s="15">
        <v>342</v>
      </c>
      <c r="C343" s="26"/>
      <c r="D343" s="80" t="s">
        <v>1046</v>
      </c>
      <c r="E343" s="77">
        <v>1301001</v>
      </c>
      <c r="F343" s="43" t="s">
        <v>1236</v>
      </c>
      <c r="G343" s="78" t="s">
        <v>286</v>
      </c>
      <c r="H343" s="78" t="s">
        <v>387</v>
      </c>
      <c r="I343" s="78" t="s">
        <v>388</v>
      </c>
      <c r="J343" s="80" t="s">
        <v>389</v>
      </c>
      <c r="K343" s="26">
        <v>16</v>
      </c>
      <c r="L343" s="42">
        <v>43040</v>
      </c>
      <c r="M343" s="42">
        <v>43403</v>
      </c>
      <c r="N343" s="21">
        <f t="shared" si="172"/>
        <v>51.857142857142854</v>
      </c>
      <c r="O343" s="26" t="s">
        <v>386</v>
      </c>
      <c r="P343" s="26">
        <v>1</v>
      </c>
      <c r="Q343" s="26" t="s">
        <v>1909</v>
      </c>
      <c r="R343" s="26"/>
      <c r="S343" s="23">
        <f t="shared" si="170"/>
        <v>-1446.7666666666667</v>
      </c>
      <c r="T343" s="24">
        <f t="shared" si="155"/>
        <v>6.25</v>
      </c>
      <c r="U343" s="25">
        <f t="shared" si="156"/>
        <v>3.2410714285714284</v>
      </c>
      <c r="V343" s="25">
        <f t="shared" si="157"/>
        <v>3.2410714285714284</v>
      </c>
      <c r="W343" s="25">
        <f t="shared" si="158"/>
        <v>51.857142857142854</v>
      </c>
      <c r="X343" s="26"/>
      <c r="Y343" s="27" t="str">
        <f t="shared" si="161"/>
        <v>VENCIDA</v>
      </c>
      <c r="Z343" s="27" t="str">
        <f t="shared" si="159"/>
        <v>VENCIDO</v>
      </c>
      <c r="AA343" s="76" t="s">
        <v>306</v>
      </c>
      <c r="AB343" s="29" t="str">
        <f t="shared" si="162"/>
        <v>H86R16</v>
      </c>
      <c r="AC343" s="29">
        <f t="shared" si="160"/>
        <v>1</v>
      </c>
      <c r="AD343" s="29" t="str">
        <f t="shared" si="163"/>
        <v>H86R16 - 1</v>
      </c>
      <c r="AE343" s="30">
        <f t="shared" si="166"/>
        <v>1</v>
      </c>
      <c r="AF343" s="30">
        <f t="shared" si="167"/>
        <v>1</v>
      </c>
      <c r="AG343" s="30" t="str">
        <f t="shared" si="168"/>
        <v>H86R16.</v>
      </c>
      <c r="AH343" s="30" t="str">
        <f t="shared" si="169"/>
        <v>H86R16</v>
      </c>
      <c r="AI343" s="82"/>
      <c r="AJ343" s="82"/>
      <c r="AK343" s="82"/>
    </row>
    <row r="344" spans="1:37" s="83" customFormat="1" ht="350.1" customHeight="1" x14ac:dyDescent="0.2">
      <c r="A344" s="26">
        <v>263</v>
      </c>
      <c r="B344" s="15">
        <v>343</v>
      </c>
      <c r="C344" s="26"/>
      <c r="D344" s="80" t="s">
        <v>1046</v>
      </c>
      <c r="E344" s="77">
        <v>1301001</v>
      </c>
      <c r="F344" s="43" t="s">
        <v>2300</v>
      </c>
      <c r="G344" s="78" t="s">
        <v>900</v>
      </c>
      <c r="H344" s="89" t="s">
        <v>1479</v>
      </c>
      <c r="I344" s="78" t="s">
        <v>390</v>
      </c>
      <c r="J344" s="80" t="s">
        <v>389</v>
      </c>
      <c r="K344" s="26">
        <v>16</v>
      </c>
      <c r="L344" s="42">
        <v>43040</v>
      </c>
      <c r="M344" s="42">
        <v>43403</v>
      </c>
      <c r="N344" s="21">
        <f t="shared" si="172"/>
        <v>51.857142857142854</v>
      </c>
      <c r="O344" s="26" t="s">
        <v>386</v>
      </c>
      <c r="P344" s="26">
        <v>1</v>
      </c>
      <c r="Q344" s="26" t="s">
        <v>1909</v>
      </c>
      <c r="R344" s="26"/>
      <c r="S344" s="23">
        <f t="shared" si="170"/>
        <v>-1446.7666666666667</v>
      </c>
      <c r="T344" s="24">
        <f t="shared" si="155"/>
        <v>6.25</v>
      </c>
      <c r="U344" s="25">
        <f t="shared" si="156"/>
        <v>3.2410714285714284</v>
      </c>
      <c r="V344" s="25">
        <f t="shared" si="157"/>
        <v>3.2410714285714284</v>
      </c>
      <c r="W344" s="25">
        <f t="shared" si="158"/>
        <v>51.857142857142854</v>
      </c>
      <c r="X344" s="26"/>
      <c r="Y344" s="27" t="str">
        <f t="shared" si="161"/>
        <v>VENCIDA</v>
      </c>
      <c r="Z344" s="27" t="str">
        <f t="shared" si="159"/>
        <v>VENCIDO</v>
      </c>
      <c r="AA344" s="76" t="s">
        <v>306</v>
      </c>
      <c r="AB344" s="29" t="str">
        <f t="shared" si="162"/>
        <v>H87R16</v>
      </c>
      <c r="AC344" s="29">
        <f t="shared" si="160"/>
        <v>1</v>
      </c>
      <c r="AD344" s="29" t="str">
        <f t="shared" si="163"/>
        <v>H87R16 - 1</v>
      </c>
      <c r="AE344" s="30">
        <f t="shared" si="166"/>
        <v>1</v>
      </c>
      <c r="AF344" s="30">
        <f t="shared" si="167"/>
        <v>1</v>
      </c>
      <c r="AG344" s="30" t="str">
        <f t="shared" si="168"/>
        <v>H87R16.</v>
      </c>
      <c r="AH344" s="30" t="str">
        <f t="shared" si="169"/>
        <v>H87R16</v>
      </c>
      <c r="AI344" s="82"/>
      <c r="AJ344" s="82"/>
      <c r="AK344" s="82"/>
    </row>
    <row r="345" spans="1:37" s="83" customFormat="1" ht="350.1" customHeight="1" x14ac:dyDescent="0.2">
      <c r="A345" s="26">
        <v>264</v>
      </c>
      <c r="B345" s="15">
        <v>344</v>
      </c>
      <c r="C345" s="26"/>
      <c r="D345" s="80" t="s">
        <v>1047</v>
      </c>
      <c r="E345" s="77">
        <v>1301001</v>
      </c>
      <c r="F345" s="43" t="s">
        <v>1238</v>
      </c>
      <c r="G345" s="78" t="s">
        <v>287</v>
      </c>
      <c r="H345" s="89" t="s">
        <v>391</v>
      </c>
      <c r="I345" s="78" t="s">
        <v>392</v>
      </c>
      <c r="J345" s="80" t="s">
        <v>23</v>
      </c>
      <c r="K345" s="26">
        <v>4</v>
      </c>
      <c r="L345" s="42">
        <v>43040</v>
      </c>
      <c r="M345" s="42">
        <v>43403</v>
      </c>
      <c r="N345" s="21">
        <f t="shared" si="172"/>
        <v>51.857142857142854</v>
      </c>
      <c r="O345" s="26" t="s">
        <v>386</v>
      </c>
      <c r="P345" s="22">
        <v>1</v>
      </c>
      <c r="Q345" s="26" t="s">
        <v>1909</v>
      </c>
      <c r="R345" s="26"/>
      <c r="S345" s="23">
        <f t="shared" si="170"/>
        <v>-1446.7666666666667</v>
      </c>
      <c r="T345" s="24">
        <f t="shared" si="155"/>
        <v>25</v>
      </c>
      <c r="U345" s="25">
        <f t="shared" si="156"/>
        <v>12.964285714285714</v>
      </c>
      <c r="V345" s="25">
        <f t="shared" si="157"/>
        <v>12.964285714285714</v>
      </c>
      <c r="W345" s="25">
        <f t="shared" si="158"/>
        <v>51.857142857142854</v>
      </c>
      <c r="X345" s="26"/>
      <c r="Y345" s="27" t="str">
        <f t="shared" si="161"/>
        <v>VENCIDA</v>
      </c>
      <c r="Z345" s="27" t="str">
        <f t="shared" si="159"/>
        <v>VENCIDO</v>
      </c>
      <c r="AA345" s="76" t="s">
        <v>306</v>
      </c>
      <c r="AB345" s="29" t="str">
        <f t="shared" si="162"/>
        <v>H88R16</v>
      </c>
      <c r="AC345" s="29">
        <f t="shared" si="160"/>
        <v>1</v>
      </c>
      <c r="AD345" s="29" t="str">
        <f t="shared" si="163"/>
        <v>H88R16 - 1</v>
      </c>
      <c r="AE345" s="30">
        <f t="shared" si="166"/>
        <v>1</v>
      </c>
      <c r="AF345" s="30">
        <f t="shared" si="167"/>
        <v>1</v>
      </c>
      <c r="AG345" s="30" t="str">
        <f t="shared" si="168"/>
        <v>H88R16</v>
      </c>
      <c r="AH345" s="30" t="str">
        <f t="shared" si="169"/>
        <v>H88R16</v>
      </c>
      <c r="AI345" s="82"/>
      <c r="AJ345" s="82"/>
      <c r="AK345" s="82"/>
    </row>
    <row r="346" spans="1:37" s="83" customFormat="1" ht="350.1" customHeight="1" x14ac:dyDescent="0.2">
      <c r="A346" s="26">
        <v>265</v>
      </c>
      <c r="B346" s="15">
        <v>345</v>
      </c>
      <c r="C346" s="26"/>
      <c r="D346" s="80" t="s">
        <v>1046</v>
      </c>
      <c r="E346" s="77">
        <v>1301001</v>
      </c>
      <c r="F346" s="43" t="s">
        <v>1237</v>
      </c>
      <c r="G346" s="78" t="s">
        <v>288</v>
      </c>
      <c r="H346" s="78" t="s">
        <v>393</v>
      </c>
      <c r="I346" s="78" t="s">
        <v>394</v>
      </c>
      <c r="J346" s="80" t="s">
        <v>55</v>
      </c>
      <c r="K346" s="26">
        <v>4</v>
      </c>
      <c r="L346" s="42">
        <v>43040</v>
      </c>
      <c r="M346" s="42">
        <v>43403</v>
      </c>
      <c r="N346" s="21">
        <f t="shared" si="172"/>
        <v>51.857142857142854</v>
      </c>
      <c r="O346" s="26" t="s">
        <v>386</v>
      </c>
      <c r="P346" s="22">
        <v>0</v>
      </c>
      <c r="Q346" s="26" t="s">
        <v>1909</v>
      </c>
      <c r="R346" s="26"/>
      <c r="S346" s="23">
        <f t="shared" si="170"/>
        <v>-1446.7666666666667</v>
      </c>
      <c r="T346" s="24">
        <f t="shared" si="155"/>
        <v>0</v>
      </c>
      <c r="U346" s="25">
        <f t="shared" si="156"/>
        <v>0</v>
      </c>
      <c r="V346" s="25">
        <f t="shared" si="157"/>
        <v>0</v>
      </c>
      <c r="W346" s="25">
        <f t="shared" si="158"/>
        <v>51.857142857142854</v>
      </c>
      <c r="X346" s="26"/>
      <c r="Y346" s="27" t="str">
        <f t="shared" si="161"/>
        <v>VENCIDA</v>
      </c>
      <c r="Z346" s="27" t="str">
        <f t="shared" si="159"/>
        <v>VENCIDO</v>
      </c>
      <c r="AA346" s="76" t="s">
        <v>306</v>
      </c>
      <c r="AB346" s="29" t="str">
        <f t="shared" si="162"/>
        <v>H89R16</v>
      </c>
      <c r="AC346" s="29">
        <f t="shared" si="160"/>
        <v>1</v>
      </c>
      <c r="AD346" s="29" t="str">
        <f t="shared" si="163"/>
        <v>H89R16 - 1</v>
      </c>
      <c r="AE346" s="30">
        <f t="shared" si="166"/>
        <v>1</v>
      </c>
      <c r="AF346" s="30">
        <f t="shared" si="167"/>
        <v>1</v>
      </c>
      <c r="AG346" s="30" t="str">
        <f t="shared" si="168"/>
        <v>H89R16.</v>
      </c>
      <c r="AH346" s="30" t="str">
        <f t="shared" si="169"/>
        <v>H89R16</v>
      </c>
      <c r="AI346" s="82"/>
      <c r="AJ346" s="82"/>
      <c r="AK346" s="82"/>
    </row>
    <row r="347" spans="1:37" s="83" customFormat="1" ht="350.1" customHeight="1" x14ac:dyDescent="0.2">
      <c r="A347" s="26">
        <v>266</v>
      </c>
      <c r="B347" s="15">
        <v>346</v>
      </c>
      <c r="C347" s="26"/>
      <c r="D347" s="80" t="s">
        <v>1046</v>
      </c>
      <c r="E347" s="77">
        <v>1301001</v>
      </c>
      <c r="F347" s="43" t="s">
        <v>1261</v>
      </c>
      <c r="G347" s="78" t="s">
        <v>289</v>
      </c>
      <c r="H347" s="78" t="s">
        <v>395</v>
      </c>
      <c r="I347" s="78" t="s">
        <v>396</v>
      </c>
      <c r="J347" s="80" t="s">
        <v>397</v>
      </c>
      <c r="K347" s="26">
        <v>6</v>
      </c>
      <c r="L347" s="42">
        <v>43040</v>
      </c>
      <c r="M347" s="42">
        <v>43403</v>
      </c>
      <c r="N347" s="21">
        <f t="shared" si="172"/>
        <v>51.857142857142854</v>
      </c>
      <c r="O347" s="26" t="s">
        <v>386</v>
      </c>
      <c r="P347" s="22">
        <v>0</v>
      </c>
      <c r="Q347" s="26" t="s">
        <v>1909</v>
      </c>
      <c r="R347" s="26"/>
      <c r="S347" s="23">
        <f t="shared" si="170"/>
        <v>-1446.7666666666667</v>
      </c>
      <c r="T347" s="24">
        <f t="shared" si="155"/>
        <v>0</v>
      </c>
      <c r="U347" s="25">
        <f t="shared" si="156"/>
        <v>0</v>
      </c>
      <c r="V347" s="25">
        <f t="shared" si="157"/>
        <v>0</v>
      </c>
      <c r="W347" s="25">
        <f t="shared" si="158"/>
        <v>51.857142857142854</v>
      </c>
      <c r="X347" s="26"/>
      <c r="Y347" s="27" t="str">
        <f t="shared" si="161"/>
        <v>VENCIDA</v>
      </c>
      <c r="Z347" s="27" t="str">
        <f t="shared" si="159"/>
        <v>VENCIDO</v>
      </c>
      <c r="AA347" s="76" t="s">
        <v>306</v>
      </c>
      <c r="AB347" s="29" t="str">
        <f t="shared" si="162"/>
        <v>H90R16</v>
      </c>
      <c r="AC347" s="29">
        <f t="shared" si="160"/>
        <v>1</v>
      </c>
      <c r="AD347" s="29" t="str">
        <f t="shared" si="163"/>
        <v>H90R16 - 1</v>
      </c>
      <c r="AE347" s="30">
        <f t="shared" si="166"/>
        <v>1</v>
      </c>
      <c r="AF347" s="30">
        <f t="shared" si="167"/>
        <v>1</v>
      </c>
      <c r="AG347" s="30" t="str">
        <f t="shared" si="168"/>
        <v>H90R16.</v>
      </c>
      <c r="AH347" s="30" t="str">
        <f t="shared" si="169"/>
        <v>H90R16</v>
      </c>
      <c r="AI347" s="82"/>
      <c r="AJ347" s="82"/>
      <c r="AK347" s="82"/>
    </row>
    <row r="348" spans="1:37" s="83" customFormat="1" ht="350.1" customHeight="1" x14ac:dyDescent="0.2">
      <c r="A348" s="26">
        <v>267</v>
      </c>
      <c r="B348" s="15">
        <v>347</v>
      </c>
      <c r="C348" s="26"/>
      <c r="D348" s="80" t="s">
        <v>1046</v>
      </c>
      <c r="E348" s="77">
        <v>1301001</v>
      </c>
      <c r="F348" s="43" t="s">
        <v>1262</v>
      </c>
      <c r="G348" s="78" t="s">
        <v>290</v>
      </c>
      <c r="H348" s="78" t="s">
        <v>395</v>
      </c>
      <c r="I348" s="78" t="s">
        <v>396</v>
      </c>
      <c r="J348" s="80" t="s">
        <v>397</v>
      </c>
      <c r="K348" s="26">
        <v>6</v>
      </c>
      <c r="L348" s="42">
        <v>43040</v>
      </c>
      <c r="M348" s="42">
        <v>43403</v>
      </c>
      <c r="N348" s="21">
        <f t="shared" si="172"/>
        <v>51.857142857142854</v>
      </c>
      <c r="O348" s="26" t="s">
        <v>386</v>
      </c>
      <c r="P348" s="22">
        <v>0</v>
      </c>
      <c r="Q348" s="26" t="s">
        <v>1909</v>
      </c>
      <c r="R348" s="26"/>
      <c r="S348" s="23">
        <f t="shared" si="170"/>
        <v>-1446.7666666666667</v>
      </c>
      <c r="T348" s="24">
        <f t="shared" si="155"/>
        <v>0</v>
      </c>
      <c r="U348" s="25">
        <f t="shared" si="156"/>
        <v>0</v>
      </c>
      <c r="V348" s="25">
        <f t="shared" si="157"/>
        <v>0</v>
      </c>
      <c r="W348" s="25">
        <f t="shared" si="158"/>
        <v>51.857142857142854</v>
      </c>
      <c r="X348" s="26"/>
      <c r="Y348" s="27" t="str">
        <f t="shared" si="161"/>
        <v>VENCIDA</v>
      </c>
      <c r="Z348" s="27" t="str">
        <f t="shared" si="159"/>
        <v>VENCIDO</v>
      </c>
      <c r="AA348" s="76" t="s">
        <v>306</v>
      </c>
      <c r="AB348" s="29" t="str">
        <f t="shared" si="162"/>
        <v>H91R16</v>
      </c>
      <c r="AC348" s="29">
        <f t="shared" si="160"/>
        <v>1</v>
      </c>
      <c r="AD348" s="29" t="str">
        <f t="shared" si="163"/>
        <v>H91R16 - 1</v>
      </c>
      <c r="AE348" s="30">
        <f t="shared" si="166"/>
        <v>1</v>
      </c>
      <c r="AF348" s="30">
        <f t="shared" si="167"/>
        <v>1</v>
      </c>
      <c r="AG348" s="30" t="str">
        <f t="shared" si="168"/>
        <v>H91R16.</v>
      </c>
      <c r="AH348" s="30" t="str">
        <f t="shared" si="169"/>
        <v>H91R16</v>
      </c>
      <c r="AI348" s="82"/>
      <c r="AJ348" s="82"/>
      <c r="AK348" s="82"/>
    </row>
    <row r="349" spans="1:37" s="83" customFormat="1" ht="350.1" customHeight="1" x14ac:dyDescent="0.2">
      <c r="A349" s="26">
        <v>268</v>
      </c>
      <c r="B349" s="15">
        <v>348</v>
      </c>
      <c r="C349" s="26"/>
      <c r="D349" s="80" t="s">
        <v>1046</v>
      </c>
      <c r="E349" s="77">
        <v>1301001</v>
      </c>
      <c r="F349" s="43" t="s">
        <v>945</v>
      </c>
      <c r="G349" s="78" t="s">
        <v>291</v>
      </c>
      <c r="H349" s="78" t="s">
        <v>398</v>
      </c>
      <c r="I349" s="78" t="s">
        <v>399</v>
      </c>
      <c r="J349" s="80" t="s">
        <v>23</v>
      </c>
      <c r="K349" s="26">
        <v>4</v>
      </c>
      <c r="L349" s="42">
        <v>43040</v>
      </c>
      <c r="M349" s="42">
        <v>43403</v>
      </c>
      <c r="N349" s="21">
        <f t="shared" si="172"/>
        <v>51.857142857142854</v>
      </c>
      <c r="O349" s="26" t="s">
        <v>386</v>
      </c>
      <c r="P349" s="22">
        <v>0</v>
      </c>
      <c r="Q349" s="43" t="s">
        <v>2111</v>
      </c>
      <c r="R349" s="26"/>
      <c r="S349" s="23">
        <f t="shared" si="170"/>
        <v>-1446.7666666666667</v>
      </c>
      <c r="T349" s="24">
        <f t="shared" si="155"/>
        <v>0</v>
      </c>
      <c r="U349" s="25">
        <f t="shared" si="156"/>
        <v>0</v>
      </c>
      <c r="V349" s="25">
        <f t="shared" si="157"/>
        <v>0</v>
      </c>
      <c r="W349" s="25">
        <f t="shared" si="158"/>
        <v>51.857142857142854</v>
      </c>
      <c r="X349" s="26"/>
      <c r="Y349" s="27" t="str">
        <f t="shared" si="161"/>
        <v>VENCIDA</v>
      </c>
      <c r="Z349" s="27" t="str">
        <f t="shared" si="159"/>
        <v>VENCIDO</v>
      </c>
      <c r="AA349" s="76" t="s">
        <v>306</v>
      </c>
      <c r="AB349" s="29" t="str">
        <f t="shared" si="162"/>
        <v>H95R16</v>
      </c>
      <c r="AC349" s="29">
        <f t="shared" si="160"/>
        <v>1</v>
      </c>
      <c r="AD349" s="29" t="str">
        <f t="shared" si="163"/>
        <v>H95R16 - 1</v>
      </c>
      <c r="AE349" s="30">
        <f t="shared" si="166"/>
        <v>1</v>
      </c>
      <c r="AF349" s="30">
        <f t="shared" si="167"/>
        <v>1</v>
      </c>
      <c r="AG349" s="30" t="str">
        <f t="shared" si="168"/>
        <v>H95R16.</v>
      </c>
      <c r="AH349" s="30" t="str">
        <f t="shared" si="169"/>
        <v>H95R16</v>
      </c>
      <c r="AI349" s="82"/>
      <c r="AJ349" s="82"/>
      <c r="AK349" s="82"/>
    </row>
    <row r="350" spans="1:37" s="83" customFormat="1" ht="350.1" customHeight="1" x14ac:dyDescent="0.2">
      <c r="A350" s="26">
        <v>269</v>
      </c>
      <c r="B350" s="15">
        <v>349</v>
      </c>
      <c r="C350" s="26"/>
      <c r="D350" s="80" t="s">
        <v>1047</v>
      </c>
      <c r="E350" s="77">
        <v>1801002</v>
      </c>
      <c r="F350" s="43" t="s">
        <v>1810</v>
      </c>
      <c r="G350" s="78" t="s">
        <v>939</v>
      </c>
      <c r="H350" s="78" t="s">
        <v>1811</v>
      </c>
      <c r="I350" s="78" t="s">
        <v>1808</v>
      </c>
      <c r="J350" s="80" t="s">
        <v>1809</v>
      </c>
      <c r="K350" s="26">
        <v>1</v>
      </c>
      <c r="L350" s="42">
        <v>43859</v>
      </c>
      <c r="M350" s="42">
        <v>43921</v>
      </c>
      <c r="N350" s="21">
        <f t="shared" si="172"/>
        <v>8.8571428571428577</v>
      </c>
      <c r="O350" s="26" t="s">
        <v>466</v>
      </c>
      <c r="P350" s="22">
        <v>1</v>
      </c>
      <c r="Q350" s="26" t="s">
        <v>1909</v>
      </c>
      <c r="R350" s="26"/>
      <c r="S350" s="23">
        <f t="shared" si="170"/>
        <v>-1464.0333333333333</v>
      </c>
      <c r="T350" s="24">
        <f t="shared" si="155"/>
        <v>100</v>
      </c>
      <c r="U350" s="25">
        <f t="shared" si="156"/>
        <v>8.8571428571428577</v>
      </c>
      <c r="V350" s="25">
        <f t="shared" si="157"/>
        <v>8.8571428571428577</v>
      </c>
      <c r="W350" s="25">
        <f t="shared" si="158"/>
        <v>8.8571428571428577</v>
      </c>
      <c r="X350" s="26"/>
      <c r="Y350" s="27" t="str">
        <f t="shared" si="161"/>
        <v>CUMPLIDA</v>
      </c>
      <c r="Z350" s="27" t="str">
        <f t="shared" si="159"/>
        <v>VENCIDO</v>
      </c>
      <c r="AA350" s="76" t="s">
        <v>306</v>
      </c>
      <c r="AB350" s="29" t="str">
        <f t="shared" si="162"/>
        <v>H96R16</v>
      </c>
      <c r="AC350" s="29">
        <f t="shared" si="160"/>
        <v>1</v>
      </c>
      <c r="AD350" s="29" t="str">
        <f t="shared" si="163"/>
        <v>H96R16 - 1</v>
      </c>
      <c r="AE350" s="30">
        <f t="shared" si="166"/>
        <v>5</v>
      </c>
      <c r="AF350" s="30">
        <f t="shared" si="167"/>
        <v>1</v>
      </c>
      <c r="AG350" s="30" t="str">
        <f t="shared" si="168"/>
        <v>H96R16.</v>
      </c>
      <c r="AH350" s="30" t="str">
        <f t="shared" si="169"/>
        <v>H96R16</v>
      </c>
      <c r="AI350" s="82"/>
      <c r="AJ350" s="82"/>
      <c r="AK350" s="82"/>
    </row>
    <row r="351" spans="1:37" s="83" customFormat="1" ht="350.1" customHeight="1" x14ac:dyDescent="0.2">
      <c r="A351" s="26"/>
      <c r="B351" s="15">
        <v>350</v>
      </c>
      <c r="C351" s="26"/>
      <c r="D351" s="80" t="s">
        <v>1047</v>
      </c>
      <c r="E351" s="77">
        <v>1801002</v>
      </c>
      <c r="F351" s="43" t="s">
        <v>1812</v>
      </c>
      <c r="G351" s="78" t="s">
        <v>939</v>
      </c>
      <c r="H351" s="78" t="s">
        <v>1815</v>
      </c>
      <c r="I351" s="78" t="s">
        <v>1948</v>
      </c>
      <c r="J351" s="80" t="s">
        <v>1814</v>
      </c>
      <c r="K351" s="26">
        <v>4</v>
      </c>
      <c r="L351" s="42">
        <v>43859</v>
      </c>
      <c r="M351" s="42">
        <v>44196</v>
      </c>
      <c r="N351" s="21">
        <f t="shared" si="172"/>
        <v>48.142857142857146</v>
      </c>
      <c r="O351" s="26" t="s">
        <v>466</v>
      </c>
      <c r="P351" s="22">
        <v>0</v>
      </c>
      <c r="Q351" s="26" t="s">
        <v>1909</v>
      </c>
      <c r="R351" s="26"/>
      <c r="S351" s="23">
        <f t="shared" si="170"/>
        <v>-1473.2</v>
      </c>
      <c r="T351" s="24">
        <f t="shared" si="155"/>
        <v>0</v>
      </c>
      <c r="U351" s="25">
        <f t="shared" si="156"/>
        <v>0</v>
      </c>
      <c r="V351" s="25">
        <f t="shared" si="157"/>
        <v>0</v>
      </c>
      <c r="W351" s="25">
        <f t="shared" si="158"/>
        <v>48.142857142857146</v>
      </c>
      <c r="X351" s="26"/>
      <c r="Y351" s="27" t="str">
        <f t="shared" si="161"/>
        <v>VENCIDA</v>
      </c>
      <c r="Z351" s="27" t="str">
        <f t="shared" si="159"/>
        <v/>
      </c>
      <c r="AA351" s="76" t="s">
        <v>306</v>
      </c>
      <c r="AB351" s="29" t="str">
        <f t="shared" si="162"/>
        <v>H96R16</v>
      </c>
      <c r="AC351" s="29">
        <f t="shared" si="160"/>
        <v>2</v>
      </c>
      <c r="AD351" s="29" t="str">
        <f t="shared" si="163"/>
        <v>H96R16 - 2</v>
      </c>
      <c r="AE351" s="30">
        <f t="shared" si="166"/>
        <v>1</v>
      </c>
      <c r="AF351" s="30">
        <f t="shared" si="167"/>
        <v>1</v>
      </c>
      <c r="AG351" s="30" t="str">
        <f t="shared" si="168"/>
        <v>H96R16.</v>
      </c>
      <c r="AH351" s="30" t="str">
        <f t="shared" si="169"/>
        <v>H96R16</v>
      </c>
      <c r="AI351" s="82"/>
      <c r="AJ351" s="82"/>
      <c r="AK351" s="82"/>
    </row>
    <row r="352" spans="1:37" s="83" customFormat="1" ht="350.1" customHeight="1" x14ac:dyDescent="0.2">
      <c r="A352" s="26"/>
      <c r="B352" s="15">
        <v>351</v>
      </c>
      <c r="C352" s="26"/>
      <c r="D352" s="80" t="s">
        <v>1047</v>
      </c>
      <c r="E352" s="77">
        <v>1801002</v>
      </c>
      <c r="F352" s="43" t="s">
        <v>1813</v>
      </c>
      <c r="G352" s="78" t="s">
        <v>939</v>
      </c>
      <c r="H352" s="78" t="s">
        <v>1816</v>
      </c>
      <c r="I352" s="78" t="s">
        <v>1949</v>
      </c>
      <c r="J352" s="80" t="s">
        <v>1814</v>
      </c>
      <c r="K352" s="26">
        <v>4</v>
      </c>
      <c r="L352" s="42">
        <v>43859</v>
      </c>
      <c r="M352" s="42">
        <v>44224</v>
      </c>
      <c r="N352" s="21">
        <f t="shared" ref="N352" si="173">(+M352-L352)/7</f>
        <v>52.142857142857146</v>
      </c>
      <c r="O352" s="26" t="s">
        <v>466</v>
      </c>
      <c r="P352" s="22">
        <v>0</v>
      </c>
      <c r="Q352" s="26" t="s">
        <v>1909</v>
      </c>
      <c r="R352" s="26"/>
      <c r="S352" s="23">
        <f t="shared" si="170"/>
        <v>-1474.1333333333334</v>
      </c>
      <c r="T352" s="24">
        <f t="shared" si="155"/>
        <v>0</v>
      </c>
      <c r="U352" s="25">
        <f t="shared" si="156"/>
        <v>0</v>
      </c>
      <c r="V352" s="25">
        <f t="shared" si="157"/>
        <v>0</v>
      </c>
      <c r="W352" s="25">
        <f t="shared" si="158"/>
        <v>52.142857142857146</v>
      </c>
      <c r="X352" s="26"/>
      <c r="Y352" s="27" t="str">
        <f t="shared" si="161"/>
        <v>VENCIDA</v>
      </c>
      <c r="Z352" s="27" t="str">
        <f t="shared" si="159"/>
        <v/>
      </c>
      <c r="AA352" s="76" t="s">
        <v>306</v>
      </c>
      <c r="AB352" s="29" t="str">
        <f t="shared" si="162"/>
        <v>H96R16</v>
      </c>
      <c r="AC352" s="29">
        <f t="shared" si="160"/>
        <v>3</v>
      </c>
      <c r="AD352" s="29" t="str">
        <f t="shared" si="163"/>
        <v>H96R16 - 3</v>
      </c>
      <c r="AE352" s="30">
        <f t="shared" si="166"/>
        <v>1</v>
      </c>
      <c r="AF352" s="30">
        <f t="shared" si="167"/>
        <v>1</v>
      </c>
      <c r="AG352" s="30" t="str">
        <f t="shared" si="168"/>
        <v>H96R16.</v>
      </c>
      <c r="AH352" s="30" t="str">
        <f t="shared" si="169"/>
        <v>H96R16</v>
      </c>
      <c r="AI352" s="82"/>
      <c r="AJ352" s="82"/>
      <c r="AK352" s="82"/>
    </row>
    <row r="353" spans="1:37" s="83" customFormat="1" ht="350.1" customHeight="1" x14ac:dyDescent="0.2">
      <c r="A353" s="26">
        <v>270</v>
      </c>
      <c r="B353" s="15">
        <v>352</v>
      </c>
      <c r="C353" s="26"/>
      <c r="D353" s="80" t="s">
        <v>1047</v>
      </c>
      <c r="E353" s="77">
        <v>1801003</v>
      </c>
      <c r="F353" s="43" t="s">
        <v>436</v>
      </c>
      <c r="G353" s="78" t="s">
        <v>292</v>
      </c>
      <c r="H353" s="78" t="s">
        <v>1817</v>
      </c>
      <c r="I353" s="78" t="s">
        <v>1818</v>
      </c>
      <c r="J353" s="80" t="s">
        <v>1819</v>
      </c>
      <c r="K353" s="26">
        <v>4</v>
      </c>
      <c r="L353" s="42">
        <v>43859</v>
      </c>
      <c r="M353" s="42">
        <v>44224</v>
      </c>
      <c r="N353" s="21">
        <f t="shared" si="172"/>
        <v>52.142857142857146</v>
      </c>
      <c r="O353" s="26" t="s">
        <v>435</v>
      </c>
      <c r="P353" s="22">
        <v>0</v>
      </c>
      <c r="Q353" s="26" t="s">
        <v>1909</v>
      </c>
      <c r="R353" s="26"/>
      <c r="S353" s="23">
        <f t="shared" si="170"/>
        <v>-1474.1333333333334</v>
      </c>
      <c r="T353" s="24">
        <f t="shared" si="155"/>
        <v>0</v>
      </c>
      <c r="U353" s="25">
        <f t="shared" si="156"/>
        <v>0</v>
      </c>
      <c r="V353" s="25">
        <f t="shared" si="157"/>
        <v>0</v>
      </c>
      <c r="W353" s="25">
        <f t="shared" si="158"/>
        <v>52.142857142857146</v>
      </c>
      <c r="X353" s="26"/>
      <c r="Y353" s="27" t="str">
        <f t="shared" si="161"/>
        <v>VENCIDA</v>
      </c>
      <c r="Z353" s="27" t="str">
        <f t="shared" si="159"/>
        <v>VENCIDO</v>
      </c>
      <c r="AA353" s="76" t="s">
        <v>306</v>
      </c>
      <c r="AB353" s="29" t="str">
        <f t="shared" si="162"/>
        <v>H97R16</v>
      </c>
      <c r="AC353" s="29">
        <f t="shared" si="160"/>
        <v>1</v>
      </c>
      <c r="AD353" s="29" t="str">
        <f t="shared" si="163"/>
        <v>H97R16 - 1</v>
      </c>
      <c r="AE353" s="30">
        <f t="shared" si="166"/>
        <v>1</v>
      </c>
      <c r="AF353" s="30">
        <f t="shared" si="167"/>
        <v>1</v>
      </c>
      <c r="AG353" s="30" t="str">
        <f t="shared" si="168"/>
        <v>H97R16.</v>
      </c>
      <c r="AH353" s="30" t="str">
        <f t="shared" si="169"/>
        <v>H97R16</v>
      </c>
      <c r="AI353" s="82"/>
      <c r="AJ353" s="82"/>
      <c r="AK353" s="82"/>
    </row>
    <row r="354" spans="1:37" s="83" customFormat="1" ht="350.1" customHeight="1" x14ac:dyDescent="0.2">
      <c r="A354" s="26">
        <v>271</v>
      </c>
      <c r="B354" s="15">
        <v>353</v>
      </c>
      <c r="C354" s="26"/>
      <c r="D354" s="80" t="s">
        <v>1268</v>
      </c>
      <c r="E354" s="77">
        <v>1801003</v>
      </c>
      <c r="F354" s="43" t="s">
        <v>1066</v>
      </c>
      <c r="G354" s="78" t="s">
        <v>651</v>
      </c>
      <c r="H354" s="78" t="s">
        <v>650</v>
      </c>
      <c r="I354" s="78" t="s">
        <v>468</v>
      </c>
      <c r="J354" s="80" t="s">
        <v>8</v>
      </c>
      <c r="K354" s="26">
        <v>1</v>
      </c>
      <c r="L354" s="42">
        <v>43040</v>
      </c>
      <c r="M354" s="42">
        <v>43099</v>
      </c>
      <c r="N354" s="21">
        <f t="shared" si="172"/>
        <v>8.4285714285714288</v>
      </c>
      <c r="O354" s="26" t="s">
        <v>466</v>
      </c>
      <c r="P354" s="22">
        <v>1</v>
      </c>
      <c r="Q354" s="26" t="s">
        <v>1909</v>
      </c>
      <c r="R354" s="26"/>
      <c r="S354" s="23">
        <f t="shared" si="170"/>
        <v>-1436.6333333333334</v>
      </c>
      <c r="T354" s="24">
        <f t="shared" si="155"/>
        <v>100</v>
      </c>
      <c r="U354" s="25">
        <f t="shared" si="156"/>
        <v>8.4285714285714288</v>
      </c>
      <c r="V354" s="25">
        <f t="shared" si="157"/>
        <v>8.4285714285714288</v>
      </c>
      <c r="W354" s="25">
        <f t="shared" si="158"/>
        <v>8.4285714285714288</v>
      </c>
      <c r="X354" s="26"/>
      <c r="Y354" s="27" t="str">
        <f t="shared" si="161"/>
        <v>CUMPLIDA</v>
      </c>
      <c r="Z354" s="27" t="str">
        <f t="shared" si="159"/>
        <v>CUMPLIDO</v>
      </c>
      <c r="AA354" s="76" t="s">
        <v>306</v>
      </c>
      <c r="AB354" s="29" t="str">
        <f t="shared" si="162"/>
        <v>H98R16</v>
      </c>
      <c r="AC354" s="29">
        <f t="shared" si="160"/>
        <v>1</v>
      </c>
      <c r="AD354" s="29" t="str">
        <f t="shared" si="163"/>
        <v>H98R16 - 1</v>
      </c>
      <c r="AE354" s="30">
        <f t="shared" si="166"/>
        <v>5</v>
      </c>
      <c r="AF354" s="30">
        <f t="shared" si="167"/>
        <v>5</v>
      </c>
      <c r="AG354" s="30" t="str">
        <f t="shared" si="168"/>
        <v>H98R16.</v>
      </c>
      <c r="AH354" s="30" t="str">
        <f t="shared" si="169"/>
        <v>H98R16</v>
      </c>
      <c r="AI354" s="82"/>
      <c r="AJ354" s="82"/>
      <c r="AK354" s="82"/>
    </row>
    <row r="355" spans="1:37" s="83" customFormat="1" ht="350.1" customHeight="1" x14ac:dyDescent="0.2">
      <c r="A355" s="26"/>
      <c r="B355" s="15">
        <v>354</v>
      </c>
      <c r="C355" s="26"/>
      <c r="D355" s="80"/>
      <c r="E355" s="77">
        <v>1801003</v>
      </c>
      <c r="F355" s="43" t="s">
        <v>1067</v>
      </c>
      <c r="G355" s="78" t="s">
        <v>651</v>
      </c>
      <c r="H355" s="78" t="s">
        <v>654</v>
      </c>
      <c r="I355" s="78" t="s">
        <v>655</v>
      </c>
      <c r="J355" s="80" t="s">
        <v>470</v>
      </c>
      <c r="K355" s="26">
        <v>1</v>
      </c>
      <c r="L355" s="42">
        <v>43040</v>
      </c>
      <c r="M355" s="42">
        <v>43099</v>
      </c>
      <c r="N355" s="21">
        <f t="shared" si="172"/>
        <v>8.4285714285714288</v>
      </c>
      <c r="O355" s="26" t="s">
        <v>646</v>
      </c>
      <c r="P355" s="22">
        <v>1</v>
      </c>
      <c r="Q355" s="26" t="s">
        <v>1909</v>
      </c>
      <c r="R355" s="26"/>
      <c r="S355" s="23">
        <f t="shared" si="170"/>
        <v>-1436.6333333333334</v>
      </c>
      <c r="T355" s="24">
        <f t="shared" si="155"/>
        <v>100</v>
      </c>
      <c r="U355" s="25">
        <f t="shared" si="156"/>
        <v>8.4285714285714288</v>
      </c>
      <c r="V355" s="25">
        <f t="shared" si="157"/>
        <v>8.4285714285714288</v>
      </c>
      <c r="W355" s="25">
        <f t="shared" si="158"/>
        <v>8.4285714285714288</v>
      </c>
      <c r="X355" s="26"/>
      <c r="Y355" s="27" t="str">
        <f t="shared" si="161"/>
        <v>CUMPLIDA</v>
      </c>
      <c r="Z355" s="27" t="str">
        <f t="shared" si="159"/>
        <v/>
      </c>
      <c r="AA355" s="76" t="s">
        <v>306</v>
      </c>
      <c r="AB355" s="29" t="str">
        <f t="shared" si="162"/>
        <v>H98R16</v>
      </c>
      <c r="AC355" s="29">
        <f t="shared" si="160"/>
        <v>2</v>
      </c>
      <c r="AD355" s="29" t="str">
        <f t="shared" si="163"/>
        <v>H98R16 - 2</v>
      </c>
      <c r="AE355" s="30">
        <f t="shared" si="166"/>
        <v>5</v>
      </c>
      <c r="AF355" s="30">
        <f t="shared" si="167"/>
        <v>5</v>
      </c>
      <c r="AG355" s="30" t="str">
        <f t="shared" si="168"/>
        <v>H98R16.</v>
      </c>
      <c r="AH355" s="30" t="str">
        <f t="shared" si="169"/>
        <v>H98R16</v>
      </c>
      <c r="AI355" s="82"/>
      <c r="AJ355" s="82"/>
      <c r="AK355" s="82"/>
    </row>
    <row r="356" spans="1:37" s="83" customFormat="1" ht="350.1" customHeight="1" x14ac:dyDescent="0.2">
      <c r="A356" s="26">
        <v>272</v>
      </c>
      <c r="B356" s="15">
        <v>355</v>
      </c>
      <c r="C356" s="26"/>
      <c r="D356" s="80" t="s">
        <v>1047</v>
      </c>
      <c r="E356" s="77">
        <v>1801003</v>
      </c>
      <c r="F356" s="43" t="s">
        <v>552</v>
      </c>
      <c r="G356" s="78" t="s">
        <v>555</v>
      </c>
      <c r="H356" s="78" t="s">
        <v>1822</v>
      </c>
      <c r="I356" s="78" t="s">
        <v>1820</v>
      </c>
      <c r="J356" s="80" t="s">
        <v>1821</v>
      </c>
      <c r="K356" s="26">
        <v>1</v>
      </c>
      <c r="L356" s="42">
        <v>43859</v>
      </c>
      <c r="M356" s="42">
        <v>43921</v>
      </c>
      <c r="N356" s="21">
        <f t="shared" si="172"/>
        <v>8.8571428571428577</v>
      </c>
      <c r="O356" s="26" t="s">
        <v>466</v>
      </c>
      <c r="P356" s="22">
        <v>1</v>
      </c>
      <c r="Q356" s="26" t="s">
        <v>1909</v>
      </c>
      <c r="R356" s="26"/>
      <c r="S356" s="23">
        <f t="shared" si="170"/>
        <v>-1464.0333333333333</v>
      </c>
      <c r="T356" s="24">
        <f t="shared" si="155"/>
        <v>100</v>
      </c>
      <c r="U356" s="25">
        <f t="shared" si="156"/>
        <v>8.8571428571428577</v>
      </c>
      <c r="V356" s="25">
        <f t="shared" si="157"/>
        <v>8.8571428571428577</v>
      </c>
      <c r="W356" s="25">
        <f t="shared" si="158"/>
        <v>8.8571428571428577</v>
      </c>
      <c r="X356" s="26"/>
      <c r="Y356" s="27" t="str">
        <f t="shared" si="161"/>
        <v>CUMPLIDA</v>
      </c>
      <c r="Z356" s="27" t="str">
        <f t="shared" si="159"/>
        <v>VENCIDO</v>
      </c>
      <c r="AA356" s="76" t="s">
        <v>306</v>
      </c>
      <c r="AB356" s="29" t="str">
        <f t="shared" si="162"/>
        <v>H101R16</v>
      </c>
      <c r="AC356" s="29">
        <f t="shared" si="160"/>
        <v>1</v>
      </c>
      <c r="AD356" s="29" t="str">
        <f t="shared" si="163"/>
        <v>H101R16 - 1</v>
      </c>
      <c r="AE356" s="30">
        <f t="shared" si="166"/>
        <v>5</v>
      </c>
      <c r="AF356" s="30">
        <f t="shared" si="167"/>
        <v>1</v>
      </c>
      <c r="AG356" s="30" t="str">
        <f t="shared" si="168"/>
        <v>H101R16.</v>
      </c>
      <c r="AH356" s="30" t="str">
        <f t="shared" si="169"/>
        <v>H101R16</v>
      </c>
      <c r="AI356" s="82"/>
      <c r="AJ356" s="82"/>
      <c r="AK356" s="82"/>
    </row>
    <row r="357" spans="1:37" s="83" customFormat="1" ht="350.1" customHeight="1" x14ac:dyDescent="0.2">
      <c r="A357" s="26"/>
      <c r="B357" s="15">
        <v>356</v>
      </c>
      <c r="C357" s="26"/>
      <c r="D357" s="80"/>
      <c r="E357" s="77">
        <v>1801003</v>
      </c>
      <c r="F357" s="43" t="s">
        <v>553</v>
      </c>
      <c r="G357" s="78" t="s">
        <v>555</v>
      </c>
      <c r="H357" s="78" t="s">
        <v>825</v>
      </c>
      <c r="I357" s="78" t="s">
        <v>1480</v>
      </c>
      <c r="J357" s="80" t="s">
        <v>554</v>
      </c>
      <c r="K357" s="26">
        <v>3</v>
      </c>
      <c r="L357" s="42">
        <v>43050</v>
      </c>
      <c r="M357" s="42">
        <v>43342</v>
      </c>
      <c r="N357" s="21">
        <f t="shared" si="172"/>
        <v>41.714285714285715</v>
      </c>
      <c r="O357" s="26" t="s">
        <v>529</v>
      </c>
      <c r="P357" s="22">
        <v>0.75</v>
      </c>
      <c r="Q357" s="26" t="s">
        <v>1909</v>
      </c>
      <c r="R357" s="26"/>
      <c r="S357" s="23">
        <f t="shared" si="170"/>
        <v>-1444.7333333333333</v>
      </c>
      <c r="T357" s="24">
        <f t="shared" si="155"/>
        <v>25</v>
      </c>
      <c r="U357" s="25">
        <f t="shared" si="156"/>
        <v>10.428571428571429</v>
      </c>
      <c r="V357" s="25">
        <f t="shared" si="157"/>
        <v>10.428571428571429</v>
      </c>
      <c r="W357" s="25">
        <f t="shared" si="158"/>
        <v>41.714285714285715</v>
      </c>
      <c r="X357" s="26"/>
      <c r="Y357" s="27" t="str">
        <f t="shared" si="161"/>
        <v>VENCIDA</v>
      </c>
      <c r="Z357" s="27" t="str">
        <f t="shared" si="159"/>
        <v/>
      </c>
      <c r="AA357" s="76" t="s">
        <v>306</v>
      </c>
      <c r="AB357" s="29" t="str">
        <f t="shared" si="162"/>
        <v>H101R16</v>
      </c>
      <c r="AC357" s="29">
        <f t="shared" si="160"/>
        <v>2</v>
      </c>
      <c r="AD357" s="29" t="str">
        <f t="shared" si="163"/>
        <v>H101R16 - 2</v>
      </c>
      <c r="AE357" s="30">
        <f t="shared" si="166"/>
        <v>1</v>
      </c>
      <c r="AF357" s="30">
        <f t="shared" si="167"/>
        <v>1</v>
      </c>
      <c r="AG357" s="30" t="str">
        <f t="shared" si="168"/>
        <v>H101R16.</v>
      </c>
      <c r="AH357" s="30" t="str">
        <f t="shared" si="169"/>
        <v>H101R16</v>
      </c>
      <c r="AI357" s="82"/>
      <c r="AJ357" s="82"/>
      <c r="AK357" s="82"/>
    </row>
    <row r="358" spans="1:37" s="83" customFormat="1" ht="350.1" customHeight="1" x14ac:dyDescent="0.2">
      <c r="A358" s="26"/>
      <c r="B358" s="15">
        <v>357</v>
      </c>
      <c r="C358" s="26"/>
      <c r="D358" s="80"/>
      <c r="E358" s="77">
        <v>1801003</v>
      </c>
      <c r="F358" s="43" t="s">
        <v>824</v>
      </c>
      <c r="G358" s="78" t="s">
        <v>555</v>
      </c>
      <c r="H358" s="78" t="s">
        <v>827</v>
      </c>
      <c r="I358" s="78" t="s">
        <v>826</v>
      </c>
      <c r="J358" s="80" t="s">
        <v>554</v>
      </c>
      <c r="K358" s="26">
        <v>3</v>
      </c>
      <c r="L358" s="42">
        <v>43050</v>
      </c>
      <c r="M358" s="42">
        <v>43342</v>
      </c>
      <c r="N358" s="21">
        <f t="shared" si="172"/>
        <v>41.714285714285715</v>
      </c>
      <c r="O358" s="26" t="s">
        <v>805</v>
      </c>
      <c r="P358" s="22">
        <v>0</v>
      </c>
      <c r="Q358" s="26" t="s">
        <v>1909</v>
      </c>
      <c r="R358" s="26"/>
      <c r="S358" s="23">
        <f t="shared" si="170"/>
        <v>-1444.7333333333333</v>
      </c>
      <c r="T358" s="24">
        <f t="shared" ref="T358:T419" si="174">IF(P358/K358&gt;1,100,+P358/K358*100)</f>
        <v>0</v>
      </c>
      <c r="U358" s="25">
        <f t="shared" ref="U358:U419" si="175">+N358*T358/100</f>
        <v>0</v>
      </c>
      <c r="V358" s="25">
        <f t="shared" ref="V358:V419" si="176">IF(M358&lt;=$AJ$1,U358,0)</f>
        <v>0</v>
      </c>
      <c r="W358" s="25">
        <f t="shared" ref="W358:W419" si="177">IF($AJ$1&gt;=M358,N358,0)</f>
        <v>41.714285714285715</v>
      </c>
      <c r="X358" s="26"/>
      <c r="Y358" s="27" t="str">
        <f t="shared" si="161"/>
        <v>VENCIDA</v>
      </c>
      <c r="Z358" s="27" t="str">
        <f t="shared" ref="Z358:Z419" si="178">IF(A358&lt;&gt;"",IF(AF358=1,"VENCIDO",IF(AF358=2,"PRÓXIMO A VENCER",IF(AF358=3,"EN TERMINO",IF(AF358=4,"CON AVANCE",IF(AF358=5,"CUMPLIDO",))))),"")</f>
        <v/>
      </c>
      <c r="AA358" s="76" t="s">
        <v>306</v>
      </c>
      <c r="AB358" s="29" t="str">
        <f t="shared" si="162"/>
        <v>H101R16</v>
      </c>
      <c r="AC358" s="29">
        <f t="shared" ref="AC358:AC419" si="179">IF(A358&lt;&gt;"",1,AC357+1)</f>
        <v>3</v>
      </c>
      <c r="AD358" s="29" t="str">
        <f t="shared" si="163"/>
        <v>H101R16 - 3</v>
      </c>
      <c r="AE358" s="30">
        <f t="shared" si="166"/>
        <v>1</v>
      </c>
      <c r="AF358" s="30">
        <f t="shared" si="167"/>
        <v>1</v>
      </c>
      <c r="AG358" s="30" t="str">
        <f t="shared" si="168"/>
        <v>H101R16.</v>
      </c>
      <c r="AH358" s="30" t="str">
        <f t="shared" si="169"/>
        <v>H101R16</v>
      </c>
      <c r="AI358" s="82"/>
      <c r="AJ358" s="82"/>
      <c r="AK358" s="82"/>
    </row>
    <row r="359" spans="1:37" s="83" customFormat="1" ht="350.1" customHeight="1" x14ac:dyDescent="0.2">
      <c r="A359" s="26">
        <v>273</v>
      </c>
      <c r="B359" s="15">
        <v>358</v>
      </c>
      <c r="C359" s="26"/>
      <c r="D359" s="80" t="s">
        <v>1046</v>
      </c>
      <c r="E359" s="77">
        <v>1801002</v>
      </c>
      <c r="F359" s="43" t="s">
        <v>485</v>
      </c>
      <c r="G359" s="78" t="s">
        <v>293</v>
      </c>
      <c r="H359" s="78" t="s">
        <v>472</v>
      </c>
      <c r="I359" s="78" t="s">
        <v>473</v>
      </c>
      <c r="J359" s="80" t="s">
        <v>377</v>
      </c>
      <c r="K359" s="26">
        <v>2</v>
      </c>
      <c r="L359" s="42">
        <v>43040</v>
      </c>
      <c r="M359" s="42">
        <v>43403</v>
      </c>
      <c r="N359" s="21">
        <f t="shared" si="172"/>
        <v>51.857142857142854</v>
      </c>
      <c r="O359" s="26" t="s">
        <v>466</v>
      </c>
      <c r="P359" s="22">
        <v>2</v>
      </c>
      <c r="Q359" s="26" t="s">
        <v>1909</v>
      </c>
      <c r="R359" s="26"/>
      <c r="S359" s="23">
        <f t="shared" si="170"/>
        <v>-1446.7666666666667</v>
      </c>
      <c r="T359" s="24">
        <f t="shared" si="174"/>
        <v>100</v>
      </c>
      <c r="U359" s="25">
        <f t="shared" si="175"/>
        <v>51.857142857142854</v>
      </c>
      <c r="V359" s="25">
        <f t="shared" si="176"/>
        <v>51.857142857142854</v>
      </c>
      <c r="W359" s="25">
        <f t="shared" si="177"/>
        <v>51.857142857142854</v>
      </c>
      <c r="X359" s="26"/>
      <c r="Y359" s="27" t="str">
        <f t="shared" ref="Y359:Y420" si="180">IF(T359=100,"CUMPLIDA",IF(M359-$AJ$1&lt;0,"VENCIDA",IF(M359-$AJ$1&lt;=30,"PRÓXIMA A VENCER",IF(T359&gt;0,"CON AVANCE","EN TERMINO"))))</f>
        <v>CUMPLIDA</v>
      </c>
      <c r="Z359" s="27" t="str">
        <f t="shared" si="178"/>
        <v>CUMPLIDO</v>
      </c>
      <c r="AA359" s="76" t="s">
        <v>306</v>
      </c>
      <c r="AB359" s="29" t="str">
        <f t="shared" ref="AB359:AB420" si="181">AH359</f>
        <v>H104R16</v>
      </c>
      <c r="AC359" s="29">
        <f t="shared" si="179"/>
        <v>1</v>
      </c>
      <c r="AD359" s="29" t="str">
        <f t="shared" ref="AD359:AD420" si="182">CONCATENATE(AB359," - ",AC359)</f>
        <v>H104R16 - 1</v>
      </c>
      <c r="AE359" s="30">
        <f t="shared" si="166"/>
        <v>5</v>
      </c>
      <c r="AF359" s="30">
        <f t="shared" si="167"/>
        <v>5</v>
      </c>
      <c r="AG359" s="30" t="str">
        <f t="shared" si="168"/>
        <v>H104R16.</v>
      </c>
      <c r="AH359" s="30" t="str">
        <f t="shared" si="169"/>
        <v>H104R16</v>
      </c>
      <c r="AI359" s="82"/>
      <c r="AJ359" s="82"/>
      <c r="AK359" s="82"/>
    </row>
    <row r="360" spans="1:37" s="83" customFormat="1" ht="350.1" customHeight="1" x14ac:dyDescent="0.2">
      <c r="A360" s="26">
        <v>274</v>
      </c>
      <c r="B360" s="15">
        <v>359</v>
      </c>
      <c r="C360" s="26"/>
      <c r="D360" s="80" t="s">
        <v>1046</v>
      </c>
      <c r="E360" s="77">
        <v>1801003</v>
      </c>
      <c r="F360" s="43" t="s">
        <v>704</v>
      </c>
      <c r="G360" s="78" t="s">
        <v>484</v>
      </c>
      <c r="H360" s="78" t="s">
        <v>703</v>
      </c>
      <c r="I360" s="78" t="s">
        <v>474</v>
      </c>
      <c r="J360" s="80" t="s">
        <v>440</v>
      </c>
      <c r="K360" s="26">
        <v>3</v>
      </c>
      <c r="L360" s="42">
        <v>43040</v>
      </c>
      <c r="M360" s="42">
        <v>43403</v>
      </c>
      <c r="N360" s="21">
        <f t="shared" si="172"/>
        <v>51.857142857142854</v>
      </c>
      <c r="O360" s="26" t="s">
        <v>931</v>
      </c>
      <c r="P360" s="22">
        <v>3</v>
      </c>
      <c r="Q360" s="43" t="s">
        <v>2111</v>
      </c>
      <c r="R360" s="26"/>
      <c r="S360" s="23">
        <f t="shared" si="170"/>
        <v>-1446.7666666666667</v>
      </c>
      <c r="T360" s="24">
        <f t="shared" si="174"/>
        <v>100</v>
      </c>
      <c r="U360" s="25">
        <f t="shared" si="175"/>
        <v>51.857142857142854</v>
      </c>
      <c r="V360" s="25">
        <f t="shared" si="176"/>
        <v>51.857142857142854</v>
      </c>
      <c r="W360" s="25">
        <f t="shared" si="177"/>
        <v>51.857142857142854</v>
      </c>
      <c r="X360" s="26"/>
      <c r="Y360" s="27" t="str">
        <f t="shared" si="180"/>
        <v>CUMPLIDA</v>
      </c>
      <c r="Z360" s="27" t="str">
        <f t="shared" si="178"/>
        <v>CUMPLIDO</v>
      </c>
      <c r="AA360" s="76" t="s">
        <v>306</v>
      </c>
      <c r="AB360" s="29" t="str">
        <f t="shared" si="181"/>
        <v>H105R16</v>
      </c>
      <c r="AC360" s="29">
        <f t="shared" si="179"/>
        <v>1</v>
      </c>
      <c r="AD360" s="29" t="str">
        <f t="shared" si="182"/>
        <v>H105R16 - 1</v>
      </c>
      <c r="AE360" s="30">
        <f t="shared" si="166"/>
        <v>5</v>
      </c>
      <c r="AF360" s="30">
        <f t="shared" si="167"/>
        <v>5</v>
      </c>
      <c r="AG360" s="30" t="str">
        <f t="shared" si="168"/>
        <v>H105R16.</v>
      </c>
      <c r="AH360" s="30" t="str">
        <f t="shared" si="169"/>
        <v>H105R16</v>
      </c>
      <c r="AI360" s="82"/>
      <c r="AJ360" s="82"/>
      <c r="AK360" s="82"/>
    </row>
    <row r="361" spans="1:37" s="83" customFormat="1" ht="350.1" customHeight="1" x14ac:dyDescent="0.2">
      <c r="A361" s="26"/>
      <c r="B361" s="15">
        <v>360</v>
      </c>
      <c r="C361" s="26"/>
      <c r="D361" s="80"/>
      <c r="E361" s="77">
        <v>1801003</v>
      </c>
      <c r="F361" s="43" t="s">
        <v>705</v>
      </c>
      <c r="G361" s="78" t="s">
        <v>484</v>
      </c>
      <c r="H361" s="78" t="s">
        <v>1481</v>
      </c>
      <c r="I361" s="78" t="s">
        <v>977</v>
      </c>
      <c r="J361" s="80" t="s">
        <v>702</v>
      </c>
      <c r="K361" s="26">
        <v>3</v>
      </c>
      <c r="L361" s="42">
        <v>43040</v>
      </c>
      <c r="M361" s="42">
        <v>43342</v>
      </c>
      <c r="N361" s="21">
        <v>43.142857142857146</v>
      </c>
      <c r="O361" s="26" t="s">
        <v>688</v>
      </c>
      <c r="P361" s="22">
        <v>3</v>
      </c>
      <c r="Q361" s="43" t="s">
        <v>2111</v>
      </c>
      <c r="R361" s="26"/>
      <c r="S361" s="23">
        <f t="shared" si="170"/>
        <v>-1444.7333333333333</v>
      </c>
      <c r="T361" s="24">
        <f t="shared" si="174"/>
        <v>100</v>
      </c>
      <c r="U361" s="25">
        <f t="shared" si="175"/>
        <v>43.142857142857146</v>
      </c>
      <c r="V361" s="25">
        <f t="shared" si="176"/>
        <v>43.142857142857146</v>
      </c>
      <c r="W361" s="25">
        <f t="shared" si="177"/>
        <v>43.142857142857146</v>
      </c>
      <c r="X361" s="26"/>
      <c r="Y361" s="27" t="str">
        <f t="shared" si="180"/>
        <v>CUMPLIDA</v>
      </c>
      <c r="Z361" s="27" t="str">
        <f t="shared" si="178"/>
        <v/>
      </c>
      <c r="AA361" s="76" t="s">
        <v>306</v>
      </c>
      <c r="AB361" s="29" t="str">
        <f t="shared" si="181"/>
        <v>H105R16</v>
      </c>
      <c r="AC361" s="29">
        <f t="shared" si="179"/>
        <v>2</v>
      </c>
      <c r="AD361" s="29" t="str">
        <f t="shared" si="182"/>
        <v>H105R16 - 2</v>
      </c>
      <c r="AE361" s="30">
        <f t="shared" si="166"/>
        <v>5</v>
      </c>
      <c r="AF361" s="30">
        <f t="shared" si="167"/>
        <v>5</v>
      </c>
      <c r="AG361" s="30" t="str">
        <f t="shared" si="168"/>
        <v>H105R16.</v>
      </c>
      <c r="AH361" s="30" t="str">
        <f t="shared" si="169"/>
        <v>H105R16</v>
      </c>
      <c r="AI361" s="82"/>
      <c r="AJ361" s="82"/>
      <c r="AK361" s="82"/>
    </row>
    <row r="362" spans="1:37" s="83" customFormat="1" ht="350.1" customHeight="1" x14ac:dyDescent="0.2">
      <c r="A362" s="26">
        <v>275</v>
      </c>
      <c r="B362" s="15">
        <v>361</v>
      </c>
      <c r="C362" s="26"/>
      <c r="D362" s="80" t="s">
        <v>1046</v>
      </c>
      <c r="E362" s="77">
        <v>1801003</v>
      </c>
      <c r="F362" s="43" t="s">
        <v>482</v>
      </c>
      <c r="G362" s="78" t="s">
        <v>483</v>
      </c>
      <c r="H362" s="78" t="s">
        <v>475</v>
      </c>
      <c r="I362" s="78" t="s">
        <v>476</v>
      </c>
      <c r="J362" s="80" t="s">
        <v>477</v>
      </c>
      <c r="K362" s="26">
        <v>1</v>
      </c>
      <c r="L362" s="42">
        <v>43101</v>
      </c>
      <c r="M362" s="42">
        <v>43189</v>
      </c>
      <c r="N362" s="21">
        <f t="shared" si="172"/>
        <v>12.571428571428571</v>
      </c>
      <c r="O362" s="26" t="s">
        <v>466</v>
      </c>
      <c r="P362" s="22">
        <v>1</v>
      </c>
      <c r="Q362" s="26" t="s">
        <v>1909</v>
      </c>
      <c r="R362" s="26"/>
      <c r="S362" s="23">
        <f t="shared" si="170"/>
        <v>-1439.6333333333334</v>
      </c>
      <c r="T362" s="24">
        <f t="shared" si="174"/>
        <v>100</v>
      </c>
      <c r="U362" s="25">
        <f t="shared" si="175"/>
        <v>12.571428571428571</v>
      </c>
      <c r="V362" s="25">
        <f t="shared" si="176"/>
        <v>12.571428571428571</v>
      </c>
      <c r="W362" s="25">
        <f t="shared" si="177"/>
        <v>12.571428571428571</v>
      </c>
      <c r="X362" s="26"/>
      <c r="Y362" s="27" t="str">
        <f t="shared" si="180"/>
        <v>CUMPLIDA</v>
      </c>
      <c r="Z362" s="27" t="str">
        <f t="shared" si="178"/>
        <v>CUMPLIDO</v>
      </c>
      <c r="AA362" s="76" t="s">
        <v>306</v>
      </c>
      <c r="AB362" s="29" t="str">
        <f t="shared" si="181"/>
        <v>H106R16</v>
      </c>
      <c r="AC362" s="29">
        <f t="shared" si="179"/>
        <v>1</v>
      </c>
      <c r="AD362" s="29" t="str">
        <f t="shared" si="182"/>
        <v>H106R16 - 1</v>
      </c>
      <c r="AE362" s="30">
        <f t="shared" si="166"/>
        <v>5</v>
      </c>
      <c r="AF362" s="30">
        <f t="shared" si="167"/>
        <v>5</v>
      </c>
      <c r="AG362" s="30" t="str">
        <f t="shared" si="168"/>
        <v>H106R16.</v>
      </c>
      <c r="AH362" s="30" t="str">
        <f t="shared" si="169"/>
        <v>H106R16</v>
      </c>
      <c r="AI362" s="82"/>
      <c r="AJ362" s="82"/>
      <c r="AK362" s="82"/>
    </row>
    <row r="363" spans="1:37" s="83" customFormat="1" ht="350.1" customHeight="1" x14ac:dyDescent="0.2">
      <c r="A363" s="26">
        <v>276</v>
      </c>
      <c r="B363" s="15">
        <v>362</v>
      </c>
      <c r="C363" s="26"/>
      <c r="D363" s="80" t="s">
        <v>1046</v>
      </c>
      <c r="E363" s="77">
        <v>1801003</v>
      </c>
      <c r="F363" s="43" t="s">
        <v>1038</v>
      </c>
      <c r="G363" s="78" t="s">
        <v>481</v>
      </c>
      <c r="H363" s="78" t="s">
        <v>478</v>
      </c>
      <c r="I363" s="78" t="s">
        <v>479</v>
      </c>
      <c r="J363" s="80" t="s">
        <v>480</v>
      </c>
      <c r="K363" s="26">
        <v>1</v>
      </c>
      <c r="L363" s="42">
        <v>43040</v>
      </c>
      <c r="M363" s="42">
        <v>43069</v>
      </c>
      <c r="N363" s="21">
        <f t="shared" si="172"/>
        <v>4.1428571428571432</v>
      </c>
      <c r="O363" s="26" t="s">
        <v>466</v>
      </c>
      <c r="P363" s="26">
        <v>1</v>
      </c>
      <c r="Q363" s="26" t="s">
        <v>1909</v>
      </c>
      <c r="R363" s="26"/>
      <c r="S363" s="23">
        <f t="shared" si="170"/>
        <v>-1435.6333333333334</v>
      </c>
      <c r="T363" s="24">
        <f t="shared" si="174"/>
        <v>100</v>
      </c>
      <c r="U363" s="25">
        <f t="shared" si="175"/>
        <v>4.1428571428571432</v>
      </c>
      <c r="V363" s="25">
        <f t="shared" si="176"/>
        <v>4.1428571428571432</v>
      </c>
      <c r="W363" s="25">
        <f t="shared" si="177"/>
        <v>4.1428571428571432</v>
      </c>
      <c r="X363" s="26"/>
      <c r="Y363" s="27" t="str">
        <f t="shared" si="180"/>
        <v>CUMPLIDA</v>
      </c>
      <c r="Z363" s="27" t="str">
        <f t="shared" si="178"/>
        <v>CUMPLIDO</v>
      </c>
      <c r="AA363" s="76" t="s">
        <v>306</v>
      </c>
      <c r="AB363" s="29" t="str">
        <f t="shared" si="181"/>
        <v>H107R16</v>
      </c>
      <c r="AC363" s="29">
        <f t="shared" si="179"/>
        <v>1</v>
      </c>
      <c r="AD363" s="29" t="str">
        <f t="shared" si="182"/>
        <v>H107R16 - 1</v>
      </c>
      <c r="AE363" s="30">
        <f t="shared" si="166"/>
        <v>5</v>
      </c>
      <c r="AF363" s="30">
        <f t="shared" si="167"/>
        <v>5</v>
      </c>
      <c r="AG363" s="30" t="str">
        <f t="shared" si="168"/>
        <v>H107R16.</v>
      </c>
      <c r="AH363" s="30" t="str">
        <f t="shared" si="169"/>
        <v>H107R16</v>
      </c>
      <c r="AI363" s="82"/>
      <c r="AJ363" s="82"/>
      <c r="AK363" s="82"/>
    </row>
    <row r="364" spans="1:37" s="83" customFormat="1" ht="350.1" customHeight="1" x14ac:dyDescent="0.2">
      <c r="A364" s="26">
        <v>277</v>
      </c>
      <c r="B364" s="15">
        <v>363</v>
      </c>
      <c r="C364" s="26"/>
      <c r="D364" s="26" t="s">
        <v>1046</v>
      </c>
      <c r="E364" s="77">
        <v>1802001</v>
      </c>
      <c r="F364" s="43" t="s">
        <v>978</v>
      </c>
      <c r="G364" s="43" t="s">
        <v>294</v>
      </c>
      <c r="H364" s="43" t="s">
        <v>807</v>
      </c>
      <c r="I364" s="43" t="s">
        <v>807</v>
      </c>
      <c r="J364" s="26" t="s">
        <v>55</v>
      </c>
      <c r="K364" s="26">
        <v>3</v>
      </c>
      <c r="L364" s="42">
        <v>43040</v>
      </c>
      <c r="M364" s="42">
        <v>43342</v>
      </c>
      <c r="N364" s="21">
        <f>(+M364-L364)/7</f>
        <v>43.142857142857146</v>
      </c>
      <c r="O364" s="21" t="s">
        <v>1097</v>
      </c>
      <c r="P364" s="90">
        <v>3</v>
      </c>
      <c r="Q364" s="43" t="s">
        <v>2108</v>
      </c>
      <c r="R364" s="26"/>
      <c r="S364" s="23">
        <f t="shared" si="170"/>
        <v>-1444.7333333333333</v>
      </c>
      <c r="T364" s="24">
        <f t="shared" si="174"/>
        <v>100</v>
      </c>
      <c r="U364" s="25">
        <f t="shared" si="175"/>
        <v>43.142857142857146</v>
      </c>
      <c r="V364" s="25">
        <f t="shared" si="176"/>
        <v>43.142857142857146</v>
      </c>
      <c r="W364" s="25">
        <f t="shared" si="177"/>
        <v>43.142857142857146</v>
      </c>
      <c r="X364" s="26"/>
      <c r="Y364" s="27" t="str">
        <f t="shared" si="180"/>
        <v>CUMPLIDA</v>
      </c>
      <c r="Z364" s="27" t="str">
        <f t="shared" si="178"/>
        <v>CUMPLIDO</v>
      </c>
      <c r="AA364" s="76" t="s">
        <v>306</v>
      </c>
      <c r="AB364" s="29" t="str">
        <f t="shared" si="181"/>
        <v>H113R16</v>
      </c>
      <c r="AC364" s="29">
        <f t="shared" si="179"/>
        <v>1</v>
      </c>
      <c r="AD364" s="29" t="str">
        <f t="shared" si="182"/>
        <v>H113R16 - 1</v>
      </c>
      <c r="AE364" s="30">
        <f t="shared" si="166"/>
        <v>5</v>
      </c>
      <c r="AF364" s="30">
        <f t="shared" si="167"/>
        <v>5</v>
      </c>
      <c r="AG364" s="30" t="str">
        <f t="shared" si="168"/>
        <v>H113R16.</v>
      </c>
      <c r="AH364" s="30" t="str">
        <f t="shared" si="169"/>
        <v>H113R16</v>
      </c>
      <c r="AI364" s="82"/>
      <c r="AJ364" s="82"/>
      <c r="AK364" s="82"/>
    </row>
    <row r="365" spans="1:37" s="83" customFormat="1" ht="350.1" customHeight="1" x14ac:dyDescent="0.2">
      <c r="A365" s="26">
        <v>278</v>
      </c>
      <c r="B365" s="15">
        <v>364</v>
      </c>
      <c r="C365" s="26"/>
      <c r="D365" s="80" t="s">
        <v>1046</v>
      </c>
      <c r="E365" s="77">
        <v>1802002</v>
      </c>
      <c r="F365" s="43" t="s">
        <v>808</v>
      </c>
      <c r="G365" s="78" t="s">
        <v>295</v>
      </c>
      <c r="H365" s="78" t="s">
        <v>1026</v>
      </c>
      <c r="I365" s="78" t="s">
        <v>810</v>
      </c>
      <c r="J365" s="80" t="s">
        <v>55</v>
      </c>
      <c r="K365" s="26">
        <v>3</v>
      </c>
      <c r="L365" s="42">
        <v>43040</v>
      </c>
      <c r="M365" s="42">
        <v>43342</v>
      </c>
      <c r="N365" s="21">
        <f t="shared" ref="N365:N371" si="183">(+M365-L365)/7</f>
        <v>43.142857142857146</v>
      </c>
      <c r="O365" s="26" t="s">
        <v>19</v>
      </c>
      <c r="P365" s="91">
        <v>3</v>
      </c>
      <c r="Q365" s="43" t="s">
        <v>2105</v>
      </c>
      <c r="R365" s="26"/>
      <c r="S365" s="23">
        <f t="shared" si="170"/>
        <v>-1444.7333333333333</v>
      </c>
      <c r="T365" s="24">
        <f t="shared" si="174"/>
        <v>100</v>
      </c>
      <c r="U365" s="25">
        <f t="shared" si="175"/>
        <v>43.142857142857146</v>
      </c>
      <c r="V365" s="25">
        <f t="shared" si="176"/>
        <v>43.142857142857146</v>
      </c>
      <c r="W365" s="25">
        <f t="shared" si="177"/>
        <v>43.142857142857146</v>
      </c>
      <c r="X365" s="26"/>
      <c r="Y365" s="27" t="str">
        <f t="shared" si="180"/>
        <v>CUMPLIDA</v>
      </c>
      <c r="Z365" s="27" t="str">
        <f t="shared" si="178"/>
        <v>CUMPLIDO</v>
      </c>
      <c r="AA365" s="76" t="s">
        <v>306</v>
      </c>
      <c r="AB365" s="29" t="str">
        <f t="shared" si="181"/>
        <v xml:space="preserve">
H114R16</v>
      </c>
      <c r="AC365" s="29">
        <f t="shared" si="179"/>
        <v>1</v>
      </c>
      <c r="AD365" s="29" t="str">
        <f t="shared" si="182"/>
        <v xml:space="preserve">
H114R16 - 1</v>
      </c>
      <c r="AE365" s="30">
        <f t="shared" si="166"/>
        <v>5</v>
      </c>
      <c r="AF365" s="30">
        <f t="shared" si="167"/>
        <v>5</v>
      </c>
      <c r="AG365" s="30" t="str">
        <f t="shared" si="168"/>
        <v xml:space="preserve">
H114R16.</v>
      </c>
      <c r="AH365" s="30" t="str">
        <f t="shared" si="169"/>
        <v xml:space="preserve">
H114R16</v>
      </c>
      <c r="AI365" s="82"/>
      <c r="AJ365" s="82"/>
      <c r="AK365" s="82"/>
    </row>
    <row r="366" spans="1:37" s="83" customFormat="1" ht="350.1" customHeight="1" x14ac:dyDescent="0.2">
      <c r="A366" s="26"/>
      <c r="B366" s="15">
        <v>365</v>
      </c>
      <c r="C366" s="26"/>
      <c r="D366" s="80"/>
      <c r="E366" s="77">
        <v>1802002</v>
      </c>
      <c r="F366" s="43" t="s">
        <v>809</v>
      </c>
      <c r="G366" s="78" t="s">
        <v>295</v>
      </c>
      <c r="H366" s="78" t="s">
        <v>1030</v>
      </c>
      <c r="I366" s="78" t="s">
        <v>811</v>
      </c>
      <c r="J366" s="80" t="s">
        <v>979</v>
      </c>
      <c r="K366" s="26">
        <v>1</v>
      </c>
      <c r="L366" s="42">
        <v>43040</v>
      </c>
      <c r="M366" s="42">
        <v>43099</v>
      </c>
      <c r="N366" s="21">
        <f t="shared" si="183"/>
        <v>8.4285714285714288</v>
      </c>
      <c r="O366" s="26" t="s">
        <v>19</v>
      </c>
      <c r="P366" s="22">
        <v>1</v>
      </c>
      <c r="Q366" s="43" t="s">
        <v>2105</v>
      </c>
      <c r="R366" s="26"/>
      <c r="S366" s="23">
        <f t="shared" si="170"/>
        <v>-1436.6333333333334</v>
      </c>
      <c r="T366" s="24">
        <f t="shared" si="174"/>
        <v>100</v>
      </c>
      <c r="U366" s="25">
        <f t="shared" si="175"/>
        <v>8.4285714285714288</v>
      </c>
      <c r="V366" s="25">
        <f t="shared" si="176"/>
        <v>8.4285714285714288</v>
      </c>
      <c r="W366" s="25">
        <f t="shared" si="177"/>
        <v>8.4285714285714288</v>
      </c>
      <c r="X366" s="26"/>
      <c r="Y366" s="27" t="str">
        <f t="shared" si="180"/>
        <v>CUMPLIDA</v>
      </c>
      <c r="Z366" s="27" t="str">
        <f t="shared" si="178"/>
        <v/>
      </c>
      <c r="AA366" s="76" t="s">
        <v>306</v>
      </c>
      <c r="AB366" s="29" t="str">
        <f t="shared" si="181"/>
        <v xml:space="preserve">
H114R16</v>
      </c>
      <c r="AC366" s="29">
        <f t="shared" si="179"/>
        <v>2</v>
      </c>
      <c r="AD366" s="29" t="str">
        <f t="shared" si="182"/>
        <v xml:space="preserve">
H114R16 - 2</v>
      </c>
      <c r="AE366" s="30">
        <f t="shared" si="166"/>
        <v>5</v>
      </c>
      <c r="AF366" s="30">
        <f t="shared" si="167"/>
        <v>5</v>
      </c>
      <c r="AG366" s="30" t="str">
        <f t="shared" si="168"/>
        <v xml:space="preserve">
H114R16.</v>
      </c>
      <c r="AH366" s="30" t="str">
        <f t="shared" si="169"/>
        <v xml:space="preserve">
H114R16</v>
      </c>
      <c r="AI366" s="82"/>
      <c r="AJ366" s="82"/>
      <c r="AK366" s="82"/>
    </row>
    <row r="367" spans="1:37" s="83" customFormat="1" ht="350.1" customHeight="1" x14ac:dyDescent="0.2">
      <c r="A367" s="26"/>
      <c r="B367" s="15">
        <v>366</v>
      </c>
      <c r="C367" s="26"/>
      <c r="D367" s="80"/>
      <c r="E367" s="77">
        <v>1802002</v>
      </c>
      <c r="F367" s="43" t="s">
        <v>1028</v>
      </c>
      <c r="G367" s="78" t="s">
        <v>295</v>
      </c>
      <c r="H367" s="78" t="s">
        <v>1029</v>
      </c>
      <c r="I367" s="78" t="s">
        <v>1027</v>
      </c>
      <c r="J367" s="80" t="s">
        <v>9</v>
      </c>
      <c r="K367" s="26">
        <v>3</v>
      </c>
      <c r="L367" s="42">
        <v>43040</v>
      </c>
      <c r="M367" s="42">
        <v>43342</v>
      </c>
      <c r="N367" s="21">
        <f t="shared" si="183"/>
        <v>43.142857142857146</v>
      </c>
      <c r="O367" s="26" t="s">
        <v>1099</v>
      </c>
      <c r="P367" s="22">
        <v>3</v>
      </c>
      <c r="Q367" s="43" t="s">
        <v>2105</v>
      </c>
      <c r="R367" s="26"/>
      <c r="S367" s="23">
        <f t="shared" si="170"/>
        <v>-1444.7333333333333</v>
      </c>
      <c r="T367" s="24">
        <f t="shared" si="174"/>
        <v>100</v>
      </c>
      <c r="U367" s="25">
        <f t="shared" si="175"/>
        <v>43.142857142857146</v>
      </c>
      <c r="V367" s="25">
        <f t="shared" si="176"/>
        <v>43.142857142857146</v>
      </c>
      <c r="W367" s="25">
        <f t="shared" si="177"/>
        <v>43.142857142857146</v>
      </c>
      <c r="X367" s="26"/>
      <c r="Y367" s="27" t="str">
        <f t="shared" si="180"/>
        <v>CUMPLIDA</v>
      </c>
      <c r="Z367" s="27" t="str">
        <f t="shared" si="178"/>
        <v/>
      </c>
      <c r="AA367" s="76" t="s">
        <v>306</v>
      </c>
      <c r="AB367" s="29" t="str">
        <f t="shared" si="181"/>
        <v xml:space="preserve">
H114R16</v>
      </c>
      <c r="AC367" s="29">
        <f t="shared" si="179"/>
        <v>3</v>
      </c>
      <c r="AD367" s="29" t="str">
        <f t="shared" si="182"/>
        <v xml:space="preserve">
H114R16 - 3</v>
      </c>
      <c r="AE367" s="30">
        <f t="shared" si="166"/>
        <v>5</v>
      </c>
      <c r="AF367" s="30">
        <f t="shared" si="167"/>
        <v>5</v>
      </c>
      <c r="AG367" s="30" t="str">
        <f t="shared" si="168"/>
        <v xml:space="preserve">
H114R16.</v>
      </c>
      <c r="AH367" s="30" t="str">
        <f t="shared" si="169"/>
        <v xml:space="preserve">
H114R16</v>
      </c>
      <c r="AI367" s="82"/>
      <c r="AJ367" s="82"/>
      <c r="AK367" s="82"/>
    </row>
    <row r="368" spans="1:37" s="83" customFormat="1" ht="350.1" customHeight="1" x14ac:dyDescent="0.2">
      <c r="A368" s="26">
        <v>279</v>
      </c>
      <c r="B368" s="15">
        <v>367</v>
      </c>
      <c r="C368" s="26"/>
      <c r="D368" s="80" t="s">
        <v>1046</v>
      </c>
      <c r="E368" s="77">
        <v>1802002</v>
      </c>
      <c r="F368" s="43" t="s">
        <v>1032</v>
      </c>
      <c r="G368" s="78" t="s">
        <v>296</v>
      </c>
      <c r="H368" s="78" t="s">
        <v>1034</v>
      </c>
      <c r="I368" s="78" t="s">
        <v>1031</v>
      </c>
      <c r="J368" s="80" t="s">
        <v>55</v>
      </c>
      <c r="K368" s="26">
        <v>3</v>
      </c>
      <c r="L368" s="42">
        <v>43040</v>
      </c>
      <c r="M368" s="42">
        <v>43342</v>
      </c>
      <c r="N368" s="21">
        <f t="shared" si="183"/>
        <v>43.142857142857146</v>
      </c>
      <c r="O368" s="26" t="s">
        <v>19</v>
      </c>
      <c r="P368" s="90">
        <v>3</v>
      </c>
      <c r="Q368" s="43" t="s">
        <v>2105</v>
      </c>
      <c r="R368" s="26"/>
      <c r="S368" s="23">
        <f t="shared" si="170"/>
        <v>-1444.7333333333333</v>
      </c>
      <c r="T368" s="24">
        <f t="shared" si="174"/>
        <v>100</v>
      </c>
      <c r="U368" s="25">
        <f t="shared" si="175"/>
        <v>43.142857142857146</v>
      </c>
      <c r="V368" s="25">
        <f t="shared" si="176"/>
        <v>43.142857142857146</v>
      </c>
      <c r="W368" s="25">
        <f t="shared" si="177"/>
        <v>43.142857142857146</v>
      </c>
      <c r="X368" s="26"/>
      <c r="Y368" s="27" t="str">
        <f t="shared" si="180"/>
        <v>CUMPLIDA</v>
      </c>
      <c r="Z368" s="27" t="str">
        <f t="shared" si="178"/>
        <v>CUMPLIDO</v>
      </c>
      <c r="AA368" s="76" t="s">
        <v>306</v>
      </c>
      <c r="AB368" s="29" t="str">
        <f t="shared" si="181"/>
        <v>H115R16</v>
      </c>
      <c r="AC368" s="29">
        <f t="shared" si="179"/>
        <v>1</v>
      </c>
      <c r="AD368" s="29" t="str">
        <f t="shared" si="182"/>
        <v>H115R16 - 1</v>
      </c>
      <c r="AE368" s="30">
        <f t="shared" si="166"/>
        <v>5</v>
      </c>
      <c r="AF368" s="30">
        <f t="shared" si="167"/>
        <v>5</v>
      </c>
      <c r="AG368" s="30" t="str">
        <f t="shared" si="168"/>
        <v>H115R16.</v>
      </c>
      <c r="AH368" s="30" t="str">
        <f t="shared" si="169"/>
        <v>H115R16</v>
      </c>
      <c r="AI368" s="82"/>
      <c r="AJ368" s="82"/>
      <c r="AK368" s="82"/>
    </row>
    <row r="369" spans="1:37" s="83" customFormat="1" ht="350.1" customHeight="1" x14ac:dyDescent="0.2">
      <c r="A369" s="26"/>
      <c r="B369" s="15">
        <v>368</v>
      </c>
      <c r="C369" s="26"/>
      <c r="D369" s="80"/>
      <c r="E369" s="77">
        <v>1802002</v>
      </c>
      <c r="F369" s="43" t="s">
        <v>1033</v>
      </c>
      <c r="G369" s="78" t="s">
        <v>296</v>
      </c>
      <c r="H369" s="78" t="s">
        <v>1035</v>
      </c>
      <c r="I369" s="78" t="s">
        <v>1027</v>
      </c>
      <c r="J369" s="80" t="s">
        <v>9</v>
      </c>
      <c r="K369" s="26">
        <v>3</v>
      </c>
      <c r="L369" s="42">
        <v>43040</v>
      </c>
      <c r="M369" s="42">
        <v>43342</v>
      </c>
      <c r="N369" s="21">
        <f t="shared" si="183"/>
        <v>43.142857142857146</v>
      </c>
      <c r="O369" s="26" t="s">
        <v>1099</v>
      </c>
      <c r="P369" s="22">
        <v>3</v>
      </c>
      <c r="Q369" s="43" t="s">
        <v>2105</v>
      </c>
      <c r="R369" s="26"/>
      <c r="S369" s="23">
        <f t="shared" si="170"/>
        <v>-1444.7333333333333</v>
      </c>
      <c r="T369" s="24">
        <f t="shared" si="174"/>
        <v>100</v>
      </c>
      <c r="U369" s="25">
        <f t="shared" si="175"/>
        <v>43.142857142857146</v>
      </c>
      <c r="V369" s="25">
        <f t="shared" si="176"/>
        <v>43.142857142857146</v>
      </c>
      <c r="W369" s="25">
        <f t="shared" si="177"/>
        <v>43.142857142857146</v>
      </c>
      <c r="X369" s="26"/>
      <c r="Y369" s="27" t="str">
        <f t="shared" si="180"/>
        <v>CUMPLIDA</v>
      </c>
      <c r="Z369" s="27" t="str">
        <f t="shared" si="178"/>
        <v/>
      </c>
      <c r="AA369" s="76" t="s">
        <v>306</v>
      </c>
      <c r="AB369" s="29" t="str">
        <f t="shared" si="181"/>
        <v>H115R16</v>
      </c>
      <c r="AC369" s="29">
        <f t="shared" si="179"/>
        <v>2</v>
      </c>
      <c r="AD369" s="29" t="str">
        <f t="shared" si="182"/>
        <v>H115R16 - 2</v>
      </c>
      <c r="AE369" s="30">
        <f t="shared" si="166"/>
        <v>5</v>
      </c>
      <c r="AF369" s="30">
        <f t="shared" si="167"/>
        <v>5</v>
      </c>
      <c r="AG369" s="30" t="str">
        <f t="shared" si="168"/>
        <v>H115R16.</v>
      </c>
      <c r="AH369" s="30" t="str">
        <f t="shared" si="169"/>
        <v>H115R16</v>
      </c>
      <c r="AI369" s="82"/>
      <c r="AJ369" s="82"/>
      <c r="AK369" s="82"/>
    </row>
    <row r="370" spans="1:37" s="83" customFormat="1" ht="350.1" customHeight="1" x14ac:dyDescent="0.2">
      <c r="A370" s="26">
        <v>280</v>
      </c>
      <c r="B370" s="15">
        <v>369</v>
      </c>
      <c r="C370" s="26"/>
      <c r="D370" s="80" t="s">
        <v>1046</v>
      </c>
      <c r="E370" s="77">
        <v>1802002</v>
      </c>
      <c r="F370" s="43" t="s">
        <v>1069</v>
      </c>
      <c r="G370" s="78" t="s">
        <v>297</v>
      </c>
      <c r="H370" s="78" t="s">
        <v>1037</v>
      </c>
      <c r="I370" s="78" t="s">
        <v>1036</v>
      </c>
      <c r="J370" s="80" t="s">
        <v>9</v>
      </c>
      <c r="K370" s="26">
        <v>1</v>
      </c>
      <c r="L370" s="42">
        <v>43040</v>
      </c>
      <c r="M370" s="42">
        <v>43099</v>
      </c>
      <c r="N370" s="21">
        <f t="shared" si="183"/>
        <v>8.4285714285714288</v>
      </c>
      <c r="O370" s="26" t="s">
        <v>466</v>
      </c>
      <c r="P370" s="22">
        <v>0.99</v>
      </c>
      <c r="Q370" s="43" t="s">
        <v>2109</v>
      </c>
      <c r="R370" s="26"/>
      <c r="S370" s="23">
        <f t="shared" si="170"/>
        <v>-1436.6333333333334</v>
      </c>
      <c r="T370" s="24">
        <f t="shared" si="174"/>
        <v>99</v>
      </c>
      <c r="U370" s="25">
        <f t="shared" si="175"/>
        <v>8.3442857142857143</v>
      </c>
      <c r="V370" s="25">
        <f t="shared" si="176"/>
        <v>8.3442857142857143</v>
      </c>
      <c r="W370" s="25">
        <f t="shared" si="177"/>
        <v>8.4285714285714288</v>
      </c>
      <c r="X370" s="26"/>
      <c r="Y370" s="27" t="str">
        <f t="shared" si="180"/>
        <v>VENCIDA</v>
      </c>
      <c r="Z370" s="27" t="str">
        <f t="shared" si="178"/>
        <v>VENCIDO</v>
      </c>
      <c r="AA370" s="76" t="s">
        <v>306</v>
      </c>
      <c r="AB370" s="29" t="str">
        <f t="shared" si="181"/>
        <v>H116R16</v>
      </c>
      <c r="AC370" s="29">
        <f t="shared" si="179"/>
        <v>1</v>
      </c>
      <c r="AD370" s="29" t="str">
        <f t="shared" si="182"/>
        <v>H116R16 - 1</v>
      </c>
      <c r="AE370" s="30">
        <f t="shared" si="166"/>
        <v>1</v>
      </c>
      <c r="AF370" s="30">
        <f t="shared" si="167"/>
        <v>1</v>
      </c>
      <c r="AG370" s="30" t="str">
        <f t="shared" si="168"/>
        <v>H116R16.</v>
      </c>
      <c r="AH370" s="30" t="str">
        <f t="shared" si="169"/>
        <v>H116R16</v>
      </c>
      <c r="AI370" s="82"/>
      <c r="AJ370" s="82"/>
      <c r="AK370" s="82"/>
    </row>
    <row r="371" spans="1:37" s="83" customFormat="1" ht="350.1" customHeight="1" x14ac:dyDescent="0.2">
      <c r="A371" s="26">
        <v>281</v>
      </c>
      <c r="B371" s="15">
        <v>370</v>
      </c>
      <c r="C371" s="26"/>
      <c r="D371" s="80" t="s">
        <v>1046</v>
      </c>
      <c r="E371" s="77">
        <v>1406100</v>
      </c>
      <c r="F371" s="43" t="s">
        <v>1068</v>
      </c>
      <c r="G371" s="78" t="s">
        <v>298</v>
      </c>
      <c r="H371" s="78" t="s">
        <v>656</v>
      </c>
      <c r="I371" s="78" t="s">
        <v>657</v>
      </c>
      <c r="J371" s="80" t="s">
        <v>9</v>
      </c>
      <c r="K371" s="26">
        <v>1</v>
      </c>
      <c r="L371" s="42">
        <v>43040</v>
      </c>
      <c r="M371" s="42">
        <v>43221</v>
      </c>
      <c r="N371" s="21">
        <f t="shared" si="183"/>
        <v>25.857142857142858</v>
      </c>
      <c r="O371" s="26" t="s">
        <v>646</v>
      </c>
      <c r="P371" s="22">
        <v>1</v>
      </c>
      <c r="Q371" s="26" t="s">
        <v>1909</v>
      </c>
      <c r="R371" s="26"/>
      <c r="S371" s="23">
        <f t="shared" si="170"/>
        <v>-1440.7</v>
      </c>
      <c r="T371" s="24">
        <f t="shared" si="174"/>
        <v>100</v>
      </c>
      <c r="U371" s="25">
        <f t="shared" si="175"/>
        <v>25.857142857142858</v>
      </c>
      <c r="V371" s="25">
        <f t="shared" si="176"/>
        <v>25.857142857142858</v>
      </c>
      <c r="W371" s="25">
        <f t="shared" si="177"/>
        <v>25.857142857142858</v>
      </c>
      <c r="X371" s="26"/>
      <c r="Y371" s="27" t="str">
        <f t="shared" si="180"/>
        <v>CUMPLIDA</v>
      </c>
      <c r="Z371" s="27" t="str">
        <f t="shared" si="178"/>
        <v>CUMPLIDO</v>
      </c>
      <c r="AA371" s="76" t="s">
        <v>306</v>
      </c>
      <c r="AB371" s="29" t="str">
        <f t="shared" si="181"/>
        <v>H117R16</v>
      </c>
      <c r="AC371" s="29">
        <f t="shared" si="179"/>
        <v>1</v>
      </c>
      <c r="AD371" s="29" t="str">
        <f t="shared" si="182"/>
        <v>H117R16 - 1</v>
      </c>
      <c r="AE371" s="30">
        <f t="shared" ref="AE371:AE434" si="184">IF(Y371="VENCIDA",1,IF(Y371="PRÓXIMA A VENCER",2,IF(Y371="EN TERMINO",3,IF(Y371="CON AVANCE",4,IF(Y371="CUMPLIDA",5,)))))</f>
        <v>5</v>
      </c>
      <c r="AF371" s="30">
        <f t="shared" ref="AF371:AF434" si="185">IF(AC372=AC371+1,MIN(AE371,AF372),AE371)</f>
        <v>5</v>
      </c>
      <c r="AG371" s="30" t="str">
        <f t="shared" ref="AG371:AG434" si="186">IF(A371&lt;&gt;"",MID(F371,1,FIND(" ",F371,1)-1),AG370)</f>
        <v>H117R16.</v>
      </c>
      <c r="AH371" s="30" t="str">
        <f t="shared" ref="AH371:AH434" si="187">IFERROR(MID(AG371,1,FIND(".",AG371,1)-1),AG371)</f>
        <v>H117R16</v>
      </c>
      <c r="AI371" s="82"/>
      <c r="AJ371" s="82"/>
      <c r="AK371" s="82"/>
    </row>
    <row r="372" spans="1:37" s="83" customFormat="1" ht="350.1" customHeight="1" x14ac:dyDescent="0.2">
      <c r="A372" s="26">
        <v>282</v>
      </c>
      <c r="B372" s="15">
        <v>371</v>
      </c>
      <c r="C372" s="26"/>
      <c r="D372" s="80" t="s">
        <v>1046</v>
      </c>
      <c r="E372" s="77">
        <v>1406100</v>
      </c>
      <c r="F372" s="43" t="s">
        <v>1070</v>
      </c>
      <c r="G372" s="78" t="s">
        <v>299</v>
      </c>
      <c r="H372" s="78" t="s">
        <v>658</v>
      </c>
      <c r="I372" s="78" t="s">
        <v>659</v>
      </c>
      <c r="J372" s="80" t="s">
        <v>9</v>
      </c>
      <c r="K372" s="26">
        <v>1</v>
      </c>
      <c r="L372" s="42">
        <v>43040</v>
      </c>
      <c r="M372" s="42">
        <v>43250</v>
      </c>
      <c r="N372" s="21">
        <f t="shared" si="172"/>
        <v>30</v>
      </c>
      <c r="O372" s="26" t="s">
        <v>646</v>
      </c>
      <c r="P372" s="22">
        <v>1</v>
      </c>
      <c r="Q372" s="26" t="s">
        <v>1909</v>
      </c>
      <c r="R372" s="26"/>
      <c r="S372" s="23">
        <f t="shared" si="170"/>
        <v>-1441.6666666666667</v>
      </c>
      <c r="T372" s="24">
        <f t="shared" si="174"/>
        <v>100</v>
      </c>
      <c r="U372" s="25">
        <f t="shared" si="175"/>
        <v>30</v>
      </c>
      <c r="V372" s="25">
        <f t="shared" si="176"/>
        <v>30</v>
      </c>
      <c r="W372" s="25">
        <f t="shared" si="177"/>
        <v>30</v>
      </c>
      <c r="X372" s="26"/>
      <c r="Y372" s="27" t="str">
        <f t="shared" si="180"/>
        <v>CUMPLIDA</v>
      </c>
      <c r="Z372" s="27" t="str">
        <f t="shared" si="178"/>
        <v>CUMPLIDO</v>
      </c>
      <c r="AA372" s="76" t="s">
        <v>306</v>
      </c>
      <c r="AB372" s="29" t="str">
        <f t="shared" si="181"/>
        <v>H119R16</v>
      </c>
      <c r="AC372" s="29">
        <f t="shared" si="179"/>
        <v>1</v>
      </c>
      <c r="AD372" s="29" t="str">
        <f t="shared" si="182"/>
        <v>H119R16 - 1</v>
      </c>
      <c r="AE372" s="30">
        <f t="shared" si="184"/>
        <v>5</v>
      </c>
      <c r="AF372" s="30">
        <f t="shared" si="185"/>
        <v>5</v>
      </c>
      <c r="AG372" s="30" t="str">
        <f t="shared" si="186"/>
        <v>H119R16.</v>
      </c>
      <c r="AH372" s="30" t="str">
        <f t="shared" si="187"/>
        <v>H119R16</v>
      </c>
      <c r="AI372" s="82"/>
      <c r="AJ372" s="82"/>
      <c r="AK372" s="82"/>
    </row>
    <row r="373" spans="1:37" s="83" customFormat="1" ht="350.1" customHeight="1" x14ac:dyDescent="0.2">
      <c r="A373" s="26">
        <v>283</v>
      </c>
      <c r="B373" s="15">
        <v>372</v>
      </c>
      <c r="C373" s="26"/>
      <c r="D373" s="80" t="s">
        <v>1046</v>
      </c>
      <c r="E373" s="77">
        <v>1101001</v>
      </c>
      <c r="F373" s="43" t="s">
        <v>1071</v>
      </c>
      <c r="G373" s="78" t="s">
        <v>300</v>
      </c>
      <c r="H373" s="78" t="s">
        <v>660</v>
      </c>
      <c r="I373" s="43" t="s">
        <v>661</v>
      </c>
      <c r="J373" s="26" t="s">
        <v>662</v>
      </c>
      <c r="K373" s="26">
        <v>2</v>
      </c>
      <c r="L373" s="42">
        <v>43040</v>
      </c>
      <c r="M373" s="42">
        <v>43250</v>
      </c>
      <c r="N373" s="21">
        <f t="shared" si="172"/>
        <v>30</v>
      </c>
      <c r="O373" s="26" t="s">
        <v>646</v>
      </c>
      <c r="P373" s="22">
        <v>2</v>
      </c>
      <c r="Q373" s="26" t="s">
        <v>1909</v>
      </c>
      <c r="R373" s="26"/>
      <c r="S373" s="23">
        <f t="shared" si="170"/>
        <v>-1441.6666666666667</v>
      </c>
      <c r="T373" s="24">
        <f t="shared" si="174"/>
        <v>100</v>
      </c>
      <c r="U373" s="25">
        <f t="shared" si="175"/>
        <v>30</v>
      </c>
      <c r="V373" s="25">
        <f t="shared" si="176"/>
        <v>30</v>
      </c>
      <c r="W373" s="25">
        <f t="shared" si="177"/>
        <v>30</v>
      </c>
      <c r="X373" s="26"/>
      <c r="Y373" s="27" t="str">
        <f t="shared" si="180"/>
        <v>CUMPLIDA</v>
      </c>
      <c r="Z373" s="27" t="str">
        <f t="shared" si="178"/>
        <v>CUMPLIDO</v>
      </c>
      <c r="AA373" s="76" t="s">
        <v>306</v>
      </c>
      <c r="AB373" s="29" t="str">
        <f t="shared" si="181"/>
        <v>H121R16</v>
      </c>
      <c r="AC373" s="29">
        <f t="shared" si="179"/>
        <v>1</v>
      </c>
      <c r="AD373" s="29" t="str">
        <f t="shared" si="182"/>
        <v>H121R16 - 1</v>
      </c>
      <c r="AE373" s="30">
        <f t="shared" si="184"/>
        <v>5</v>
      </c>
      <c r="AF373" s="30">
        <f t="shared" si="185"/>
        <v>5</v>
      </c>
      <c r="AG373" s="30" t="str">
        <f t="shared" si="186"/>
        <v>H121R16.</v>
      </c>
      <c r="AH373" s="30" t="str">
        <f t="shared" si="187"/>
        <v>H121R16</v>
      </c>
      <c r="AI373" s="82"/>
      <c r="AJ373" s="82"/>
      <c r="AK373" s="82"/>
    </row>
    <row r="374" spans="1:37" s="83" customFormat="1" ht="350.1" customHeight="1" x14ac:dyDescent="0.2">
      <c r="A374" s="26">
        <v>284</v>
      </c>
      <c r="B374" s="15">
        <v>373</v>
      </c>
      <c r="C374" s="26"/>
      <c r="D374" s="80" t="s">
        <v>1047</v>
      </c>
      <c r="E374" s="77">
        <v>1604001</v>
      </c>
      <c r="F374" s="43" t="s">
        <v>1106</v>
      </c>
      <c r="G374" s="78" t="s">
        <v>1107</v>
      </c>
      <c r="H374" s="78" t="s">
        <v>663</v>
      </c>
      <c r="I374" s="43" t="s">
        <v>666</v>
      </c>
      <c r="J374" s="26" t="s">
        <v>9</v>
      </c>
      <c r="K374" s="26">
        <v>1</v>
      </c>
      <c r="L374" s="42">
        <v>43040</v>
      </c>
      <c r="M374" s="42">
        <v>43099</v>
      </c>
      <c r="N374" s="21">
        <f t="shared" si="172"/>
        <v>8.4285714285714288</v>
      </c>
      <c r="O374" s="26" t="s">
        <v>646</v>
      </c>
      <c r="P374" s="22">
        <v>1</v>
      </c>
      <c r="Q374" s="26" t="s">
        <v>1909</v>
      </c>
      <c r="R374" s="26"/>
      <c r="S374" s="23">
        <f t="shared" si="170"/>
        <v>-1436.6333333333334</v>
      </c>
      <c r="T374" s="24">
        <f t="shared" si="174"/>
        <v>100</v>
      </c>
      <c r="U374" s="25">
        <f t="shared" si="175"/>
        <v>8.4285714285714288</v>
      </c>
      <c r="V374" s="25">
        <f t="shared" si="176"/>
        <v>8.4285714285714288</v>
      </c>
      <c r="W374" s="25">
        <f t="shared" si="177"/>
        <v>8.4285714285714288</v>
      </c>
      <c r="X374" s="26"/>
      <c r="Y374" s="27" t="str">
        <f t="shared" si="180"/>
        <v>CUMPLIDA</v>
      </c>
      <c r="Z374" s="27" t="str">
        <f t="shared" si="178"/>
        <v>CUMPLIDO</v>
      </c>
      <c r="AA374" s="76" t="s">
        <v>306</v>
      </c>
      <c r="AB374" s="29" t="str">
        <f t="shared" si="181"/>
        <v>H122R16</v>
      </c>
      <c r="AC374" s="29">
        <f t="shared" si="179"/>
        <v>1</v>
      </c>
      <c r="AD374" s="29" t="str">
        <f t="shared" si="182"/>
        <v>H122R16 - 1</v>
      </c>
      <c r="AE374" s="30">
        <f t="shared" si="184"/>
        <v>5</v>
      </c>
      <c r="AF374" s="30">
        <f t="shared" si="185"/>
        <v>5</v>
      </c>
      <c r="AG374" s="30" t="str">
        <f t="shared" si="186"/>
        <v>H122R16.</v>
      </c>
      <c r="AH374" s="30" t="str">
        <f t="shared" si="187"/>
        <v>H122R16</v>
      </c>
      <c r="AI374" s="82"/>
      <c r="AJ374" s="82"/>
      <c r="AK374" s="82"/>
    </row>
    <row r="375" spans="1:37" s="83" customFormat="1" ht="350.1" customHeight="1" x14ac:dyDescent="0.2">
      <c r="A375" s="26">
        <v>285</v>
      </c>
      <c r="B375" s="15">
        <v>374</v>
      </c>
      <c r="C375" s="26"/>
      <c r="D375" s="80" t="s">
        <v>1047</v>
      </c>
      <c r="E375" s="77">
        <v>1405004</v>
      </c>
      <c r="F375" s="43" t="s">
        <v>1072</v>
      </c>
      <c r="G375" s="78" t="s">
        <v>301</v>
      </c>
      <c r="H375" s="78" t="s">
        <v>664</v>
      </c>
      <c r="I375" s="43" t="s">
        <v>665</v>
      </c>
      <c r="J375" s="26" t="s">
        <v>23</v>
      </c>
      <c r="K375" s="26">
        <v>3</v>
      </c>
      <c r="L375" s="42">
        <v>43040</v>
      </c>
      <c r="M375" s="42">
        <v>43342</v>
      </c>
      <c r="N375" s="21">
        <f t="shared" si="172"/>
        <v>43.142857142857146</v>
      </c>
      <c r="O375" s="26" t="s">
        <v>646</v>
      </c>
      <c r="P375" s="22">
        <v>3</v>
      </c>
      <c r="Q375" s="26" t="s">
        <v>1909</v>
      </c>
      <c r="R375" s="26"/>
      <c r="S375" s="23">
        <f t="shared" si="170"/>
        <v>-1444.7333333333333</v>
      </c>
      <c r="T375" s="24">
        <f t="shared" si="174"/>
        <v>100</v>
      </c>
      <c r="U375" s="25">
        <f t="shared" si="175"/>
        <v>43.142857142857146</v>
      </c>
      <c r="V375" s="25">
        <f t="shared" si="176"/>
        <v>43.142857142857146</v>
      </c>
      <c r="W375" s="25">
        <f t="shared" si="177"/>
        <v>43.142857142857146</v>
      </c>
      <c r="X375" s="26"/>
      <c r="Y375" s="27" t="str">
        <f t="shared" si="180"/>
        <v>CUMPLIDA</v>
      </c>
      <c r="Z375" s="27" t="str">
        <f t="shared" si="178"/>
        <v>CUMPLIDO</v>
      </c>
      <c r="AA375" s="76" t="s">
        <v>306</v>
      </c>
      <c r="AB375" s="29" t="str">
        <f t="shared" si="181"/>
        <v>H123R16</v>
      </c>
      <c r="AC375" s="29">
        <f t="shared" si="179"/>
        <v>1</v>
      </c>
      <c r="AD375" s="29" t="str">
        <f t="shared" si="182"/>
        <v>H123R16 - 1</v>
      </c>
      <c r="AE375" s="30">
        <f t="shared" si="184"/>
        <v>5</v>
      </c>
      <c r="AF375" s="30">
        <f t="shared" si="185"/>
        <v>5</v>
      </c>
      <c r="AG375" s="30" t="str">
        <f t="shared" si="186"/>
        <v>H123R16.</v>
      </c>
      <c r="AH375" s="30" t="str">
        <f t="shared" si="187"/>
        <v>H123R16</v>
      </c>
      <c r="AI375" s="82"/>
      <c r="AJ375" s="82"/>
      <c r="AK375" s="82"/>
    </row>
    <row r="376" spans="1:37" s="83" customFormat="1" ht="350.1" customHeight="1" x14ac:dyDescent="0.2">
      <c r="A376" s="26">
        <v>286</v>
      </c>
      <c r="B376" s="15">
        <v>375</v>
      </c>
      <c r="C376" s="26"/>
      <c r="D376" s="80" t="s">
        <v>1046</v>
      </c>
      <c r="E376" s="77">
        <v>1405004</v>
      </c>
      <c r="F376" s="43" t="s">
        <v>670</v>
      </c>
      <c r="G376" s="78" t="s">
        <v>302</v>
      </c>
      <c r="H376" s="78" t="s">
        <v>667</v>
      </c>
      <c r="I376" s="43" t="s">
        <v>668</v>
      </c>
      <c r="J376" s="26" t="s">
        <v>669</v>
      </c>
      <c r="K376" s="26">
        <v>10</v>
      </c>
      <c r="L376" s="42">
        <v>43040</v>
      </c>
      <c r="M376" s="42">
        <v>43388</v>
      </c>
      <c r="N376" s="21">
        <f t="shared" si="172"/>
        <v>49.714285714285715</v>
      </c>
      <c r="O376" s="26" t="s">
        <v>646</v>
      </c>
      <c r="P376" s="22">
        <v>10</v>
      </c>
      <c r="Q376" s="26" t="s">
        <v>1909</v>
      </c>
      <c r="R376" s="26"/>
      <c r="S376" s="23">
        <f t="shared" si="170"/>
        <v>-1446.2666666666667</v>
      </c>
      <c r="T376" s="24">
        <f t="shared" si="174"/>
        <v>100</v>
      </c>
      <c r="U376" s="25">
        <f t="shared" si="175"/>
        <v>49.714285714285715</v>
      </c>
      <c r="V376" s="25">
        <f t="shared" si="176"/>
        <v>49.714285714285715</v>
      </c>
      <c r="W376" s="25">
        <f t="shared" si="177"/>
        <v>49.714285714285715</v>
      </c>
      <c r="X376" s="26"/>
      <c r="Y376" s="27" t="str">
        <f t="shared" si="180"/>
        <v>CUMPLIDA</v>
      </c>
      <c r="Z376" s="27" t="str">
        <f t="shared" si="178"/>
        <v>CUMPLIDO</v>
      </c>
      <c r="AA376" s="76" t="s">
        <v>306</v>
      </c>
      <c r="AB376" s="29" t="str">
        <f t="shared" si="181"/>
        <v>H124R16</v>
      </c>
      <c r="AC376" s="29">
        <f t="shared" si="179"/>
        <v>1</v>
      </c>
      <c r="AD376" s="29" t="str">
        <f t="shared" si="182"/>
        <v>H124R16 - 1</v>
      </c>
      <c r="AE376" s="30">
        <f t="shared" si="184"/>
        <v>5</v>
      </c>
      <c r="AF376" s="30">
        <f t="shared" si="185"/>
        <v>5</v>
      </c>
      <c r="AG376" s="30" t="str">
        <f t="shared" si="186"/>
        <v>H124R16.Utilización</v>
      </c>
      <c r="AH376" s="30" t="str">
        <f t="shared" si="187"/>
        <v>H124R16</v>
      </c>
      <c r="AI376" s="82"/>
      <c r="AJ376" s="82"/>
      <c r="AK376" s="82"/>
    </row>
    <row r="377" spans="1:37" s="83" customFormat="1" ht="350.1" customHeight="1" x14ac:dyDescent="0.2">
      <c r="A377" s="26">
        <v>287</v>
      </c>
      <c r="B377" s="15">
        <v>376</v>
      </c>
      <c r="C377" s="26"/>
      <c r="D377" s="80" t="s">
        <v>1047</v>
      </c>
      <c r="E377" s="77">
        <v>1601001</v>
      </c>
      <c r="F377" s="43" t="s">
        <v>674</v>
      </c>
      <c r="G377" s="78" t="s">
        <v>303</v>
      </c>
      <c r="H377" s="78" t="s">
        <v>673</v>
      </c>
      <c r="I377" s="78" t="s">
        <v>671</v>
      </c>
      <c r="J377" s="80" t="s">
        <v>672</v>
      </c>
      <c r="K377" s="26">
        <v>1</v>
      </c>
      <c r="L377" s="42">
        <v>43040</v>
      </c>
      <c r="M377" s="42">
        <v>43250</v>
      </c>
      <c r="N377" s="21">
        <f t="shared" si="172"/>
        <v>30</v>
      </c>
      <c r="O377" s="26" t="s">
        <v>646</v>
      </c>
      <c r="P377" s="22">
        <v>1</v>
      </c>
      <c r="Q377" s="26" t="s">
        <v>1909</v>
      </c>
      <c r="R377" s="26"/>
      <c r="S377" s="23">
        <f t="shared" si="170"/>
        <v>-1441.6666666666667</v>
      </c>
      <c r="T377" s="24">
        <f t="shared" si="174"/>
        <v>100</v>
      </c>
      <c r="U377" s="25">
        <f t="shared" si="175"/>
        <v>30</v>
      </c>
      <c r="V377" s="25">
        <f t="shared" si="176"/>
        <v>30</v>
      </c>
      <c r="W377" s="25">
        <f t="shared" si="177"/>
        <v>30</v>
      </c>
      <c r="X377" s="26"/>
      <c r="Y377" s="27" t="str">
        <f t="shared" si="180"/>
        <v>CUMPLIDA</v>
      </c>
      <c r="Z377" s="27" t="str">
        <f t="shared" si="178"/>
        <v>CUMPLIDO</v>
      </c>
      <c r="AA377" s="76" t="s">
        <v>306</v>
      </c>
      <c r="AB377" s="29" t="str">
        <f t="shared" si="181"/>
        <v>H125R16</v>
      </c>
      <c r="AC377" s="29">
        <f t="shared" si="179"/>
        <v>1</v>
      </c>
      <c r="AD377" s="29" t="str">
        <f t="shared" si="182"/>
        <v>H125R16 - 1</v>
      </c>
      <c r="AE377" s="30">
        <f t="shared" si="184"/>
        <v>5</v>
      </c>
      <c r="AF377" s="30">
        <f t="shared" si="185"/>
        <v>5</v>
      </c>
      <c r="AG377" s="30" t="str">
        <f t="shared" si="186"/>
        <v>H125R16.</v>
      </c>
      <c r="AH377" s="30" t="str">
        <f t="shared" si="187"/>
        <v>H125R16</v>
      </c>
      <c r="AI377" s="82"/>
      <c r="AJ377" s="82"/>
      <c r="AK377" s="82"/>
    </row>
    <row r="378" spans="1:37" s="83" customFormat="1" ht="350.1" customHeight="1" x14ac:dyDescent="0.2">
      <c r="A378" s="26">
        <v>288</v>
      </c>
      <c r="B378" s="15">
        <v>377</v>
      </c>
      <c r="C378" s="26"/>
      <c r="D378" s="80" t="s">
        <v>1046</v>
      </c>
      <c r="E378" s="80">
        <v>1103002</v>
      </c>
      <c r="F378" s="78" t="s">
        <v>185</v>
      </c>
      <c r="G378" s="78" t="s">
        <v>186</v>
      </c>
      <c r="H378" s="78" t="s">
        <v>1917</v>
      </c>
      <c r="I378" s="78" t="s">
        <v>1903</v>
      </c>
      <c r="J378" s="80" t="s">
        <v>1851</v>
      </c>
      <c r="K378" s="26">
        <v>1</v>
      </c>
      <c r="L378" s="42">
        <v>43862</v>
      </c>
      <c r="M378" s="42">
        <v>43979</v>
      </c>
      <c r="N378" s="21">
        <f t="shared" si="172"/>
        <v>16.714285714285715</v>
      </c>
      <c r="O378" s="26" t="s">
        <v>1097</v>
      </c>
      <c r="P378" s="22">
        <v>0</v>
      </c>
      <c r="Q378" s="26" t="s">
        <v>1909</v>
      </c>
      <c r="R378" s="26"/>
      <c r="S378" s="23">
        <f t="shared" si="170"/>
        <v>-1465.9666666666667</v>
      </c>
      <c r="T378" s="24">
        <f t="shared" si="174"/>
        <v>0</v>
      </c>
      <c r="U378" s="25">
        <f t="shared" si="175"/>
        <v>0</v>
      </c>
      <c r="V378" s="25">
        <f t="shared" si="176"/>
        <v>0</v>
      </c>
      <c r="W378" s="25">
        <f t="shared" si="177"/>
        <v>16.714285714285715</v>
      </c>
      <c r="X378" s="26"/>
      <c r="Y378" s="27" t="str">
        <f t="shared" si="180"/>
        <v>VENCIDA</v>
      </c>
      <c r="Z378" s="27" t="str">
        <f t="shared" si="178"/>
        <v>VENCIDO</v>
      </c>
      <c r="AA378" s="76" t="s">
        <v>203</v>
      </c>
      <c r="AB378" s="29" t="str">
        <f t="shared" si="181"/>
        <v>H1D16</v>
      </c>
      <c r="AC378" s="29">
        <f t="shared" si="179"/>
        <v>1</v>
      </c>
      <c r="AD378" s="29" t="str">
        <f t="shared" si="182"/>
        <v>H1D16 - 1</v>
      </c>
      <c r="AE378" s="30">
        <f t="shared" si="184"/>
        <v>1</v>
      </c>
      <c r="AF378" s="30">
        <f t="shared" si="185"/>
        <v>1</v>
      </c>
      <c r="AG378" s="30" t="str">
        <f t="shared" si="186"/>
        <v>H1D16.</v>
      </c>
      <c r="AH378" s="30" t="str">
        <f t="shared" si="187"/>
        <v>H1D16</v>
      </c>
      <c r="AI378" s="82"/>
      <c r="AJ378" s="82"/>
      <c r="AK378" s="82"/>
    </row>
    <row r="379" spans="1:37" s="83" customFormat="1" ht="350.1" customHeight="1" x14ac:dyDescent="0.2">
      <c r="A379" s="26">
        <v>289</v>
      </c>
      <c r="B379" s="15">
        <v>378</v>
      </c>
      <c r="C379" s="26"/>
      <c r="D379" s="80" t="s">
        <v>1267</v>
      </c>
      <c r="E379" s="80">
        <v>1103002</v>
      </c>
      <c r="F379" s="78" t="s">
        <v>1263</v>
      </c>
      <c r="G379" s="78" t="s">
        <v>798</v>
      </c>
      <c r="H379" s="78" t="s">
        <v>1264</v>
      </c>
      <c r="I379" s="78" t="s">
        <v>797</v>
      </c>
      <c r="J379" s="80" t="s">
        <v>494</v>
      </c>
      <c r="K379" s="26">
        <v>1</v>
      </c>
      <c r="L379" s="42">
        <v>43040</v>
      </c>
      <c r="M379" s="42">
        <v>43099</v>
      </c>
      <c r="N379" s="21">
        <f t="shared" si="172"/>
        <v>8.4285714285714288</v>
      </c>
      <c r="O379" s="26" t="s">
        <v>688</v>
      </c>
      <c r="P379" s="22">
        <v>1</v>
      </c>
      <c r="Q379" s="26" t="s">
        <v>1909</v>
      </c>
      <c r="R379" s="26"/>
      <c r="S379" s="23">
        <f t="shared" si="170"/>
        <v>-1436.6333333333334</v>
      </c>
      <c r="T379" s="24">
        <f t="shared" si="174"/>
        <v>100</v>
      </c>
      <c r="U379" s="25">
        <f t="shared" si="175"/>
        <v>8.4285714285714288</v>
      </c>
      <c r="V379" s="25">
        <f t="shared" si="176"/>
        <v>8.4285714285714288</v>
      </c>
      <c r="W379" s="25">
        <f t="shared" si="177"/>
        <v>8.4285714285714288</v>
      </c>
      <c r="X379" s="26"/>
      <c r="Y379" s="27" t="str">
        <f t="shared" si="180"/>
        <v>CUMPLIDA</v>
      </c>
      <c r="Z379" s="27" t="str">
        <f t="shared" si="178"/>
        <v>CUMPLIDO</v>
      </c>
      <c r="AA379" s="76" t="s">
        <v>203</v>
      </c>
      <c r="AB379" s="29" t="str">
        <f t="shared" si="181"/>
        <v>H2D16</v>
      </c>
      <c r="AC379" s="29">
        <f t="shared" si="179"/>
        <v>1</v>
      </c>
      <c r="AD379" s="29" t="str">
        <f t="shared" si="182"/>
        <v>H2D16 - 1</v>
      </c>
      <c r="AE379" s="30">
        <f t="shared" si="184"/>
        <v>5</v>
      </c>
      <c r="AF379" s="30">
        <f t="shared" si="185"/>
        <v>5</v>
      </c>
      <c r="AG379" s="30" t="str">
        <f t="shared" si="186"/>
        <v>H2D16.</v>
      </c>
      <c r="AH379" s="30" t="str">
        <f t="shared" si="187"/>
        <v>H2D16</v>
      </c>
      <c r="AI379" s="82"/>
      <c r="AJ379" s="82"/>
      <c r="AK379" s="82"/>
    </row>
    <row r="380" spans="1:37" s="83" customFormat="1" ht="350.1" customHeight="1" x14ac:dyDescent="0.2">
      <c r="A380" s="26"/>
      <c r="B380" s="15">
        <v>379</v>
      </c>
      <c r="C380" s="26"/>
      <c r="D380" s="80"/>
      <c r="E380" s="80">
        <v>1103002</v>
      </c>
      <c r="F380" s="78" t="s">
        <v>1265</v>
      </c>
      <c r="G380" s="78" t="s">
        <v>187</v>
      </c>
      <c r="H380" s="43" t="s">
        <v>1266</v>
      </c>
      <c r="I380" s="43" t="s">
        <v>464</v>
      </c>
      <c r="J380" s="26" t="s">
        <v>465</v>
      </c>
      <c r="K380" s="26">
        <v>1</v>
      </c>
      <c r="L380" s="42">
        <v>43040</v>
      </c>
      <c r="M380" s="42">
        <v>43099</v>
      </c>
      <c r="N380" s="21">
        <f t="shared" si="172"/>
        <v>8.4285714285714288</v>
      </c>
      <c r="O380" s="26" t="s">
        <v>462</v>
      </c>
      <c r="P380" s="22">
        <v>1</v>
      </c>
      <c r="Q380" s="26" t="s">
        <v>1909</v>
      </c>
      <c r="R380" s="26"/>
      <c r="S380" s="23">
        <f t="shared" si="170"/>
        <v>-1436.6333333333334</v>
      </c>
      <c r="T380" s="24">
        <f t="shared" si="174"/>
        <v>100</v>
      </c>
      <c r="U380" s="25">
        <f t="shared" si="175"/>
        <v>8.4285714285714288</v>
      </c>
      <c r="V380" s="25">
        <f t="shared" si="176"/>
        <v>8.4285714285714288</v>
      </c>
      <c r="W380" s="25">
        <f t="shared" si="177"/>
        <v>8.4285714285714288</v>
      </c>
      <c r="X380" s="26"/>
      <c r="Y380" s="27" t="str">
        <f t="shared" si="180"/>
        <v>CUMPLIDA</v>
      </c>
      <c r="Z380" s="27" t="str">
        <f t="shared" si="178"/>
        <v/>
      </c>
      <c r="AA380" s="76" t="s">
        <v>203</v>
      </c>
      <c r="AB380" s="29" t="str">
        <f t="shared" si="181"/>
        <v>H2D16</v>
      </c>
      <c r="AC380" s="29">
        <f t="shared" si="179"/>
        <v>2</v>
      </c>
      <c r="AD380" s="29" t="str">
        <f t="shared" si="182"/>
        <v>H2D16 - 2</v>
      </c>
      <c r="AE380" s="30">
        <f t="shared" si="184"/>
        <v>5</v>
      </c>
      <c r="AF380" s="30">
        <f t="shared" si="185"/>
        <v>5</v>
      </c>
      <c r="AG380" s="30" t="str">
        <f t="shared" si="186"/>
        <v>H2D16.</v>
      </c>
      <c r="AH380" s="30" t="str">
        <f t="shared" si="187"/>
        <v>H2D16</v>
      </c>
      <c r="AI380" s="82"/>
      <c r="AJ380" s="82"/>
      <c r="AK380" s="82"/>
    </row>
    <row r="381" spans="1:37" s="83" customFormat="1" ht="350.1" customHeight="1" x14ac:dyDescent="0.2">
      <c r="A381" s="26">
        <v>290</v>
      </c>
      <c r="B381" s="15">
        <v>380</v>
      </c>
      <c r="C381" s="26"/>
      <c r="D381" s="80" t="s">
        <v>1267</v>
      </c>
      <c r="E381" s="80">
        <v>1103002</v>
      </c>
      <c r="F381" s="78" t="s">
        <v>799</v>
      </c>
      <c r="G381" s="78" t="s">
        <v>186</v>
      </c>
      <c r="H381" s="78" t="s">
        <v>1917</v>
      </c>
      <c r="I381" s="78" t="s">
        <v>1850</v>
      </c>
      <c r="J381" s="80" t="s">
        <v>1851</v>
      </c>
      <c r="K381" s="26">
        <v>1</v>
      </c>
      <c r="L381" s="42">
        <v>43862</v>
      </c>
      <c r="M381" s="42">
        <v>43979</v>
      </c>
      <c r="N381" s="21">
        <f t="shared" si="172"/>
        <v>16.714285714285715</v>
      </c>
      <c r="O381" s="26" t="s">
        <v>1097</v>
      </c>
      <c r="P381" s="22">
        <v>0</v>
      </c>
      <c r="Q381" s="26" t="s">
        <v>1909</v>
      </c>
      <c r="R381" s="26"/>
      <c r="S381" s="23">
        <f t="shared" si="170"/>
        <v>-1465.9666666666667</v>
      </c>
      <c r="T381" s="24">
        <f t="shared" si="174"/>
        <v>0</v>
      </c>
      <c r="U381" s="25">
        <f t="shared" si="175"/>
        <v>0</v>
      </c>
      <c r="V381" s="25">
        <f t="shared" si="176"/>
        <v>0</v>
      </c>
      <c r="W381" s="25">
        <f t="shared" si="177"/>
        <v>16.714285714285715</v>
      </c>
      <c r="X381" s="26"/>
      <c r="Y381" s="27" t="str">
        <f t="shared" si="180"/>
        <v>VENCIDA</v>
      </c>
      <c r="Z381" s="27" t="str">
        <f t="shared" si="178"/>
        <v>VENCIDO</v>
      </c>
      <c r="AA381" s="76" t="s">
        <v>203</v>
      </c>
      <c r="AB381" s="29" t="str">
        <f t="shared" si="181"/>
        <v>H3D16</v>
      </c>
      <c r="AC381" s="29">
        <f t="shared" si="179"/>
        <v>1</v>
      </c>
      <c r="AD381" s="29" t="str">
        <f t="shared" si="182"/>
        <v>H3D16 - 1</v>
      </c>
      <c r="AE381" s="30">
        <f t="shared" si="184"/>
        <v>1</v>
      </c>
      <c r="AF381" s="30">
        <f t="shared" si="185"/>
        <v>1</v>
      </c>
      <c r="AG381" s="30" t="str">
        <f t="shared" si="186"/>
        <v>H3D16.</v>
      </c>
      <c r="AH381" s="30" t="str">
        <f t="shared" si="187"/>
        <v>H3D16</v>
      </c>
      <c r="AI381" s="82"/>
      <c r="AJ381" s="82"/>
      <c r="AK381" s="82"/>
    </row>
    <row r="382" spans="1:37" s="83" customFormat="1" ht="350.1" customHeight="1" x14ac:dyDescent="0.2">
      <c r="A382" s="26">
        <v>291</v>
      </c>
      <c r="B382" s="15">
        <v>381</v>
      </c>
      <c r="C382" s="26"/>
      <c r="D382" s="80" t="s">
        <v>1267</v>
      </c>
      <c r="E382" s="80">
        <v>1103002</v>
      </c>
      <c r="F382" s="78" t="s">
        <v>312</v>
      </c>
      <c r="G382" s="78" t="s">
        <v>188</v>
      </c>
      <c r="H382" s="43" t="s">
        <v>804</v>
      </c>
      <c r="I382" s="43" t="s">
        <v>801</v>
      </c>
      <c r="J382" s="26" t="s">
        <v>8</v>
      </c>
      <c r="K382" s="26">
        <v>1</v>
      </c>
      <c r="L382" s="42">
        <v>43115</v>
      </c>
      <c r="M382" s="42">
        <v>43159</v>
      </c>
      <c r="N382" s="21">
        <f t="shared" ref="N382:N431" si="188">(+M382-L382)/7</f>
        <v>6.2857142857142856</v>
      </c>
      <c r="O382" s="26" t="s">
        <v>688</v>
      </c>
      <c r="P382" s="22">
        <v>1</v>
      </c>
      <c r="Q382" s="26" t="s">
        <v>1909</v>
      </c>
      <c r="R382" s="26"/>
      <c r="S382" s="23">
        <f t="shared" si="170"/>
        <v>-1438.6333333333334</v>
      </c>
      <c r="T382" s="24">
        <f t="shared" si="174"/>
        <v>100</v>
      </c>
      <c r="U382" s="25">
        <f t="shared" si="175"/>
        <v>6.2857142857142856</v>
      </c>
      <c r="V382" s="25">
        <f t="shared" si="176"/>
        <v>6.2857142857142856</v>
      </c>
      <c r="W382" s="25">
        <f t="shared" si="177"/>
        <v>6.2857142857142856</v>
      </c>
      <c r="X382" s="26"/>
      <c r="Y382" s="27" t="str">
        <f t="shared" si="180"/>
        <v>CUMPLIDA</v>
      </c>
      <c r="Z382" s="27" t="str">
        <f t="shared" si="178"/>
        <v>CUMPLIDO</v>
      </c>
      <c r="AA382" s="76" t="s">
        <v>203</v>
      </c>
      <c r="AB382" s="29" t="str">
        <f t="shared" si="181"/>
        <v>H4D16</v>
      </c>
      <c r="AC382" s="29">
        <f t="shared" si="179"/>
        <v>1</v>
      </c>
      <c r="AD382" s="29" t="str">
        <f t="shared" si="182"/>
        <v>H4D16 - 1</v>
      </c>
      <c r="AE382" s="30">
        <f t="shared" si="184"/>
        <v>5</v>
      </c>
      <c r="AF382" s="30">
        <f t="shared" si="185"/>
        <v>5</v>
      </c>
      <c r="AG382" s="30" t="str">
        <f t="shared" si="186"/>
        <v>H4D16.</v>
      </c>
      <c r="AH382" s="30" t="str">
        <f t="shared" si="187"/>
        <v>H4D16</v>
      </c>
      <c r="AI382" s="82"/>
      <c r="AJ382" s="82"/>
      <c r="AK382" s="82"/>
    </row>
    <row r="383" spans="1:37" s="83" customFormat="1" ht="350.1" customHeight="1" x14ac:dyDescent="0.2">
      <c r="A383" s="26">
        <v>292</v>
      </c>
      <c r="B383" s="15">
        <v>382</v>
      </c>
      <c r="C383" s="26"/>
      <c r="D383" s="80" t="s">
        <v>1267</v>
      </c>
      <c r="E383" s="80">
        <v>1702011</v>
      </c>
      <c r="F383" s="78" t="s">
        <v>1073</v>
      </c>
      <c r="G383" s="78" t="s">
        <v>189</v>
      </c>
      <c r="H383" s="78" t="s">
        <v>803</v>
      </c>
      <c r="I383" s="78" t="s">
        <v>802</v>
      </c>
      <c r="J383" s="80" t="s">
        <v>800</v>
      </c>
      <c r="K383" s="26">
        <v>1</v>
      </c>
      <c r="L383" s="42">
        <v>43132</v>
      </c>
      <c r="M383" s="42">
        <v>43281</v>
      </c>
      <c r="N383" s="21">
        <f t="shared" si="188"/>
        <v>21.285714285714285</v>
      </c>
      <c r="O383" s="26" t="s">
        <v>688</v>
      </c>
      <c r="P383" s="22">
        <v>1</v>
      </c>
      <c r="Q383" s="26" t="s">
        <v>1909</v>
      </c>
      <c r="R383" s="26"/>
      <c r="S383" s="23">
        <f t="shared" si="170"/>
        <v>-1442.7</v>
      </c>
      <c r="T383" s="24">
        <f t="shared" si="174"/>
        <v>100</v>
      </c>
      <c r="U383" s="25">
        <f t="shared" si="175"/>
        <v>21.285714285714285</v>
      </c>
      <c r="V383" s="25">
        <f t="shared" si="176"/>
        <v>21.285714285714285</v>
      </c>
      <c r="W383" s="25">
        <f t="shared" si="177"/>
        <v>21.285714285714285</v>
      </c>
      <c r="X383" s="26"/>
      <c r="Y383" s="27" t="str">
        <f t="shared" si="180"/>
        <v>CUMPLIDA</v>
      </c>
      <c r="Z383" s="27" t="str">
        <f t="shared" si="178"/>
        <v>CUMPLIDO</v>
      </c>
      <c r="AA383" s="76" t="s">
        <v>203</v>
      </c>
      <c r="AB383" s="29" t="str">
        <f t="shared" si="181"/>
        <v>H5D16</v>
      </c>
      <c r="AC383" s="29">
        <f t="shared" si="179"/>
        <v>1</v>
      </c>
      <c r="AD383" s="29" t="str">
        <f t="shared" si="182"/>
        <v>H5D16 - 1</v>
      </c>
      <c r="AE383" s="30">
        <f t="shared" si="184"/>
        <v>5</v>
      </c>
      <c r="AF383" s="30">
        <f t="shared" si="185"/>
        <v>5</v>
      </c>
      <c r="AG383" s="30" t="str">
        <f t="shared" si="186"/>
        <v>H5D16.</v>
      </c>
      <c r="AH383" s="30" t="str">
        <f t="shared" si="187"/>
        <v>H5D16</v>
      </c>
      <c r="AI383" s="82"/>
      <c r="AJ383" s="82"/>
      <c r="AK383" s="82"/>
    </row>
    <row r="384" spans="1:37" s="83" customFormat="1" ht="350.1" customHeight="1" x14ac:dyDescent="0.2">
      <c r="A384" s="26">
        <v>293</v>
      </c>
      <c r="B384" s="15">
        <v>383</v>
      </c>
      <c r="C384" s="26"/>
      <c r="D384" s="80" t="s">
        <v>1267</v>
      </c>
      <c r="E384" s="80">
        <v>1201003</v>
      </c>
      <c r="F384" s="78" t="s">
        <v>1074</v>
      </c>
      <c r="G384" s="78" t="s">
        <v>410</v>
      </c>
      <c r="H384" s="43" t="s">
        <v>409</v>
      </c>
      <c r="I384" s="43" t="s">
        <v>980</v>
      </c>
      <c r="J384" s="26" t="s">
        <v>397</v>
      </c>
      <c r="K384" s="26">
        <v>5</v>
      </c>
      <c r="L384" s="42">
        <v>43101</v>
      </c>
      <c r="M384" s="42">
        <v>43403</v>
      </c>
      <c r="N384" s="21">
        <f t="shared" si="188"/>
        <v>43.142857142857146</v>
      </c>
      <c r="O384" s="26" t="s">
        <v>386</v>
      </c>
      <c r="P384" s="22">
        <v>3</v>
      </c>
      <c r="Q384" s="26" t="s">
        <v>1909</v>
      </c>
      <c r="R384" s="26"/>
      <c r="S384" s="23">
        <f t="shared" si="170"/>
        <v>-1446.7666666666667</v>
      </c>
      <c r="T384" s="24">
        <f t="shared" si="174"/>
        <v>60</v>
      </c>
      <c r="U384" s="25">
        <f t="shared" si="175"/>
        <v>25.88571428571429</v>
      </c>
      <c r="V384" s="25">
        <f t="shared" si="176"/>
        <v>25.88571428571429</v>
      </c>
      <c r="W384" s="25">
        <f t="shared" si="177"/>
        <v>43.142857142857146</v>
      </c>
      <c r="X384" s="26"/>
      <c r="Y384" s="27" t="str">
        <f t="shared" si="180"/>
        <v>VENCIDA</v>
      </c>
      <c r="Z384" s="27" t="str">
        <f t="shared" si="178"/>
        <v>VENCIDO</v>
      </c>
      <c r="AA384" s="76" t="s">
        <v>203</v>
      </c>
      <c r="AB384" s="29" t="str">
        <f t="shared" si="181"/>
        <v>H6D16</v>
      </c>
      <c r="AC384" s="29">
        <f t="shared" si="179"/>
        <v>1</v>
      </c>
      <c r="AD384" s="29" t="str">
        <f t="shared" si="182"/>
        <v>H6D16 - 1</v>
      </c>
      <c r="AE384" s="30">
        <f t="shared" si="184"/>
        <v>1</v>
      </c>
      <c r="AF384" s="30">
        <f t="shared" si="185"/>
        <v>1</v>
      </c>
      <c r="AG384" s="30" t="str">
        <f t="shared" si="186"/>
        <v>H6D16.</v>
      </c>
      <c r="AH384" s="30" t="str">
        <f t="shared" si="187"/>
        <v>H6D16</v>
      </c>
      <c r="AI384" s="82"/>
      <c r="AJ384" s="82"/>
      <c r="AK384" s="82"/>
    </row>
    <row r="385" spans="1:37" s="83" customFormat="1" ht="350.1" customHeight="1" x14ac:dyDescent="0.2">
      <c r="A385" s="26">
        <v>294</v>
      </c>
      <c r="B385" s="15">
        <v>384</v>
      </c>
      <c r="C385" s="26"/>
      <c r="D385" s="80" t="s">
        <v>1267</v>
      </c>
      <c r="E385" s="80" t="s">
        <v>207</v>
      </c>
      <c r="F385" s="78" t="s">
        <v>1283</v>
      </c>
      <c r="G385" s="78" t="s">
        <v>208</v>
      </c>
      <c r="H385" s="78" t="s">
        <v>873</v>
      </c>
      <c r="I385" s="43" t="s">
        <v>874</v>
      </c>
      <c r="J385" s="26" t="s">
        <v>8</v>
      </c>
      <c r="K385" s="26">
        <v>1</v>
      </c>
      <c r="L385" s="42">
        <v>43040</v>
      </c>
      <c r="M385" s="42">
        <v>43099</v>
      </c>
      <c r="N385" s="21">
        <f t="shared" si="188"/>
        <v>8.4285714285714288</v>
      </c>
      <c r="O385" s="26" t="s">
        <v>805</v>
      </c>
      <c r="P385" s="22">
        <v>0.25</v>
      </c>
      <c r="Q385" s="26" t="s">
        <v>1909</v>
      </c>
      <c r="R385" s="26"/>
      <c r="S385" s="23">
        <f t="shared" si="170"/>
        <v>-1436.6333333333334</v>
      </c>
      <c r="T385" s="24">
        <f t="shared" si="174"/>
        <v>25</v>
      </c>
      <c r="U385" s="25">
        <f t="shared" si="175"/>
        <v>2.1071428571428572</v>
      </c>
      <c r="V385" s="25">
        <f t="shared" si="176"/>
        <v>2.1071428571428572</v>
      </c>
      <c r="W385" s="25">
        <f t="shared" si="177"/>
        <v>8.4285714285714288</v>
      </c>
      <c r="X385" s="26"/>
      <c r="Y385" s="27" t="str">
        <f t="shared" si="180"/>
        <v>VENCIDA</v>
      </c>
      <c r="Z385" s="27" t="str">
        <f t="shared" si="178"/>
        <v>VENCIDO</v>
      </c>
      <c r="AA385" s="76" t="s">
        <v>231</v>
      </c>
      <c r="AB385" s="29" t="str">
        <f t="shared" si="181"/>
        <v>H1ECP</v>
      </c>
      <c r="AC385" s="29">
        <f t="shared" si="179"/>
        <v>1</v>
      </c>
      <c r="AD385" s="29" t="str">
        <f t="shared" si="182"/>
        <v>H1ECP - 1</v>
      </c>
      <c r="AE385" s="30">
        <f t="shared" si="184"/>
        <v>1</v>
      </c>
      <c r="AF385" s="30">
        <f t="shared" si="185"/>
        <v>1</v>
      </c>
      <c r="AG385" s="30" t="str">
        <f t="shared" si="186"/>
        <v>H1ECP.</v>
      </c>
      <c r="AH385" s="30" t="str">
        <f t="shared" si="187"/>
        <v>H1ECP</v>
      </c>
      <c r="AI385" s="82"/>
      <c r="AJ385" s="82"/>
      <c r="AK385" s="82"/>
    </row>
    <row r="386" spans="1:37" s="83" customFormat="1" ht="350.1" customHeight="1" x14ac:dyDescent="0.2">
      <c r="A386" s="26">
        <v>295</v>
      </c>
      <c r="B386" s="15">
        <v>385</v>
      </c>
      <c r="C386" s="26"/>
      <c r="D386" s="80" t="s">
        <v>1267</v>
      </c>
      <c r="E386" s="80" t="s">
        <v>207</v>
      </c>
      <c r="F386" s="78" t="s">
        <v>424</v>
      </c>
      <c r="G386" s="78" t="s">
        <v>209</v>
      </c>
      <c r="H386" s="78" t="s">
        <v>875</v>
      </c>
      <c r="I386" s="78" t="s">
        <v>874</v>
      </c>
      <c r="J386" s="80" t="s">
        <v>8</v>
      </c>
      <c r="K386" s="80">
        <v>1</v>
      </c>
      <c r="L386" s="42">
        <v>43040</v>
      </c>
      <c r="M386" s="42">
        <v>43099</v>
      </c>
      <c r="N386" s="21">
        <f t="shared" si="188"/>
        <v>8.4285714285714288</v>
      </c>
      <c r="O386" s="26" t="s">
        <v>805</v>
      </c>
      <c r="P386" s="22">
        <v>1</v>
      </c>
      <c r="Q386" s="26" t="s">
        <v>1909</v>
      </c>
      <c r="R386" s="26"/>
      <c r="S386" s="23">
        <f t="shared" si="170"/>
        <v>-1436.6333333333334</v>
      </c>
      <c r="T386" s="24">
        <f t="shared" si="174"/>
        <v>100</v>
      </c>
      <c r="U386" s="25">
        <f t="shared" si="175"/>
        <v>8.4285714285714288</v>
      </c>
      <c r="V386" s="25">
        <f t="shared" si="176"/>
        <v>8.4285714285714288</v>
      </c>
      <c r="W386" s="25">
        <f t="shared" si="177"/>
        <v>8.4285714285714288</v>
      </c>
      <c r="X386" s="26"/>
      <c r="Y386" s="27" t="str">
        <f t="shared" si="180"/>
        <v>CUMPLIDA</v>
      </c>
      <c r="Z386" s="27" t="str">
        <f t="shared" si="178"/>
        <v>CUMPLIDO</v>
      </c>
      <c r="AA386" s="76" t="s">
        <v>231</v>
      </c>
      <c r="AB386" s="29" t="str">
        <f t="shared" si="181"/>
        <v>H3ECP</v>
      </c>
      <c r="AC386" s="29">
        <f t="shared" si="179"/>
        <v>1</v>
      </c>
      <c r="AD386" s="29" t="str">
        <f t="shared" si="182"/>
        <v>H3ECP - 1</v>
      </c>
      <c r="AE386" s="30">
        <f t="shared" si="184"/>
        <v>5</v>
      </c>
      <c r="AF386" s="30">
        <f t="shared" si="185"/>
        <v>5</v>
      </c>
      <c r="AG386" s="30" t="str">
        <f t="shared" si="186"/>
        <v>H3ECP.</v>
      </c>
      <c r="AH386" s="30" t="str">
        <f t="shared" si="187"/>
        <v>H3ECP</v>
      </c>
      <c r="AI386" s="82"/>
      <c r="AJ386" s="82"/>
      <c r="AK386" s="82"/>
    </row>
    <row r="387" spans="1:37" s="83" customFormat="1" ht="350.1" customHeight="1" x14ac:dyDescent="0.2">
      <c r="A387" s="26">
        <v>296</v>
      </c>
      <c r="B387" s="15">
        <v>386</v>
      </c>
      <c r="C387" s="26"/>
      <c r="D387" s="80" t="s">
        <v>1046</v>
      </c>
      <c r="E387" s="80" t="s">
        <v>207</v>
      </c>
      <c r="F387" s="78" t="s">
        <v>313</v>
      </c>
      <c r="G387" s="78" t="s">
        <v>210</v>
      </c>
      <c r="H387" s="78" t="s">
        <v>877</v>
      </c>
      <c r="I387" s="78" t="s">
        <v>878</v>
      </c>
      <c r="J387" s="80" t="s">
        <v>876</v>
      </c>
      <c r="K387" s="26">
        <v>2</v>
      </c>
      <c r="L387" s="42">
        <v>43040</v>
      </c>
      <c r="M387" s="42">
        <v>43189</v>
      </c>
      <c r="N387" s="21">
        <f t="shared" si="188"/>
        <v>21.285714285714285</v>
      </c>
      <c r="O387" s="26" t="s">
        <v>805</v>
      </c>
      <c r="P387" s="22">
        <v>0.66710000000000003</v>
      </c>
      <c r="Q387" s="43" t="s">
        <v>2105</v>
      </c>
      <c r="R387" s="26"/>
      <c r="S387" s="23">
        <f t="shared" ref="S387:S450" si="189">(R387-M387)/30</f>
        <v>-1439.6333333333334</v>
      </c>
      <c r="T387" s="24">
        <f t="shared" si="174"/>
        <v>33.355000000000004</v>
      </c>
      <c r="U387" s="25">
        <f t="shared" si="175"/>
        <v>7.09985</v>
      </c>
      <c r="V387" s="25">
        <f t="shared" si="176"/>
        <v>7.09985</v>
      </c>
      <c r="W387" s="25">
        <f t="shared" si="177"/>
        <v>21.285714285714285</v>
      </c>
      <c r="X387" s="26"/>
      <c r="Y387" s="27" t="str">
        <f t="shared" si="180"/>
        <v>VENCIDA</v>
      </c>
      <c r="Z387" s="27" t="str">
        <f t="shared" si="178"/>
        <v>VENCIDO</v>
      </c>
      <c r="AA387" s="76" t="s">
        <v>231</v>
      </c>
      <c r="AB387" s="29" t="str">
        <f t="shared" si="181"/>
        <v>H5ECP</v>
      </c>
      <c r="AC387" s="29">
        <f t="shared" si="179"/>
        <v>1</v>
      </c>
      <c r="AD387" s="29" t="str">
        <f t="shared" si="182"/>
        <v>H5ECP - 1</v>
      </c>
      <c r="AE387" s="30">
        <f t="shared" si="184"/>
        <v>1</v>
      </c>
      <c r="AF387" s="30">
        <f t="shared" si="185"/>
        <v>1</v>
      </c>
      <c r="AG387" s="30" t="str">
        <f t="shared" si="186"/>
        <v>H5ECP.</v>
      </c>
      <c r="AH387" s="30" t="str">
        <f t="shared" si="187"/>
        <v>H5ECP</v>
      </c>
      <c r="AI387" s="82"/>
      <c r="AJ387" s="82"/>
      <c r="AK387" s="82"/>
    </row>
    <row r="388" spans="1:37" s="83" customFormat="1" ht="350.1" customHeight="1" x14ac:dyDescent="0.2">
      <c r="A388" s="26">
        <v>297</v>
      </c>
      <c r="B388" s="15">
        <v>387</v>
      </c>
      <c r="C388" s="26"/>
      <c r="D388" s="80" t="s">
        <v>1046</v>
      </c>
      <c r="E388" s="80" t="s">
        <v>207</v>
      </c>
      <c r="F388" s="78" t="s">
        <v>946</v>
      </c>
      <c r="G388" s="78" t="s">
        <v>211</v>
      </c>
      <c r="H388" s="78" t="s">
        <v>879</v>
      </c>
      <c r="I388" s="78" t="s">
        <v>880</v>
      </c>
      <c r="J388" s="80" t="s">
        <v>876</v>
      </c>
      <c r="K388" s="26">
        <v>2</v>
      </c>
      <c r="L388" s="42">
        <v>43040</v>
      </c>
      <c r="M388" s="42">
        <v>43189</v>
      </c>
      <c r="N388" s="21">
        <f t="shared" si="188"/>
        <v>21.285714285714285</v>
      </c>
      <c r="O388" s="26" t="s">
        <v>805</v>
      </c>
      <c r="P388" s="22">
        <v>0.85699999999999998</v>
      </c>
      <c r="Q388" s="26" t="s">
        <v>1909</v>
      </c>
      <c r="R388" s="26"/>
      <c r="S388" s="23">
        <f t="shared" si="189"/>
        <v>-1439.6333333333334</v>
      </c>
      <c r="T388" s="24">
        <f t="shared" si="174"/>
        <v>42.85</v>
      </c>
      <c r="U388" s="25">
        <f t="shared" si="175"/>
        <v>9.1209285714285713</v>
      </c>
      <c r="V388" s="25">
        <f t="shared" si="176"/>
        <v>9.1209285714285713</v>
      </c>
      <c r="W388" s="25">
        <f t="shared" si="177"/>
        <v>21.285714285714285</v>
      </c>
      <c r="X388" s="26"/>
      <c r="Y388" s="27" t="str">
        <f t="shared" si="180"/>
        <v>VENCIDA</v>
      </c>
      <c r="Z388" s="27" t="str">
        <f t="shared" si="178"/>
        <v>VENCIDO</v>
      </c>
      <c r="AA388" s="76" t="s">
        <v>231</v>
      </c>
      <c r="AB388" s="29" t="str">
        <f t="shared" si="181"/>
        <v>H6ECP</v>
      </c>
      <c r="AC388" s="29">
        <f t="shared" si="179"/>
        <v>1</v>
      </c>
      <c r="AD388" s="29" t="str">
        <f t="shared" si="182"/>
        <v>H6ECP - 1</v>
      </c>
      <c r="AE388" s="30">
        <f t="shared" si="184"/>
        <v>1</v>
      </c>
      <c r="AF388" s="30">
        <f t="shared" si="185"/>
        <v>1</v>
      </c>
      <c r="AG388" s="30" t="str">
        <f t="shared" si="186"/>
        <v>H6ECP.</v>
      </c>
      <c r="AH388" s="30" t="str">
        <f t="shared" si="187"/>
        <v>H6ECP</v>
      </c>
      <c r="AI388" s="82"/>
      <c r="AJ388" s="82"/>
      <c r="AK388" s="82"/>
    </row>
    <row r="389" spans="1:37" s="83" customFormat="1" ht="350.1" customHeight="1" x14ac:dyDescent="0.2">
      <c r="A389" s="26">
        <v>298</v>
      </c>
      <c r="B389" s="15">
        <v>388</v>
      </c>
      <c r="C389" s="26"/>
      <c r="D389" s="80" t="s">
        <v>1046</v>
      </c>
      <c r="E389" s="80" t="s">
        <v>29</v>
      </c>
      <c r="F389" s="78" t="s">
        <v>1226</v>
      </c>
      <c r="G389" s="78" t="s">
        <v>212</v>
      </c>
      <c r="H389" s="78" t="s">
        <v>1228</v>
      </c>
      <c r="I389" s="78" t="s">
        <v>881</v>
      </c>
      <c r="J389" s="80" t="s">
        <v>9</v>
      </c>
      <c r="K389" s="26">
        <v>1</v>
      </c>
      <c r="L389" s="42">
        <v>43040</v>
      </c>
      <c r="M389" s="42">
        <v>43099</v>
      </c>
      <c r="N389" s="21">
        <f t="shared" si="188"/>
        <v>8.4285714285714288</v>
      </c>
      <c r="O389" s="26" t="s">
        <v>805</v>
      </c>
      <c r="P389" s="22">
        <v>1</v>
      </c>
      <c r="Q389" s="26" t="s">
        <v>1909</v>
      </c>
      <c r="R389" s="26"/>
      <c r="S389" s="23">
        <f t="shared" si="189"/>
        <v>-1436.6333333333334</v>
      </c>
      <c r="T389" s="24">
        <f t="shared" si="174"/>
        <v>100</v>
      </c>
      <c r="U389" s="25">
        <f t="shared" si="175"/>
        <v>8.4285714285714288</v>
      </c>
      <c r="V389" s="25">
        <f t="shared" si="176"/>
        <v>8.4285714285714288</v>
      </c>
      <c r="W389" s="25">
        <f t="shared" si="177"/>
        <v>8.4285714285714288</v>
      </c>
      <c r="X389" s="26"/>
      <c r="Y389" s="27" t="str">
        <f t="shared" si="180"/>
        <v>CUMPLIDA</v>
      </c>
      <c r="Z389" s="27" t="str">
        <f t="shared" si="178"/>
        <v>VENCIDO</v>
      </c>
      <c r="AA389" s="76" t="s">
        <v>231</v>
      </c>
      <c r="AB389" s="29" t="str">
        <f t="shared" si="181"/>
        <v>H7ECP</v>
      </c>
      <c r="AC389" s="29">
        <f t="shared" si="179"/>
        <v>1</v>
      </c>
      <c r="AD389" s="29" t="str">
        <f t="shared" si="182"/>
        <v>H7ECP - 1</v>
      </c>
      <c r="AE389" s="30">
        <f t="shared" si="184"/>
        <v>5</v>
      </c>
      <c r="AF389" s="30">
        <f t="shared" si="185"/>
        <v>1</v>
      </c>
      <c r="AG389" s="30" t="str">
        <f t="shared" si="186"/>
        <v>H7ECP.</v>
      </c>
      <c r="AH389" s="30" t="str">
        <f t="shared" si="187"/>
        <v>H7ECP</v>
      </c>
      <c r="AI389" s="82"/>
      <c r="AJ389" s="82"/>
      <c r="AK389" s="82"/>
    </row>
    <row r="390" spans="1:37" s="83" customFormat="1" ht="350.1" customHeight="1" x14ac:dyDescent="0.2">
      <c r="A390" s="26"/>
      <c r="B390" s="15">
        <v>389</v>
      </c>
      <c r="C390" s="26"/>
      <c r="D390" s="80"/>
      <c r="E390" s="80" t="s">
        <v>29</v>
      </c>
      <c r="F390" s="78" t="s">
        <v>1310</v>
      </c>
      <c r="G390" s="78" t="s">
        <v>213</v>
      </c>
      <c r="H390" s="78" t="s">
        <v>1227</v>
      </c>
      <c r="I390" s="78" t="s">
        <v>882</v>
      </c>
      <c r="J390" s="80" t="s">
        <v>8</v>
      </c>
      <c r="K390" s="26">
        <v>1</v>
      </c>
      <c r="L390" s="42">
        <v>43040</v>
      </c>
      <c r="M390" s="42">
        <v>43099</v>
      </c>
      <c r="N390" s="21">
        <f t="shared" si="188"/>
        <v>8.4285714285714288</v>
      </c>
      <c r="O390" s="26" t="s">
        <v>805</v>
      </c>
      <c r="P390" s="22">
        <v>1</v>
      </c>
      <c r="Q390" s="26" t="s">
        <v>1909</v>
      </c>
      <c r="R390" s="26"/>
      <c r="S390" s="23">
        <f t="shared" si="189"/>
        <v>-1436.6333333333334</v>
      </c>
      <c r="T390" s="24">
        <f t="shared" si="174"/>
        <v>100</v>
      </c>
      <c r="U390" s="25">
        <f t="shared" si="175"/>
        <v>8.4285714285714288</v>
      </c>
      <c r="V390" s="25">
        <f t="shared" si="176"/>
        <v>8.4285714285714288</v>
      </c>
      <c r="W390" s="25">
        <f t="shared" si="177"/>
        <v>8.4285714285714288</v>
      </c>
      <c r="X390" s="26"/>
      <c r="Y390" s="27" t="str">
        <f t="shared" si="180"/>
        <v>CUMPLIDA</v>
      </c>
      <c r="Z390" s="27" t="str">
        <f t="shared" si="178"/>
        <v/>
      </c>
      <c r="AA390" s="76" t="s">
        <v>231</v>
      </c>
      <c r="AB390" s="29" t="str">
        <f t="shared" si="181"/>
        <v>H7ECP</v>
      </c>
      <c r="AC390" s="29">
        <f t="shared" si="179"/>
        <v>2</v>
      </c>
      <c r="AD390" s="29" t="str">
        <f t="shared" si="182"/>
        <v>H7ECP - 2</v>
      </c>
      <c r="AE390" s="30">
        <f t="shared" si="184"/>
        <v>5</v>
      </c>
      <c r="AF390" s="30">
        <f t="shared" si="185"/>
        <v>1</v>
      </c>
      <c r="AG390" s="30" t="str">
        <f t="shared" si="186"/>
        <v>H7ECP.</v>
      </c>
      <c r="AH390" s="30" t="str">
        <f t="shared" si="187"/>
        <v>H7ECP</v>
      </c>
      <c r="AI390" s="82"/>
      <c r="AJ390" s="82"/>
      <c r="AK390" s="82"/>
    </row>
    <row r="391" spans="1:37" s="83" customFormat="1" ht="350.1" customHeight="1" x14ac:dyDescent="0.2">
      <c r="A391" s="26"/>
      <c r="B391" s="15">
        <v>390</v>
      </c>
      <c r="C391" s="26"/>
      <c r="D391" s="80"/>
      <c r="E391" s="80" t="s">
        <v>29</v>
      </c>
      <c r="F391" s="78" t="s">
        <v>1229</v>
      </c>
      <c r="G391" s="78" t="s">
        <v>213</v>
      </c>
      <c r="H391" s="78" t="s">
        <v>1230</v>
      </c>
      <c r="I391" s="78" t="s">
        <v>883</v>
      </c>
      <c r="J391" s="80" t="s">
        <v>193</v>
      </c>
      <c r="K391" s="26">
        <v>2</v>
      </c>
      <c r="L391" s="42">
        <v>43040</v>
      </c>
      <c r="M391" s="42">
        <v>43189</v>
      </c>
      <c r="N391" s="21">
        <f t="shared" si="188"/>
        <v>21.285714285714285</v>
      </c>
      <c r="O391" s="26" t="s">
        <v>805</v>
      </c>
      <c r="P391" s="22">
        <v>1</v>
      </c>
      <c r="Q391" s="26" t="s">
        <v>1909</v>
      </c>
      <c r="R391" s="26"/>
      <c r="S391" s="23">
        <f t="shared" si="189"/>
        <v>-1439.6333333333334</v>
      </c>
      <c r="T391" s="24">
        <f t="shared" si="174"/>
        <v>50</v>
      </c>
      <c r="U391" s="25">
        <f t="shared" si="175"/>
        <v>10.642857142857142</v>
      </c>
      <c r="V391" s="25">
        <f t="shared" si="176"/>
        <v>10.642857142857142</v>
      </c>
      <c r="W391" s="25">
        <f t="shared" si="177"/>
        <v>21.285714285714285</v>
      </c>
      <c r="X391" s="26"/>
      <c r="Y391" s="27" t="str">
        <f t="shared" si="180"/>
        <v>VENCIDA</v>
      </c>
      <c r="Z391" s="27" t="str">
        <f t="shared" si="178"/>
        <v/>
      </c>
      <c r="AA391" s="76" t="s">
        <v>231</v>
      </c>
      <c r="AB391" s="29" t="str">
        <f t="shared" si="181"/>
        <v>H7ECP</v>
      </c>
      <c r="AC391" s="29">
        <f t="shared" si="179"/>
        <v>3</v>
      </c>
      <c r="AD391" s="29" t="str">
        <f t="shared" si="182"/>
        <v>H7ECP - 3</v>
      </c>
      <c r="AE391" s="30">
        <f t="shared" si="184"/>
        <v>1</v>
      </c>
      <c r="AF391" s="30">
        <f t="shared" si="185"/>
        <v>1</v>
      </c>
      <c r="AG391" s="30" t="str">
        <f t="shared" si="186"/>
        <v>H7ECP.</v>
      </c>
      <c r="AH391" s="30" t="str">
        <f t="shared" si="187"/>
        <v>H7ECP</v>
      </c>
      <c r="AI391" s="82"/>
      <c r="AJ391" s="82"/>
      <c r="AK391" s="82"/>
    </row>
    <row r="392" spans="1:37" s="83" customFormat="1" ht="350.1" customHeight="1" x14ac:dyDescent="0.2">
      <c r="A392" s="26">
        <v>299</v>
      </c>
      <c r="B392" s="15">
        <v>391</v>
      </c>
      <c r="C392" s="26"/>
      <c r="D392" s="80" t="s">
        <v>1046</v>
      </c>
      <c r="E392" s="80" t="s">
        <v>29</v>
      </c>
      <c r="F392" s="78" t="s">
        <v>947</v>
      </c>
      <c r="G392" s="78" t="s">
        <v>214</v>
      </c>
      <c r="H392" s="78" t="s">
        <v>884</v>
      </c>
      <c r="I392" s="78" t="s">
        <v>885</v>
      </c>
      <c r="J392" s="80" t="s">
        <v>9</v>
      </c>
      <c r="K392" s="26">
        <v>1</v>
      </c>
      <c r="L392" s="42">
        <v>43040</v>
      </c>
      <c r="M392" s="42">
        <v>43099</v>
      </c>
      <c r="N392" s="21">
        <f t="shared" si="188"/>
        <v>8.4285714285714288</v>
      </c>
      <c r="O392" s="26" t="s">
        <v>805</v>
      </c>
      <c r="P392" s="22">
        <v>0</v>
      </c>
      <c r="Q392" s="26" t="s">
        <v>1909</v>
      </c>
      <c r="R392" s="26"/>
      <c r="S392" s="23">
        <f t="shared" si="189"/>
        <v>-1436.6333333333334</v>
      </c>
      <c r="T392" s="24">
        <f t="shared" si="174"/>
        <v>0</v>
      </c>
      <c r="U392" s="25">
        <f t="shared" si="175"/>
        <v>0</v>
      </c>
      <c r="V392" s="25">
        <f t="shared" si="176"/>
        <v>0</v>
      </c>
      <c r="W392" s="25">
        <f t="shared" si="177"/>
        <v>8.4285714285714288</v>
      </c>
      <c r="X392" s="26"/>
      <c r="Y392" s="27" t="str">
        <f t="shared" si="180"/>
        <v>VENCIDA</v>
      </c>
      <c r="Z392" s="27" t="str">
        <f t="shared" si="178"/>
        <v>VENCIDO</v>
      </c>
      <c r="AA392" s="76" t="s">
        <v>231</v>
      </c>
      <c r="AB392" s="29" t="str">
        <f t="shared" si="181"/>
        <v>H8ECP</v>
      </c>
      <c r="AC392" s="29">
        <f t="shared" si="179"/>
        <v>1</v>
      </c>
      <c r="AD392" s="29" t="str">
        <f t="shared" si="182"/>
        <v>H8ECP - 1</v>
      </c>
      <c r="AE392" s="30">
        <f t="shared" si="184"/>
        <v>1</v>
      </c>
      <c r="AF392" s="30">
        <f t="shared" si="185"/>
        <v>1</v>
      </c>
      <c r="AG392" s="30" t="str">
        <f t="shared" si="186"/>
        <v>H8ECP.</v>
      </c>
      <c r="AH392" s="30" t="str">
        <f t="shared" si="187"/>
        <v>H8ECP</v>
      </c>
      <c r="AI392" s="82"/>
      <c r="AJ392" s="82"/>
      <c r="AK392" s="82"/>
    </row>
    <row r="393" spans="1:37" s="83" customFormat="1" ht="350.1" customHeight="1" x14ac:dyDescent="0.2">
      <c r="A393" s="26">
        <v>300</v>
      </c>
      <c r="B393" s="15">
        <v>392</v>
      </c>
      <c r="C393" s="26"/>
      <c r="D393" s="80" t="s">
        <v>1046</v>
      </c>
      <c r="E393" s="80" t="s">
        <v>20</v>
      </c>
      <c r="F393" s="78" t="s">
        <v>1075</v>
      </c>
      <c r="G393" s="78" t="s">
        <v>215</v>
      </c>
      <c r="H393" s="78" t="s">
        <v>886</v>
      </c>
      <c r="I393" s="78" t="s">
        <v>887</v>
      </c>
      <c r="J393" s="80" t="s">
        <v>55</v>
      </c>
      <c r="K393" s="26">
        <v>3</v>
      </c>
      <c r="L393" s="42">
        <v>43040</v>
      </c>
      <c r="M393" s="42">
        <v>43342</v>
      </c>
      <c r="N393" s="21">
        <f t="shared" si="188"/>
        <v>43.142857142857146</v>
      </c>
      <c r="O393" s="26" t="s">
        <v>805</v>
      </c>
      <c r="P393" s="22">
        <v>0</v>
      </c>
      <c r="Q393" s="26" t="s">
        <v>1909</v>
      </c>
      <c r="R393" s="26"/>
      <c r="S393" s="23">
        <f t="shared" si="189"/>
        <v>-1444.7333333333333</v>
      </c>
      <c r="T393" s="24">
        <f t="shared" si="174"/>
        <v>0</v>
      </c>
      <c r="U393" s="25">
        <f t="shared" si="175"/>
        <v>0</v>
      </c>
      <c r="V393" s="25">
        <f t="shared" si="176"/>
        <v>0</v>
      </c>
      <c r="W393" s="25">
        <f t="shared" si="177"/>
        <v>43.142857142857146</v>
      </c>
      <c r="X393" s="26"/>
      <c r="Y393" s="27" t="str">
        <f t="shared" si="180"/>
        <v>VENCIDA</v>
      </c>
      <c r="Z393" s="27" t="str">
        <f t="shared" si="178"/>
        <v>VENCIDO</v>
      </c>
      <c r="AA393" s="76" t="s">
        <v>231</v>
      </c>
      <c r="AB393" s="29" t="str">
        <f t="shared" si="181"/>
        <v>H10ECP</v>
      </c>
      <c r="AC393" s="29">
        <f t="shared" si="179"/>
        <v>1</v>
      </c>
      <c r="AD393" s="29" t="str">
        <f t="shared" si="182"/>
        <v>H10ECP - 1</v>
      </c>
      <c r="AE393" s="30">
        <f t="shared" si="184"/>
        <v>1</v>
      </c>
      <c r="AF393" s="30">
        <f t="shared" si="185"/>
        <v>1</v>
      </c>
      <c r="AG393" s="30" t="str">
        <f t="shared" si="186"/>
        <v>H10ECP.</v>
      </c>
      <c r="AH393" s="30" t="str">
        <f t="shared" si="187"/>
        <v>H10ECP</v>
      </c>
      <c r="AI393" s="82"/>
      <c r="AJ393" s="82"/>
      <c r="AK393" s="82"/>
    </row>
    <row r="394" spans="1:37" s="83" customFormat="1" ht="350.1" customHeight="1" x14ac:dyDescent="0.2">
      <c r="A394" s="26">
        <v>301</v>
      </c>
      <c r="B394" s="15">
        <v>393</v>
      </c>
      <c r="C394" s="26"/>
      <c r="D394" s="80" t="s">
        <v>1284</v>
      </c>
      <c r="E394" s="80" t="s">
        <v>20</v>
      </c>
      <c r="F394" s="78" t="s">
        <v>758</v>
      </c>
      <c r="G394" s="78" t="s">
        <v>216</v>
      </c>
      <c r="H394" s="78" t="s">
        <v>762</v>
      </c>
      <c r="I394" s="78" t="s">
        <v>760</v>
      </c>
      <c r="J394" s="80" t="s">
        <v>761</v>
      </c>
      <c r="K394" s="26">
        <v>2</v>
      </c>
      <c r="L394" s="42">
        <v>43040</v>
      </c>
      <c r="M394" s="42">
        <v>43099</v>
      </c>
      <c r="N394" s="21">
        <f t="shared" si="188"/>
        <v>8.4285714285714288</v>
      </c>
      <c r="O394" s="26" t="s">
        <v>688</v>
      </c>
      <c r="P394" s="22">
        <v>2</v>
      </c>
      <c r="Q394" s="26" t="s">
        <v>1909</v>
      </c>
      <c r="R394" s="26"/>
      <c r="S394" s="23">
        <f t="shared" si="189"/>
        <v>-1436.6333333333334</v>
      </c>
      <c r="T394" s="24">
        <f t="shared" si="174"/>
        <v>100</v>
      </c>
      <c r="U394" s="25">
        <f t="shared" si="175"/>
        <v>8.4285714285714288</v>
      </c>
      <c r="V394" s="25">
        <f t="shared" si="176"/>
        <v>8.4285714285714288</v>
      </c>
      <c r="W394" s="25">
        <f t="shared" si="177"/>
        <v>8.4285714285714288</v>
      </c>
      <c r="X394" s="26"/>
      <c r="Y394" s="27" t="str">
        <f t="shared" si="180"/>
        <v>CUMPLIDA</v>
      </c>
      <c r="Z394" s="27" t="str">
        <f t="shared" si="178"/>
        <v>CUMPLIDO</v>
      </c>
      <c r="AA394" s="76" t="s">
        <v>231</v>
      </c>
      <c r="AB394" s="29" t="str">
        <f t="shared" si="181"/>
        <v>H11ECP</v>
      </c>
      <c r="AC394" s="29">
        <f t="shared" si="179"/>
        <v>1</v>
      </c>
      <c r="AD394" s="29" t="str">
        <f t="shared" si="182"/>
        <v>H11ECP - 1</v>
      </c>
      <c r="AE394" s="30">
        <f t="shared" si="184"/>
        <v>5</v>
      </c>
      <c r="AF394" s="30">
        <f t="shared" si="185"/>
        <v>5</v>
      </c>
      <c r="AG394" s="30" t="str">
        <f t="shared" si="186"/>
        <v>H11ECP.</v>
      </c>
      <c r="AH394" s="30" t="str">
        <f t="shared" si="187"/>
        <v>H11ECP</v>
      </c>
      <c r="AI394" s="82"/>
      <c r="AJ394" s="82"/>
      <c r="AK394" s="82"/>
    </row>
    <row r="395" spans="1:37" s="83" customFormat="1" ht="350.1" customHeight="1" x14ac:dyDescent="0.2">
      <c r="A395" s="26"/>
      <c r="B395" s="15">
        <v>394</v>
      </c>
      <c r="C395" s="26"/>
      <c r="D395" s="80"/>
      <c r="E395" s="80" t="s">
        <v>20</v>
      </c>
      <c r="F395" s="78" t="s">
        <v>759</v>
      </c>
      <c r="G395" s="78" t="s">
        <v>216</v>
      </c>
      <c r="H395" s="43" t="s">
        <v>763</v>
      </c>
      <c r="I395" s="43" t="s">
        <v>334</v>
      </c>
      <c r="J395" s="26" t="s">
        <v>816</v>
      </c>
      <c r="K395" s="77">
        <v>2</v>
      </c>
      <c r="L395" s="92">
        <v>43040</v>
      </c>
      <c r="M395" s="92">
        <v>43099</v>
      </c>
      <c r="N395" s="21">
        <f t="shared" si="188"/>
        <v>8.4285714285714288</v>
      </c>
      <c r="O395" s="26" t="s">
        <v>19</v>
      </c>
      <c r="P395" s="22">
        <v>2</v>
      </c>
      <c r="Q395" s="26" t="s">
        <v>1909</v>
      </c>
      <c r="R395" s="26"/>
      <c r="S395" s="23">
        <f t="shared" si="189"/>
        <v>-1436.6333333333334</v>
      </c>
      <c r="T395" s="24">
        <f t="shared" si="174"/>
        <v>100</v>
      </c>
      <c r="U395" s="25">
        <f t="shared" si="175"/>
        <v>8.4285714285714288</v>
      </c>
      <c r="V395" s="25">
        <f t="shared" si="176"/>
        <v>8.4285714285714288</v>
      </c>
      <c r="W395" s="25">
        <f t="shared" si="177"/>
        <v>8.4285714285714288</v>
      </c>
      <c r="X395" s="26"/>
      <c r="Y395" s="27" t="str">
        <f t="shared" si="180"/>
        <v>CUMPLIDA</v>
      </c>
      <c r="Z395" s="27" t="str">
        <f t="shared" si="178"/>
        <v/>
      </c>
      <c r="AA395" s="76" t="s">
        <v>231</v>
      </c>
      <c r="AB395" s="29" t="str">
        <f t="shared" si="181"/>
        <v>H11ECP</v>
      </c>
      <c r="AC395" s="29">
        <f t="shared" si="179"/>
        <v>2</v>
      </c>
      <c r="AD395" s="29" t="str">
        <f t="shared" si="182"/>
        <v>H11ECP - 2</v>
      </c>
      <c r="AE395" s="30">
        <f t="shared" si="184"/>
        <v>5</v>
      </c>
      <c r="AF395" s="30">
        <f t="shared" si="185"/>
        <v>5</v>
      </c>
      <c r="AG395" s="30" t="str">
        <f t="shared" si="186"/>
        <v>H11ECP.</v>
      </c>
      <c r="AH395" s="30" t="str">
        <f t="shared" si="187"/>
        <v>H11ECP</v>
      </c>
      <c r="AI395" s="82"/>
      <c r="AJ395" s="82"/>
      <c r="AK395" s="82" t="s">
        <v>232</v>
      </c>
    </row>
    <row r="396" spans="1:37" s="83" customFormat="1" ht="350.1" customHeight="1" x14ac:dyDescent="0.2">
      <c r="A396" s="26">
        <v>302</v>
      </c>
      <c r="B396" s="15">
        <v>395</v>
      </c>
      <c r="C396" s="26"/>
      <c r="D396" s="80" t="s">
        <v>1284</v>
      </c>
      <c r="E396" s="80" t="s">
        <v>29</v>
      </c>
      <c r="F396" s="78" t="s">
        <v>314</v>
      </c>
      <c r="G396" s="78" t="s">
        <v>217</v>
      </c>
      <c r="H396" s="78" t="s">
        <v>1917</v>
      </c>
      <c r="I396" s="78" t="s">
        <v>1850</v>
      </c>
      <c r="J396" s="80" t="s">
        <v>1851</v>
      </c>
      <c r="K396" s="26">
        <v>1</v>
      </c>
      <c r="L396" s="42">
        <v>43862</v>
      </c>
      <c r="M396" s="42">
        <v>43979</v>
      </c>
      <c r="N396" s="21">
        <f t="shared" si="188"/>
        <v>16.714285714285715</v>
      </c>
      <c r="O396" s="26" t="s">
        <v>1097</v>
      </c>
      <c r="P396" s="22">
        <v>0</v>
      </c>
      <c r="Q396" s="26" t="s">
        <v>1909</v>
      </c>
      <c r="R396" s="26"/>
      <c r="S396" s="23">
        <f t="shared" si="189"/>
        <v>-1465.9666666666667</v>
      </c>
      <c r="T396" s="24">
        <f t="shared" si="174"/>
        <v>0</v>
      </c>
      <c r="U396" s="25">
        <f t="shared" si="175"/>
        <v>0</v>
      </c>
      <c r="V396" s="25">
        <f t="shared" si="176"/>
        <v>0</v>
      </c>
      <c r="W396" s="25">
        <f t="shared" si="177"/>
        <v>16.714285714285715</v>
      </c>
      <c r="X396" s="26"/>
      <c r="Y396" s="27" t="str">
        <f t="shared" si="180"/>
        <v>VENCIDA</v>
      </c>
      <c r="Z396" s="27" t="str">
        <f t="shared" si="178"/>
        <v>VENCIDO</v>
      </c>
      <c r="AA396" s="76" t="s">
        <v>231</v>
      </c>
      <c r="AB396" s="29" t="str">
        <f t="shared" si="181"/>
        <v>H12ECP</v>
      </c>
      <c r="AC396" s="29">
        <f t="shared" si="179"/>
        <v>1</v>
      </c>
      <c r="AD396" s="29" t="str">
        <f t="shared" si="182"/>
        <v>H12ECP - 1</v>
      </c>
      <c r="AE396" s="30">
        <f t="shared" si="184"/>
        <v>1</v>
      </c>
      <c r="AF396" s="30">
        <f t="shared" si="185"/>
        <v>1</v>
      </c>
      <c r="AG396" s="30" t="str">
        <f t="shared" si="186"/>
        <v>H12ECP.</v>
      </c>
      <c r="AH396" s="30" t="str">
        <f t="shared" si="187"/>
        <v>H12ECP</v>
      </c>
      <c r="AI396" s="82"/>
      <c r="AJ396" s="82"/>
      <c r="AK396" s="82"/>
    </row>
    <row r="397" spans="1:37" s="83" customFormat="1" ht="350.1" customHeight="1" x14ac:dyDescent="0.2">
      <c r="A397" s="26">
        <v>303</v>
      </c>
      <c r="B397" s="15">
        <v>396</v>
      </c>
      <c r="C397" s="26"/>
      <c r="D397" s="80" t="s">
        <v>1046</v>
      </c>
      <c r="E397" s="80" t="s">
        <v>33</v>
      </c>
      <c r="F397" s="78" t="s">
        <v>1076</v>
      </c>
      <c r="G397" s="78" t="s">
        <v>218</v>
      </c>
      <c r="H397" s="43" t="s">
        <v>764</v>
      </c>
      <c r="I397" s="43" t="s">
        <v>765</v>
      </c>
      <c r="J397" s="26" t="s">
        <v>594</v>
      </c>
      <c r="K397" s="26">
        <v>1</v>
      </c>
      <c r="L397" s="42">
        <v>43115</v>
      </c>
      <c r="M397" s="42">
        <v>43159</v>
      </c>
      <c r="N397" s="21">
        <f t="shared" si="188"/>
        <v>6.2857142857142856</v>
      </c>
      <c r="O397" s="26" t="s">
        <v>688</v>
      </c>
      <c r="P397" s="22">
        <v>1</v>
      </c>
      <c r="Q397" s="26" t="s">
        <v>1909</v>
      </c>
      <c r="R397" s="26"/>
      <c r="S397" s="23">
        <f t="shared" si="189"/>
        <v>-1438.6333333333334</v>
      </c>
      <c r="T397" s="24">
        <f t="shared" si="174"/>
        <v>100</v>
      </c>
      <c r="U397" s="25">
        <f t="shared" si="175"/>
        <v>6.2857142857142856</v>
      </c>
      <c r="V397" s="25">
        <f t="shared" si="176"/>
        <v>6.2857142857142856</v>
      </c>
      <c r="W397" s="25">
        <f t="shared" si="177"/>
        <v>6.2857142857142856</v>
      </c>
      <c r="X397" s="26"/>
      <c r="Y397" s="27" t="str">
        <f t="shared" si="180"/>
        <v>CUMPLIDA</v>
      </c>
      <c r="Z397" s="27" t="str">
        <f t="shared" si="178"/>
        <v>CUMPLIDO</v>
      </c>
      <c r="AA397" s="76" t="s">
        <v>231</v>
      </c>
      <c r="AB397" s="29" t="str">
        <f t="shared" si="181"/>
        <v>H13ECP</v>
      </c>
      <c r="AC397" s="29">
        <f t="shared" si="179"/>
        <v>1</v>
      </c>
      <c r="AD397" s="29" t="str">
        <f t="shared" si="182"/>
        <v>H13ECP - 1</v>
      </c>
      <c r="AE397" s="30">
        <f t="shared" si="184"/>
        <v>5</v>
      </c>
      <c r="AF397" s="30">
        <f t="shared" si="185"/>
        <v>5</v>
      </c>
      <c r="AG397" s="30" t="str">
        <f t="shared" si="186"/>
        <v>H13ECP.</v>
      </c>
      <c r="AH397" s="30" t="str">
        <f t="shared" si="187"/>
        <v>H13ECP</v>
      </c>
      <c r="AI397" s="82"/>
      <c r="AJ397" s="82"/>
      <c r="AK397" s="82"/>
    </row>
    <row r="398" spans="1:37" s="83" customFormat="1" ht="350.1" customHeight="1" x14ac:dyDescent="0.2">
      <c r="A398" s="26">
        <v>304</v>
      </c>
      <c r="B398" s="15">
        <v>397</v>
      </c>
      <c r="C398" s="26"/>
      <c r="D398" s="80" t="s">
        <v>1267</v>
      </c>
      <c r="E398" s="80" t="s">
        <v>20</v>
      </c>
      <c r="F398" s="78" t="s">
        <v>636</v>
      </c>
      <c r="G398" s="78" t="s">
        <v>219</v>
      </c>
      <c r="H398" s="43" t="s">
        <v>637</v>
      </c>
      <c r="I398" s="43" t="s">
        <v>632</v>
      </c>
      <c r="J398" s="26" t="s">
        <v>633</v>
      </c>
      <c r="K398" s="26">
        <v>1</v>
      </c>
      <c r="L398" s="42">
        <v>43040</v>
      </c>
      <c r="M398" s="42">
        <v>43281</v>
      </c>
      <c r="N398" s="21">
        <f t="shared" si="188"/>
        <v>34.428571428571431</v>
      </c>
      <c r="O398" s="26" t="s">
        <v>529</v>
      </c>
      <c r="P398" s="22">
        <v>1</v>
      </c>
      <c r="Q398" s="26" t="s">
        <v>1909</v>
      </c>
      <c r="R398" s="26"/>
      <c r="S398" s="23">
        <f t="shared" si="189"/>
        <v>-1442.7</v>
      </c>
      <c r="T398" s="24">
        <f t="shared" si="174"/>
        <v>100</v>
      </c>
      <c r="U398" s="25">
        <f t="shared" si="175"/>
        <v>34.428571428571431</v>
      </c>
      <c r="V398" s="25">
        <f t="shared" si="176"/>
        <v>34.428571428571431</v>
      </c>
      <c r="W398" s="25">
        <f t="shared" si="177"/>
        <v>34.428571428571431</v>
      </c>
      <c r="X398" s="26"/>
      <c r="Y398" s="27" t="str">
        <f t="shared" si="180"/>
        <v>CUMPLIDA</v>
      </c>
      <c r="Z398" s="27" t="str">
        <f t="shared" si="178"/>
        <v>VENCIDO</v>
      </c>
      <c r="AA398" s="76" t="s">
        <v>231</v>
      </c>
      <c r="AB398" s="29" t="str">
        <f t="shared" si="181"/>
        <v>H15ECP</v>
      </c>
      <c r="AC398" s="29">
        <f t="shared" si="179"/>
        <v>1</v>
      </c>
      <c r="AD398" s="29" t="str">
        <f t="shared" si="182"/>
        <v>H15ECP - 1</v>
      </c>
      <c r="AE398" s="30">
        <f t="shared" si="184"/>
        <v>5</v>
      </c>
      <c r="AF398" s="30">
        <f t="shared" si="185"/>
        <v>1</v>
      </c>
      <c r="AG398" s="30" t="str">
        <f t="shared" si="186"/>
        <v>H15ECP.</v>
      </c>
      <c r="AH398" s="30" t="str">
        <f t="shared" si="187"/>
        <v>H15ECP</v>
      </c>
      <c r="AI398" s="82"/>
      <c r="AJ398" s="82"/>
      <c r="AK398" s="82"/>
    </row>
    <row r="399" spans="1:37" s="83" customFormat="1" ht="350.1" customHeight="1" x14ac:dyDescent="0.2">
      <c r="A399" s="26"/>
      <c r="B399" s="15">
        <v>398</v>
      </c>
      <c r="C399" s="26"/>
      <c r="D399" s="80"/>
      <c r="E399" s="80" t="s">
        <v>20</v>
      </c>
      <c r="F399" s="78" t="s">
        <v>981</v>
      </c>
      <c r="G399" s="78" t="s">
        <v>220</v>
      </c>
      <c r="H399" s="43" t="s">
        <v>638</v>
      </c>
      <c r="I399" s="43" t="s">
        <v>634</v>
      </c>
      <c r="J399" s="26" t="s">
        <v>9</v>
      </c>
      <c r="K399" s="26">
        <v>3</v>
      </c>
      <c r="L399" s="42">
        <v>43040</v>
      </c>
      <c r="M399" s="42">
        <v>43403</v>
      </c>
      <c r="N399" s="21">
        <f t="shared" si="188"/>
        <v>51.857142857142854</v>
      </c>
      <c r="O399" s="26" t="s">
        <v>529</v>
      </c>
      <c r="P399" s="22">
        <v>1</v>
      </c>
      <c r="Q399" s="26" t="s">
        <v>1909</v>
      </c>
      <c r="R399" s="26"/>
      <c r="S399" s="23">
        <f t="shared" si="189"/>
        <v>-1446.7666666666667</v>
      </c>
      <c r="T399" s="24">
        <f t="shared" si="174"/>
        <v>33.333333333333329</v>
      </c>
      <c r="U399" s="25">
        <f t="shared" si="175"/>
        <v>17.285714285714281</v>
      </c>
      <c r="V399" s="25">
        <f t="shared" si="176"/>
        <v>17.285714285714281</v>
      </c>
      <c r="W399" s="25">
        <f t="shared" si="177"/>
        <v>51.857142857142854</v>
      </c>
      <c r="X399" s="26"/>
      <c r="Y399" s="27" t="str">
        <f t="shared" si="180"/>
        <v>VENCIDA</v>
      </c>
      <c r="Z399" s="27" t="str">
        <f t="shared" si="178"/>
        <v/>
      </c>
      <c r="AA399" s="76" t="s">
        <v>231</v>
      </c>
      <c r="AB399" s="29" t="str">
        <f t="shared" si="181"/>
        <v>H15ECP</v>
      </c>
      <c r="AC399" s="29">
        <f t="shared" si="179"/>
        <v>2</v>
      </c>
      <c r="AD399" s="29" t="str">
        <f t="shared" si="182"/>
        <v>H15ECP - 2</v>
      </c>
      <c r="AE399" s="30">
        <f t="shared" si="184"/>
        <v>1</v>
      </c>
      <c r="AF399" s="30">
        <f t="shared" si="185"/>
        <v>1</v>
      </c>
      <c r="AG399" s="30" t="str">
        <f t="shared" si="186"/>
        <v>H15ECP.</v>
      </c>
      <c r="AH399" s="30" t="str">
        <f t="shared" si="187"/>
        <v>H15ECP</v>
      </c>
      <c r="AI399" s="82"/>
      <c r="AJ399" s="82"/>
      <c r="AK399" s="82"/>
    </row>
    <row r="400" spans="1:37" s="83" customFormat="1" ht="350.1" customHeight="1" x14ac:dyDescent="0.2">
      <c r="A400" s="26"/>
      <c r="B400" s="15">
        <v>399</v>
      </c>
      <c r="C400" s="26"/>
      <c r="D400" s="80"/>
      <c r="E400" s="80" t="s">
        <v>20</v>
      </c>
      <c r="F400" s="78" t="s">
        <v>639</v>
      </c>
      <c r="G400" s="78" t="s">
        <v>52</v>
      </c>
      <c r="H400" s="43" t="s">
        <v>640</v>
      </c>
      <c r="I400" s="93" t="s">
        <v>2530</v>
      </c>
      <c r="J400" s="26" t="s">
        <v>9</v>
      </c>
      <c r="K400" s="26">
        <v>2</v>
      </c>
      <c r="L400" s="42">
        <v>43040</v>
      </c>
      <c r="M400" s="42">
        <v>43403</v>
      </c>
      <c r="N400" s="21">
        <f t="shared" si="188"/>
        <v>51.857142857142854</v>
      </c>
      <c r="O400" s="26" t="s">
        <v>529</v>
      </c>
      <c r="P400" s="22">
        <v>0</v>
      </c>
      <c r="Q400" s="26" t="s">
        <v>1909</v>
      </c>
      <c r="R400" s="26"/>
      <c r="S400" s="23">
        <f t="shared" si="189"/>
        <v>-1446.7666666666667</v>
      </c>
      <c r="T400" s="24">
        <f t="shared" si="174"/>
        <v>0</v>
      </c>
      <c r="U400" s="25">
        <f t="shared" si="175"/>
        <v>0</v>
      </c>
      <c r="V400" s="25">
        <f t="shared" si="176"/>
        <v>0</v>
      </c>
      <c r="W400" s="25">
        <f t="shared" si="177"/>
        <v>51.857142857142854</v>
      </c>
      <c r="X400" s="26"/>
      <c r="Y400" s="27" t="str">
        <f t="shared" si="180"/>
        <v>VENCIDA</v>
      </c>
      <c r="Z400" s="27" t="str">
        <f t="shared" si="178"/>
        <v/>
      </c>
      <c r="AA400" s="76" t="s">
        <v>231</v>
      </c>
      <c r="AB400" s="29" t="str">
        <f t="shared" si="181"/>
        <v>H15ECP</v>
      </c>
      <c r="AC400" s="29">
        <f t="shared" si="179"/>
        <v>3</v>
      </c>
      <c r="AD400" s="29" t="str">
        <f t="shared" si="182"/>
        <v>H15ECP - 3</v>
      </c>
      <c r="AE400" s="30">
        <f t="shared" si="184"/>
        <v>1</v>
      </c>
      <c r="AF400" s="30">
        <f t="shared" si="185"/>
        <v>1</v>
      </c>
      <c r="AG400" s="30" t="str">
        <f t="shared" si="186"/>
        <v>H15ECP.</v>
      </c>
      <c r="AH400" s="30" t="str">
        <f t="shared" si="187"/>
        <v>H15ECP</v>
      </c>
      <c r="AI400" s="82"/>
      <c r="AJ400" s="82"/>
      <c r="AK400" s="82"/>
    </row>
    <row r="401" spans="1:37" s="83" customFormat="1" ht="350.1" customHeight="1" x14ac:dyDescent="0.2">
      <c r="A401" s="26"/>
      <c r="B401" s="15">
        <v>400</v>
      </c>
      <c r="C401" s="26"/>
      <c r="D401" s="80"/>
      <c r="E401" s="80" t="s">
        <v>20</v>
      </c>
      <c r="F401" s="78" t="s">
        <v>641</v>
      </c>
      <c r="G401" s="78" t="s">
        <v>238</v>
      </c>
      <c r="H401" s="78" t="s">
        <v>1482</v>
      </c>
      <c r="I401" s="78" t="s">
        <v>635</v>
      </c>
      <c r="J401" s="80" t="s">
        <v>9</v>
      </c>
      <c r="K401" s="26">
        <v>3</v>
      </c>
      <c r="L401" s="42">
        <v>43040</v>
      </c>
      <c r="M401" s="42">
        <v>43403</v>
      </c>
      <c r="N401" s="21">
        <f t="shared" si="188"/>
        <v>51.857142857142854</v>
      </c>
      <c r="O401" s="26" t="s">
        <v>529</v>
      </c>
      <c r="P401" s="22">
        <v>1</v>
      </c>
      <c r="Q401" s="26" t="s">
        <v>1909</v>
      </c>
      <c r="R401" s="26"/>
      <c r="S401" s="23">
        <f t="shared" si="189"/>
        <v>-1446.7666666666667</v>
      </c>
      <c r="T401" s="24">
        <f t="shared" si="174"/>
        <v>33.333333333333329</v>
      </c>
      <c r="U401" s="25">
        <f t="shared" si="175"/>
        <v>17.285714285714281</v>
      </c>
      <c r="V401" s="25">
        <f t="shared" si="176"/>
        <v>17.285714285714281</v>
      </c>
      <c r="W401" s="25">
        <f t="shared" si="177"/>
        <v>51.857142857142854</v>
      </c>
      <c r="X401" s="26"/>
      <c r="Y401" s="27" t="str">
        <f t="shared" si="180"/>
        <v>VENCIDA</v>
      </c>
      <c r="Z401" s="27" t="str">
        <f t="shared" si="178"/>
        <v/>
      </c>
      <c r="AA401" s="76" t="s">
        <v>231</v>
      </c>
      <c r="AB401" s="29" t="str">
        <f t="shared" si="181"/>
        <v>H15ECP</v>
      </c>
      <c r="AC401" s="29">
        <f t="shared" si="179"/>
        <v>4</v>
      </c>
      <c r="AD401" s="29" t="str">
        <f t="shared" si="182"/>
        <v>H15ECP - 4</v>
      </c>
      <c r="AE401" s="30">
        <f t="shared" si="184"/>
        <v>1</v>
      </c>
      <c r="AF401" s="30">
        <f t="shared" si="185"/>
        <v>1</v>
      </c>
      <c r="AG401" s="30" t="str">
        <f t="shared" si="186"/>
        <v>H15ECP.</v>
      </c>
      <c r="AH401" s="30" t="str">
        <f t="shared" si="187"/>
        <v>H15ECP</v>
      </c>
      <c r="AI401" s="82"/>
      <c r="AJ401" s="82"/>
      <c r="AK401" s="82"/>
    </row>
    <row r="402" spans="1:37" s="83" customFormat="1" ht="350.1" customHeight="1" x14ac:dyDescent="0.2">
      <c r="A402" s="26">
        <v>305</v>
      </c>
      <c r="B402" s="15">
        <v>401</v>
      </c>
      <c r="C402" s="26"/>
      <c r="D402" s="80" t="s">
        <v>2036</v>
      </c>
      <c r="E402" s="80" t="s">
        <v>20</v>
      </c>
      <c r="F402" s="78" t="s">
        <v>1039</v>
      </c>
      <c r="G402" s="78" t="s">
        <v>221</v>
      </c>
      <c r="H402" s="78" t="s">
        <v>768</v>
      </c>
      <c r="I402" s="78" t="s">
        <v>772</v>
      </c>
      <c r="J402" s="80" t="s">
        <v>766</v>
      </c>
      <c r="K402" s="26">
        <v>1</v>
      </c>
      <c r="L402" s="42">
        <v>43040</v>
      </c>
      <c r="M402" s="42">
        <v>43069</v>
      </c>
      <c r="N402" s="21">
        <f t="shared" si="188"/>
        <v>4.1428571428571432</v>
      </c>
      <c r="O402" s="26" t="s">
        <v>688</v>
      </c>
      <c r="P402" s="26">
        <v>1</v>
      </c>
      <c r="Q402" s="26" t="s">
        <v>1909</v>
      </c>
      <c r="R402" s="26"/>
      <c r="S402" s="23">
        <f t="shared" si="189"/>
        <v>-1435.6333333333334</v>
      </c>
      <c r="T402" s="24">
        <f t="shared" si="174"/>
        <v>100</v>
      </c>
      <c r="U402" s="25">
        <f t="shared" si="175"/>
        <v>4.1428571428571432</v>
      </c>
      <c r="V402" s="25">
        <f t="shared" si="176"/>
        <v>4.1428571428571432</v>
      </c>
      <c r="W402" s="25">
        <f t="shared" si="177"/>
        <v>4.1428571428571432</v>
      </c>
      <c r="X402" s="26"/>
      <c r="Y402" s="27" t="str">
        <f t="shared" si="180"/>
        <v>CUMPLIDA</v>
      </c>
      <c r="Z402" s="27" t="str">
        <f t="shared" si="178"/>
        <v>CUMPLIDO</v>
      </c>
      <c r="AA402" s="76" t="s">
        <v>231</v>
      </c>
      <c r="AB402" s="29" t="str">
        <f t="shared" si="181"/>
        <v>H16ECP</v>
      </c>
      <c r="AC402" s="29">
        <f t="shared" si="179"/>
        <v>1</v>
      </c>
      <c r="AD402" s="29" t="str">
        <f t="shared" si="182"/>
        <v>H16ECP - 1</v>
      </c>
      <c r="AE402" s="30">
        <f t="shared" si="184"/>
        <v>5</v>
      </c>
      <c r="AF402" s="30">
        <f t="shared" si="185"/>
        <v>5</v>
      </c>
      <c r="AG402" s="30" t="str">
        <f t="shared" si="186"/>
        <v>H16ECP.</v>
      </c>
      <c r="AH402" s="30" t="str">
        <f t="shared" si="187"/>
        <v>H16ECP</v>
      </c>
      <c r="AI402" s="82"/>
      <c r="AJ402" s="82"/>
      <c r="AK402" s="82"/>
    </row>
    <row r="403" spans="1:37" s="83" customFormat="1" ht="350.1" customHeight="1" x14ac:dyDescent="0.2">
      <c r="A403" s="26"/>
      <c r="B403" s="15">
        <v>402</v>
      </c>
      <c r="C403" s="26"/>
      <c r="D403" s="80"/>
      <c r="E403" s="80" t="s">
        <v>20</v>
      </c>
      <c r="F403" s="78" t="s">
        <v>1077</v>
      </c>
      <c r="G403" s="78" t="s">
        <v>771</v>
      </c>
      <c r="H403" s="43" t="s">
        <v>769</v>
      </c>
      <c r="I403" s="43" t="s">
        <v>770</v>
      </c>
      <c r="J403" s="94" t="s">
        <v>767</v>
      </c>
      <c r="K403" s="26">
        <v>1</v>
      </c>
      <c r="L403" s="42">
        <v>43132</v>
      </c>
      <c r="M403" s="42">
        <v>43160</v>
      </c>
      <c r="N403" s="21">
        <f t="shared" si="188"/>
        <v>4</v>
      </c>
      <c r="O403" s="26" t="s">
        <v>688</v>
      </c>
      <c r="P403" s="22">
        <v>1</v>
      </c>
      <c r="Q403" s="26" t="s">
        <v>1909</v>
      </c>
      <c r="R403" s="26"/>
      <c r="S403" s="23">
        <f t="shared" si="189"/>
        <v>-1438.6666666666667</v>
      </c>
      <c r="T403" s="24">
        <f t="shared" si="174"/>
        <v>100</v>
      </c>
      <c r="U403" s="25">
        <f t="shared" si="175"/>
        <v>4</v>
      </c>
      <c r="V403" s="25">
        <f t="shared" si="176"/>
        <v>4</v>
      </c>
      <c r="W403" s="25">
        <f t="shared" si="177"/>
        <v>4</v>
      </c>
      <c r="X403" s="26"/>
      <c r="Y403" s="27" t="str">
        <f t="shared" si="180"/>
        <v>CUMPLIDA</v>
      </c>
      <c r="Z403" s="27" t="str">
        <f t="shared" si="178"/>
        <v/>
      </c>
      <c r="AA403" s="76" t="s">
        <v>231</v>
      </c>
      <c r="AB403" s="29" t="str">
        <f t="shared" si="181"/>
        <v>H16ECP</v>
      </c>
      <c r="AC403" s="29">
        <f t="shared" si="179"/>
        <v>2</v>
      </c>
      <c r="AD403" s="29" t="str">
        <f t="shared" si="182"/>
        <v>H16ECP - 2</v>
      </c>
      <c r="AE403" s="30">
        <f t="shared" si="184"/>
        <v>5</v>
      </c>
      <c r="AF403" s="30">
        <f t="shared" si="185"/>
        <v>5</v>
      </c>
      <c r="AG403" s="30" t="str">
        <f t="shared" si="186"/>
        <v>H16ECP.</v>
      </c>
      <c r="AH403" s="30" t="str">
        <f t="shared" si="187"/>
        <v>H16ECP</v>
      </c>
      <c r="AI403" s="82"/>
      <c r="AJ403" s="82"/>
      <c r="AK403" s="82"/>
    </row>
    <row r="404" spans="1:37" s="83" customFormat="1" ht="350.1" customHeight="1" x14ac:dyDescent="0.2">
      <c r="A404" s="26"/>
      <c r="B404" s="15">
        <v>403</v>
      </c>
      <c r="C404" s="26"/>
      <c r="D404" s="80"/>
      <c r="E404" s="80" t="s">
        <v>20</v>
      </c>
      <c r="F404" s="78" t="s">
        <v>902</v>
      </c>
      <c r="G404" s="78" t="s">
        <v>222</v>
      </c>
      <c r="H404" s="78" t="s">
        <v>901</v>
      </c>
      <c r="I404" s="78" t="s">
        <v>568</v>
      </c>
      <c r="J404" s="80" t="s">
        <v>569</v>
      </c>
      <c r="K404" s="26">
        <v>1</v>
      </c>
      <c r="L404" s="42">
        <v>43040</v>
      </c>
      <c r="M404" s="42">
        <v>43250</v>
      </c>
      <c r="N404" s="21">
        <f t="shared" si="188"/>
        <v>30</v>
      </c>
      <c r="O404" s="26" t="s">
        <v>529</v>
      </c>
      <c r="P404" s="22">
        <v>1</v>
      </c>
      <c r="Q404" s="26" t="s">
        <v>1909</v>
      </c>
      <c r="R404" s="26"/>
      <c r="S404" s="23">
        <f t="shared" si="189"/>
        <v>-1441.6666666666667</v>
      </c>
      <c r="T404" s="24">
        <f t="shared" si="174"/>
        <v>100</v>
      </c>
      <c r="U404" s="25">
        <f t="shared" si="175"/>
        <v>30</v>
      </c>
      <c r="V404" s="25">
        <f t="shared" si="176"/>
        <v>30</v>
      </c>
      <c r="W404" s="25">
        <f t="shared" si="177"/>
        <v>30</v>
      </c>
      <c r="X404" s="26"/>
      <c r="Y404" s="27" t="str">
        <f t="shared" si="180"/>
        <v>CUMPLIDA</v>
      </c>
      <c r="Z404" s="27" t="str">
        <f t="shared" si="178"/>
        <v/>
      </c>
      <c r="AA404" s="76" t="s">
        <v>231</v>
      </c>
      <c r="AB404" s="29" t="str">
        <f t="shared" si="181"/>
        <v>H16ECP</v>
      </c>
      <c r="AC404" s="29">
        <f t="shared" si="179"/>
        <v>3</v>
      </c>
      <c r="AD404" s="29" t="str">
        <f t="shared" si="182"/>
        <v>H16ECP - 3</v>
      </c>
      <c r="AE404" s="30">
        <f t="shared" si="184"/>
        <v>5</v>
      </c>
      <c r="AF404" s="30">
        <f t="shared" si="185"/>
        <v>5</v>
      </c>
      <c r="AG404" s="30" t="str">
        <f t="shared" si="186"/>
        <v>H16ECP.</v>
      </c>
      <c r="AH404" s="30" t="str">
        <f t="shared" si="187"/>
        <v>H16ECP</v>
      </c>
      <c r="AI404" s="82"/>
      <c r="AJ404" s="82"/>
      <c r="AK404" s="82"/>
    </row>
    <row r="405" spans="1:37" s="83" customFormat="1" ht="350.1" customHeight="1" x14ac:dyDescent="0.2">
      <c r="A405" s="26">
        <v>306</v>
      </c>
      <c r="B405" s="15">
        <v>404</v>
      </c>
      <c r="C405" s="26"/>
      <c r="D405" s="80" t="s">
        <v>1267</v>
      </c>
      <c r="E405" s="80" t="s">
        <v>32</v>
      </c>
      <c r="F405" s="78" t="s">
        <v>1852</v>
      </c>
      <c r="G405" s="78" t="s">
        <v>223</v>
      </c>
      <c r="H405" s="78" t="s">
        <v>1857</v>
      </c>
      <c r="I405" s="43" t="s">
        <v>1855</v>
      </c>
      <c r="J405" s="77" t="s">
        <v>1856</v>
      </c>
      <c r="K405" s="77">
        <v>4</v>
      </c>
      <c r="L405" s="92">
        <v>43858</v>
      </c>
      <c r="M405" s="92">
        <v>44165</v>
      </c>
      <c r="N405" s="21">
        <f t="shared" si="188"/>
        <v>43.857142857142854</v>
      </c>
      <c r="O405" s="26" t="s">
        <v>19</v>
      </c>
      <c r="P405" s="22">
        <v>4</v>
      </c>
      <c r="Q405" s="43" t="s">
        <v>2348</v>
      </c>
      <c r="R405" s="26"/>
      <c r="S405" s="23">
        <f t="shared" si="189"/>
        <v>-1472.1666666666667</v>
      </c>
      <c r="T405" s="24">
        <f t="shared" si="174"/>
        <v>100</v>
      </c>
      <c r="U405" s="25">
        <f t="shared" si="175"/>
        <v>43.857142857142854</v>
      </c>
      <c r="V405" s="25">
        <f t="shared" si="176"/>
        <v>43.857142857142854</v>
      </c>
      <c r="W405" s="25">
        <f t="shared" si="177"/>
        <v>43.857142857142854</v>
      </c>
      <c r="X405" s="26"/>
      <c r="Y405" s="27" t="str">
        <f t="shared" si="180"/>
        <v>CUMPLIDA</v>
      </c>
      <c r="Z405" s="27" t="str">
        <f t="shared" si="178"/>
        <v>VENCIDO</v>
      </c>
      <c r="AA405" s="76" t="s">
        <v>231</v>
      </c>
      <c r="AB405" s="29" t="str">
        <f t="shared" si="181"/>
        <v>H18ECP</v>
      </c>
      <c r="AC405" s="29">
        <f t="shared" si="179"/>
        <v>1</v>
      </c>
      <c r="AD405" s="29" t="str">
        <f t="shared" si="182"/>
        <v>H18ECP - 1</v>
      </c>
      <c r="AE405" s="30">
        <f t="shared" si="184"/>
        <v>5</v>
      </c>
      <c r="AF405" s="30">
        <f t="shared" si="185"/>
        <v>1</v>
      </c>
      <c r="AG405" s="30" t="str">
        <f t="shared" si="186"/>
        <v>H18ECP.</v>
      </c>
      <c r="AH405" s="30" t="str">
        <f t="shared" si="187"/>
        <v>H18ECP</v>
      </c>
      <c r="AI405" s="82"/>
      <c r="AJ405" s="82"/>
      <c r="AK405" s="82"/>
    </row>
    <row r="406" spans="1:37" s="83" customFormat="1" ht="350.1" customHeight="1" x14ac:dyDescent="0.2">
      <c r="A406" s="26"/>
      <c r="B406" s="15">
        <v>405</v>
      </c>
      <c r="C406" s="26"/>
      <c r="D406" s="80" t="s">
        <v>1267</v>
      </c>
      <c r="E406" s="80" t="s">
        <v>32</v>
      </c>
      <c r="F406" s="78" t="s">
        <v>1853</v>
      </c>
      <c r="G406" s="78" t="s">
        <v>223</v>
      </c>
      <c r="H406" s="78" t="s">
        <v>1860</v>
      </c>
      <c r="I406" s="43" t="s">
        <v>1858</v>
      </c>
      <c r="J406" s="26" t="s">
        <v>1859</v>
      </c>
      <c r="K406" s="77">
        <v>4</v>
      </c>
      <c r="L406" s="92">
        <v>43858</v>
      </c>
      <c r="M406" s="92">
        <v>44165</v>
      </c>
      <c r="N406" s="21">
        <f t="shared" ref="N406" si="190">(+M406-L406)/7</f>
        <v>43.857142857142854</v>
      </c>
      <c r="O406" s="26" t="s">
        <v>19</v>
      </c>
      <c r="P406" s="22">
        <v>2</v>
      </c>
      <c r="Q406" s="26" t="s">
        <v>1909</v>
      </c>
      <c r="R406" s="26"/>
      <c r="S406" s="23">
        <f t="shared" si="189"/>
        <v>-1472.1666666666667</v>
      </c>
      <c r="T406" s="24">
        <f t="shared" si="174"/>
        <v>50</v>
      </c>
      <c r="U406" s="25">
        <f t="shared" si="175"/>
        <v>21.928571428571427</v>
      </c>
      <c r="V406" s="25">
        <f t="shared" si="176"/>
        <v>21.928571428571427</v>
      </c>
      <c r="W406" s="25">
        <f t="shared" si="177"/>
        <v>43.857142857142854</v>
      </c>
      <c r="X406" s="26"/>
      <c r="Y406" s="27" t="str">
        <f t="shared" si="180"/>
        <v>VENCIDA</v>
      </c>
      <c r="Z406" s="27" t="str">
        <f t="shared" si="178"/>
        <v/>
      </c>
      <c r="AA406" s="76" t="s">
        <v>231</v>
      </c>
      <c r="AB406" s="29" t="str">
        <f t="shared" si="181"/>
        <v>H18ECP</v>
      </c>
      <c r="AC406" s="29">
        <f t="shared" si="179"/>
        <v>2</v>
      </c>
      <c r="AD406" s="29" t="str">
        <f t="shared" si="182"/>
        <v>H18ECP - 2</v>
      </c>
      <c r="AE406" s="30">
        <f t="shared" si="184"/>
        <v>1</v>
      </c>
      <c r="AF406" s="30">
        <f t="shared" si="185"/>
        <v>1</v>
      </c>
      <c r="AG406" s="30" t="str">
        <f t="shared" si="186"/>
        <v>H18ECP.</v>
      </c>
      <c r="AH406" s="30" t="str">
        <f t="shared" si="187"/>
        <v>H18ECP</v>
      </c>
      <c r="AI406" s="82"/>
      <c r="AJ406" s="82"/>
      <c r="AK406" s="82"/>
    </row>
    <row r="407" spans="1:37" s="83" customFormat="1" ht="350.1" customHeight="1" x14ac:dyDescent="0.2">
      <c r="A407" s="26">
        <v>307</v>
      </c>
      <c r="B407" s="15">
        <v>406</v>
      </c>
      <c r="C407" s="26"/>
      <c r="D407" s="80" t="s">
        <v>1046</v>
      </c>
      <c r="E407" s="80" t="s">
        <v>224</v>
      </c>
      <c r="F407" s="78" t="s">
        <v>315</v>
      </c>
      <c r="G407" s="78" t="s">
        <v>225</v>
      </c>
      <c r="H407" s="43" t="s">
        <v>948</v>
      </c>
      <c r="I407" s="43" t="s">
        <v>949</v>
      </c>
      <c r="J407" s="80" t="s">
        <v>9</v>
      </c>
      <c r="K407" s="26">
        <v>1</v>
      </c>
      <c r="L407" s="42">
        <v>43040</v>
      </c>
      <c r="M407" s="42">
        <v>43099</v>
      </c>
      <c r="N407" s="21">
        <f t="shared" si="188"/>
        <v>8.4285714285714288</v>
      </c>
      <c r="O407" s="26" t="s">
        <v>805</v>
      </c>
      <c r="P407" s="22">
        <v>0.5</v>
      </c>
      <c r="Q407" s="26" t="s">
        <v>1909</v>
      </c>
      <c r="R407" s="26"/>
      <c r="S407" s="23">
        <f t="shared" si="189"/>
        <v>-1436.6333333333334</v>
      </c>
      <c r="T407" s="24">
        <f t="shared" si="174"/>
        <v>50</v>
      </c>
      <c r="U407" s="25">
        <f t="shared" si="175"/>
        <v>4.2142857142857144</v>
      </c>
      <c r="V407" s="25">
        <f t="shared" si="176"/>
        <v>4.2142857142857144</v>
      </c>
      <c r="W407" s="25">
        <f t="shared" si="177"/>
        <v>8.4285714285714288</v>
      </c>
      <c r="X407" s="26"/>
      <c r="Y407" s="27" t="str">
        <f t="shared" si="180"/>
        <v>VENCIDA</v>
      </c>
      <c r="Z407" s="27" t="str">
        <f t="shared" si="178"/>
        <v>VENCIDO</v>
      </c>
      <c r="AA407" s="76" t="s">
        <v>231</v>
      </c>
      <c r="AB407" s="29" t="str">
        <f t="shared" si="181"/>
        <v>H19ECP</v>
      </c>
      <c r="AC407" s="29">
        <f t="shared" si="179"/>
        <v>1</v>
      </c>
      <c r="AD407" s="29" t="str">
        <f t="shared" si="182"/>
        <v>H19ECP - 1</v>
      </c>
      <c r="AE407" s="30">
        <f t="shared" si="184"/>
        <v>1</v>
      </c>
      <c r="AF407" s="30">
        <f t="shared" si="185"/>
        <v>1</v>
      </c>
      <c r="AG407" s="30" t="str">
        <f t="shared" si="186"/>
        <v>H19ECP.</v>
      </c>
      <c r="AH407" s="30" t="str">
        <f t="shared" si="187"/>
        <v>H19ECP</v>
      </c>
      <c r="AI407" s="82"/>
      <c r="AJ407" s="82"/>
      <c r="AK407" s="82"/>
    </row>
    <row r="408" spans="1:37" s="83" customFormat="1" ht="350.1" customHeight="1" x14ac:dyDescent="0.2">
      <c r="A408" s="26">
        <v>308</v>
      </c>
      <c r="B408" s="15">
        <v>407</v>
      </c>
      <c r="C408" s="26"/>
      <c r="D408" s="80" t="s">
        <v>1268</v>
      </c>
      <c r="E408" s="80" t="s">
        <v>20</v>
      </c>
      <c r="F408" s="78" t="s">
        <v>316</v>
      </c>
      <c r="G408" s="78" t="s">
        <v>1274</v>
      </c>
      <c r="H408" s="43" t="s">
        <v>643</v>
      </c>
      <c r="I408" s="43" t="s">
        <v>644</v>
      </c>
      <c r="J408" s="80" t="s">
        <v>9</v>
      </c>
      <c r="K408" s="26">
        <v>1</v>
      </c>
      <c r="L408" s="42">
        <v>43040</v>
      </c>
      <c r="M408" s="42">
        <v>43250</v>
      </c>
      <c r="N408" s="21">
        <f t="shared" si="188"/>
        <v>30</v>
      </c>
      <c r="O408" s="26" t="s">
        <v>529</v>
      </c>
      <c r="P408" s="22">
        <v>1</v>
      </c>
      <c r="Q408" s="25" t="s">
        <v>1909</v>
      </c>
      <c r="R408" s="25"/>
      <c r="S408" s="23">
        <f t="shared" si="189"/>
        <v>-1441.6666666666667</v>
      </c>
      <c r="T408" s="24">
        <f t="shared" si="174"/>
        <v>100</v>
      </c>
      <c r="U408" s="25">
        <f t="shared" si="175"/>
        <v>30</v>
      </c>
      <c r="V408" s="25">
        <f t="shared" si="176"/>
        <v>30</v>
      </c>
      <c r="W408" s="25">
        <f t="shared" si="177"/>
        <v>30</v>
      </c>
      <c r="X408" s="26"/>
      <c r="Y408" s="27" t="str">
        <f t="shared" si="180"/>
        <v>CUMPLIDA</v>
      </c>
      <c r="Z408" s="27" t="str">
        <f t="shared" si="178"/>
        <v>CUMPLIDO</v>
      </c>
      <c r="AA408" s="76" t="s">
        <v>231</v>
      </c>
      <c r="AB408" s="29" t="str">
        <f t="shared" si="181"/>
        <v>H22ECP</v>
      </c>
      <c r="AC408" s="29">
        <f>IF(A408&lt;&gt;"",1,#REF!+1)</f>
        <v>1</v>
      </c>
      <c r="AD408" s="29" t="str">
        <f t="shared" si="182"/>
        <v>H22ECP - 1</v>
      </c>
      <c r="AE408" s="30">
        <f t="shared" si="184"/>
        <v>5</v>
      </c>
      <c r="AF408" s="30">
        <f t="shared" si="185"/>
        <v>5</v>
      </c>
      <c r="AG408" s="30" t="str">
        <f t="shared" si="186"/>
        <v>H22ECP.</v>
      </c>
      <c r="AH408" s="30" t="str">
        <f t="shared" si="187"/>
        <v>H22ECP</v>
      </c>
      <c r="AI408" s="82"/>
      <c r="AJ408" s="82"/>
      <c r="AK408" s="82"/>
    </row>
    <row r="409" spans="1:37" s="83" customFormat="1" ht="350.1" customHeight="1" x14ac:dyDescent="0.2">
      <c r="A409" s="26">
        <v>309</v>
      </c>
      <c r="B409" s="15">
        <v>408</v>
      </c>
      <c r="C409" s="26"/>
      <c r="D409" s="80" t="s">
        <v>1267</v>
      </c>
      <c r="E409" s="80" t="s">
        <v>226</v>
      </c>
      <c r="F409" s="78" t="s">
        <v>890</v>
      </c>
      <c r="G409" s="78" t="s">
        <v>227</v>
      </c>
      <c r="H409" s="78" t="s">
        <v>888</v>
      </c>
      <c r="I409" s="78" t="s">
        <v>889</v>
      </c>
      <c r="J409" s="80" t="s">
        <v>9</v>
      </c>
      <c r="K409" s="26">
        <v>1</v>
      </c>
      <c r="L409" s="42">
        <v>43040</v>
      </c>
      <c r="M409" s="42">
        <v>43099</v>
      </c>
      <c r="N409" s="21">
        <f t="shared" si="188"/>
        <v>8.4285714285714288</v>
      </c>
      <c r="O409" s="26" t="s">
        <v>805</v>
      </c>
      <c r="P409" s="22">
        <v>0</v>
      </c>
      <c r="Q409" s="26" t="s">
        <v>1909</v>
      </c>
      <c r="R409" s="26"/>
      <c r="S409" s="23">
        <f t="shared" si="189"/>
        <v>-1436.6333333333334</v>
      </c>
      <c r="T409" s="24">
        <f t="shared" si="174"/>
        <v>0</v>
      </c>
      <c r="U409" s="25">
        <f t="shared" si="175"/>
        <v>0</v>
      </c>
      <c r="V409" s="25">
        <f t="shared" si="176"/>
        <v>0</v>
      </c>
      <c r="W409" s="25">
        <f t="shared" si="177"/>
        <v>8.4285714285714288</v>
      </c>
      <c r="X409" s="26"/>
      <c r="Y409" s="27" t="str">
        <f t="shared" si="180"/>
        <v>VENCIDA</v>
      </c>
      <c r="Z409" s="27" t="str">
        <f t="shared" si="178"/>
        <v>VENCIDO</v>
      </c>
      <c r="AA409" s="76" t="s">
        <v>231</v>
      </c>
      <c r="AB409" s="29" t="str">
        <f t="shared" si="181"/>
        <v>H24ECP</v>
      </c>
      <c r="AC409" s="29">
        <f>IF(A409&lt;&gt;"",1,#REF!+1)</f>
        <v>1</v>
      </c>
      <c r="AD409" s="29" t="str">
        <f t="shared" si="182"/>
        <v>H24ECP - 1</v>
      </c>
      <c r="AE409" s="30">
        <f t="shared" si="184"/>
        <v>1</v>
      </c>
      <c r="AF409" s="30">
        <f t="shared" si="185"/>
        <v>1</v>
      </c>
      <c r="AG409" s="30" t="str">
        <f t="shared" si="186"/>
        <v>H24ECP.</v>
      </c>
      <c r="AH409" s="30" t="str">
        <f t="shared" si="187"/>
        <v>H24ECP</v>
      </c>
      <c r="AI409" s="82"/>
      <c r="AJ409" s="82"/>
      <c r="AK409" s="82"/>
    </row>
    <row r="410" spans="1:37" s="83" customFormat="1" ht="350.1" customHeight="1" x14ac:dyDescent="0.2">
      <c r="A410" s="26">
        <v>310</v>
      </c>
      <c r="B410" s="15">
        <v>409</v>
      </c>
      <c r="C410" s="26"/>
      <c r="D410" s="80" t="s">
        <v>1268</v>
      </c>
      <c r="E410" s="80" t="s">
        <v>20</v>
      </c>
      <c r="F410" s="78" t="s">
        <v>317</v>
      </c>
      <c r="G410" s="78" t="s">
        <v>228</v>
      </c>
      <c r="H410" s="78" t="s">
        <v>891</v>
      </c>
      <c r="I410" s="78" t="s">
        <v>892</v>
      </c>
      <c r="J410" s="80" t="s">
        <v>833</v>
      </c>
      <c r="K410" s="26">
        <v>1</v>
      </c>
      <c r="L410" s="42">
        <v>43040</v>
      </c>
      <c r="M410" s="42">
        <v>43099</v>
      </c>
      <c r="N410" s="21">
        <f t="shared" si="188"/>
        <v>8.4285714285714288</v>
      </c>
      <c r="O410" s="26" t="s">
        <v>805</v>
      </c>
      <c r="P410" s="22">
        <v>1</v>
      </c>
      <c r="Q410" s="26" t="s">
        <v>1909</v>
      </c>
      <c r="R410" s="26"/>
      <c r="S410" s="23">
        <f t="shared" si="189"/>
        <v>-1436.6333333333334</v>
      </c>
      <c r="T410" s="24">
        <f t="shared" si="174"/>
        <v>100</v>
      </c>
      <c r="U410" s="25">
        <f t="shared" si="175"/>
        <v>8.4285714285714288</v>
      </c>
      <c r="V410" s="25">
        <f t="shared" si="176"/>
        <v>8.4285714285714288</v>
      </c>
      <c r="W410" s="25">
        <f t="shared" si="177"/>
        <v>8.4285714285714288</v>
      </c>
      <c r="X410" s="26"/>
      <c r="Y410" s="27" t="str">
        <f t="shared" si="180"/>
        <v>CUMPLIDA</v>
      </c>
      <c r="Z410" s="27" t="str">
        <f t="shared" si="178"/>
        <v>CUMPLIDO</v>
      </c>
      <c r="AA410" s="76" t="s">
        <v>231</v>
      </c>
      <c r="AB410" s="29" t="str">
        <f t="shared" si="181"/>
        <v>H25ECP</v>
      </c>
      <c r="AC410" s="29">
        <f t="shared" si="179"/>
        <v>1</v>
      </c>
      <c r="AD410" s="29" t="str">
        <f t="shared" si="182"/>
        <v>H25ECP - 1</v>
      </c>
      <c r="AE410" s="30">
        <f t="shared" si="184"/>
        <v>5</v>
      </c>
      <c r="AF410" s="30">
        <f t="shared" si="185"/>
        <v>5</v>
      </c>
      <c r="AG410" s="30" t="str">
        <f t="shared" si="186"/>
        <v>H25ECP.</v>
      </c>
      <c r="AH410" s="30" t="str">
        <f t="shared" si="187"/>
        <v>H25ECP</v>
      </c>
      <c r="AI410" s="82"/>
      <c r="AJ410" s="82"/>
      <c r="AK410" s="82"/>
    </row>
    <row r="411" spans="1:37" s="83" customFormat="1" ht="350.1" customHeight="1" x14ac:dyDescent="0.2">
      <c r="A411" s="26">
        <v>311</v>
      </c>
      <c r="B411" s="15">
        <v>410</v>
      </c>
      <c r="C411" s="26"/>
      <c r="D411" s="80" t="s">
        <v>1046</v>
      </c>
      <c r="E411" s="80" t="s">
        <v>20</v>
      </c>
      <c r="F411" s="78" t="s">
        <v>318</v>
      </c>
      <c r="G411" s="78" t="s">
        <v>229</v>
      </c>
      <c r="H411" s="78" t="s">
        <v>642</v>
      </c>
      <c r="I411" s="78" t="s">
        <v>645</v>
      </c>
      <c r="J411" s="80" t="s">
        <v>193</v>
      </c>
      <c r="K411" s="26">
        <v>2</v>
      </c>
      <c r="L411" s="42">
        <v>43040</v>
      </c>
      <c r="M411" s="42">
        <v>43403</v>
      </c>
      <c r="N411" s="21">
        <f t="shared" si="188"/>
        <v>51.857142857142854</v>
      </c>
      <c r="O411" s="26" t="s">
        <v>529</v>
      </c>
      <c r="P411" s="22">
        <v>0</v>
      </c>
      <c r="Q411" s="26" t="s">
        <v>1909</v>
      </c>
      <c r="R411" s="26"/>
      <c r="S411" s="23">
        <f t="shared" si="189"/>
        <v>-1446.7666666666667</v>
      </c>
      <c r="T411" s="24">
        <f t="shared" si="174"/>
        <v>0</v>
      </c>
      <c r="U411" s="25">
        <f t="shared" si="175"/>
        <v>0</v>
      </c>
      <c r="V411" s="25">
        <f t="shared" si="176"/>
        <v>0</v>
      </c>
      <c r="W411" s="25">
        <f t="shared" si="177"/>
        <v>51.857142857142854</v>
      </c>
      <c r="X411" s="26"/>
      <c r="Y411" s="27" t="str">
        <f t="shared" si="180"/>
        <v>VENCIDA</v>
      </c>
      <c r="Z411" s="27" t="str">
        <f t="shared" si="178"/>
        <v>VENCIDO</v>
      </c>
      <c r="AA411" s="76" t="s">
        <v>231</v>
      </c>
      <c r="AB411" s="29" t="str">
        <f t="shared" si="181"/>
        <v>H26ECP</v>
      </c>
      <c r="AC411" s="29">
        <f t="shared" si="179"/>
        <v>1</v>
      </c>
      <c r="AD411" s="29" t="str">
        <f t="shared" si="182"/>
        <v>H26ECP - 1</v>
      </c>
      <c r="AE411" s="30">
        <f t="shared" si="184"/>
        <v>1</v>
      </c>
      <c r="AF411" s="30">
        <f t="shared" si="185"/>
        <v>1</v>
      </c>
      <c r="AG411" s="30" t="str">
        <f t="shared" si="186"/>
        <v>H26ECP.</v>
      </c>
      <c r="AH411" s="30" t="str">
        <f t="shared" si="187"/>
        <v>H26ECP</v>
      </c>
      <c r="AI411" s="82"/>
      <c r="AJ411" s="82"/>
      <c r="AK411" s="82"/>
    </row>
    <row r="412" spans="1:37" s="83" customFormat="1" ht="350.1" customHeight="1" x14ac:dyDescent="0.2">
      <c r="A412" s="26">
        <v>312</v>
      </c>
      <c r="B412" s="15">
        <v>411</v>
      </c>
      <c r="C412" s="26"/>
      <c r="D412" s="80" t="s">
        <v>1267</v>
      </c>
      <c r="E412" s="80" t="s">
        <v>29</v>
      </c>
      <c r="F412" s="78" t="s">
        <v>779</v>
      </c>
      <c r="G412" s="78" t="s">
        <v>190</v>
      </c>
      <c r="H412" s="78" t="s">
        <v>777</v>
      </c>
      <c r="I412" s="78" t="s">
        <v>773</v>
      </c>
      <c r="J412" s="80" t="s">
        <v>774</v>
      </c>
      <c r="K412" s="26">
        <v>1</v>
      </c>
      <c r="L412" s="42">
        <v>43040</v>
      </c>
      <c r="M412" s="42">
        <v>43099</v>
      </c>
      <c r="N412" s="21">
        <f t="shared" si="188"/>
        <v>8.4285714285714288</v>
      </c>
      <c r="O412" s="26" t="s">
        <v>688</v>
      </c>
      <c r="P412" s="22">
        <v>1</v>
      </c>
      <c r="Q412" s="26" t="s">
        <v>1909</v>
      </c>
      <c r="R412" s="26"/>
      <c r="S412" s="23">
        <f t="shared" si="189"/>
        <v>-1436.6333333333334</v>
      </c>
      <c r="T412" s="24">
        <f t="shared" si="174"/>
        <v>100</v>
      </c>
      <c r="U412" s="25">
        <f t="shared" si="175"/>
        <v>8.4285714285714288</v>
      </c>
      <c r="V412" s="25">
        <f t="shared" si="176"/>
        <v>8.4285714285714288</v>
      </c>
      <c r="W412" s="25">
        <f t="shared" si="177"/>
        <v>8.4285714285714288</v>
      </c>
      <c r="X412" s="26"/>
      <c r="Y412" s="27" t="str">
        <f t="shared" si="180"/>
        <v>CUMPLIDA</v>
      </c>
      <c r="Z412" s="27" t="str">
        <f t="shared" si="178"/>
        <v>CUMPLIDO</v>
      </c>
      <c r="AA412" s="76" t="s">
        <v>230</v>
      </c>
      <c r="AB412" s="29" t="str">
        <f t="shared" si="181"/>
        <v>H1EVP</v>
      </c>
      <c r="AC412" s="29">
        <f t="shared" si="179"/>
        <v>1</v>
      </c>
      <c r="AD412" s="29" t="str">
        <f t="shared" si="182"/>
        <v>H1EVP - 1</v>
      </c>
      <c r="AE412" s="30">
        <f t="shared" si="184"/>
        <v>5</v>
      </c>
      <c r="AF412" s="30">
        <f t="shared" si="185"/>
        <v>5</v>
      </c>
      <c r="AG412" s="30" t="str">
        <f t="shared" si="186"/>
        <v>H1EVP.</v>
      </c>
      <c r="AH412" s="30" t="str">
        <f t="shared" si="187"/>
        <v>H1EVP</v>
      </c>
      <c r="AI412" s="82"/>
      <c r="AJ412" s="82"/>
      <c r="AK412" s="82"/>
    </row>
    <row r="413" spans="1:37" s="83" customFormat="1" ht="350.1" customHeight="1" x14ac:dyDescent="0.2">
      <c r="A413" s="26"/>
      <c r="B413" s="15">
        <v>412</v>
      </c>
      <c r="C413" s="26"/>
      <c r="D413" s="80"/>
      <c r="E413" s="80" t="s">
        <v>29</v>
      </c>
      <c r="F413" s="43" t="s">
        <v>778</v>
      </c>
      <c r="G413" s="78" t="s">
        <v>780</v>
      </c>
      <c r="H413" s="78" t="s">
        <v>1275</v>
      </c>
      <c r="I413" s="78" t="s">
        <v>775</v>
      </c>
      <c r="J413" s="26" t="s">
        <v>776</v>
      </c>
      <c r="K413" s="26">
        <v>1</v>
      </c>
      <c r="L413" s="42">
        <v>43040</v>
      </c>
      <c r="M413" s="42">
        <v>43099</v>
      </c>
      <c r="N413" s="21">
        <f t="shared" si="188"/>
        <v>8.4285714285714288</v>
      </c>
      <c r="O413" s="26" t="s">
        <v>688</v>
      </c>
      <c r="P413" s="22">
        <v>1</v>
      </c>
      <c r="Q413" s="26" t="s">
        <v>1909</v>
      </c>
      <c r="R413" s="26"/>
      <c r="S413" s="23">
        <f t="shared" si="189"/>
        <v>-1436.6333333333334</v>
      </c>
      <c r="T413" s="24">
        <f t="shared" si="174"/>
        <v>100</v>
      </c>
      <c r="U413" s="25">
        <f t="shared" si="175"/>
        <v>8.4285714285714288</v>
      </c>
      <c r="V413" s="25">
        <f t="shared" si="176"/>
        <v>8.4285714285714288</v>
      </c>
      <c r="W413" s="25">
        <f t="shared" si="177"/>
        <v>8.4285714285714288</v>
      </c>
      <c r="X413" s="26"/>
      <c r="Y413" s="27" t="str">
        <f t="shared" si="180"/>
        <v>CUMPLIDA</v>
      </c>
      <c r="Z413" s="27" t="str">
        <f t="shared" si="178"/>
        <v/>
      </c>
      <c r="AA413" s="76" t="s">
        <v>230</v>
      </c>
      <c r="AB413" s="29" t="str">
        <f t="shared" si="181"/>
        <v>H1EVP</v>
      </c>
      <c r="AC413" s="29">
        <f t="shared" si="179"/>
        <v>2</v>
      </c>
      <c r="AD413" s="29" t="str">
        <f t="shared" si="182"/>
        <v>H1EVP - 2</v>
      </c>
      <c r="AE413" s="30">
        <f t="shared" si="184"/>
        <v>5</v>
      </c>
      <c r="AF413" s="30">
        <f t="shared" si="185"/>
        <v>5</v>
      </c>
      <c r="AG413" s="30" t="str">
        <f t="shared" si="186"/>
        <v>H1EVP.</v>
      </c>
      <c r="AH413" s="30" t="str">
        <f t="shared" si="187"/>
        <v>H1EVP</v>
      </c>
      <c r="AI413" s="82"/>
      <c r="AJ413" s="82"/>
      <c r="AK413" s="82"/>
    </row>
    <row r="414" spans="1:37" s="83" customFormat="1" ht="350.1" customHeight="1" x14ac:dyDescent="0.2">
      <c r="A414" s="26">
        <v>313</v>
      </c>
      <c r="B414" s="15">
        <v>413</v>
      </c>
      <c r="C414" s="26"/>
      <c r="D414" s="80" t="s">
        <v>1267</v>
      </c>
      <c r="E414" s="80" t="s">
        <v>191</v>
      </c>
      <c r="F414" s="78" t="s">
        <v>1002</v>
      </c>
      <c r="G414" s="78" t="s">
        <v>192</v>
      </c>
      <c r="H414" s="78" t="s">
        <v>784</v>
      </c>
      <c r="I414" s="78" t="s">
        <v>781</v>
      </c>
      <c r="J414" s="26" t="s">
        <v>782</v>
      </c>
      <c r="K414" s="26">
        <v>1</v>
      </c>
      <c r="L414" s="42">
        <v>43040</v>
      </c>
      <c r="M414" s="42">
        <v>43099</v>
      </c>
      <c r="N414" s="21">
        <f t="shared" si="188"/>
        <v>8.4285714285714288</v>
      </c>
      <c r="O414" s="26" t="s">
        <v>688</v>
      </c>
      <c r="P414" s="22">
        <v>1</v>
      </c>
      <c r="Q414" s="26" t="s">
        <v>1909</v>
      </c>
      <c r="R414" s="26"/>
      <c r="S414" s="23">
        <f t="shared" si="189"/>
        <v>-1436.6333333333334</v>
      </c>
      <c r="T414" s="24">
        <f t="shared" si="174"/>
        <v>100</v>
      </c>
      <c r="U414" s="25">
        <f t="shared" si="175"/>
        <v>8.4285714285714288</v>
      </c>
      <c r="V414" s="25">
        <f t="shared" si="176"/>
        <v>8.4285714285714288</v>
      </c>
      <c r="W414" s="25">
        <f t="shared" si="177"/>
        <v>8.4285714285714288</v>
      </c>
      <c r="X414" s="26"/>
      <c r="Y414" s="27" t="str">
        <f t="shared" si="180"/>
        <v>CUMPLIDA</v>
      </c>
      <c r="Z414" s="27" t="str">
        <f t="shared" si="178"/>
        <v>CUMPLIDO</v>
      </c>
      <c r="AA414" s="76" t="s">
        <v>230</v>
      </c>
      <c r="AB414" s="29" t="str">
        <f t="shared" si="181"/>
        <v>H2EVP</v>
      </c>
      <c r="AC414" s="29">
        <f t="shared" si="179"/>
        <v>1</v>
      </c>
      <c r="AD414" s="29" t="str">
        <f t="shared" si="182"/>
        <v>H2EVP - 1</v>
      </c>
      <c r="AE414" s="30">
        <f t="shared" si="184"/>
        <v>5</v>
      </c>
      <c r="AF414" s="30">
        <f t="shared" si="185"/>
        <v>5</v>
      </c>
      <c r="AG414" s="30" t="str">
        <f t="shared" si="186"/>
        <v>H2EVP.</v>
      </c>
      <c r="AH414" s="30" t="str">
        <f t="shared" si="187"/>
        <v>H2EVP</v>
      </c>
      <c r="AI414" s="82"/>
      <c r="AJ414" s="82"/>
      <c r="AK414" s="82"/>
    </row>
    <row r="415" spans="1:37" s="83" customFormat="1" ht="350.1" customHeight="1" x14ac:dyDescent="0.2">
      <c r="A415" s="26"/>
      <c r="B415" s="15">
        <v>414</v>
      </c>
      <c r="C415" s="26"/>
      <c r="D415" s="80"/>
      <c r="E415" s="80" t="s">
        <v>191</v>
      </c>
      <c r="F415" s="78" t="s">
        <v>786</v>
      </c>
      <c r="G415" s="78" t="s">
        <v>192</v>
      </c>
      <c r="H415" s="78" t="s">
        <v>785</v>
      </c>
      <c r="I415" s="78" t="s">
        <v>783</v>
      </c>
      <c r="J415" s="26" t="s">
        <v>767</v>
      </c>
      <c r="K415" s="26">
        <v>1</v>
      </c>
      <c r="L415" s="42">
        <v>43132</v>
      </c>
      <c r="M415" s="42">
        <v>43250</v>
      </c>
      <c r="N415" s="21">
        <f t="shared" si="188"/>
        <v>16.857142857142858</v>
      </c>
      <c r="O415" s="26" t="s">
        <v>688</v>
      </c>
      <c r="P415" s="22">
        <v>1</v>
      </c>
      <c r="Q415" s="26" t="s">
        <v>1909</v>
      </c>
      <c r="R415" s="26"/>
      <c r="S415" s="23">
        <f t="shared" si="189"/>
        <v>-1441.6666666666667</v>
      </c>
      <c r="T415" s="24">
        <f t="shared" si="174"/>
        <v>100</v>
      </c>
      <c r="U415" s="25">
        <f t="shared" si="175"/>
        <v>16.857142857142858</v>
      </c>
      <c r="V415" s="25">
        <f t="shared" si="176"/>
        <v>16.857142857142858</v>
      </c>
      <c r="W415" s="25">
        <f t="shared" si="177"/>
        <v>16.857142857142858</v>
      </c>
      <c r="X415" s="26"/>
      <c r="Y415" s="27" t="str">
        <f t="shared" si="180"/>
        <v>CUMPLIDA</v>
      </c>
      <c r="Z415" s="27" t="str">
        <f t="shared" si="178"/>
        <v/>
      </c>
      <c r="AA415" s="76" t="s">
        <v>230</v>
      </c>
      <c r="AB415" s="29" t="str">
        <f t="shared" si="181"/>
        <v>H2EVP</v>
      </c>
      <c r="AC415" s="29">
        <f t="shared" si="179"/>
        <v>2</v>
      </c>
      <c r="AD415" s="29" t="str">
        <f t="shared" si="182"/>
        <v>H2EVP - 2</v>
      </c>
      <c r="AE415" s="30">
        <f t="shared" si="184"/>
        <v>5</v>
      </c>
      <c r="AF415" s="30">
        <f t="shared" si="185"/>
        <v>5</v>
      </c>
      <c r="AG415" s="30" t="str">
        <f t="shared" si="186"/>
        <v>H2EVP.</v>
      </c>
      <c r="AH415" s="30" t="str">
        <f t="shared" si="187"/>
        <v>H2EVP</v>
      </c>
      <c r="AI415" s="82"/>
      <c r="AJ415" s="82"/>
      <c r="AK415" s="82"/>
    </row>
    <row r="416" spans="1:37" s="83" customFormat="1" ht="350.1" customHeight="1" x14ac:dyDescent="0.2">
      <c r="A416" s="26">
        <v>314</v>
      </c>
      <c r="B416" s="15">
        <v>415</v>
      </c>
      <c r="C416" s="26"/>
      <c r="D416" s="80" t="s">
        <v>1267</v>
      </c>
      <c r="E416" s="80" t="s">
        <v>20</v>
      </c>
      <c r="F416" s="43" t="s">
        <v>904</v>
      </c>
      <c r="G416" s="78" t="s">
        <v>788</v>
      </c>
      <c r="H416" s="78" t="s">
        <v>903</v>
      </c>
      <c r="I416" s="78" t="s">
        <v>787</v>
      </c>
      <c r="J416" s="80" t="s">
        <v>193</v>
      </c>
      <c r="K416" s="26">
        <v>12</v>
      </c>
      <c r="L416" s="42">
        <v>43040</v>
      </c>
      <c r="M416" s="42">
        <v>43099</v>
      </c>
      <c r="N416" s="21">
        <f t="shared" si="188"/>
        <v>8.4285714285714288</v>
      </c>
      <c r="O416" s="26" t="s">
        <v>688</v>
      </c>
      <c r="P416" s="22">
        <v>12</v>
      </c>
      <c r="Q416" s="26" t="s">
        <v>1909</v>
      </c>
      <c r="R416" s="26"/>
      <c r="S416" s="23">
        <f t="shared" si="189"/>
        <v>-1436.6333333333334</v>
      </c>
      <c r="T416" s="24">
        <f t="shared" si="174"/>
        <v>100</v>
      </c>
      <c r="U416" s="25">
        <f t="shared" si="175"/>
        <v>8.4285714285714288</v>
      </c>
      <c r="V416" s="25">
        <f t="shared" si="176"/>
        <v>8.4285714285714288</v>
      </c>
      <c r="W416" s="25">
        <f t="shared" si="177"/>
        <v>8.4285714285714288</v>
      </c>
      <c r="X416" s="26"/>
      <c r="Y416" s="27" t="str">
        <f t="shared" si="180"/>
        <v>CUMPLIDA</v>
      </c>
      <c r="Z416" s="27" t="str">
        <f t="shared" si="178"/>
        <v>CUMPLIDO</v>
      </c>
      <c r="AA416" s="76" t="s">
        <v>230</v>
      </c>
      <c r="AB416" s="29" t="str">
        <f t="shared" si="181"/>
        <v>H4EVP</v>
      </c>
      <c r="AC416" s="29">
        <f t="shared" si="179"/>
        <v>1</v>
      </c>
      <c r="AD416" s="29" t="str">
        <f t="shared" si="182"/>
        <v>H4EVP - 1</v>
      </c>
      <c r="AE416" s="30">
        <f t="shared" si="184"/>
        <v>5</v>
      </c>
      <c r="AF416" s="30">
        <f t="shared" si="185"/>
        <v>5</v>
      </c>
      <c r="AG416" s="30" t="str">
        <f t="shared" si="186"/>
        <v>H4EVP.</v>
      </c>
      <c r="AH416" s="30" t="str">
        <f t="shared" si="187"/>
        <v>H4EVP</v>
      </c>
      <c r="AI416" s="82"/>
      <c r="AJ416" s="82"/>
      <c r="AK416" s="82"/>
    </row>
    <row r="417" spans="1:37" s="83" customFormat="1" ht="350.1" customHeight="1" x14ac:dyDescent="0.2">
      <c r="A417" s="26"/>
      <c r="B417" s="15">
        <v>416</v>
      </c>
      <c r="C417" s="26"/>
      <c r="D417" s="80"/>
      <c r="E417" s="80" t="s">
        <v>20</v>
      </c>
      <c r="F417" s="43" t="s">
        <v>790</v>
      </c>
      <c r="G417" s="78" t="s">
        <v>788</v>
      </c>
      <c r="H417" s="43" t="s">
        <v>905</v>
      </c>
      <c r="I417" s="43" t="s">
        <v>817</v>
      </c>
      <c r="J417" s="26" t="s">
        <v>818</v>
      </c>
      <c r="K417" s="77">
        <v>3</v>
      </c>
      <c r="L417" s="92">
        <v>43040</v>
      </c>
      <c r="M417" s="92">
        <v>43099</v>
      </c>
      <c r="N417" s="21">
        <f t="shared" si="188"/>
        <v>8.4285714285714288</v>
      </c>
      <c r="O417" s="26" t="s">
        <v>789</v>
      </c>
      <c r="P417" s="22">
        <v>3</v>
      </c>
      <c r="Q417" s="26" t="s">
        <v>1909</v>
      </c>
      <c r="R417" s="26"/>
      <c r="S417" s="23">
        <f t="shared" si="189"/>
        <v>-1436.6333333333334</v>
      </c>
      <c r="T417" s="24">
        <f t="shared" si="174"/>
        <v>100</v>
      </c>
      <c r="U417" s="25">
        <f t="shared" si="175"/>
        <v>8.4285714285714288</v>
      </c>
      <c r="V417" s="25">
        <f t="shared" si="176"/>
        <v>8.4285714285714288</v>
      </c>
      <c r="W417" s="25">
        <f t="shared" si="177"/>
        <v>8.4285714285714288</v>
      </c>
      <c r="X417" s="26"/>
      <c r="Y417" s="27" t="str">
        <f t="shared" si="180"/>
        <v>CUMPLIDA</v>
      </c>
      <c r="Z417" s="27" t="str">
        <f t="shared" si="178"/>
        <v/>
      </c>
      <c r="AA417" s="76" t="s">
        <v>230</v>
      </c>
      <c r="AB417" s="29" t="str">
        <f t="shared" si="181"/>
        <v>H4EVP</v>
      </c>
      <c r="AC417" s="29">
        <f t="shared" si="179"/>
        <v>2</v>
      </c>
      <c r="AD417" s="29" t="str">
        <f t="shared" si="182"/>
        <v>H4EVP - 2</v>
      </c>
      <c r="AE417" s="30">
        <f t="shared" si="184"/>
        <v>5</v>
      </c>
      <c r="AF417" s="30">
        <f t="shared" si="185"/>
        <v>5</v>
      </c>
      <c r="AG417" s="30" t="str">
        <f t="shared" si="186"/>
        <v>H4EVP.</v>
      </c>
      <c r="AH417" s="30" t="str">
        <f t="shared" si="187"/>
        <v>H4EVP</v>
      </c>
      <c r="AI417" s="82"/>
      <c r="AJ417" s="82"/>
      <c r="AK417" s="82"/>
    </row>
    <row r="418" spans="1:37" s="83" customFormat="1" ht="350.1" customHeight="1" x14ac:dyDescent="0.2">
      <c r="A418" s="26">
        <v>315</v>
      </c>
      <c r="B418" s="15">
        <v>417</v>
      </c>
      <c r="C418" s="26"/>
      <c r="D418" s="80" t="s">
        <v>1269</v>
      </c>
      <c r="E418" s="80" t="s">
        <v>194</v>
      </c>
      <c r="F418" s="78" t="s">
        <v>1078</v>
      </c>
      <c r="G418" s="78" t="s">
        <v>195</v>
      </c>
      <c r="H418" s="78" t="s">
        <v>793</v>
      </c>
      <c r="I418" s="78" t="s">
        <v>791</v>
      </c>
      <c r="J418" s="80" t="s">
        <v>792</v>
      </c>
      <c r="K418" s="26">
        <v>1</v>
      </c>
      <c r="L418" s="42">
        <v>43040</v>
      </c>
      <c r="M418" s="42">
        <v>43099</v>
      </c>
      <c r="N418" s="21">
        <f t="shared" si="188"/>
        <v>8.4285714285714288</v>
      </c>
      <c r="O418" s="26" t="s">
        <v>688</v>
      </c>
      <c r="P418" s="22">
        <v>1</v>
      </c>
      <c r="Q418" s="26" t="s">
        <v>1909</v>
      </c>
      <c r="R418" s="26"/>
      <c r="S418" s="23">
        <f t="shared" si="189"/>
        <v>-1436.6333333333334</v>
      </c>
      <c r="T418" s="24">
        <f t="shared" si="174"/>
        <v>100</v>
      </c>
      <c r="U418" s="25">
        <f t="shared" si="175"/>
        <v>8.4285714285714288</v>
      </c>
      <c r="V418" s="25">
        <f t="shared" si="176"/>
        <v>8.4285714285714288</v>
      </c>
      <c r="W418" s="25">
        <f t="shared" si="177"/>
        <v>8.4285714285714288</v>
      </c>
      <c r="X418" s="26"/>
      <c r="Y418" s="27" t="str">
        <f t="shared" si="180"/>
        <v>CUMPLIDA</v>
      </c>
      <c r="Z418" s="27" t="str">
        <f t="shared" si="178"/>
        <v>CUMPLIDO</v>
      </c>
      <c r="AA418" s="76" t="s">
        <v>230</v>
      </c>
      <c r="AB418" s="29" t="str">
        <f t="shared" si="181"/>
        <v>H6EVP</v>
      </c>
      <c r="AC418" s="29">
        <f t="shared" si="179"/>
        <v>1</v>
      </c>
      <c r="AD418" s="29" t="str">
        <f t="shared" si="182"/>
        <v>H6EVP - 1</v>
      </c>
      <c r="AE418" s="30">
        <f t="shared" si="184"/>
        <v>5</v>
      </c>
      <c r="AF418" s="30">
        <f t="shared" si="185"/>
        <v>5</v>
      </c>
      <c r="AG418" s="30" t="str">
        <f t="shared" si="186"/>
        <v>H6EVP.</v>
      </c>
      <c r="AH418" s="30" t="str">
        <f t="shared" si="187"/>
        <v>H6EVP</v>
      </c>
      <c r="AI418" s="82"/>
      <c r="AJ418" s="82"/>
      <c r="AK418" s="82"/>
    </row>
    <row r="419" spans="1:37" s="83" customFormat="1" ht="350.1" customHeight="1" x14ac:dyDescent="0.2">
      <c r="A419" s="26"/>
      <c r="B419" s="15">
        <v>418</v>
      </c>
      <c r="C419" s="26"/>
      <c r="D419" s="80"/>
      <c r="E419" s="80" t="s">
        <v>194</v>
      </c>
      <c r="F419" s="78" t="s">
        <v>795</v>
      </c>
      <c r="G419" s="78" t="s">
        <v>195</v>
      </c>
      <c r="H419" s="78" t="s">
        <v>796</v>
      </c>
      <c r="I419" s="78" t="s">
        <v>775</v>
      </c>
      <c r="J419" s="80" t="s">
        <v>794</v>
      </c>
      <c r="K419" s="26">
        <v>1</v>
      </c>
      <c r="L419" s="42">
        <v>43040</v>
      </c>
      <c r="M419" s="42">
        <v>43099</v>
      </c>
      <c r="N419" s="21">
        <f t="shared" si="188"/>
        <v>8.4285714285714288</v>
      </c>
      <c r="O419" s="26" t="s">
        <v>688</v>
      </c>
      <c r="P419" s="22">
        <v>1</v>
      </c>
      <c r="Q419" s="26" t="s">
        <v>1909</v>
      </c>
      <c r="R419" s="26"/>
      <c r="S419" s="23">
        <f t="shared" si="189"/>
        <v>-1436.6333333333334</v>
      </c>
      <c r="T419" s="24">
        <f t="shared" si="174"/>
        <v>100</v>
      </c>
      <c r="U419" s="25">
        <f t="shared" si="175"/>
        <v>8.4285714285714288</v>
      </c>
      <c r="V419" s="25">
        <f t="shared" si="176"/>
        <v>8.4285714285714288</v>
      </c>
      <c r="W419" s="25">
        <f t="shared" si="177"/>
        <v>8.4285714285714288</v>
      </c>
      <c r="X419" s="26"/>
      <c r="Y419" s="27" t="str">
        <f t="shared" si="180"/>
        <v>CUMPLIDA</v>
      </c>
      <c r="Z419" s="27" t="str">
        <f t="shared" si="178"/>
        <v/>
      </c>
      <c r="AA419" s="76" t="s">
        <v>230</v>
      </c>
      <c r="AB419" s="29" t="str">
        <f t="shared" si="181"/>
        <v>H6EVP</v>
      </c>
      <c r="AC419" s="29">
        <f t="shared" si="179"/>
        <v>2</v>
      </c>
      <c r="AD419" s="29" t="str">
        <f t="shared" si="182"/>
        <v>H6EVP - 2</v>
      </c>
      <c r="AE419" s="30">
        <f t="shared" si="184"/>
        <v>5</v>
      </c>
      <c r="AF419" s="30">
        <f t="shared" si="185"/>
        <v>5</v>
      </c>
      <c r="AG419" s="30" t="str">
        <f t="shared" si="186"/>
        <v>H6EVP.</v>
      </c>
      <c r="AH419" s="30" t="str">
        <f t="shared" si="187"/>
        <v>H6EVP</v>
      </c>
      <c r="AI419" s="82"/>
      <c r="AJ419" s="82"/>
      <c r="AK419" s="82"/>
    </row>
    <row r="420" spans="1:37" s="83" customFormat="1" ht="350.1" customHeight="1" x14ac:dyDescent="0.2">
      <c r="A420" s="26">
        <v>316</v>
      </c>
      <c r="B420" s="15">
        <v>419</v>
      </c>
      <c r="C420" s="26"/>
      <c r="D420" s="80" t="s">
        <v>1046</v>
      </c>
      <c r="E420" s="80" t="s">
        <v>20</v>
      </c>
      <c r="F420" s="78" t="s">
        <v>126</v>
      </c>
      <c r="G420" s="78" t="s">
        <v>127</v>
      </c>
      <c r="H420" s="78" t="s">
        <v>380</v>
      </c>
      <c r="I420" s="78" t="s">
        <v>381</v>
      </c>
      <c r="J420" s="80" t="s">
        <v>382</v>
      </c>
      <c r="K420" s="26">
        <v>3</v>
      </c>
      <c r="L420" s="42">
        <v>43040</v>
      </c>
      <c r="M420" s="42">
        <v>43312</v>
      </c>
      <c r="N420" s="21">
        <f t="shared" si="188"/>
        <v>38.857142857142854</v>
      </c>
      <c r="O420" s="22" t="s">
        <v>1541</v>
      </c>
      <c r="P420" s="22">
        <v>3</v>
      </c>
      <c r="Q420" s="26" t="s">
        <v>1909</v>
      </c>
      <c r="R420" s="26"/>
      <c r="S420" s="23">
        <f t="shared" si="189"/>
        <v>-1443.7333333333333</v>
      </c>
      <c r="T420" s="24">
        <f t="shared" ref="T420:T482" si="191">IF(P420/K420&gt;1,100,+P420/K420*100)</f>
        <v>100</v>
      </c>
      <c r="U420" s="25">
        <f t="shared" ref="U420:U482" si="192">+N420*T420/100</f>
        <v>38.857142857142854</v>
      </c>
      <c r="V420" s="25">
        <f t="shared" ref="V420:V482" si="193">IF(M420&lt;=$AJ$1,U420,0)</f>
        <v>38.857142857142854</v>
      </c>
      <c r="W420" s="25">
        <f t="shared" ref="W420:W482" si="194">IF($AJ$1&gt;=M420,N420,0)</f>
        <v>38.857142857142854</v>
      </c>
      <c r="X420" s="26"/>
      <c r="Y420" s="27" t="str">
        <f t="shared" si="180"/>
        <v>CUMPLIDA</v>
      </c>
      <c r="Z420" s="27" t="str">
        <f t="shared" ref="Z420:Z482" si="195">IF(A420&lt;&gt;"",IF(AF420=1,"VENCIDO",IF(AF420=2,"PRÓXIMO A VENCER",IF(AF420=3,"EN TERMINO",IF(AF420=4,"CON AVANCE",IF(AF420=5,"CUMPLIDO",))))),"")</f>
        <v>CUMPLIDO</v>
      </c>
      <c r="AA420" s="76" t="s">
        <v>202</v>
      </c>
      <c r="AB420" s="29" t="str">
        <f t="shared" si="181"/>
        <v>H1R15</v>
      </c>
      <c r="AC420" s="29">
        <f t="shared" ref="AC420:AC482" si="196">IF(A420&lt;&gt;"",1,AC419+1)</f>
        <v>1</v>
      </c>
      <c r="AD420" s="29" t="str">
        <f t="shared" si="182"/>
        <v>H1R15 - 1</v>
      </c>
      <c r="AE420" s="30">
        <f t="shared" si="184"/>
        <v>5</v>
      </c>
      <c r="AF420" s="30">
        <f t="shared" si="185"/>
        <v>5</v>
      </c>
      <c r="AG420" s="30" t="str">
        <f t="shared" si="186"/>
        <v>H1R15.</v>
      </c>
      <c r="AH420" s="30" t="str">
        <f t="shared" si="187"/>
        <v>H1R15</v>
      </c>
      <c r="AI420" s="82"/>
      <c r="AJ420" s="82"/>
      <c r="AK420" s="82"/>
    </row>
    <row r="421" spans="1:37" s="83" customFormat="1" ht="350.1" customHeight="1" x14ac:dyDescent="0.2">
      <c r="A421" s="26">
        <v>317</v>
      </c>
      <c r="B421" s="15">
        <v>420</v>
      </c>
      <c r="C421" s="26"/>
      <c r="D421" s="80" t="s">
        <v>1269</v>
      </c>
      <c r="E421" s="80" t="s">
        <v>128</v>
      </c>
      <c r="F421" s="78" t="s">
        <v>2153</v>
      </c>
      <c r="G421" s="78" t="s">
        <v>129</v>
      </c>
      <c r="H421" s="78" t="s">
        <v>2161</v>
      </c>
      <c r="I421" s="43" t="s">
        <v>2155</v>
      </c>
      <c r="J421" s="26" t="s">
        <v>2156</v>
      </c>
      <c r="K421" s="26">
        <v>3</v>
      </c>
      <c r="L421" s="42">
        <v>44044</v>
      </c>
      <c r="M421" s="42">
        <v>44316</v>
      </c>
      <c r="N421" s="21">
        <f t="shared" si="188"/>
        <v>38.857142857142854</v>
      </c>
      <c r="O421" s="26" t="s">
        <v>529</v>
      </c>
      <c r="P421" s="22">
        <v>0</v>
      </c>
      <c r="Q421" s="43" t="s">
        <v>2149</v>
      </c>
      <c r="R421" s="26"/>
      <c r="S421" s="23">
        <f t="shared" si="189"/>
        <v>-1477.2</v>
      </c>
      <c r="T421" s="24">
        <f t="shared" si="191"/>
        <v>0</v>
      </c>
      <c r="U421" s="25">
        <f t="shared" si="192"/>
        <v>0</v>
      </c>
      <c r="V421" s="25">
        <f t="shared" si="193"/>
        <v>0</v>
      </c>
      <c r="W421" s="25">
        <f t="shared" si="194"/>
        <v>0</v>
      </c>
      <c r="X421" s="26"/>
      <c r="Y421" s="27" t="str">
        <f t="shared" ref="Y421:Y483" si="197">IF(T421=100,"CUMPLIDA",IF(M421-$AJ$1&lt;0,"VENCIDA",IF(M421-$AJ$1&lt;=30,"PRÓXIMA A VENCER",IF(T421&gt;0,"CON AVANCE","EN TERMINO"))))</f>
        <v>PRÓXIMA A VENCER</v>
      </c>
      <c r="Z421" s="27" t="str">
        <f t="shared" si="195"/>
        <v>PRÓXIMO A VENCER</v>
      </c>
      <c r="AA421" s="76" t="s">
        <v>202</v>
      </c>
      <c r="AB421" s="29" t="str">
        <f t="shared" ref="AB421:AB483" si="198">AH421</f>
        <v>H2R15</v>
      </c>
      <c r="AC421" s="29">
        <f t="shared" si="196"/>
        <v>1</v>
      </c>
      <c r="AD421" s="29" t="str">
        <f t="shared" ref="AD421:AD483" si="199">CONCATENATE(AB421," - ",AC421)</f>
        <v>H2R15 - 1</v>
      </c>
      <c r="AE421" s="30">
        <f t="shared" si="184"/>
        <v>2</v>
      </c>
      <c r="AF421" s="30">
        <f t="shared" si="185"/>
        <v>2</v>
      </c>
      <c r="AG421" s="30" t="str">
        <f t="shared" si="186"/>
        <v>H2R15.</v>
      </c>
      <c r="AH421" s="30" t="str">
        <f t="shared" si="187"/>
        <v>H2R15</v>
      </c>
      <c r="AI421" s="82"/>
      <c r="AJ421" s="82"/>
      <c r="AK421" s="82"/>
    </row>
    <row r="422" spans="1:37" s="83" customFormat="1" ht="350.1" customHeight="1" x14ac:dyDescent="0.2">
      <c r="A422" s="26"/>
      <c r="B422" s="15">
        <v>421</v>
      </c>
      <c r="C422" s="26"/>
      <c r="D422" s="80"/>
      <c r="E422" s="80" t="s">
        <v>128</v>
      </c>
      <c r="F422" s="78" t="s">
        <v>2154</v>
      </c>
      <c r="G422" s="78" t="s">
        <v>129</v>
      </c>
      <c r="H422" s="78" t="s">
        <v>2160</v>
      </c>
      <c r="I422" s="43" t="s">
        <v>2157</v>
      </c>
      <c r="J422" s="26" t="s">
        <v>2158</v>
      </c>
      <c r="K422" s="26">
        <v>3</v>
      </c>
      <c r="L422" s="42">
        <v>44044</v>
      </c>
      <c r="M422" s="42">
        <v>44316</v>
      </c>
      <c r="N422" s="21">
        <f t="shared" si="188"/>
        <v>38.857142857142854</v>
      </c>
      <c r="O422" s="26" t="s">
        <v>529</v>
      </c>
      <c r="P422" s="22">
        <v>0</v>
      </c>
      <c r="Q422" s="43" t="s">
        <v>2159</v>
      </c>
      <c r="R422" s="26"/>
      <c r="S422" s="23">
        <f t="shared" si="189"/>
        <v>-1477.2</v>
      </c>
      <c r="T422" s="24">
        <f t="shared" ref="T422" si="200">IF(P422/K422&gt;1,100,+P422/K422*100)</f>
        <v>0</v>
      </c>
      <c r="U422" s="25">
        <f t="shared" ref="U422" si="201">+N422*T422/100</f>
        <v>0</v>
      </c>
      <c r="V422" s="25">
        <f t="shared" ref="V422" si="202">IF(M422&lt;=$AJ$1,U422,0)</f>
        <v>0</v>
      </c>
      <c r="W422" s="25">
        <f t="shared" ref="W422" si="203">IF($AJ$1&gt;=M422,N422,0)</f>
        <v>0</v>
      </c>
      <c r="X422" s="26"/>
      <c r="Y422" s="27" t="str">
        <f t="shared" ref="Y422" si="204">IF(T422=100,"CUMPLIDA",IF(M422-$AJ$1&lt;0,"VENCIDA",IF(M422-$AJ$1&lt;=30,"PRÓXIMA A VENCER",IF(T422&gt;0,"CON AVANCE","EN TERMINO"))))</f>
        <v>PRÓXIMA A VENCER</v>
      </c>
      <c r="Z422" s="27" t="str">
        <f t="shared" ref="Z422" si="205">IF(A422&lt;&gt;"",IF(AF422=1,"VENCIDO",IF(AF422=2,"PRÓXIMO A VENCER",IF(AF422=3,"EN TERMINO",IF(AF422=4,"CON AVANCE",IF(AF422=5,"CUMPLIDO",))))),"")</f>
        <v/>
      </c>
      <c r="AA422" s="76" t="s">
        <v>202</v>
      </c>
      <c r="AB422" s="29" t="str">
        <f t="shared" ref="AB422" si="206">AH422</f>
        <v>H2R15</v>
      </c>
      <c r="AC422" s="29">
        <f t="shared" ref="AC422" si="207">IF(A422&lt;&gt;"",1,AC421+1)</f>
        <v>2</v>
      </c>
      <c r="AD422" s="29" t="str">
        <f t="shared" ref="AD422" si="208">CONCATENATE(AB422," - ",AC422)</f>
        <v>H2R15 - 2</v>
      </c>
      <c r="AE422" s="30">
        <f t="shared" si="184"/>
        <v>2</v>
      </c>
      <c r="AF422" s="30">
        <f t="shared" si="185"/>
        <v>2</v>
      </c>
      <c r="AG422" s="30" t="str">
        <f t="shared" si="186"/>
        <v>H2R15.</v>
      </c>
      <c r="AH422" s="30" t="str">
        <f t="shared" si="187"/>
        <v>H2R15</v>
      </c>
      <c r="AI422" s="82"/>
      <c r="AJ422" s="82"/>
      <c r="AK422" s="82"/>
    </row>
    <row r="423" spans="1:37" s="83" customFormat="1" ht="350.1" customHeight="1" x14ac:dyDescent="0.2">
      <c r="A423" s="26">
        <v>318</v>
      </c>
      <c r="B423" s="15">
        <v>422</v>
      </c>
      <c r="C423" s="26"/>
      <c r="D423" s="80" t="s">
        <v>1267</v>
      </c>
      <c r="E423" s="80" t="s">
        <v>130</v>
      </c>
      <c r="F423" s="43" t="s">
        <v>595</v>
      </c>
      <c r="G423" s="78" t="s">
        <v>131</v>
      </c>
      <c r="H423" s="78" t="s">
        <v>596</v>
      </c>
      <c r="I423" s="78" t="s">
        <v>1950</v>
      </c>
      <c r="J423" s="80" t="s">
        <v>597</v>
      </c>
      <c r="K423" s="26">
        <v>1</v>
      </c>
      <c r="L423" s="42">
        <v>43040</v>
      </c>
      <c r="M423" s="42">
        <v>43099</v>
      </c>
      <c r="N423" s="21">
        <f t="shared" si="188"/>
        <v>8.4285714285714288</v>
      </c>
      <c r="O423" s="26" t="s">
        <v>529</v>
      </c>
      <c r="P423" s="22">
        <v>1</v>
      </c>
      <c r="Q423" s="26" t="s">
        <v>1909</v>
      </c>
      <c r="R423" s="26"/>
      <c r="S423" s="23">
        <f t="shared" si="189"/>
        <v>-1436.6333333333334</v>
      </c>
      <c r="T423" s="24">
        <f t="shared" si="191"/>
        <v>100</v>
      </c>
      <c r="U423" s="25">
        <f t="shared" si="192"/>
        <v>8.4285714285714288</v>
      </c>
      <c r="V423" s="25">
        <f t="shared" si="193"/>
        <v>8.4285714285714288</v>
      </c>
      <c r="W423" s="25">
        <f t="shared" si="194"/>
        <v>8.4285714285714288</v>
      </c>
      <c r="X423" s="26"/>
      <c r="Y423" s="27" t="str">
        <f t="shared" si="197"/>
        <v>CUMPLIDA</v>
      </c>
      <c r="Z423" s="27" t="str">
        <f t="shared" si="195"/>
        <v>CUMPLIDO</v>
      </c>
      <c r="AA423" s="76" t="s">
        <v>202</v>
      </c>
      <c r="AB423" s="29" t="str">
        <f t="shared" si="198"/>
        <v>H3R15</v>
      </c>
      <c r="AC423" s="29">
        <f>IF(A423&lt;&gt;"",1,AC421+1)</f>
        <v>1</v>
      </c>
      <c r="AD423" s="29" t="str">
        <f t="shared" si="199"/>
        <v>H3R15 - 1</v>
      </c>
      <c r="AE423" s="30">
        <f t="shared" si="184"/>
        <v>5</v>
      </c>
      <c r="AF423" s="30">
        <f t="shared" si="185"/>
        <v>5</v>
      </c>
      <c r="AG423" s="30" t="str">
        <f t="shared" si="186"/>
        <v>H3R15.</v>
      </c>
      <c r="AH423" s="30" t="str">
        <f t="shared" si="187"/>
        <v>H3R15</v>
      </c>
      <c r="AI423" s="82"/>
      <c r="AJ423" s="82"/>
      <c r="AK423" s="82"/>
    </row>
    <row r="424" spans="1:37" s="83" customFormat="1" ht="350.1" customHeight="1" x14ac:dyDescent="0.2">
      <c r="A424" s="26">
        <v>319</v>
      </c>
      <c r="B424" s="15">
        <v>423</v>
      </c>
      <c r="C424" s="26"/>
      <c r="D424" s="80" t="s">
        <v>1267</v>
      </c>
      <c r="E424" s="80" t="s">
        <v>32</v>
      </c>
      <c r="F424" s="43" t="s">
        <v>1276</v>
      </c>
      <c r="G424" s="78" t="s">
        <v>132</v>
      </c>
      <c r="H424" s="43" t="s">
        <v>330</v>
      </c>
      <c r="I424" s="43" t="s">
        <v>322</v>
      </c>
      <c r="J424" s="77" t="s">
        <v>55</v>
      </c>
      <c r="K424" s="77">
        <v>3</v>
      </c>
      <c r="L424" s="92">
        <v>43040</v>
      </c>
      <c r="M424" s="92">
        <v>43342</v>
      </c>
      <c r="N424" s="21">
        <f t="shared" si="188"/>
        <v>43.142857142857146</v>
      </c>
      <c r="O424" s="26" t="s">
        <v>19</v>
      </c>
      <c r="P424" s="22">
        <v>3</v>
      </c>
      <c r="Q424" s="26" t="s">
        <v>1909</v>
      </c>
      <c r="R424" s="26"/>
      <c r="S424" s="23">
        <f t="shared" si="189"/>
        <v>-1444.7333333333333</v>
      </c>
      <c r="T424" s="24">
        <f t="shared" si="191"/>
        <v>100</v>
      </c>
      <c r="U424" s="25">
        <f t="shared" si="192"/>
        <v>43.142857142857146</v>
      </c>
      <c r="V424" s="25">
        <f t="shared" si="193"/>
        <v>43.142857142857146</v>
      </c>
      <c r="W424" s="25">
        <f t="shared" si="194"/>
        <v>43.142857142857146</v>
      </c>
      <c r="X424" s="26"/>
      <c r="Y424" s="27" t="str">
        <f t="shared" si="197"/>
        <v>CUMPLIDA</v>
      </c>
      <c r="Z424" s="27" t="str">
        <f t="shared" si="195"/>
        <v>CUMPLIDO</v>
      </c>
      <c r="AA424" s="76" t="s">
        <v>202</v>
      </c>
      <c r="AB424" s="29" t="str">
        <f t="shared" si="198"/>
        <v>H5R15</v>
      </c>
      <c r="AC424" s="29">
        <f t="shared" si="196"/>
        <v>1</v>
      </c>
      <c r="AD424" s="29" t="str">
        <f t="shared" si="199"/>
        <v>H5R15 - 1</v>
      </c>
      <c r="AE424" s="30">
        <f t="shared" si="184"/>
        <v>5</v>
      </c>
      <c r="AF424" s="30">
        <f t="shared" si="185"/>
        <v>5</v>
      </c>
      <c r="AG424" s="30" t="str">
        <f t="shared" si="186"/>
        <v>H5R15.</v>
      </c>
      <c r="AH424" s="30" t="str">
        <f t="shared" si="187"/>
        <v>H5R15</v>
      </c>
      <c r="AI424" s="82"/>
      <c r="AJ424" s="82"/>
      <c r="AK424" s="82"/>
    </row>
    <row r="425" spans="1:37" s="83" customFormat="1" ht="350.1" customHeight="1" x14ac:dyDescent="0.2">
      <c r="A425" s="26">
        <v>320</v>
      </c>
      <c r="B425" s="15">
        <v>424</v>
      </c>
      <c r="C425" s="26"/>
      <c r="D425" s="80" t="s">
        <v>1046</v>
      </c>
      <c r="E425" s="80" t="s">
        <v>29</v>
      </c>
      <c r="F425" s="43" t="s">
        <v>1799</v>
      </c>
      <c r="G425" s="78" t="s">
        <v>906</v>
      </c>
      <c r="H425" s="78" t="s">
        <v>828</v>
      </c>
      <c r="I425" s="78" t="s">
        <v>829</v>
      </c>
      <c r="J425" s="80" t="s">
        <v>907</v>
      </c>
      <c r="K425" s="26">
        <v>1</v>
      </c>
      <c r="L425" s="42">
        <v>43040</v>
      </c>
      <c r="M425" s="42">
        <v>43099</v>
      </c>
      <c r="N425" s="21">
        <f t="shared" si="188"/>
        <v>8.4285714285714288</v>
      </c>
      <c r="O425" s="26" t="s">
        <v>805</v>
      </c>
      <c r="P425" s="22">
        <v>1</v>
      </c>
      <c r="Q425" s="26" t="s">
        <v>1909</v>
      </c>
      <c r="R425" s="26"/>
      <c r="S425" s="23">
        <f t="shared" si="189"/>
        <v>-1436.6333333333334</v>
      </c>
      <c r="T425" s="24">
        <f t="shared" si="191"/>
        <v>100</v>
      </c>
      <c r="U425" s="25">
        <f t="shared" si="192"/>
        <v>8.4285714285714288</v>
      </c>
      <c r="V425" s="25">
        <f t="shared" si="193"/>
        <v>8.4285714285714288</v>
      </c>
      <c r="W425" s="25">
        <f t="shared" si="194"/>
        <v>8.4285714285714288</v>
      </c>
      <c r="X425" s="26"/>
      <c r="Y425" s="27" t="str">
        <f t="shared" si="197"/>
        <v>CUMPLIDA</v>
      </c>
      <c r="Z425" s="27" t="str">
        <f t="shared" si="195"/>
        <v>CUMPLIDO</v>
      </c>
      <c r="AA425" s="76" t="s">
        <v>202</v>
      </c>
      <c r="AB425" s="29" t="str">
        <f t="shared" si="198"/>
        <v>H6R15</v>
      </c>
      <c r="AC425" s="29">
        <f t="shared" si="196"/>
        <v>1</v>
      </c>
      <c r="AD425" s="29" t="str">
        <f t="shared" si="199"/>
        <v>H6R15 - 1</v>
      </c>
      <c r="AE425" s="30">
        <f t="shared" si="184"/>
        <v>5</v>
      </c>
      <c r="AF425" s="30">
        <f t="shared" si="185"/>
        <v>5</v>
      </c>
      <c r="AG425" s="30" t="str">
        <f t="shared" si="186"/>
        <v>H6R15.</v>
      </c>
      <c r="AH425" s="30" t="str">
        <f t="shared" si="187"/>
        <v>H6R15</v>
      </c>
      <c r="AI425" s="82"/>
      <c r="AJ425" s="82"/>
      <c r="AK425" s="82"/>
    </row>
    <row r="426" spans="1:37" s="83" customFormat="1" ht="350.1" customHeight="1" x14ac:dyDescent="0.2">
      <c r="A426" s="26">
        <v>321</v>
      </c>
      <c r="B426" s="15">
        <v>425</v>
      </c>
      <c r="C426" s="26"/>
      <c r="D426" s="80" t="s">
        <v>1267</v>
      </c>
      <c r="E426" s="80" t="s">
        <v>42</v>
      </c>
      <c r="F426" s="43" t="s">
        <v>1079</v>
      </c>
      <c r="G426" s="78" t="s">
        <v>133</v>
      </c>
      <c r="H426" s="78" t="s">
        <v>830</v>
      </c>
      <c r="I426" s="78" t="s">
        <v>829</v>
      </c>
      <c r="J426" s="80" t="s">
        <v>907</v>
      </c>
      <c r="K426" s="26">
        <v>1</v>
      </c>
      <c r="L426" s="42">
        <v>43040</v>
      </c>
      <c r="M426" s="42">
        <v>43099</v>
      </c>
      <c r="N426" s="21">
        <f t="shared" si="188"/>
        <v>8.4285714285714288</v>
      </c>
      <c r="O426" s="26" t="s">
        <v>805</v>
      </c>
      <c r="P426" s="22">
        <v>1</v>
      </c>
      <c r="Q426" s="26" t="s">
        <v>1909</v>
      </c>
      <c r="R426" s="26"/>
      <c r="S426" s="23">
        <f t="shared" si="189"/>
        <v>-1436.6333333333334</v>
      </c>
      <c r="T426" s="24">
        <f t="shared" si="191"/>
        <v>100</v>
      </c>
      <c r="U426" s="25">
        <f t="shared" si="192"/>
        <v>8.4285714285714288</v>
      </c>
      <c r="V426" s="25">
        <f t="shared" si="193"/>
        <v>8.4285714285714288</v>
      </c>
      <c r="W426" s="25">
        <f t="shared" si="194"/>
        <v>8.4285714285714288</v>
      </c>
      <c r="X426" s="26"/>
      <c r="Y426" s="27" t="str">
        <f t="shared" si="197"/>
        <v>CUMPLIDA</v>
      </c>
      <c r="Z426" s="27" t="str">
        <f t="shared" si="195"/>
        <v>CUMPLIDO</v>
      </c>
      <c r="AA426" s="76" t="s">
        <v>202</v>
      </c>
      <c r="AB426" s="29" t="str">
        <f t="shared" si="198"/>
        <v>H7R15</v>
      </c>
      <c r="AC426" s="29">
        <f t="shared" si="196"/>
        <v>1</v>
      </c>
      <c r="AD426" s="29" t="str">
        <f t="shared" si="199"/>
        <v>H7R15 - 1</v>
      </c>
      <c r="AE426" s="30">
        <f t="shared" si="184"/>
        <v>5</v>
      </c>
      <c r="AF426" s="30">
        <f t="shared" si="185"/>
        <v>5</v>
      </c>
      <c r="AG426" s="30" t="str">
        <f t="shared" si="186"/>
        <v>H7R15.</v>
      </c>
      <c r="AH426" s="30" t="str">
        <f t="shared" si="187"/>
        <v>H7R15</v>
      </c>
      <c r="AI426" s="82"/>
      <c r="AJ426" s="82"/>
      <c r="AK426" s="82"/>
    </row>
    <row r="427" spans="1:37" s="83" customFormat="1" ht="350.1" customHeight="1" x14ac:dyDescent="0.2">
      <c r="A427" s="26">
        <v>322</v>
      </c>
      <c r="B427" s="15">
        <v>426</v>
      </c>
      <c r="C427" s="26"/>
      <c r="D427" s="80" t="s">
        <v>1267</v>
      </c>
      <c r="E427" s="80" t="s">
        <v>29</v>
      </c>
      <c r="F427" s="43" t="s">
        <v>1517</v>
      </c>
      <c r="G427" s="78" t="s">
        <v>134</v>
      </c>
      <c r="H427" s="78" t="s">
        <v>831</v>
      </c>
      <c r="I427" s="43" t="s">
        <v>832</v>
      </c>
      <c r="J427" s="26" t="s">
        <v>9</v>
      </c>
      <c r="K427" s="26">
        <v>1</v>
      </c>
      <c r="L427" s="42">
        <v>43040</v>
      </c>
      <c r="M427" s="42">
        <v>43099</v>
      </c>
      <c r="N427" s="21">
        <f t="shared" si="188"/>
        <v>8.4285714285714288</v>
      </c>
      <c r="O427" s="26" t="s">
        <v>805</v>
      </c>
      <c r="P427" s="22">
        <v>1</v>
      </c>
      <c r="Q427" s="26" t="s">
        <v>1909</v>
      </c>
      <c r="R427" s="26"/>
      <c r="S427" s="23">
        <f t="shared" si="189"/>
        <v>-1436.6333333333334</v>
      </c>
      <c r="T427" s="24">
        <f t="shared" si="191"/>
        <v>100</v>
      </c>
      <c r="U427" s="25">
        <f t="shared" si="192"/>
        <v>8.4285714285714288</v>
      </c>
      <c r="V427" s="25">
        <f t="shared" si="193"/>
        <v>8.4285714285714288</v>
      </c>
      <c r="W427" s="25">
        <f t="shared" si="194"/>
        <v>8.4285714285714288</v>
      </c>
      <c r="X427" s="26"/>
      <c r="Y427" s="27" t="str">
        <f t="shared" si="197"/>
        <v>CUMPLIDA</v>
      </c>
      <c r="Z427" s="27" t="str">
        <f t="shared" si="195"/>
        <v>CUMPLIDO</v>
      </c>
      <c r="AA427" s="76" t="s">
        <v>202</v>
      </c>
      <c r="AB427" s="29" t="str">
        <f t="shared" si="198"/>
        <v>H8R15</v>
      </c>
      <c r="AC427" s="29">
        <f t="shared" si="196"/>
        <v>1</v>
      </c>
      <c r="AD427" s="29" t="str">
        <f t="shared" si="199"/>
        <v>H8R15 - 1</v>
      </c>
      <c r="AE427" s="30">
        <f t="shared" si="184"/>
        <v>5</v>
      </c>
      <c r="AF427" s="30">
        <f t="shared" si="185"/>
        <v>5</v>
      </c>
      <c r="AG427" s="30" t="str">
        <f t="shared" si="186"/>
        <v>H8R15.</v>
      </c>
      <c r="AH427" s="30" t="str">
        <f t="shared" si="187"/>
        <v>H8R15</v>
      </c>
      <c r="AI427" s="82"/>
      <c r="AJ427" s="82"/>
      <c r="AK427" s="82"/>
    </row>
    <row r="428" spans="1:37" s="83" customFormat="1" ht="350.1" customHeight="1" x14ac:dyDescent="0.2">
      <c r="A428" s="26">
        <v>323</v>
      </c>
      <c r="B428" s="15">
        <v>427</v>
      </c>
      <c r="C428" s="26"/>
      <c r="D428" s="80" t="s">
        <v>1267</v>
      </c>
      <c r="E428" s="80" t="s">
        <v>20</v>
      </c>
      <c r="F428" s="43" t="s">
        <v>1542</v>
      </c>
      <c r="G428" s="78" t="s">
        <v>135</v>
      </c>
      <c r="H428" s="78" t="s">
        <v>834</v>
      </c>
      <c r="I428" s="43" t="s">
        <v>835</v>
      </c>
      <c r="J428" s="26" t="s">
        <v>9</v>
      </c>
      <c r="K428" s="26">
        <v>1</v>
      </c>
      <c r="L428" s="42">
        <v>43040</v>
      </c>
      <c r="M428" s="42">
        <v>43099</v>
      </c>
      <c r="N428" s="21">
        <f t="shared" si="188"/>
        <v>8.4285714285714288</v>
      </c>
      <c r="O428" s="26" t="s">
        <v>805</v>
      </c>
      <c r="P428" s="22">
        <v>0.4</v>
      </c>
      <c r="Q428" s="26" t="s">
        <v>1909</v>
      </c>
      <c r="R428" s="26"/>
      <c r="S428" s="23">
        <f t="shared" si="189"/>
        <v>-1436.6333333333334</v>
      </c>
      <c r="T428" s="24">
        <f t="shared" si="191"/>
        <v>40</v>
      </c>
      <c r="U428" s="25">
        <f t="shared" si="192"/>
        <v>3.3714285714285719</v>
      </c>
      <c r="V428" s="25">
        <f t="shared" si="193"/>
        <v>3.3714285714285719</v>
      </c>
      <c r="W428" s="25">
        <f t="shared" si="194"/>
        <v>8.4285714285714288</v>
      </c>
      <c r="X428" s="26"/>
      <c r="Y428" s="27" t="str">
        <f t="shared" si="197"/>
        <v>VENCIDA</v>
      </c>
      <c r="Z428" s="27" t="str">
        <f t="shared" si="195"/>
        <v>VENCIDO</v>
      </c>
      <c r="AA428" s="76" t="s">
        <v>202</v>
      </c>
      <c r="AB428" s="29" t="str">
        <f t="shared" si="198"/>
        <v>H9R15</v>
      </c>
      <c r="AC428" s="29">
        <f t="shared" si="196"/>
        <v>1</v>
      </c>
      <c r="AD428" s="29" t="str">
        <f t="shared" si="199"/>
        <v>H9R15 - 1</v>
      </c>
      <c r="AE428" s="30">
        <f t="shared" si="184"/>
        <v>1</v>
      </c>
      <c r="AF428" s="30">
        <f t="shared" si="185"/>
        <v>1</v>
      </c>
      <c r="AG428" s="30" t="str">
        <f t="shared" si="186"/>
        <v>H9R15.</v>
      </c>
      <c r="AH428" s="30" t="str">
        <f t="shared" si="187"/>
        <v>H9R15</v>
      </c>
      <c r="AI428" s="82"/>
      <c r="AJ428" s="82"/>
      <c r="AK428" s="82"/>
    </row>
    <row r="429" spans="1:37" s="83" customFormat="1" ht="350.1" customHeight="1" x14ac:dyDescent="0.2">
      <c r="A429" s="26">
        <v>324</v>
      </c>
      <c r="B429" s="15">
        <v>428</v>
      </c>
      <c r="C429" s="26"/>
      <c r="D429" s="80" t="s">
        <v>1267</v>
      </c>
      <c r="E429" s="80" t="s">
        <v>33</v>
      </c>
      <c r="F429" s="43" t="s">
        <v>1080</v>
      </c>
      <c r="G429" s="78" t="s">
        <v>136</v>
      </c>
      <c r="H429" s="43" t="s">
        <v>836</v>
      </c>
      <c r="I429" s="43" t="s">
        <v>837</v>
      </c>
      <c r="J429" s="26" t="s">
        <v>757</v>
      </c>
      <c r="K429" s="26">
        <v>1</v>
      </c>
      <c r="L429" s="42">
        <v>43040</v>
      </c>
      <c r="M429" s="42">
        <v>43099</v>
      </c>
      <c r="N429" s="21">
        <f t="shared" si="188"/>
        <v>8.4285714285714288</v>
      </c>
      <c r="O429" s="26" t="s">
        <v>805</v>
      </c>
      <c r="P429" s="22">
        <v>1</v>
      </c>
      <c r="Q429" s="26" t="s">
        <v>1909</v>
      </c>
      <c r="R429" s="26"/>
      <c r="S429" s="23">
        <f t="shared" si="189"/>
        <v>-1436.6333333333334</v>
      </c>
      <c r="T429" s="24">
        <f t="shared" si="191"/>
        <v>100</v>
      </c>
      <c r="U429" s="25">
        <f t="shared" si="192"/>
        <v>8.4285714285714288</v>
      </c>
      <c r="V429" s="25">
        <f t="shared" si="193"/>
        <v>8.4285714285714288</v>
      </c>
      <c r="W429" s="25">
        <f t="shared" si="194"/>
        <v>8.4285714285714288</v>
      </c>
      <c r="X429" s="26"/>
      <c r="Y429" s="27" t="str">
        <f t="shared" si="197"/>
        <v>CUMPLIDA</v>
      </c>
      <c r="Z429" s="27" t="str">
        <f t="shared" si="195"/>
        <v>CUMPLIDO</v>
      </c>
      <c r="AA429" s="76" t="s">
        <v>202</v>
      </c>
      <c r="AB429" s="29" t="str">
        <f t="shared" si="198"/>
        <v>H10R15</v>
      </c>
      <c r="AC429" s="29">
        <f t="shared" si="196"/>
        <v>1</v>
      </c>
      <c r="AD429" s="29" t="str">
        <f t="shared" si="199"/>
        <v>H10R15 - 1</v>
      </c>
      <c r="AE429" s="30">
        <f t="shared" si="184"/>
        <v>5</v>
      </c>
      <c r="AF429" s="30">
        <f t="shared" si="185"/>
        <v>5</v>
      </c>
      <c r="AG429" s="30" t="str">
        <f t="shared" si="186"/>
        <v>H10R15.</v>
      </c>
      <c r="AH429" s="30" t="str">
        <f t="shared" si="187"/>
        <v>H10R15</v>
      </c>
      <c r="AI429" s="82"/>
      <c r="AJ429" s="82"/>
      <c r="AK429" s="82"/>
    </row>
    <row r="430" spans="1:37" s="83" customFormat="1" ht="350.1" customHeight="1" x14ac:dyDescent="0.2">
      <c r="A430" s="26">
        <v>325</v>
      </c>
      <c r="B430" s="15">
        <v>429</v>
      </c>
      <c r="C430" s="26"/>
      <c r="D430" s="80" t="s">
        <v>1267</v>
      </c>
      <c r="E430" s="80" t="s">
        <v>110</v>
      </c>
      <c r="F430" s="43" t="s">
        <v>137</v>
      </c>
      <c r="G430" s="78" t="s">
        <v>138</v>
      </c>
      <c r="H430" s="43" t="s">
        <v>838</v>
      </c>
      <c r="I430" s="43" t="s">
        <v>839</v>
      </c>
      <c r="J430" s="26" t="s">
        <v>950</v>
      </c>
      <c r="K430" s="26">
        <v>1</v>
      </c>
      <c r="L430" s="42">
        <v>43040</v>
      </c>
      <c r="M430" s="42">
        <v>43099</v>
      </c>
      <c r="N430" s="21">
        <f t="shared" si="188"/>
        <v>8.4285714285714288</v>
      </c>
      <c r="O430" s="26" t="s">
        <v>805</v>
      </c>
      <c r="P430" s="22">
        <v>1</v>
      </c>
      <c r="Q430" s="26" t="s">
        <v>1909</v>
      </c>
      <c r="R430" s="26"/>
      <c r="S430" s="23">
        <f t="shared" si="189"/>
        <v>-1436.6333333333334</v>
      </c>
      <c r="T430" s="24">
        <f t="shared" si="191"/>
        <v>100</v>
      </c>
      <c r="U430" s="25">
        <f t="shared" si="192"/>
        <v>8.4285714285714288</v>
      </c>
      <c r="V430" s="25">
        <f t="shared" si="193"/>
        <v>8.4285714285714288</v>
      </c>
      <c r="W430" s="25">
        <f t="shared" si="194"/>
        <v>8.4285714285714288</v>
      </c>
      <c r="X430" s="26"/>
      <c r="Y430" s="27" t="str">
        <f t="shared" si="197"/>
        <v>CUMPLIDA</v>
      </c>
      <c r="Z430" s="27" t="str">
        <f t="shared" si="195"/>
        <v>CUMPLIDO</v>
      </c>
      <c r="AA430" s="76" t="s">
        <v>202</v>
      </c>
      <c r="AB430" s="29" t="str">
        <f t="shared" si="198"/>
        <v>H11R15</v>
      </c>
      <c r="AC430" s="29">
        <f t="shared" si="196"/>
        <v>1</v>
      </c>
      <c r="AD430" s="29" t="str">
        <f t="shared" si="199"/>
        <v>H11R15 - 1</v>
      </c>
      <c r="AE430" s="30">
        <f t="shared" si="184"/>
        <v>5</v>
      </c>
      <c r="AF430" s="30">
        <f t="shared" si="185"/>
        <v>5</v>
      </c>
      <c r="AG430" s="30" t="str">
        <f t="shared" si="186"/>
        <v>H11R15.</v>
      </c>
      <c r="AH430" s="30" t="str">
        <f t="shared" si="187"/>
        <v>H11R15</v>
      </c>
      <c r="AI430" s="82"/>
      <c r="AJ430" s="82"/>
      <c r="AK430" s="82"/>
    </row>
    <row r="431" spans="1:37" s="83" customFormat="1" ht="350.1" customHeight="1" x14ac:dyDescent="0.2">
      <c r="A431" s="26">
        <v>326</v>
      </c>
      <c r="B431" s="15">
        <v>430</v>
      </c>
      <c r="C431" s="26"/>
      <c r="D431" s="80" t="s">
        <v>1046</v>
      </c>
      <c r="E431" s="80" t="s">
        <v>29</v>
      </c>
      <c r="F431" s="43" t="s">
        <v>139</v>
      </c>
      <c r="G431" s="78" t="s">
        <v>140</v>
      </c>
      <c r="H431" s="43" t="s">
        <v>982</v>
      </c>
      <c r="I431" s="43" t="s">
        <v>728</v>
      </c>
      <c r="J431" s="26" t="s">
        <v>9</v>
      </c>
      <c r="K431" s="26">
        <v>1</v>
      </c>
      <c r="L431" s="42">
        <v>43040</v>
      </c>
      <c r="M431" s="42">
        <v>43099</v>
      </c>
      <c r="N431" s="21">
        <f t="shared" si="188"/>
        <v>8.4285714285714288</v>
      </c>
      <c r="O431" s="26" t="s">
        <v>688</v>
      </c>
      <c r="P431" s="22">
        <v>1</v>
      </c>
      <c r="Q431" s="26" t="s">
        <v>1909</v>
      </c>
      <c r="R431" s="26"/>
      <c r="S431" s="23">
        <f t="shared" si="189"/>
        <v>-1436.6333333333334</v>
      </c>
      <c r="T431" s="24">
        <f t="shared" si="191"/>
        <v>100</v>
      </c>
      <c r="U431" s="25">
        <f t="shared" si="192"/>
        <v>8.4285714285714288</v>
      </c>
      <c r="V431" s="25">
        <f t="shared" si="193"/>
        <v>8.4285714285714288</v>
      </c>
      <c r="W431" s="25">
        <f t="shared" si="194"/>
        <v>8.4285714285714288</v>
      </c>
      <c r="X431" s="26"/>
      <c r="Y431" s="27" t="str">
        <f t="shared" si="197"/>
        <v>CUMPLIDA</v>
      </c>
      <c r="Z431" s="27" t="str">
        <f t="shared" si="195"/>
        <v>CUMPLIDO</v>
      </c>
      <c r="AA431" s="76" t="s">
        <v>202</v>
      </c>
      <c r="AB431" s="29" t="str">
        <f t="shared" si="198"/>
        <v>H13R15</v>
      </c>
      <c r="AC431" s="29">
        <f t="shared" si="196"/>
        <v>1</v>
      </c>
      <c r="AD431" s="29" t="str">
        <f t="shared" si="199"/>
        <v>H13R15 - 1</v>
      </c>
      <c r="AE431" s="30">
        <f t="shared" si="184"/>
        <v>5</v>
      </c>
      <c r="AF431" s="30">
        <f t="shared" si="185"/>
        <v>5</v>
      </c>
      <c r="AG431" s="30" t="str">
        <f t="shared" si="186"/>
        <v>H13R15.</v>
      </c>
      <c r="AH431" s="30" t="str">
        <f t="shared" si="187"/>
        <v>H13R15</v>
      </c>
      <c r="AI431" s="82"/>
      <c r="AJ431" s="82"/>
      <c r="AK431" s="82"/>
    </row>
    <row r="432" spans="1:37" s="83" customFormat="1" ht="350.1" customHeight="1" x14ac:dyDescent="0.2">
      <c r="A432" s="26">
        <v>327</v>
      </c>
      <c r="B432" s="15">
        <v>431</v>
      </c>
      <c r="C432" s="26"/>
      <c r="D432" s="80" t="s">
        <v>1046</v>
      </c>
      <c r="E432" s="80" t="s">
        <v>29</v>
      </c>
      <c r="F432" s="43" t="s">
        <v>1333</v>
      </c>
      <c r="G432" s="78" t="s">
        <v>319</v>
      </c>
      <c r="H432" s="78" t="s">
        <v>1330</v>
      </c>
      <c r="I432" s="43" t="s">
        <v>738</v>
      </c>
      <c r="J432" s="26" t="s">
        <v>8</v>
      </c>
      <c r="K432" s="26">
        <v>1</v>
      </c>
      <c r="L432" s="42">
        <v>43040</v>
      </c>
      <c r="M432" s="42">
        <v>43099</v>
      </c>
      <c r="N432" s="21">
        <f t="shared" ref="N432:N479" si="209">(+M432-L432)/7</f>
        <v>8.4285714285714288</v>
      </c>
      <c r="O432" s="26" t="s">
        <v>913</v>
      </c>
      <c r="P432" s="22">
        <v>1</v>
      </c>
      <c r="Q432" s="26" t="s">
        <v>1909</v>
      </c>
      <c r="R432" s="26"/>
      <c r="S432" s="23">
        <f t="shared" si="189"/>
        <v>-1436.6333333333334</v>
      </c>
      <c r="T432" s="24">
        <f t="shared" si="191"/>
        <v>100</v>
      </c>
      <c r="U432" s="25">
        <f t="shared" si="192"/>
        <v>8.4285714285714288</v>
      </c>
      <c r="V432" s="25">
        <f t="shared" si="193"/>
        <v>8.4285714285714288</v>
      </c>
      <c r="W432" s="25">
        <f t="shared" si="194"/>
        <v>8.4285714285714288</v>
      </c>
      <c r="X432" s="26"/>
      <c r="Y432" s="27" t="str">
        <f t="shared" si="197"/>
        <v>CUMPLIDA</v>
      </c>
      <c r="Z432" s="27" t="str">
        <f t="shared" si="195"/>
        <v>CUMPLIDO</v>
      </c>
      <c r="AA432" s="76" t="s">
        <v>202</v>
      </c>
      <c r="AB432" s="29" t="str">
        <f t="shared" si="198"/>
        <v>H14R15</v>
      </c>
      <c r="AC432" s="29">
        <f t="shared" si="196"/>
        <v>1</v>
      </c>
      <c r="AD432" s="29" t="str">
        <f t="shared" si="199"/>
        <v>H14R15 - 1</v>
      </c>
      <c r="AE432" s="30">
        <f t="shared" si="184"/>
        <v>5</v>
      </c>
      <c r="AF432" s="30">
        <f t="shared" si="185"/>
        <v>5</v>
      </c>
      <c r="AG432" s="30" t="str">
        <f t="shared" si="186"/>
        <v>H14R15.</v>
      </c>
      <c r="AH432" s="30" t="str">
        <f t="shared" si="187"/>
        <v>H14R15</v>
      </c>
      <c r="AI432" s="82"/>
      <c r="AJ432" s="82"/>
      <c r="AK432" s="82"/>
    </row>
    <row r="433" spans="1:37" s="83" customFormat="1" ht="350.1" customHeight="1" x14ac:dyDescent="0.2">
      <c r="A433" s="26">
        <v>328</v>
      </c>
      <c r="B433" s="15">
        <v>432</v>
      </c>
      <c r="C433" s="26"/>
      <c r="D433" s="80" t="s">
        <v>1267</v>
      </c>
      <c r="E433" s="95" t="s">
        <v>110</v>
      </c>
      <c r="F433" s="78" t="s">
        <v>1081</v>
      </c>
      <c r="G433" s="78" t="s">
        <v>141</v>
      </c>
      <c r="H433" s="78" t="s">
        <v>739</v>
      </c>
      <c r="I433" s="78" t="s">
        <v>740</v>
      </c>
      <c r="J433" s="26" t="s">
        <v>741</v>
      </c>
      <c r="K433" s="26">
        <v>1</v>
      </c>
      <c r="L433" s="42">
        <v>43040</v>
      </c>
      <c r="M433" s="42">
        <v>43099</v>
      </c>
      <c r="N433" s="21">
        <f t="shared" si="209"/>
        <v>8.4285714285714288</v>
      </c>
      <c r="O433" s="26" t="s">
        <v>688</v>
      </c>
      <c r="P433" s="22">
        <v>1</v>
      </c>
      <c r="Q433" s="26" t="s">
        <v>1909</v>
      </c>
      <c r="R433" s="26"/>
      <c r="S433" s="23">
        <f t="shared" si="189"/>
        <v>-1436.6333333333334</v>
      </c>
      <c r="T433" s="24">
        <f t="shared" si="191"/>
        <v>100</v>
      </c>
      <c r="U433" s="25">
        <f t="shared" si="192"/>
        <v>8.4285714285714288</v>
      </c>
      <c r="V433" s="25">
        <f t="shared" si="193"/>
        <v>8.4285714285714288</v>
      </c>
      <c r="W433" s="25">
        <f t="shared" si="194"/>
        <v>8.4285714285714288</v>
      </c>
      <c r="X433" s="26"/>
      <c r="Y433" s="27" t="str">
        <f t="shared" si="197"/>
        <v>CUMPLIDA</v>
      </c>
      <c r="Z433" s="27" t="str">
        <f t="shared" si="195"/>
        <v>CUMPLIDO</v>
      </c>
      <c r="AA433" s="76" t="s">
        <v>202</v>
      </c>
      <c r="AB433" s="29" t="str">
        <f t="shared" si="198"/>
        <v>H15R15</v>
      </c>
      <c r="AC433" s="29">
        <f t="shared" si="196"/>
        <v>1</v>
      </c>
      <c r="AD433" s="29" t="str">
        <f t="shared" si="199"/>
        <v>H15R15 - 1</v>
      </c>
      <c r="AE433" s="30">
        <f t="shared" si="184"/>
        <v>5</v>
      </c>
      <c r="AF433" s="30">
        <f t="shared" si="185"/>
        <v>5</v>
      </c>
      <c r="AG433" s="30" t="str">
        <f t="shared" si="186"/>
        <v>H15R15.</v>
      </c>
      <c r="AH433" s="30" t="str">
        <f t="shared" si="187"/>
        <v>H15R15</v>
      </c>
      <c r="AI433" s="82"/>
      <c r="AJ433" s="82"/>
      <c r="AK433" s="82"/>
    </row>
    <row r="434" spans="1:37" s="83" customFormat="1" ht="350.1" customHeight="1" x14ac:dyDescent="0.2">
      <c r="A434" s="26">
        <v>329</v>
      </c>
      <c r="B434" s="15">
        <v>433</v>
      </c>
      <c r="C434" s="26"/>
      <c r="D434" s="80" t="s">
        <v>1267</v>
      </c>
      <c r="E434" s="80" t="s">
        <v>20</v>
      </c>
      <c r="F434" s="78" t="s">
        <v>1082</v>
      </c>
      <c r="G434" s="78" t="s">
        <v>141</v>
      </c>
      <c r="H434" s="43" t="s">
        <v>1921</v>
      </c>
      <c r="I434" s="43" t="s">
        <v>1922</v>
      </c>
      <c r="J434" s="77" t="s">
        <v>1923</v>
      </c>
      <c r="K434" s="77">
        <v>10</v>
      </c>
      <c r="L434" s="92">
        <v>43862</v>
      </c>
      <c r="M434" s="92">
        <v>44165</v>
      </c>
      <c r="N434" s="21">
        <f t="shared" si="209"/>
        <v>43.285714285714285</v>
      </c>
      <c r="O434" s="26" t="s">
        <v>1653</v>
      </c>
      <c r="P434" s="22">
        <v>0</v>
      </c>
      <c r="Q434" s="26" t="s">
        <v>1909</v>
      </c>
      <c r="R434" s="26"/>
      <c r="S434" s="23">
        <f t="shared" si="189"/>
        <v>-1472.1666666666667</v>
      </c>
      <c r="T434" s="24">
        <f t="shared" si="191"/>
        <v>0</v>
      </c>
      <c r="U434" s="25">
        <f t="shared" si="192"/>
        <v>0</v>
      </c>
      <c r="V434" s="25">
        <f t="shared" si="193"/>
        <v>0</v>
      </c>
      <c r="W434" s="25">
        <f t="shared" si="194"/>
        <v>43.285714285714285</v>
      </c>
      <c r="X434" s="26"/>
      <c r="Y434" s="27" t="str">
        <f t="shared" si="197"/>
        <v>VENCIDA</v>
      </c>
      <c r="Z434" s="27" t="str">
        <f t="shared" si="195"/>
        <v>VENCIDO</v>
      </c>
      <c r="AA434" s="76" t="s">
        <v>202</v>
      </c>
      <c r="AB434" s="29" t="str">
        <f t="shared" si="198"/>
        <v>H16R15</v>
      </c>
      <c r="AC434" s="29">
        <f t="shared" si="196"/>
        <v>1</v>
      </c>
      <c r="AD434" s="29" t="str">
        <f t="shared" si="199"/>
        <v>H16R15 - 1</v>
      </c>
      <c r="AE434" s="30">
        <f t="shared" si="184"/>
        <v>1</v>
      </c>
      <c r="AF434" s="30">
        <f t="shared" si="185"/>
        <v>1</v>
      </c>
      <c r="AG434" s="30" t="str">
        <f t="shared" si="186"/>
        <v>H16R15.</v>
      </c>
      <c r="AH434" s="30" t="str">
        <f t="shared" si="187"/>
        <v>H16R15</v>
      </c>
      <c r="AI434" s="82"/>
      <c r="AJ434" s="82"/>
      <c r="AK434" s="82"/>
    </row>
    <row r="435" spans="1:37" s="83" customFormat="1" ht="350.1" customHeight="1" x14ac:dyDescent="0.2">
      <c r="A435" s="26">
        <v>330</v>
      </c>
      <c r="B435" s="15">
        <v>434</v>
      </c>
      <c r="C435" s="26"/>
      <c r="D435" s="80" t="s">
        <v>1046</v>
      </c>
      <c r="E435" s="80" t="s">
        <v>29</v>
      </c>
      <c r="F435" s="78" t="s">
        <v>1083</v>
      </c>
      <c r="G435" s="78" t="s">
        <v>142</v>
      </c>
      <c r="H435" s="43" t="s">
        <v>742</v>
      </c>
      <c r="I435" s="43" t="s">
        <v>743</v>
      </c>
      <c r="J435" s="26" t="s">
        <v>744</v>
      </c>
      <c r="K435" s="26">
        <v>1</v>
      </c>
      <c r="L435" s="42">
        <v>43040</v>
      </c>
      <c r="M435" s="42">
        <v>43099</v>
      </c>
      <c r="N435" s="21">
        <f t="shared" si="209"/>
        <v>8.4285714285714288</v>
      </c>
      <c r="O435" s="26" t="s">
        <v>688</v>
      </c>
      <c r="P435" s="22">
        <v>1</v>
      </c>
      <c r="Q435" s="26" t="s">
        <v>1909</v>
      </c>
      <c r="R435" s="26"/>
      <c r="S435" s="23">
        <f t="shared" si="189"/>
        <v>-1436.6333333333334</v>
      </c>
      <c r="T435" s="24">
        <f t="shared" si="191"/>
        <v>100</v>
      </c>
      <c r="U435" s="25">
        <f t="shared" si="192"/>
        <v>8.4285714285714288</v>
      </c>
      <c r="V435" s="25">
        <f t="shared" si="193"/>
        <v>8.4285714285714288</v>
      </c>
      <c r="W435" s="25">
        <f t="shared" si="194"/>
        <v>8.4285714285714288</v>
      </c>
      <c r="X435" s="26"/>
      <c r="Y435" s="27" t="str">
        <f t="shared" si="197"/>
        <v>CUMPLIDA</v>
      </c>
      <c r="Z435" s="27" t="str">
        <f t="shared" si="195"/>
        <v>CUMPLIDO</v>
      </c>
      <c r="AA435" s="76" t="s">
        <v>202</v>
      </c>
      <c r="AB435" s="29" t="str">
        <f t="shared" si="198"/>
        <v>H17R15</v>
      </c>
      <c r="AC435" s="29">
        <f t="shared" si="196"/>
        <v>1</v>
      </c>
      <c r="AD435" s="29" t="str">
        <f t="shared" si="199"/>
        <v>H17R15 - 1</v>
      </c>
      <c r="AE435" s="30">
        <f t="shared" ref="AE435:AE498" si="210">IF(Y435="VENCIDA",1,IF(Y435="PRÓXIMA A VENCER",2,IF(Y435="EN TERMINO",3,IF(Y435="CON AVANCE",4,IF(Y435="CUMPLIDA",5,)))))</f>
        <v>5</v>
      </c>
      <c r="AF435" s="30">
        <f t="shared" ref="AF435:AF498" si="211">IF(AC436=AC435+1,MIN(AE435,AF436),AE435)</f>
        <v>5</v>
      </c>
      <c r="AG435" s="30" t="str">
        <f t="shared" ref="AG435:AG498" si="212">IF(A435&lt;&gt;"",MID(F435,1,FIND(" ",F435,1)-1),AG434)</f>
        <v>H17R15.</v>
      </c>
      <c r="AH435" s="30" t="str">
        <f t="shared" ref="AH435:AH498" si="213">IFERROR(MID(AG435,1,FIND(".",AG435,1)-1),AG435)</f>
        <v>H17R15</v>
      </c>
      <c r="AI435" s="82"/>
      <c r="AJ435" s="82"/>
      <c r="AK435" s="82"/>
    </row>
    <row r="436" spans="1:37" s="83" customFormat="1" ht="350.1" customHeight="1" x14ac:dyDescent="0.2">
      <c r="A436" s="26">
        <v>331</v>
      </c>
      <c r="B436" s="15">
        <v>435</v>
      </c>
      <c r="C436" s="26"/>
      <c r="D436" s="80" t="s">
        <v>1285</v>
      </c>
      <c r="E436" s="80" t="s">
        <v>110</v>
      </c>
      <c r="F436" s="78" t="s">
        <v>143</v>
      </c>
      <c r="G436" s="78" t="s">
        <v>141</v>
      </c>
      <c r="H436" s="43" t="s">
        <v>745</v>
      </c>
      <c r="I436" s="43" t="s">
        <v>746</v>
      </c>
      <c r="J436" s="26" t="s">
        <v>747</v>
      </c>
      <c r="K436" s="26">
        <v>2</v>
      </c>
      <c r="L436" s="42">
        <v>43040</v>
      </c>
      <c r="M436" s="42">
        <v>43099</v>
      </c>
      <c r="N436" s="21">
        <f t="shared" si="209"/>
        <v>8.4285714285714288</v>
      </c>
      <c r="O436" s="26" t="s">
        <v>688</v>
      </c>
      <c r="P436" s="22">
        <v>2</v>
      </c>
      <c r="Q436" s="26" t="s">
        <v>1909</v>
      </c>
      <c r="R436" s="26"/>
      <c r="S436" s="23">
        <f t="shared" si="189"/>
        <v>-1436.6333333333334</v>
      </c>
      <c r="T436" s="24">
        <f t="shared" si="191"/>
        <v>100</v>
      </c>
      <c r="U436" s="25">
        <f t="shared" si="192"/>
        <v>8.4285714285714288</v>
      </c>
      <c r="V436" s="25">
        <f t="shared" si="193"/>
        <v>8.4285714285714288</v>
      </c>
      <c r="W436" s="25">
        <f t="shared" si="194"/>
        <v>8.4285714285714288</v>
      </c>
      <c r="X436" s="26"/>
      <c r="Y436" s="27" t="str">
        <f t="shared" si="197"/>
        <v>CUMPLIDA</v>
      </c>
      <c r="Z436" s="27" t="str">
        <f t="shared" si="195"/>
        <v>CUMPLIDO</v>
      </c>
      <c r="AA436" s="76" t="s">
        <v>202</v>
      </c>
      <c r="AB436" s="29" t="str">
        <f t="shared" si="198"/>
        <v>H18R15</v>
      </c>
      <c r="AC436" s="29">
        <f t="shared" si="196"/>
        <v>1</v>
      </c>
      <c r="AD436" s="29" t="str">
        <f t="shared" si="199"/>
        <v>H18R15 - 1</v>
      </c>
      <c r="AE436" s="30">
        <f t="shared" si="210"/>
        <v>5</v>
      </c>
      <c r="AF436" s="30">
        <f t="shared" si="211"/>
        <v>5</v>
      </c>
      <c r="AG436" s="30" t="str">
        <f t="shared" si="212"/>
        <v>H18R15.</v>
      </c>
      <c r="AH436" s="30" t="str">
        <f t="shared" si="213"/>
        <v>H18R15</v>
      </c>
      <c r="AI436" s="82"/>
      <c r="AJ436" s="82"/>
      <c r="AK436" s="82"/>
    </row>
    <row r="437" spans="1:37" s="83" customFormat="1" ht="350.1" customHeight="1" x14ac:dyDescent="0.2">
      <c r="A437" s="26">
        <v>332</v>
      </c>
      <c r="B437" s="15">
        <v>436</v>
      </c>
      <c r="C437" s="26"/>
      <c r="D437" s="80" t="s">
        <v>1285</v>
      </c>
      <c r="E437" s="80" t="s">
        <v>110</v>
      </c>
      <c r="F437" s="78" t="s">
        <v>1239</v>
      </c>
      <c r="G437" s="78" t="s">
        <v>144</v>
      </c>
      <c r="H437" s="43" t="s">
        <v>745</v>
      </c>
      <c r="I437" s="43" t="s">
        <v>748</v>
      </c>
      <c r="J437" s="26" t="s">
        <v>747</v>
      </c>
      <c r="K437" s="26">
        <v>2</v>
      </c>
      <c r="L437" s="42">
        <v>43040</v>
      </c>
      <c r="M437" s="42">
        <v>43099</v>
      </c>
      <c r="N437" s="21">
        <f t="shared" si="209"/>
        <v>8.4285714285714288</v>
      </c>
      <c r="O437" s="26" t="s">
        <v>688</v>
      </c>
      <c r="P437" s="22">
        <v>2</v>
      </c>
      <c r="Q437" s="26" t="s">
        <v>1909</v>
      </c>
      <c r="R437" s="26"/>
      <c r="S437" s="23">
        <f t="shared" si="189"/>
        <v>-1436.6333333333334</v>
      </c>
      <c r="T437" s="24">
        <f t="shared" si="191"/>
        <v>100</v>
      </c>
      <c r="U437" s="25">
        <f t="shared" si="192"/>
        <v>8.4285714285714288</v>
      </c>
      <c r="V437" s="25">
        <f t="shared" si="193"/>
        <v>8.4285714285714288</v>
      </c>
      <c r="W437" s="25">
        <f t="shared" si="194"/>
        <v>8.4285714285714288</v>
      </c>
      <c r="X437" s="26"/>
      <c r="Y437" s="27" t="str">
        <f t="shared" si="197"/>
        <v>CUMPLIDA</v>
      </c>
      <c r="Z437" s="27" t="str">
        <f t="shared" si="195"/>
        <v>CUMPLIDO</v>
      </c>
      <c r="AA437" s="76" t="s">
        <v>202</v>
      </c>
      <c r="AB437" s="29" t="str">
        <f t="shared" si="198"/>
        <v>H19R15</v>
      </c>
      <c r="AC437" s="29">
        <f t="shared" si="196"/>
        <v>1</v>
      </c>
      <c r="AD437" s="29" t="str">
        <f t="shared" si="199"/>
        <v>H19R15 - 1</v>
      </c>
      <c r="AE437" s="30">
        <f t="shared" si="210"/>
        <v>5</v>
      </c>
      <c r="AF437" s="30">
        <f t="shared" si="211"/>
        <v>5</v>
      </c>
      <c r="AG437" s="30" t="str">
        <f t="shared" si="212"/>
        <v>H19R15.</v>
      </c>
      <c r="AH437" s="30" t="str">
        <f t="shared" si="213"/>
        <v>H19R15</v>
      </c>
      <c r="AI437" s="82"/>
      <c r="AJ437" s="82"/>
      <c r="AK437" s="82"/>
    </row>
    <row r="438" spans="1:37" s="83" customFormat="1" ht="350.1" customHeight="1" x14ac:dyDescent="0.2">
      <c r="A438" s="26">
        <v>333</v>
      </c>
      <c r="B438" s="15">
        <v>437</v>
      </c>
      <c r="C438" s="26"/>
      <c r="D438" s="80" t="s">
        <v>1046</v>
      </c>
      <c r="E438" s="80" t="s">
        <v>29</v>
      </c>
      <c r="F438" s="78" t="s">
        <v>598</v>
      </c>
      <c r="G438" s="78" t="s">
        <v>145</v>
      </c>
      <c r="H438" s="43" t="s">
        <v>599</v>
      </c>
      <c r="I438" s="43" t="s">
        <v>600</v>
      </c>
      <c r="J438" s="26" t="s">
        <v>601</v>
      </c>
      <c r="K438" s="26">
        <v>2</v>
      </c>
      <c r="L438" s="42">
        <v>43040</v>
      </c>
      <c r="M438" s="42">
        <v>43403</v>
      </c>
      <c r="N438" s="21">
        <f t="shared" si="209"/>
        <v>51.857142857142854</v>
      </c>
      <c r="O438" s="26" t="s">
        <v>529</v>
      </c>
      <c r="P438" s="22">
        <v>2</v>
      </c>
      <c r="Q438" s="43" t="s">
        <v>2105</v>
      </c>
      <c r="R438" s="26"/>
      <c r="S438" s="23">
        <f t="shared" si="189"/>
        <v>-1446.7666666666667</v>
      </c>
      <c r="T438" s="24">
        <f t="shared" si="191"/>
        <v>100</v>
      </c>
      <c r="U438" s="25">
        <f t="shared" si="192"/>
        <v>51.857142857142854</v>
      </c>
      <c r="V438" s="25">
        <f t="shared" si="193"/>
        <v>51.857142857142854</v>
      </c>
      <c r="W438" s="25">
        <f t="shared" si="194"/>
        <v>51.857142857142854</v>
      </c>
      <c r="X438" s="26"/>
      <c r="Y438" s="27" t="str">
        <f t="shared" si="197"/>
        <v>CUMPLIDA</v>
      </c>
      <c r="Z438" s="27" t="str">
        <f t="shared" si="195"/>
        <v>CUMPLIDO</v>
      </c>
      <c r="AA438" s="76" t="s">
        <v>202</v>
      </c>
      <c r="AB438" s="29" t="str">
        <f t="shared" si="198"/>
        <v>H20R15</v>
      </c>
      <c r="AC438" s="29">
        <f t="shared" si="196"/>
        <v>1</v>
      </c>
      <c r="AD438" s="29" t="str">
        <f t="shared" si="199"/>
        <v>H20R15 - 1</v>
      </c>
      <c r="AE438" s="30">
        <f t="shared" si="210"/>
        <v>5</v>
      </c>
      <c r="AF438" s="30">
        <f t="shared" si="211"/>
        <v>5</v>
      </c>
      <c r="AG438" s="30" t="str">
        <f t="shared" si="212"/>
        <v>H20R15.</v>
      </c>
      <c r="AH438" s="30" t="str">
        <f t="shared" si="213"/>
        <v>H20R15</v>
      </c>
      <c r="AI438" s="82"/>
      <c r="AJ438" s="82"/>
      <c r="AK438" s="82"/>
    </row>
    <row r="439" spans="1:37" s="83" customFormat="1" ht="350.1" customHeight="1" x14ac:dyDescent="0.2">
      <c r="A439" s="26">
        <v>334</v>
      </c>
      <c r="B439" s="15">
        <v>438</v>
      </c>
      <c r="C439" s="26"/>
      <c r="D439" s="80" t="s">
        <v>1046</v>
      </c>
      <c r="E439" s="80" t="s">
        <v>36</v>
      </c>
      <c r="F439" s="78" t="s">
        <v>605</v>
      </c>
      <c r="G439" s="78" t="s">
        <v>146</v>
      </c>
      <c r="H439" s="43" t="s">
        <v>602</v>
      </c>
      <c r="I439" s="43" t="s">
        <v>603</v>
      </c>
      <c r="J439" s="26" t="s">
        <v>604</v>
      </c>
      <c r="K439" s="26">
        <v>2</v>
      </c>
      <c r="L439" s="42">
        <v>43040</v>
      </c>
      <c r="M439" s="42">
        <v>43403</v>
      </c>
      <c r="N439" s="21">
        <f t="shared" si="209"/>
        <v>51.857142857142854</v>
      </c>
      <c r="O439" s="26" t="s">
        <v>529</v>
      </c>
      <c r="P439" s="22">
        <v>2</v>
      </c>
      <c r="Q439" s="43" t="s">
        <v>2105</v>
      </c>
      <c r="R439" s="26"/>
      <c r="S439" s="23">
        <f t="shared" si="189"/>
        <v>-1446.7666666666667</v>
      </c>
      <c r="T439" s="24">
        <f t="shared" si="191"/>
        <v>100</v>
      </c>
      <c r="U439" s="25">
        <f t="shared" si="192"/>
        <v>51.857142857142854</v>
      </c>
      <c r="V439" s="25">
        <f t="shared" si="193"/>
        <v>51.857142857142854</v>
      </c>
      <c r="W439" s="25">
        <f t="shared" si="194"/>
        <v>51.857142857142854</v>
      </c>
      <c r="X439" s="26"/>
      <c r="Y439" s="27" t="str">
        <f t="shared" si="197"/>
        <v>CUMPLIDA</v>
      </c>
      <c r="Z439" s="27" t="str">
        <f t="shared" si="195"/>
        <v>CUMPLIDO</v>
      </c>
      <c r="AA439" s="76" t="s">
        <v>202</v>
      </c>
      <c r="AB439" s="29" t="str">
        <f t="shared" si="198"/>
        <v>H21R15</v>
      </c>
      <c r="AC439" s="29">
        <f t="shared" si="196"/>
        <v>1</v>
      </c>
      <c r="AD439" s="29" t="str">
        <f t="shared" si="199"/>
        <v>H21R15 - 1</v>
      </c>
      <c r="AE439" s="30">
        <f t="shared" si="210"/>
        <v>5</v>
      </c>
      <c r="AF439" s="30">
        <f t="shared" si="211"/>
        <v>5</v>
      </c>
      <c r="AG439" s="30" t="str">
        <f t="shared" si="212"/>
        <v>H21R15.</v>
      </c>
      <c r="AH439" s="30" t="str">
        <f t="shared" si="213"/>
        <v>H21R15</v>
      </c>
      <c r="AI439" s="82"/>
      <c r="AJ439" s="82"/>
      <c r="AK439" s="82"/>
    </row>
    <row r="440" spans="1:37" s="83" customFormat="1" ht="350.1" customHeight="1" x14ac:dyDescent="0.2">
      <c r="A440" s="26">
        <v>335</v>
      </c>
      <c r="B440" s="15">
        <v>439</v>
      </c>
      <c r="C440" s="26"/>
      <c r="D440" s="80" t="s">
        <v>1267</v>
      </c>
      <c r="E440" s="80" t="s">
        <v>29</v>
      </c>
      <c r="F440" s="78" t="s">
        <v>1240</v>
      </c>
      <c r="G440" s="78" t="s">
        <v>147</v>
      </c>
      <c r="H440" s="43" t="s">
        <v>331</v>
      </c>
      <c r="I440" s="43" t="s">
        <v>2531</v>
      </c>
      <c r="J440" s="77" t="s">
        <v>9</v>
      </c>
      <c r="K440" s="77">
        <v>1</v>
      </c>
      <c r="L440" s="92">
        <v>43040</v>
      </c>
      <c r="M440" s="92">
        <v>43099</v>
      </c>
      <c r="N440" s="21">
        <f t="shared" si="209"/>
        <v>8.4285714285714288</v>
      </c>
      <c r="O440" s="26" t="s">
        <v>19</v>
      </c>
      <c r="P440" s="26">
        <v>1</v>
      </c>
      <c r="Q440" s="26" t="s">
        <v>1909</v>
      </c>
      <c r="R440" s="26"/>
      <c r="S440" s="23">
        <f t="shared" si="189"/>
        <v>-1436.6333333333334</v>
      </c>
      <c r="T440" s="24">
        <f t="shared" si="191"/>
        <v>100</v>
      </c>
      <c r="U440" s="25">
        <f t="shared" si="192"/>
        <v>8.4285714285714288</v>
      </c>
      <c r="V440" s="25">
        <f t="shared" si="193"/>
        <v>8.4285714285714288</v>
      </c>
      <c r="W440" s="25">
        <f t="shared" si="194"/>
        <v>8.4285714285714288</v>
      </c>
      <c r="X440" s="26"/>
      <c r="Y440" s="27" t="str">
        <f t="shared" si="197"/>
        <v>CUMPLIDA</v>
      </c>
      <c r="Z440" s="27" t="str">
        <f t="shared" si="195"/>
        <v>CUMPLIDO</v>
      </c>
      <c r="AA440" s="76" t="s">
        <v>202</v>
      </c>
      <c r="AB440" s="29" t="str">
        <f t="shared" si="198"/>
        <v xml:space="preserve">
H22R15</v>
      </c>
      <c r="AC440" s="29">
        <f t="shared" si="196"/>
        <v>1</v>
      </c>
      <c r="AD440" s="29" t="str">
        <f t="shared" si="199"/>
        <v xml:space="preserve">
H22R15 - 1</v>
      </c>
      <c r="AE440" s="30">
        <f t="shared" si="210"/>
        <v>5</v>
      </c>
      <c r="AF440" s="30">
        <f t="shared" si="211"/>
        <v>5</v>
      </c>
      <c r="AG440" s="30" t="str">
        <f t="shared" si="212"/>
        <v xml:space="preserve">
H22R15.</v>
      </c>
      <c r="AH440" s="30" t="str">
        <f t="shared" si="213"/>
        <v xml:space="preserve">
H22R15</v>
      </c>
      <c r="AI440" s="82"/>
      <c r="AJ440" s="82"/>
      <c r="AK440" s="82"/>
    </row>
    <row r="441" spans="1:37" s="83" customFormat="1" ht="350.1" customHeight="1" x14ac:dyDescent="0.2">
      <c r="A441" s="26">
        <v>336</v>
      </c>
      <c r="B441" s="15">
        <v>440</v>
      </c>
      <c r="C441" s="26"/>
      <c r="D441" s="80" t="s">
        <v>1267</v>
      </c>
      <c r="E441" s="80" t="s">
        <v>30</v>
      </c>
      <c r="F441" s="78" t="s">
        <v>606</v>
      </c>
      <c r="G441" s="78" t="s">
        <v>1277</v>
      </c>
      <c r="H441" s="43" t="s">
        <v>607</v>
      </c>
      <c r="I441" s="78" t="s">
        <v>608</v>
      </c>
      <c r="J441" s="80" t="s">
        <v>609</v>
      </c>
      <c r="K441" s="26">
        <v>3</v>
      </c>
      <c r="L441" s="42">
        <v>43040</v>
      </c>
      <c r="M441" s="42">
        <v>43403</v>
      </c>
      <c r="N441" s="21">
        <f t="shared" si="209"/>
        <v>51.857142857142854</v>
      </c>
      <c r="O441" s="26" t="s">
        <v>529</v>
      </c>
      <c r="P441" s="22">
        <v>0</v>
      </c>
      <c r="Q441" s="26" t="s">
        <v>1909</v>
      </c>
      <c r="R441" s="26"/>
      <c r="S441" s="23">
        <f t="shared" si="189"/>
        <v>-1446.7666666666667</v>
      </c>
      <c r="T441" s="24">
        <f t="shared" si="191"/>
        <v>0</v>
      </c>
      <c r="U441" s="25">
        <f t="shared" si="192"/>
        <v>0</v>
      </c>
      <c r="V441" s="25">
        <f t="shared" si="193"/>
        <v>0</v>
      </c>
      <c r="W441" s="25">
        <f t="shared" si="194"/>
        <v>51.857142857142854</v>
      </c>
      <c r="X441" s="26"/>
      <c r="Y441" s="27" t="str">
        <f t="shared" si="197"/>
        <v>VENCIDA</v>
      </c>
      <c r="Z441" s="27" t="str">
        <f t="shared" si="195"/>
        <v>VENCIDO</v>
      </c>
      <c r="AA441" s="76" t="s">
        <v>202</v>
      </c>
      <c r="AB441" s="29" t="str">
        <f t="shared" si="198"/>
        <v>H23R15</v>
      </c>
      <c r="AC441" s="29">
        <f t="shared" si="196"/>
        <v>1</v>
      </c>
      <c r="AD441" s="29" t="str">
        <f t="shared" si="199"/>
        <v>H23R15 - 1</v>
      </c>
      <c r="AE441" s="30">
        <f t="shared" si="210"/>
        <v>1</v>
      </c>
      <c r="AF441" s="30">
        <f t="shared" si="211"/>
        <v>1</v>
      </c>
      <c r="AG441" s="30" t="str">
        <f t="shared" si="212"/>
        <v>H23R15.</v>
      </c>
      <c r="AH441" s="30" t="str">
        <f t="shared" si="213"/>
        <v>H23R15</v>
      </c>
      <c r="AI441" s="82"/>
      <c r="AJ441" s="82"/>
      <c r="AK441" s="82"/>
    </row>
    <row r="442" spans="1:37" s="83" customFormat="1" ht="350.1" customHeight="1" x14ac:dyDescent="0.2">
      <c r="A442" s="26">
        <v>337</v>
      </c>
      <c r="B442" s="15">
        <v>441</v>
      </c>
      <c r="C442" s="26"/>
      <c r="D442" s="80" t="s">
        <v>1047</v>
      </c>
      <c r="E442" s="80" t="s">
        <v>30</v>
      </c>
      <c r="F442" s="78" t="s">
        <v>617</v>
      </c>
      <c r="G442" s="78" t="s">
        <v>616</v>
      </c>
      <c r="H442" s="43" t="s">
        <v>610</v>
      </c>
      <c r="I442" s="78" t="s">
        <v>951</v>
      </c>
      <c r="J442" s="80" t="s">
        <v>609</v>
      </c>
      <c r="K442" s="26">
        <v>3</v>
      </c>
      <c r="L442" s="42">
        <v>43040</v>
      </c>
      <c r="M442" s="42">
        <v>43403</v>
      </c>
      <c r="N442" s="21">
        <f t="shared" si="209"/>
        <v>51.857142857142854</v>
      </c>
      <c r="O442" s="26" t="s">
        <v>529</v>
      </c>
      <c r="P442" s="22">
        <v>0</v>
      </c>
      <c r="Q442" s="26" t="s">
        <v>1909</v>
      </c>
      <c r="R442" s="26"/>
      <c r="S442" s="23">
        <f t="shared" si="189"/>
        <v>-1446.7666666666667</v>
      </c>
      <c r="T442" s="24">
        <f t="shared" si="191"/>
        <v>0</v>
      </c>
      <c r="U442" s="25">
        <f t="shared" si="192"/>
        <v>0</v>
      </c>
      <c r="V442" s="25">
        <f t="shared" si="193"/>
        <v>0</v>
      </c>
      <c r="W442" s="25">
        <f t="shared" si="194"/>
        <v>51.857142857142854</v>
      </c>
      <c r="X442" s="26"/>
      <c r="Y442" s="27" t="str">
        <f t="shared" si="197"/>
        <v>VENCIDA</v>
      </c>
      <c r="Z442" s="27" t="str">
        <f t="shared" si="195"/>
        <v>VENCIDO</v>
      </c>
      <c r="AA442" s="76" t="s">
        <v>202</v>
      </c>
      <c r="AB442" s="29" t="str">
        <f t="shared" si="198"/>
        <v>H24R15</v>
      </c>
      <c r="AC442" s="29">
        <f t="shared" si="196"/>
        <v>1</v>
      </c>
      <c r="AD442" s="29" t="str">
        <f t="shared" si="199"/>
        <v>H24R15 - 1</v>
      </c>
      <c r="AE442" s="30">
        <f t="shared" si="210"/>
        <v>1</v>
      </c>
      <c r="AF442" s="30">
        <f t="shared" si="211"/>
        <v>1</v>
      </c>
      <c r="AG442" s="30" t="str">
        <f t="shared" si="212"/>
        <v>H24R15.</v>
      </c>
      <c r="AH442" s="30" t="str">
        <f t="shared" si="213"/>
        <v>H24R15</v>
      </c>
      <c r="AI442" s="82"/>
      <c r="AJ442" s="82"/>
      <c r="AK442" s="82"/>
    </row>
    <row r="443" spans="1:37" s="83" customFormat="1" ht="350.1" customHeight="1" x14ac:dyDescent="0.2">
      <c r="A443" s="26">
        <v>338</v>
      </c>
      <c r="B443" s="15">
        <v>442</v>
      </c>
      <c r="C443" s="26"/>
      <c r="D443" s="80" t="s">
        <v>1289</v>
      </c>
      <c r="E443" s="80" t="s">
        <v>30</v>
      </c>
      <c r="F443" s="78" t="s">
        <v>618</v>
      </c>
      <c r="G443" s="78" t="s">
        <v>619</v>
      </c>
      <c r="H443" s="43" t="s">
        <v>611</v>
      </c>
      <c r="I443" s="78" t="s">
        <v>612</v>
      </c>
      <c r="J443" s="80" t="s">
        <v>9</v>
      </c>
      <c r="K443" s="26">
        <v>1</v>
      </c>
      <c r="L443" s="42">
        <v>43040</v>
      </c>
      <c r="M443" s="42">
        <v>43403</v>
      </c>
      <c r="N443" s="21">
        <f t="shared" si="209"/>
        <v>51.857142857142854</v>
      </c>
      <c r="O443" s="26" t="s">
        <v>529</v>
      </c>
      <c r="P443" s="22">
        <v>0</v>
      </c>
      <c r="Q443" s="26" t="s">
        <v>1909</v>
      </c>
      <c r="R443" s="26"/>
      <c r="S443" s="23">
        <f t="shared" si="189"/>
        <v>-1446.7666666666667</v>
      </c>
      <c r="T443" s="24">
        <f t="shared" si="191"/>
        <v>0</v>
      </c>
      <c r="U443" s="25">
        <f t="shared" si="192"/>
        <v>0</v>
      </c>
      <c r="V443" s="25">
        <f t="shared" si="193"/>
        <v>0</v>
      </c>
      <c r="W443" s="25">
        <f t="shared" si="194"/>
        <v>51.857142857142854</v>
      </c>
      <c r="X443" s="26"/>
      <c r="Y443" s="27" t="str">
        <f t="shared" si="197"/>
        <v>VENCIDA</v>
      </c>
      <c r="Z443" s="27" t="str">
        <f t="shared" si="195"/>
        <v>VENCIDO</v>
      </c>
      <c r="AA443" s="76" t="s">
        <v>202</v>
      </c>
      <c r="AB443" s="29" t="str">
        <f t="shared" si="198"/>
        <v>H25R15</v>
      </c>
      <c r="AC443" s="29">
        <f t="shared" si="196"/>
        <v>1</v>
      </c>
      <c r="AD443" s="29" t="str">
        <f t="shared" si="199"/>
        <v>H25R15 - 1</v>
      </c>
      <c r="AE443" s="30">
        <f t="shared" si="210"/>
        <v>1</v>
      </c>
      <c r="AF443" s="30">
        <f t="shared" si="211"/>
        <v>1</v>
      </c>
      <c r="AG443" s="30" t="str">
        <f t="shared" si="212"/>
        <v>H25R15.</v>
      </c>
      <c r="AH443" s="30" t="str">
        <f t="shared" si="213"/>
        <v>H25R15</v>
      </c>
      <c r="AI443" s="82"/>
      <c r="AJ443" s="82"/>
      <c r="AK443" s="82"/>
    </row>
    <row r="444" spans="1:37" s="83" customFormat="1" ht="350.1" customHeight="1" x14ac:dyDescent="0.2">
      <c r="A444" s="26">
        <v>339</v>
      </c>
      <c r="B444" s="15">
        <v>443</v>
      </c>
      <c r="C444" s="26"/>
      <c r="D444" s="80" t="s">
        <v>2114</v>
      </c>
      <c r="E444" s="80" t="s">
        <v>30</v>
      </c>
      <c r="F444" s="78" t="s">
        <v>620</v>
      </c>
      <c r="G444" s="78" t="s">
        <v>621</v>
      </c>
      <c r="H444" s="43" t="s">
        <v>1483</v>
      </c>
      <c r="I444" s="78" t="s">
        <v>952</v>
      </c>
      <c r="J444" s="80" t="s">
        <v>613</v>
      </c>
      <c r="K444" s="26">
        <v>10</v>
      </c>
      <c r="L444" s="42">
        <v>43040</v>
      </c>
      <c r="M444" s="42">
        <v>43403</v>
      </c>
      <c r="N444" s="21">
        <f t="shared" si="209"/>
        <v>51.857142857142854</v>
      </c>
      <c r="O444" s="26" t="s">
        <v>529</v>
      </c>
      <c r="P444" s="22">
        <v>0</v>
      </c>
      <c r="Q444" s="26" t="s">
        <v>1909</v>
      </c>
      <c r="R444" s="26"/>
      <c r="S444" s="23">
        <f t="shared" si="189"/>
        <v>-1446.7666666666667</v>
      </c>
      <c r="T444" s="24">
        <f t="shared" si="191"/>
        <v>0</v>
      </c>
      <c r="U444" s="25">
        <f t="shared" si="192"/>
        <v>0</v>
      </c>
      <c r="V444" s="25">
        <f t="shared" si="193"/>
        <v>0</v>
      </c>
      <c r="W444" s="25">
        <f t="shared" si="194"/>
        <v>51.857142857142854</v>
      </c>
      <c r="X444" s="26"/>
      <c r="Y444" s="27" t="str">
        <f t="shared" si="197"/>
        <v>VENCIDA</v>
      </c>
      <c r="Z444" s="27" t="str">
        <f t="shared" si="195"/>
        <v>VENCIDO</v>
      </c>
      <c r="AA444" s="76" t="s">
        <v>202</v>
      </c>
      <c r="AB444" s="29" t="str">
        <f t="shared" si="198"/>
        <v>H26R15</v>
      </c>
      <c r="AC444" s="29">
        <f t="shared" si="196"/>
        <v>1</v>
      </c>
      <c r="AD444" s="29" t="str">
        <f t="shared" si="199"/>
        <v>H26R15 - 1</v>
      </c>
      <c r="AE444" s="30">
        <f t="shared" si="210"/>
        <v>1</v>
      </c>
      <c r="AF444" s="30">
        <f t="shared" si="211"/>
        <v>1</v>
      </c>
      <c r="AG444" s="30" t="str">
        <f t="shared" si="212"/>
        <v>H26R15.</v>
      </c>
      <c r="AH444" s="30" t="str">
        <f t="shared" si="213"/>
        <v>H26R15</v>
      </c>
      <c r="AI444" s="82"/>
      <c r="AJ444" s="82"/>
      <c r="AK444" s="82"/>
    </row>
    <row r="445" spans="1:37" s="83" customFormat="1" ht="350.1" customHeight="1" x14ac:dyDescent="0.2">
      <c r="A445" s="26">
        <v>340</v>
      </c>
      <c r="B445" s="15">
        <v>444</v>
      </c>
      <c r="C445" s="26"/>
      <c r="D445" s="80" t="s">
        <v>1047</v>
      </c>
      <c r="E445" s="80" t="s">
        <v>30</v>
      </c>
      <c r="F445" s="78" t="s">
        <v>622</v>
      </c>
      <c r="G445" s="78" t="s">
        <v>623</v>
      </c>
      <c r="H445" s="43" t="s">
        <v>2162</v>
      </c>
      <c r="I445" s="78" t="s">
        <v>2163</v>
      </c>
      <c r="J445" s="80" t="s">
        <v>2164</v>
      </c>
      <c r="K445" s="26">
        <v>2</v>
      </c>
      <c r="L445" s="42">
        <v>44044</v>
      </c>
      <c r="M445" s="42">
        <v>44255</v>
      </c>
      <c r="N445" s="21">
        <f t="shared" si="209"/>
        <v>30.142857142857142</v>
      </c>
      <c r="O445" s="26" t="s">
        <v>529</v>
      </c>
      <c r="P445" s="22">
        <v>2</v>
      </c>
      <c r="Q445" s="43" t="s">
        <v>2369</v>
      </c>
      <c r="R445" s="26"/>
      <c r="S445" s="23">
        <f t="shared" si="189"/>
        <v>-1475.1666666666667</v>
      </c>
      <c r="T445" s="24">
        <f t="shared" si="191"/>
        <v>100</v>
      </c>
      <c r="U445" s="25">
        <f t="shared" si="192"/>
        <v>30.142857142857142</v>
      </c>
      <c r="V445" s="25">
        <f t="shared" si="193"/>
        <v>30.142857142857142</v>
      </c>
      <c r="W445" s="25">
        <f t="shared" si="194"/>
        <v>30.142857142857142</v>
      </c>
      <c r="X445" s="26"/>
      <c r="Y445" s="27" t="str">
        <f t="shared" si="197"/>
        <v>CUMPLIDA</v>
      </c>
      <c r="Z445" s="27" t="str">
        <f t="shared" si="195"/>
        <v>CUMPLIDO</v>
      </c>
      <c r="AA445" s="76" t="s">
        <v>202</v>
      </c>
      <c r="AB445" s="29" t="str">
        <f t="shared" si="198"/>
        <v>H27R15</v>
      </c>
      <c r="AC445" s="29">
        <f t="shared" si="196"/>
        <v>1</v>
      </c>
      <c r="AD445" s="29" t="str">
        <f t="shared" si="199"/>
        <v>H27R15 - 1</v>
      </c>
      <c r="AE445" s="30">
        <f t="shared" si="210"/>
        <v>5</v>
      </c>
      <c r="AF445" s="30">
        <f t="shared" si="211"/>
        <v>5</v>
      </c>
      <c r="AG445" s="30" t="str">
        <f t="shared" si="212"/>
        <v>H27R15.</v>
      </c>
      <c r="AH445" s="30" t="str">
        <f t="shared" si="213"/>
        <v>H27R15</v>
      </c>
      <c r="AI445" s="82"/>
      <c r="AJ445" s="82"/>
      <c r="AK445" s="82"/>
    </row>
    <row r="446" spans="1:37" s="83" customFormat="1" ht="350.1" customHeight="1" x14ac:dyDescent="0.2">
      <c r="A446" s="26">
        <v>341</v>
      </c>
      <c r="B446" s="15">
        <v>445</v>
      </c>
      <c r="C446" s="26"/>
      <c r="D446" s="80" t="s">
        <v>1046</v>
      </c>
      <c r="E446" s="80" t="s">
        <v>30</v>
      </c>
      <c r="F446" s="43" t="s">
        <v>624</v>
      </c>
      <c r="G446" s="78" t="s">
        <v>625</v>
      </c>
      <c r="H446" s="43" t="s">
        <v>614</v>
      </c>
      <c r="I446" s="43" t="s">
        <v>615</v>
      </c>
      <c r="J446" s="26" t="s">
        <v>9</v>
      </c>
      <c r="K446" s="26">
        <v>2</v>
      </c>
      <c r="L446" s="42">
        <v>43040</v>
      </c>
      <c r="M446" s="42">
        <v>43403</v>
      </c>
      <c r="N446" s="21">
        <f t="shared" si="209"/>
        <v>51.857142857142854</v>
      </c>
      <c r="O446" s="26" t="s">
        <v>529</v>
      </c>
      <c r="P446" s="22">
        <v>2</v>
      </c>
      <c r="Q446" s="26" t="s">
        <v>1909</v>
      </c>
      <c r="R446" s="26"/>
      <c r="S446" s="23">
        <f t="shared" si="189"/>
        <v>-1446.7666666666667</v>
      </c>
      <c r="T446" s="24">
        <f t="shared" si="191"/>
        <v>100</v>
      </c>
      <c r="U446" s="25">
        <f t="shared" si="192"/>
        <v>51.857142857142854</v>
      </c>
      <c r="V446" s="25">
        <f t="shared" si="193"/>
        <v>51.857142857142854</v>
      </c>
      <c r="W446" s="25">
        <f t="shared" si="194"/>
        <v>51.857142857142854</v>
      </c>
      <c r="X446" s="26"/>
      <c r="Y446" s="27" t="str">
        <f t="shared" si="197"/>
        <v>CUMPLIDA</v>
      </c>
      <c r="Z446" s="27" t="str">
        <f t="shared" si="195"/>
        <v>CUMPLIDO</v>
      </c>
      <c r="AA446" s="76" t="s">
        <v>202</v>
      </c>
      <c r="AB446" s="29" t="str">
        <f t="shared" si="198"/>
        <v>H28R15</v>
      </c>
      <c r="AC446" s="29">
        <f t="shared" si="196"/>
        <v>1</v>
      </c>
      <c r="AD446" s="29" t="str">
        <f t="shared" si="199"/>
        <v>H28R15 - 1</v>
      </c>
      <c r="AE446" s="30">
        <f t="shared" si="210"/>
        <v>5</v>
      </c>
      <c r="AF446" s="30">
        <f t="shared" si="211"/>
        <v>5</v>
      </c>
      <c r="AG446" s="30" t="str">
        <f t="shared" si="212"/>
        <v>H28R15.</v>
      </c>
      <c r="AH446" s="30" t="str">
        <f t="shared" si="213"/>
        <v>H28R15</v>
      </c>
      <c r="AI446" s="82"/>
      <c r="AJ446" s="82"/>
      <c r="AK446" s="82"/>
    </row>
    <row r="447" spans="1:37" s="83" customFormat="1" ht="350.1" customHeight="1" x14ac:dyDescent="0.2">
      <c r="A447" s="26">
        <v>342</v>
      </c>
      <c r="B447" s="15">
        <v>446</v>
      </c>
      <c r="C447" s="26"/>
      <c r="D447" s="80" t="s">
        <v>1267</v>
      </c>
      <c r="E447" s="80" t="s">
        <v>148</v>
      </c>
      <c r="F447" s="43" t="s">
        <v>909</v>
      </c>
      <c r="G447" s="78" t="s">
        <v>149</v>
      </c>
      <c r="H447" s="78" t="s">
        <v>910</v>
      </c>
      <c r="I447" s="78" t="s">
        <v>749</v>
      </c>
      <c r="J447" s="80" t="s">
        <v>750</v>
      </c>
      <c r="K447" s="26">
        <v>2</v>
      </c>
      <c r="L447" s="42">
        <v>43040</v>
      </c>
      <c r="M447" s="42">
        <v>43099</v>
      </c>
      <c r="N447" s="21">
        <f t="shared" si="209"/>
        <v>8.4285714285714288</v>
      </c>
      <c r="O447" s="26" t="s">
        <v>688</v>
      </c>
      <c r="P447" s="22">
        <v>2</v>
      </c>
      <c r="Q447" s="26" t="s">
        <v>1909</v>
      </c>
      <c r="R447" s="26"/>
      <c r="S447" s="23">
        <f t="shared" si="189"/>
        <v>-1436.6333333333334</v>
      </c>
      <c r="T447" s="24">
        <f t="shared" si="191"/>
        <v>100</v>
      </c>
      <c r="U447" s="25">
        <f t="shared" si="192"/>
        <v>8.4285714285714288</v>
      </c>
      <c r="V447" s="25">
        <f t="shared" si="193"/>
        <v>8.4285714285714288</v>
      </c>
      <c r="W447" s="25">
        <f t="shared" si="194"/>
        <v>8.4285714285714288</v>
      </c>
      <c r="X447" s="26"/>
      <c r="Y447" s="27" t="str">
        <f t="shared" si="197"/>
        <v>CUMPLIDA</v>
      </c>
      <c r="Z447" s="27" t="str">
        <f t="shared" si="195"/>
        <v>CUMPLIDO</v>
      </c>
      <c r="AA447" s="76" t="s">
        <v>202</v>
      </c>
      <c r="AB447" s="29" t="str">
        <f t="shared" si="198"/>
        <v>H30R15</v>
      </c>
      <c r="AC447" s="29">
        <f t="shared" si="196"/>
        <v>1</v>
      </c>
      <c r="AD447" s="29" t="str">
        <f t="shared" si="199"/>
        <v>H30R15 - 1</v>
      </c>
      <c r="AE447" s="30">
        <f t="shared" si="210"/>
        <v>5</v>
      </c>
      <c r="AF447" s="30">
        <f t="shared" si="211"/>
        <v>5</v>
      </c>
      <c r="AG447" s="30" t="str">
        <f t="shared" si="212"/>
        <v>H30R15.</v>
      </c>
      <c r="AH447" s="30" t="str">
        <f t="shared" si="213"/>
        <v>H30R15</v>
      </c>
      <c r="AI447" s="82"/>
      <c r="AJ447" s="82"/>
      <c r="AK447" s="82"/>
    </row>
    <row r="448" spans="1:37" s="83" customFormat="1" ht="350.1" customHeight="1" x14ac:dyDescent="0.2">
      <c r="A448" s="26"/>
      <c r="B448" s="15">
        <v>447</v>
      </c>
      <c r="C448" s="26"/>
      <c r="D448" s="80"/>
      <c r="E448" s="80" t="s">
        <v>148</v>
      </c>
      <c r="F448" s="43" t="s">
        <v>914</v>
      </c>
      <c r="G448" s="78" t="s">
        <v>149</v>
      </c>
      <c r="H448" s="78" t="s">
        <v>911</v>
      </c>
      <c r="I448" s="78" t="s">
        <v>912</v>
      </c>
      <c r="J448" s="80" t="s">
        <v>908</v>
      </c>
      <c r="K448" s="26">
        <v>1</v>
      </c>
      <c r="L448" s="42">
        <v>43040</v>
      </c>
      <c r="M448" s="42">
        <v>43099</v>
      </c>
      <c r="N448" s="21">
        <f t="shared" si="209"/>
        <v>8.4285714285714288</v>
      </c>
      <c r="O448" s="26" t="s">
        <v>913</v>
      </c>
      <c r="P448" s="22">
        <v>1</v>
      </c>
      <c r="Q448" s="26" t="s">
        <v>1909</v>
      </c>
      <c r="R448" s="26"/>
      <c r="S448" s="23">
        <f t="shared" si="189"/>
        <v>-1436.6333333333334</v>
      </c>
      <c r="T448" s="24">
        <f t="shared" si="191"/>
        <v>100</v>
      </c>
      <c r="U448" s="25">
        <f t="shared" si="192"/>
        <v>8.4285714285714288</v>
      </c>
      <c r="V448" s="25">
        <f t="shared" si="193"/>
        <v>8.4285714285714288</v>
      </c>
      <c r="W448" s="25">
        <f t="shared" si="194"/>
        <v>8.4285714285714288</v>
      </c>
      <c r="X448" s="26"/>
      <c r="Y448" s="27" t="str">
        <f t="shared" si="197"/>
        <v>CUMPLIDA</v>
      </c>
      <c r="Z448" s="27" t="str">
        <f t="shared" si="195"/>
        <v/>
      </c>
      <c r="AA448" s="76" t="s">
        <v>202</v>
      </c>
      <c r="AB448" s="29" t="str">
        <f t="shared" si="198"/>
        <v>H30R15</v>
      </c>
      <c r="AC448" s="29">
        <f t="shared" si="196"/>
        <v>2</v>
      </c>
      <c r="AD448" s="29" t="str">
        <f t="shared" si="199"/>
        <v>H30R15 - 2</v>
      </c>
      <c r="AE448" s="30">
        <f t="shared" si="210"/>
        <v>5</v>
      </c>
      <c r="AF448" s="30">
        <f t="shared" si="211"/>
        <v>5</v>
      </c>
      <c r="AG448" s="30" t="str">
        <f t="shared" si="212"/>
        <v>H30R15.</v>
      </c>
      <c r="AH448" s="30" t="str">
        <f t="shared" si="213"/>
        <v>H30R15</v>
      </c>
      <c r="AI448" s="82"/>
      <c r="AJ448" s="82"/>
      <c r="AK448" s="82"/>
    </row>
    <row r="449" spans="1:37" s="83" customFormat="1" ht="350.1" customHeight="1" x14ac:dyDescent="0.2">
      <c r="A449" s="26">
        <v>343</v>
      </c>
      <c r="B449" s="15">
        <v>448</v>
      </c>
      <c r="C449" s="26"/>
      <c r="D449" s="80" t="s">
        <v>1290</v>
      </c>
      <c r="E449" s="80" t="s">
        <v>110</v>
      </c>
      <c r="F449" s="43" t="s">
        <v>1241</v>
      </c>
      <c r="G449" s="78" t="s">
        <v>141</v>
      </c>
      <c r="H449" s="78" t="s">
        <v>751</v>
      </c>
      <c r="I449" s="78" t="s">
        <v>752</v>
      </c>
      <c r="J449" s="80" t="s">
        <v>753</v>
      </c>
      <c r="K449" s="26">
        <v>3</v>
      </c>
      <c r="L449" s="42">
        <v>43040</v>
      </c>
      <c r="M449" s="42">
        <v>43342</v>
      </c>
      <c r="N449" s="21">
        <f t="shared" si="209"/>
        <v>43.142857142857146</v>
      </c>
      <c r="O449" s="26" t="s">
        <v>688</v>
      </c>
      <c r="P449" s="22">
        <v>3</v>
      </c>
      <c r="Q449" s="43" t="s">
        <v>1309</v>
      </c>
      <c r="R449" s="26"/>
      <c r="S449" s="23">
        <f t="shared" si="189"/>
        <v>-1444.7333333333333</v>
      </c>
      <c r="T449" s="24">
        <f t="shared" si="191"/>
        <v>100</v>
      </c>
      <c r="U449" s="25">
        <f t="shared" si="192"/>
        <v>43.142857142857146</v>
      </c>
      <c r="V449" s="25">
        <f t="shared" si="193"/>
        <v>43.142857142857146</v>
      </c>
      <c r="W449" s="25">
        <f t="shared" si="194"/>
        <v>43.142857142857146</v>
      </c>
      <c r="X449" s="26"/>
      <c r="Y449" s="27" t="str">
        <f t="shared" si="197"/>
        <v>CUMPLIDA</v>
      </c>
      <c r="Z449" s="27" t="str">
        <f t="shared" si="195"/>
        <v>CUMPLIDO</v>
      </c>
      <c r="AA449" s="76" t="s">
        <v>202</v>
      </c>
      <c r="AB449" s="29" t="str">
        <f t="shared" si="198"/>
        <v>H31R15</v>
      </c>
      <c r="AC449" s="29">
        <f t="shared" si="196"/>
        <v>1</v>
      </c>
      <c r="AD449" s="29" t="str">
        <f t="shared" si="199"/>
        <v>H31R15 - 1</v>
      </c>
      <c r="AE449" s="30">
        <f t="shared" si="210"/>
        <v>5</v>
      </c>
      <c r="AF449" s="30">
        <f t="shared" si="211"/>
        <v>5</v>
      </c>
      <c r="AG449" s="30" t="str">
        <f t="shared" si="212"/>
        <v>H31R15.</v>
      </c>
      <c r="AH449" s="30" t="str">
        <f t="shared" si="213"/>
        <v>H31R15</v>
      </c>
      <c r="AI449" s="82"/>
      <c r="AJ449" s="82"/>
      <c r="AK449" s="82"/>
    </row>
    <row r="450" spans="1:37" s="83" customFormat="1" ht="350.1" customHeight="1" x14ac:dyDescent="0.2">
      <c r="A450" s="26">
        <v>344</v>
      </c>
      <c r="B450" s="15">
        <v>449</v>
      </c>
      <c r="C450" s="26"/>
      <c r="D450" s="80" t="s">
        <v>1291</v>
      </c>
      <c r="E450" s="80" t="s">
        <v>110</v>
      </c>
      <c r="F450" s="43" t="s">
        <v>1242</v>
      </c>
      <c r="G450" s="78" t="s">
        <v>150</v>
      </c>
      <c r="H450" s="78" t="s">
        <v>1917</v>
      </c>
      <c r="I450" s="78" t="s">
        <v>1905</v>
      </c>
      <c r="J450" s="80" t="s">
        <v>1851</v>
      </c>
      <c r="K450" s="26">
        <v>1</v>
      </c>
      <c r="L450" s="42">
        <v>43862</v>
      </c>
      <c r="M450" s="42">
        <v>43979</v>
      </c>
      <c r="N450" s="21">
        <f t="shared" si="209"/>
        <v>16.714285714285715</v>
      </c>
      <c r="O450" s="26" t="s">
        <v>1097</v>
      </c>
      <c r="P450" s="22">
        <v>0</v>
      </c>
      <c r="Q450" s="26" t="s">
        <v>1909</v>
      </c>
      <c r="R450" s="26"/>
      <c r="S450" s="23">
        <f t="shared" si="189"/>
        <v>-1465.9666666666667</v>
      </c>
      <c r="T450" s="24">
        <f t="shared" si="191"/>
        <v>0</v>
      </c>
      <c r="U450" s="25">
        <f t="shared" si="192"/>
        <v>0</v>
      </c>
      <c r="V450" s="25">
        <f t="shared" si="193"/>
        <v>0</v>
      </c>
      <c r="W450" s="25">
        <f t="shared" si="194"/>
        <v>16.714285714285715</v>
      </c>
      <c r="X450" s="26"/>
      <c r="Y450" s="27" t="str">
        <f t="shared" si="197"/>
        <v>VENCIDA</v>
      </c>
      <c r="Z450" s="27" t="str">
        <f t="shared" si="195"/>
        <v>VENCIDO</v>
      </c>
      <c r="AA450" s="76" t="s">
        <v>202</v>
      </c>
      <c r="AB450" s="29" t="str">
        <f t="shared" si="198"/>
        <v>H32R15</v>
      </c>
      <c r="AC450" s="29">
        <f t="shared" si="196"/>
        <v>1</v>
      </c>
      <c r="AD450" s="29" t="str">
        <f t="shared" si="199"/>
        <v>H32R15 - 1</v>
      </c>
      <c r="AE450" s="30">
        <f t="shared" si="210"/>
        <v>1</v>
      </c>
      <c r="AF450" s="30">
        <f t="shared" si="211"/>
        <v>1</v>
      </c>
      <c r="AG450" s="30" t="str">
        <f t="shared" si="212"/>
        <v>H32R15.</v>
      </c>
      <c r="AH450" s="30" t="str">
        <f t="shared" si="213"/>
        <v>H32R15</v>
      </c>
      <c r="AI450" s="82"/>
      <c r="AJ450" s="82"/>
      <c r="AK450" s="82" t="s">
        <v>232</v>
      </c>
    </row>
    <row r="451" spans="1:37" s="83" customFormat="1" ht="350.1" customHeight="1" x14ac:dyDescent="0.2">
      <c r="A451" s="26">
        <v>345</v>
      </c>
      <c r="B451" s="15">
        <v>450</v>
      </c>
      <c r="C451" s="26"/>
      <c r="D451" s="80" t="s">
        <v>1267</v>
      </c>
      <c r="E451" s="80" t="s">
        <v>110</v>
      </c>
      <c r="F451" s="43" t="s">
        <v>1243</v>
      </c>
      <c r="G451" s="78" t="s">
        <v>954</v>
      </c>
      <c r="H451" s="78" t="s">
        <v>737</v>
      </c>
      <c r="I451" s="78" t="s">
        <v>738</v>
      </c>
      <c r="J451" s="80" t="s">
        <v>8</v>
      </c>
      <c r="K451" s="26">
        <v>1</v>
      </c>
      <c r="L451" s="42">
        <v>43040</v>
      </c>
      <c r="M451" s="42">
        <v>43099</v>
      </c>
      <c r="N451" s="21">
        <f t="shared" si="209"/>
        <v>8.4285714285714288</v>
      </c>
      <c r="O451" s="26" t="s">
        <v>688</v>
      </c>
      <c r="P451" s="22">
        <v>1</v>
      </c>
      <c r="Q451" s="26" t="s">
        <v>1909</v>
      </c>
      <c r="R451" s="26"/>
      <c r="S451" s="23">
        <f t="shared" ref="S451:S514" si="214">(R451-M451)/30</f>
        <v>-1436.6333333333334</v>
      </c>
      <c r="T451" s="24">
        <f t="shared" si="191"/>
        <v>100</v>
      </c>
      <c r="U451" s="25">
        <f t="shared" si="192"/>
        <v>8.4285714285714288</v>
      </c>
      <c r="V451" s="25">
        <f t="shared" si="193"/>
        <v>8.4285714285714288</v>
      </c>
      <c r="W451" s="25">
        <f t="shared" si="194"/>
        <v>8.4285714285714288</v>
      </c>
      <c r="X451" s="26"/>
      <c r="Y451" s="27" t="str">
        <f t="shared" si="197"/>
        <v>CUMPLIDA</v>
      </c>
      <c r="Z451" s="27" t="str">
        <f t="shared" si="195"/>
        <v>CUMPLIDO</v>
      </c>
      <c r="AA451" s="76" t="s">
        <v>202</v>
      </c>
      <c r="AB451" s="29" t="str">
        <f t="shared" si="198"/>
        <v>H38R15</v>
      </c>
      <c r="AC451" s="29">
        <f>IF(A451&lt;&gt;"",1,#REF!+1)</f>
        <v>1</v>
      </c>
      <c r="AD451" s="29" t="str">
        <f t="shared" si="199"/>
        <v>H38R15 - 1</v>
      </c>
      <c r="AE451" s="30">
        <f t="shared" si="210"/>
        <v>5</v>
      </c>
      <c r="AF451" s="30">
        <f t="shared" si="211"/>
        <v>5</v>
      </c>
      <c r="AG451" s="30" t="str">
        <f t="shared" si="212"/>
        <v>H38R15.</v>
      </c>
      <c r="AH451" s="30" t="str">
        <f t="shared" si="213"/>
        <v>H38R15</v>
      </c>
      <c r="AI451" s="82"/>
      <c r="AJ451" s="82"/>
      <c r="AK451" s="82" t="s">
        <v>232</v>
      </c>
    </row>
    <row r="452" spans="1:37" s="83" customFormat="1" ht="350.1" customHeight="1" x14ac:dyDescent="0.2">
      <c r="A452" s="26">
        <v>346</v>
      </c>
      <c r="B452" s="15">
        <v>451</v>
      </c>
      <c r="C452" s="26"/>
      <c r="D452" s="80" t="s">
        <v>1267</v>
      </c>
      <c r="E452" s="80" t="s">
        <v>34</v>
      </c>
      <c r="F452" s="43" t="s">
        <v>953</v>
      </c>
      <c r="G452" s="78" t="s">
        <v>955</v>
      </c>
      <c r="H452" s="78" t="s">
        <v>983</v>
      </c>
      <c r="I452" s="78" t="s">
        <v>984</v>
      </c>
      <c r="J452" s="80" t="s">
        <v>8</v>
      </c>
      <c r="K452" s="26">
        <v>1</v>
      </c>
      <c r="L452" s="42">
        <v>43040</v>
      </c>
      <c r="M452" s="42">
        <v>43099</v>
      </c>
      <c r="N452" s="21">
        <f t="shared" si="209"/>
        <v>8.4285714285714288</v>
      </c>
      <c r="O452" s="26" t="s">
        <v>688</v>
      </c>
      <c r="P452" s="22">
        <v>1</v>
      </c>
      <c r="Q452" s="26" t="s">
        <v>1909</v>
      </c>
      <c r="R452" s="26"/>
      <c r="S452" s="23">
        <f t="shared" si="214"/>
        <v>-1436.6333333333334</v>
      </c>
      <c r="T452" s="24">
        <f t="shared" si="191"/>
        <v>100</v>
      </c>
      <c r="U452" s="25">
        <f t="shared" si="192"/>
        <v>8.4285714285714288</v>
      </c>
      <c r="V452" s="25">
        <f t="shared" si="193"/>
        <v>8.4285714285714288</v>
      </c>
      <c r="W452" s="25">
        <f t="shared" si="194"/>
        <v>8.4285714285714288</v>
      </c>
      <c r="X452" s="26"/>
      <c r="Y452" s="27" t="str">
        <f t="shared" si="197"/>
        <v>CUMPLIDA</v>
      </c>
      <c r="Z452" s="27" t="str">
        <f t="shared" si="195"/>
        <v>CUMPLIDO</v>
      </c>
      <c r="AA452" s="76" t="s">
        <v>202</v>
      </c>
      <c r="AB452" s="29" t="str">
        <f t="shared" si="198"/>
        <v>H39R15</v>
      </c>
      <c r="AC452" s="29">
        <f t="shared" si="196"/>
        <v>1</v>
      </c>
      <c r="AD452" s="29" t="str">
        <f t="shared" si="199"/>
        <v>H39R15 - 1</v>
      </c>
      <c r="AE452" s="30">
        <f t="shared" si="210"/>
        <v>5</v>
      </c>
      <c r="AF452" s="30">
        <f t="shared" si="211"/>
        <v>5</v>
      </c>
      <c r="AG452" s="30" t="str">
        <f t="shared" si="212"/>
        <v>H39R15.</v>
      </c>
      <c r="AH452" s="30" t="str">
        <f t="shared" si="213"/>
        <v>H39R15</v>
      </c>
      <c r="AI452" s="82"/>
      <c r="AJ452" s="82"/>
      <c r="AK452" s="82"/>
    </row>
    <row r="453" spans="1:37" s="83" customFormat="1" ht="350.1" customHeight="1" x14ac:dyDescent="0.2">
      <c r="A453" s="26">
        <v>347</v>
      </c>
      <c r="B453" s="15">
        <v>452</v>
      </c>
      <c r="C453" s="26"/>
      <c r="D453" s="80" t="s">
        <v>1267</v>
      </c>
      <c r="E453" s="80" t="s">
        <v>110</v>
      </c>
      <c r="F453" s="43" t="s">
        <v>1244</v>
      </c>
      <c r="G453" s="78" t="s">
        <v>151</v>
      </c>
      <c r="H453" s="78" t="s">
        <v>840</v>
      </c>
      <c r="I453" s="78" t="s">
        <v>841</v>
      </c>
      <c r="J453" s="80" t="s">
        <v>8</v>
      </c>
      <c r="K453" s="26">
        <v>1</v>
      </c>
      <c r="L453" s="42">
        <v>43040</v>
      </c>
      <c r="M453" s="42">
        <v>43099</v>
      </c>
      <c r="N453" s="21">
        <f t="shared" si="209"/>
        <v>8.4285714285714288</v>
      </c>
      <c r="O453" s="26" t="s">
        <v>805</v>
      </c>
      <c r="P453" s="22">
        <v>1</v>
      </c>
      <c r="Q453" s="26" t="s">
        <v>1909</v>
      </c>
      <c r="R453" s="26"/>
      <c r="S453" s="23">
        <f t="shared" si="214"/>
        <v>-1436.6333333333334</v>
      </c>
      <c r="T453" s="24">
        <f t="shared" si="191"/>
        <v>100</v>
      </c>
      <c r="U453" s="25">
        <f t="shared" si="192"/>
        <v>8.4285714285714288</v>
      </c>
      <c r="V453" s="25">
        <f t="shared" si="193"/>
        <v>8.4285714285714288</v>
      </c>
      <c r="W453" s="25">
        <f t="shared" si="194"/>
        <v>8.4285714285714288</v>
      </c>
      <c r="X453" s="26"/>
      <c r="Y453" s="27" t="str">
        <f t="shared" si="197"/>
        <v>CUMPLIDA</v>
      </c>
      <c r="Z453" s="27" t="str">
        <f t="shared" si="195"/>
        <v>CUMPLIDO</v>
      </c>
      <c r="AA453" s="76" t="s">
        <v>202</v>
      </c>
      <c r="AB453" s="29" t="str">
        <f t="shared" si="198"/>
        <v>H40R15</v>
      </c>
      <c r="AC453" s="29">
        <f t="shared" si="196"/>
        <v>1</v>
      </c>
      <c r="AD453" s="29" t="str">
        <f t="shared" si="199"/>
        <v>H40R15 - 1</v>
      </c>
      <c r="AE453" s="30">
        <f t="shared" si="210"/>
        <v>5</v>
      </c>
      <c r="AF453" s="30">
        <f t="shared" si="211"/>
        <v>5</v>
      </c>
      <c r="AG453" s="30" t="str">
        <f t="shared" si="212"/>
        <v>H40R15.</v>
      </c>
      <c r="AH453" s="30" t="str">
        <f t="shared" si="213"/>
        <v>H40R15</v>
      </c>
      <c r="AI453" s="82"/>
      <c r="AJ453" s="82"/>
      <c r="AK453" s="82"/>
    </row>
    <row r="454" spans="1:37" s="83" customFormat="1" ht="350.1" customHeight="1" x14ac:dyDescent="0.2">
      <c r="A454" s="26">
        <v>348</v>
      </c>
      <c r="B454" s="15">
        <v>453</v>
      </c>
      <c r="C454" s="26"/>
      <c r="D454" s="80" t="s">
        <v>1267</v>
      </c>
      <c r="E454" s="80" t="s">
        <v>110</v>
      </c>
      <c r="F454" s="43" t="s">
        <v>956</v>
      </c>
      <c r="G454" s="78" t="s">
        <v>152</v>
      </c>
      <c r="H454" s="43" t="s">
        <v>840</v>
      </c>
      <c r="I454" s="43" t="s">
        <v>841</v>
      </c>
      <c r="J454" s="26" t="s">
        <v>8</v>
      </c>
      <c r="K454" s="26">
        <v>1</v>
      </c>
      <c r="L454" s="42">
        <v>43040</v>
      </c>
      <c r="M454" s="42">
        <v>43099</v>
      </c>
      <c r="N454" s="21">
        <f t="shared" si="209"/>
        <v>8.4285714285714288</v>
      </c>
      <c r="O454" s="26" t="s">
        <v>805</v>
      </c>
      <c r="P454" s="22">
        <v>1</v>
      </c>
      <c r="Q454" s="26" t="s">
        <v>1909</v>
      </c>
      <c r="R454" s="26"/>
      <c r="S454" s="23">
        <f t="shared" si="214"/>
        <v>-1436.6333333333334</v>
      </c>
      <c r="T454" s="24">
        <f t="shared" si="191"/>
        <v>100</v>
      </c>
      <c r="U454" s="25">
        <f t="shared" si="192"/>
        <v>8.4285714285714288</v>
      </c>
      <c r="V454" s="25">
        <f t="shared" si="193"/>
        <v>8.4285714285714288</v>
      </c>
      <c r="W454" s="25">
        <f t="shared" si="194"/>
        <v>8.4285714285714288</v>
      </c>
      <c r="X454" s="26"/>
      <c r="Y454" s="27" t="str">
        <f t="shared" si="197"/>
        <v>CUMPLIDA</v>
      </c>
      <c r="Z454" s="27" t="str">
        <f t="shared" si="195"/>
        <v>CUMPLIDO</v>
      </c>
      <c r="AA454" s="76" t="s">
        <v>202</v>
      </c>
      <c r="AB454" s="29" t="str">
        <f t="shared" si="198"/>
        <v>H42R15</v>
      </c>
      <c r="AC454" s="29">
        <f t="shared" si="196"/>
        <v>1</v>
      </c>
      <c r="AD454" s="29" t="str">
        <f t="shared" si="199"/>
        <v>H42R15 - 1</v>
      </c>
      <c r="AE454" s="30">
        <f t="shared" si="210"/>
        <v>5</v>
      </c>
      <c r="AF454" s="30">
        <f t="shared" si="211"/>
        <v>5</v>
      </c>
      <c r="AG454" s="30" t="str">
        <f t="shared" si="212"/>
        <v>H42R15.</v>
      </c>
      <c r="AH454" s="30" t="str">
        <f t="shared" si="213"/>
        <v>H42R15</v>
      </c>
      <c r="AI454" s="82"/>
      <c r="AJ454" s="82"/>
      <c r="AK454" s="82"/>
    </row>
    <row r="455" spans="1:37" s="83" customFormat="1" ht="350.1" customHeight="1" x14ac:dyDescent="0.2">
      <c r="A455" s="26">
        <v>349</v>
      </c>
      <c r="B455" s="15">
        <v>454</v>
      </c>
      <c r="C455" s="26"/>
      <c r="D455" s="80" t="s">
        <v>1046</v>
      </c>
      <c r="E455" s="80" t="s">
        <v>20</v>
      </c>
      <c r="F455" s="43" t="s">
        <v>957</v>
      </c>
      <c r="G455" s="78" t="s">
        <v>958</v>
      </c>
      <c r="H455" s="78" t="s">
        <v>842</v>
      </c>
      <c r="I455" s="78" t="s">
        <v>843</v>
      </c>
      <c r="J455" s="80" t="s">
        <v>9</v>
      </c>
      <c r="K455" s="26">
        <v>1</v>
      </c>
      <c r="L455" s="42">
        <v>43040</v>
      </c>
      <c r="M455" s="42">
        <v>43099</v>
      </c>
      <c r="N455" s="21">
        <f t="shared" si="209"/>
        <v>8.4285714285714288</v>
      </c>
      <c r="O455" s="26" t="s">
        <v>805</v>
      </c>
      <c r="P455" s="22">
        <v>1</v>
      </c>
      <c r="Q455" s="26" t="s">
        <v>1909</v>
      </c>
      <c r="R455" s="26"/>
      <c r="S455" s="23">
        <f t="shared" si="214"/>
        <v>-1436.6333333333334</v>
      </c>
      <c r="T455" s="24">
        <f t="shared" si="191"/>
        <v>100</v>
      </c>
      <c r="U455" s="25">
        <f t="shared" si="192"/>
        <v>8.4285714285714288</v>
      </c>
      <c r="V455" s="25">
        <f t="shared" si="193"/>
        <v>8.4285714285714288</v>
      </c>
      <c r="W455" s="25">
        <f t="shared" si="194"/>
        <v>8.4285714285714288</v>
      </c>
      <c r="X455" s="26"/>
      <c r="Y455" s="27" t="str">
        <f t="shared" si="197"/>
        <v>CUMPLIDA</v>
      </c>
      <c r="Z455" s="27" t="str">
        <f t="shared" si="195"/>
        <v>CUMPLIDO</v>
      </c>
      <c r="AA455" s="76" t="s">
        <v>202</v>
      </c>
      <c r="AB455" s="29" t="str">
        <f t="shared" si="198"/>
        <v>H43R15</v>
      </c>
      <c r="AC455" s="29">
        <f t="shared" si="196"/>
        <v>1</v>
      </c>
      <c r="AD455" s="29" t="str">
        <f t="shared" si="199"/>
        <v>H43R15 - 1</v>
      </c>
      <c r="AE455" s="30">
        <f t="shared" si="210"/>
        <v>5</v>
      </c>
      <c r="AF455" s="30">
        <f t="shared" si="211"/>
        <v>5</v>
      </c>
      <c r="AG455" s="30" t="str">
        <f t="shared" si="212"/>
        <v>H43R15.</v>
      </c>
      <c r="AH455" s="30" t="str">
        <f t="shared" si="213"/>
        <v>H43R15</v>
      </c>
      <c r="AI455" s="82"/>
      <c r="AJ455" s="82"/>
      <c r="AK455" s="82"/>
    </row>
    <row r="456" spans="1:37" s="83" customFormat="1" ht="350.1" customHeight="1" x14ac:dyDescent="0.2">
      <c r="A456" s="26">
        <v>350</v>
      </c>
      <c r="B456" s="15">
        <v>455</v>
      </c>
      <c r="C456" s="26"/>
      <c r="D456" s="80" t="s">
        <v>1267</v>
      </c>
      <c r="E456" s="80" t="s">
        <v>153</v>
      </c>
      <c r="F456" s="43" t="s">
        <v>1245</v>
      </c>
      <c r="G456" s="78" t="s">
        <v>154</v>
      </c>
      <c r="H456" s="78" t="s">
        <v>844</v>
      </c>
      <c r="I456" s="78" t="s">
        <v>845</v>
      </c>
      <c r="J456" s="80" t="s">
        <v>8</v>
      </c>
      <c r="K456" s="26">
        <v>1</v>
      </c>
      <c r="L456" s="42">
        <v>43040</v>
      </c>
      <c r="M456" s="42">
        <v>43099</v>
      </c>
      <c r="N456" s="21">
        <f t="shared" si="209"/>
        <v>8.4285714285714288</v>
      </c>
      <c r="O456" s="26" t="s">
        <v>805</v>
      </c>
      <c r="P456" s="22">
        <v>1</v>
      </c>
      <c r="Q456" s="26" t="s">
        <v>1909</v>
      </c>
      <c r="R456" s="26"/>
      <c r="S456" s="23">
        <f t="shared" si="214"/>
        <v>-1436.6333333333334</v>
      </c>
      <c r="T456" s="24">
        <f t="shared" si="191"/>
        <v>100</v>
      </c>
      <c r="U456" s="25">
        <f t="shared" si="192"/>
        <v>8.4285714285714288</v>
      </c>
      <c r="V456" s="25">
        <f t="shared" si="193"/>
        <v>8.4285714285714288</v>
      </c>
      <c r="W456" s="25">
        <f t="shared" si="194"/>
        <v>8.4285714285714288</v>
      </c>
      <c r="X456" s="26"/>
      <c r="Y456" s="27" t="str">
        <f t="shared" si="197"/>
        <v>CUMPLIDA</v>
      </c>
      <c r="Z456" s="27" t="str">
        <f t="shared" si="195"/>
        <v>CUMPLIDO</v>
      </c>
      <c r="AA456" s="76" t="s">
        <v>202</v>
      </c>
      <c r="AB456" s="29" t="str">
        <f t="shared" si="198"/>
        <v>H48R15</v>
      </c>
      <c r="AC456" s="29">
        <f t="shared" si="196"/>
        <v>1</v>
      </c>
      <c r="AD456" s="29" t="str">
        <f t="shared" si="199"/>
        <v>H48R15 - 1</v>
      </c>
      <c r="AE456" s="30">
        <f t="shared" si="210"/>
        <v>5</v>
      </c>
      <c r="AF456" s="30">
        <f t="shared" si="211"/>
        <v>5</v>
      </c>
      <c r="AG456" s="30" t="str">
        <f t="shared" si="212"/>
        <v>H48R15.</v>
      </c>
      <c r="AH456" s="30" t="str">
        <f t="shared" si="213"/>
        <v>H48R15</v>
      </c>
      <c r="AI456" s="82"/>
      <c r="AJ456" s="82"/>
      <c r="AK456" s="82"/>
    </row>
    <row r="457" spans="1:37" s="83" customFormat="1" ht="350.1" customHeight="1" x14ac:dyDescent="0.2">
      <c r="A457" s="26">
        <v>351</v>
      </c>
      <c r="B457" s="15">
        <v>456</v>
      </c>
      <c r="C457" s="26"/>
      <c r="D457" s="80" t="s">
        <v>1267</v>
      </c>
      <c r="E457" s="80" t="s">
        <v>153</v>
      </c>
      <c r="F457" s="43" t="s">
        <v>1246</v>
      </c>
      <c r="G457" s="78" t="s">
        <v>154</v>
      </c>
      <c r="H457" s="78" t="s">
        <v>846</v>
      </c>
      <c r="I457" s="78" t="s">
        <v>847</v>
      </c>
      <c r="J457" s="80" t="s">
        <v>8</v>
      </c>
      <c r="K457" s="26">
        <v>1</v>
      </c>
      <c r="L457" s="42">
        <v>43040</v>
      </c>
      <c r="M457" s="42">
        <v>43099</v>
      </c>
      <c r="N457" s="21">
        <f t="shared" si="209"/>
        <v>8.4285714285714288</v>
      </c>
      <c r="O457" s="26" t="s">
        <v>805</v>
      </c>
      <c r="P457" s="22">
        <v>1</v>
      </c>
      <c r="Q457" s="26" t="s">
        <v>1909</v>
      </c>
      <c r="R457" s="26"/>
      <c r="S457" s="23">
        <f t="shared" si="214"/>
        <v>-1436.6333333333334</v>
      </c>
      <c r="T457" s="24">
        <f t="shared" si="191"/>
        <v>100</v>
      </c>
      <c r="U457" s="25">
        <f t="shared" si="192"/>
        <v>8.4285714285714288</v>
      </c>
      <c r="V457" s="25">
        <f t="shared" si="193"/>
        <v>8.4285714285714288</v>
      </c>
      <c r="W457" s="25">
        <f t="shared" si="194"/>
        <v>8.4285714285714288</v>
      </c>
      <c r="X457" s="26"/>
      <c r="Y457" s="27" t="str">
        <f t="shared" si="197"/>
        <v>CUMPLIDA</v>
      </c>
      <c r="Z457" s="27" t="str">
        <f t="shared" si="195"/>
        <v>CUMPLIDO</v>
      </c>
      <c r="AA457" s="76" t="s">
        <v>202</v>
      </c>
      <c r="AB457" s="29" t="str">
        <f t="shared" si="198"/>
        <v>H49R15</v>
      </c>
      <c r="AC457" s="29">
        <f t="shared" si="196"/>
        <v>1</v>
      </c>
      <c r="AD457" s="29" t="str">
        <f t="shared" si="199"/>
        <v>H49R15 - 1</v>
      </c>
      <c r="AE457" s="30">
        <f t="shared" si="210"/>
        <v>5</v>
      </c>
      <c r="AF457" s="30">
        <f t="shared" si="211"/>
        <v>5</v>
      </c>
      <c r="AG457" s="30" t="str">
        <f t="shared" si="212"/>
        <v>H49R15.</v>
      </c>
      <c r="AH457" s="30" t="str">
        <f t="shared" si="213"/>
        <v>H49R15</v>
      </c>
      <c r="AI457" s="82"/>
      <c r="AJ457" s="82"/>
      <c r="AK457" s="82"/>
    </row>
    <row r="458" spans="1:37" s="83" customFormat="1" ht="350.1" customHeight="1" x14ac:dyDescent="0.2">
      <c r="A458" s="26">
        <v>352</v>
      </c>
      <c r="B458" s="15">
        <v>457</v>
      </c>
      <c r="C458" s="26"/>
      <c r="D458" s="80" t="s">
        <v>1046</v>
      </c>
      <c r="E458" s="80" t="s">
        <v>153</v>
      </c>
      <c r="F458" s="43" t="s">
        <v>851</v>
      </c>
      <c r="G458" s="78" t="s">
        <v>154</v>
      </c>
      <c r="H458" s="78" t="s">
        <v>848</v>
      </c>
      <c r="I458" s="78" t="s">
        <v>847</v>
      </c>
      <c r="J458" s="80" t="s">
        <v>8</v>
      </c>
      <c r="K458" s="26">
        <v>1</v>
      </c>
      <c r="L458" s="42">
        <v>43040</v>
      </c>
      <c r="M458" s="42">
        <v>43099</v>
      </c>
      <c r="N458" s="21">
        <f t="shared" si="209"/>
        <v>8.4285714285714288</v>
      </c>
      <c r="O458" s="26" t="s">
        <v>805</v>
      </c>
      <c r="P458" s="22">
        <v>0.5</v>
      </c>
      <c r="Q458" s="26" t="s">
        <v>1909</v>
      </c>
      <c r="R458" s="26"/>
      <c r="S458" s="23">
        <f t="shared" si="214"/>
        <v>-1436.6333333333334</v>
      </c>
      <c r="T458" s="24">
        <f t="shared" si="191"/>
        <v>50</v>
      </c>
      <c r="U458" s="25">
        <f t="shared" si="192"/>
        <v>4.2142857142857144</v>
      </c>
      <c r="V458" s="25">
        <f t="shared" si="193"/>
        <v>4.2142857142857144</v>
      </c>
      <c r="W458" s="25">
        <f t="shared" si="194"/>
        <v>8.4285714285714288</v>
      </c>
      <c r="X458" s="26"/>
      <c r="Y458" s="27" t="str">
        <f t="shared" si="197"/>
        <v>VENCIDA</v>
      </c>
      <c r="Z458" s="27" t="str">
        <f t="shared" si="195"/>
        <v>VENCIDO</v>
      </c>
      <c r="AA458" s="76" t="s">
        <v>202</v>
      </c>
      <c r="AB458" s="29" t="str">
        <f t="shared" si="198"/>
        <v>H50R15</v>
      </c>
      <c r="AC458" s="29">
        <f t="shared" si="196"/>
        <v>1</v>
      </c>
      <c r="AD458" s="29" t="str">
        <f t="shared" si="199"/>
        <v>H50R15 - 1</v>
      </c>
      <c r="AE458" s="30">
        <f t="shared" si="210"/>
        <v>1</v>
      </c>
      <c r="AF458" s="30">
        <f t="shared" si="211"/>
        <v>1</v>
      </c>
      <c r="AG458" s="30" t="str">
        <f t="shared" si="212"/>
        <v>H50R15.</v>
      </c>
      <c r="AH458" s="30" t="str">
        <f t="shared" si="213"/>
        <v>H50R15</v>
      </c>
      <c r="AI458" s="82"/>
      <c r="AJ458" s="82"/>
      <c r="AK458" s="82"/>
    </row>
    <row r="459" spans="1:37" s="83" customFormat="1" ht="350.1" customHeight="1" x14ac:dyDescent="0.2">
      <c r="A459" s="26">
        <v>353</v>
      </c>
      <c r="B459" s="15">
        <v>458</v>
      </c>
      <c r="C459" s="26"/>
      <c r="D459" s="80" t="s">
        <v>1046</v>
      </c>
      <c r="E459" s="80" t="s">
        <v>110</v>
      </c>
      <c r="F459" s="43" t="s">
        <v>959</v>
      </c>
      <c r="G459" s="78" t="s">
        <v>852</v>
      </c>
      <c r="H459" s="78" t="s">
        <v>849</v>
      </c>
      <c r="I459" s="78" t="s">
        <v>850</v>
      </c>
      <c r="J459" s="80" t="s">
        <v>55</v>
      </c>
      <c r="K459" s="26">
        <v>3</v>
      </c>
      <c r="L459" s="42">
        <v>43040</v>
      </c>
      <c r="M459" s="42">
        <v>43342</v>
      </c>
      <c r="N459" s="21">
        <f t="shared" si="209"/>
        <v>43.142857142857146</v>
      </c>
      <c r="O459" s="26" t="s">
        <v>805</v>
      </c>
      <c r="P459" s="22">
        <v>0</v>
      </c>
      <c r="Q459" s="26" t="s">
        <v>1909</v>
      </c>
      <c r="R459" s="26"/>
      <c r="S459" s="23">
        <f t="shared" si="214"/>
        <v>-1444.7333333333333</v>
      </c>
      <c r="T459" s="24">
        <f t="shared" si="191"/>
        <v>0</v>
      </c>
      <c r="U459" s="25">
        <f t="shared" si="192"/>
        <v>0</v>
      </c>
      <c r="V459" s="25">
        <f t="shared" si="193"/>
        <v>0</v>
      </c>
      <c r="W459" s="25">
        <f t="shared" si="194"/>
        <v>43.142857142857146</v>
      </c>
      <c r="X459" s="26"/>
      <c r="Y459" s="27" t="str">
        <f t="shared" si="197"/>
        <v>VENCIDA</v>
      </c>
      <c r="Z459" s="27" t="str">
        <f t="shared" si="195"/>
        <v>VENCIDO</v>
      </c>
      <c r="AA459" s="76" t="s">
        <v>202</v>
      </c>
      <c r="AB459" s="29" t="str">
        <f t="shared" si="198"/>
        <v>H51R15</v>
      </c>
      <c r="AC459" s="29">
        <f t="shared" si="196"/>
        <v>1</v>
      </c>
      <c r="AD459" s="29" t="str">
        <f t="shared" si="199"/>
        <v>H51R15 - 1</v>
      </c>
      <c r="AE459" s="30">
        <f t="shared" si="210"/>
        <v>1</v>
      </c>
      <c r="AF459" s="30">
        <f t="shared" si="211"/>
        <v>1</v>
      </c>
      <c r="AG459" s="30" t="str">
        <f t="shared" si="212"/>
        <v>H51R15.</v>
      </c>
      <c r="AH459" s="30" t="str">
        <f t="shared" si="213"/>
        <v>H51R15</v>
      </c>
      <c r="AI459" s="82"/>
      <c r="AJ459" s="82"/>
      <c r="AK459" s="82"/>
    </row>
    <row r="460" spans="1:37" s="83" customFormat="1" ht="350.1" customHeight="1" x14ac:dyDescent="0.2">
      <c r="A460" s="26">
        <v>354</v>
      </c>
      <c r="B460" s="15">
        <v>459</v>
      </c>
      <c r="C460" s="26"/>
      <c r="D460" s="80" t="s">
        <v>1292</v>
      </c>
      <c r="E460" s="80" t="s">
        <v>155</v>
      </c>
      <c r="F460" s="43" t="s">
        <v>451</v>
      </c>
      <c r="G460" s="78" t="s">
        <v>156</v>
      </c>
      <c r="H460" s="78" t="s">
        <v>448</v>
      </c>
      <c r="I460" s="78" t="s">
        <v>449</v>
      </c>
      <c r="J460" s="80" t="s">
        <v>450</v>
      </c>
      <c r="K460" s="26">
        <v>3</v>
      </c>
      <c r="L460" s="42">
        <v>43040</v>
      </c>
      <c r="M460" s="42">
        <v>43342</v>
      </c>
      <c r="N460" s="21">
        <f t="shared" si="209"/>
        <v>43.142857142857146</v>
      </c>
      <c r="O460" s="26" t="s">
        <v>428</v>
      </c>
      <c r="P460" s="22">
        <v>3</v>
      </c>
      <c r="Q460" s="26" t="s">
        <v>1909</v>
      </c>
      <c r="R460" s="26"/>
      <c r="S460" s="23">
        <f t="shared" si="214"/>
        <v>-1444.7333333333333</v>
      </c>
      <c r="T460" s="24">
        <f t="shared" si="191"/>
        <v>100</v>
      </c>
      <c r="U460" s="25">
        <f t="shared" si="192"/>
        <v>43.142857142857146</v>
      </c>
      <c r="V460" s="25">
        <f t="shared" si="193"/>
        <v>43.142857142857146</v>
      </c>
      <c r="W460" s="25">
        <f t="shared" si="194"/>
        <v>43.142857142857146</v>
      </c>
      <c r="X460" s="26"/>
      <c r="Y460" s="27" t="str">
        <f t="shared" si="197"/>
        <v>CUMPLIDA</v>
      </c>
      <c r="Z460" s="27" t="str">
        <f t="shared" si="195"/>
        <v>CUMPLIDO</v>
      </c>
      <c r="AA460" s="76" t="s">
        <v>202</v>
      </c>
      <c r="AB460" s="29" t="str">
        <f t="shared" si="198"/>
        <v>H52R15</v>
      </c>
      <c r="AC460" s="29">
        <f t="shared" si="196"/>
        <v>1</v>
      </c>
      <c r="AD460" s="29" t="str">
        <f t="shared" si="199"/>
        <v>H52R15 - 1</v>
      </c>
      <c r="AE460" s="30">
        <f t="shared" si="210"/>
        <v>5</v>
      </c>
      <c r="AF460" s="30">
        <f t="shared" si="211"/>
        <v>5</v>
      </c>
      <c r="AG460" s="30" t="str">
        <f t="shared" si="212"/>
        <v>H52R15.</v>
      </c>
      <c r="AH460" s="30" t="str">
        <f t="shared" si="213"/>
        <v>H52R15</v>
      </c>
      <c r="AI460" s="82"/>
      <c r="AJ460" s="82"/>
      <c r="AK460" s="82"/>
    </row>
    <row r="461" spans="1:37" s="83" customFormat="1" ht="350.1" customHeight="1" x14ac:dyDescent="0.2">
      <c r="A461" s="26">
        <v>355</v>
      </c>
      <c r="B461" s="15">
        <v>460</v>
      </c>
      <c r="C461" s="26"/>
      <c r="D461" s="80" t="s">
        <v>1046</v>
      </c>
      <c r="E461" s="80" t="s">
        <v>29</v>
      </c>
      <c r="F461" s="43" t="s">
        <v>157</v>
      </c>
      <c r="G461" s="78" t="s">
        <v>158</v>
      </c>
      <c r="H461" s="43" t="s">
        <v>332</v>
      </c>
      <c r="I461" s="43" t="s">
        <v>333</v>
      </c>
      <c r="J461" s="77" t="s">
        <v>55</v>
      </c>
      <c r="K461" s="77">
        <v>3</v>
      </c>
      <c r="L461" s="92">
        <v>43040</v>
      </c>
      <c r="M461" s="92">
        <v>43342</v>
      </c>
      <c r="N461" s="21">
        <f t="shared" si="209"/>
        <v>43.142857142857146</v>
      </c>
      <c r="O461" s="26" t="s">
        <v>19</v>
      </c>
      <c r="P461" s="22">
        <v>3</v>
      </c>
      <c r="Q461" s="26" t="s">
        <v>1909</v>
      </c>
      <c r="R461" s="26"/>
      <c r="S461" s="23">
        <f t="shared" si="214"/>
        <v>-1444.7333333333333</v>
      </c>
      <c r="T461" s="24">
        <f t="shared" si="191"/>
        <v>100</v>
      </c>
      <c r="U461" s="25">
        <f t="shared" si="192"/>
        <v>43.142857142857146</v>
      </c>
      <c r="V461" s="25">
        <f t="shared" si="193"/>
        <v>43.142857142857146</v>
      </c>
      <c r="W461" s="25">
        <f t="shared" si="194"/>
        <v>43.142857142857146</v>
      </c>
      <c r="X461" s="26"/>
      <c r="Y461" s="27" t="str">
        <f t="shared" si="197"/>
        <v>CUMPLIDA</v>
      </c>
      <c r="Z461" s="27" t="str">
        <f t="shared" si="195"/>
        <v>CUMPLIDO</v>
      </c>
      <c r="AA461" s="76" t="s">
        <v>202</v>
      </c>
      <c r="AB461" s="29" t="str">
        <f t="shared" si="198"/>
        <v>H53R15</v>
      </c>
      <c r="AC461" s="29">
        <f t="shared" si="196"/>
        <v>1</v>
      </c>
      <c r="AD461" s="29" t="str">
        <f t="shared" si="199"/>
        <v>H53R15 - 1</v>
      </c>
      <c r="AE461" s="30">
        <f t="shared" si="210"/>
        <v>5</v>
      </c>
      <c r="AF461" s="30">
        <f t="shared" si="211"/>
        <v>5</v>
      </c>
      <c r="AG461" s="30" t="str">
        <f t="shared" si="212"/>
        <v>H53R15</v>
      </c>
      <c r="AH461" s="30" t="str">
        <f t="shared" si="213"/>
        <v>H53R15</v>
      </c>
      <c r="AI461" s="82"/>
      <c r="AJ461" s="82"/>
      <c r="AK461" s="82"/>
    </row>
    <row r="462" spans="1:37" s="83" customFormat="1" ht="350.1" customHeight="1" x14ac:dyDescent="0.2">
      <c r="A462" s="26">
        <v>356</v>
      </c>
      <c r="B462" s="15">
        <v>461</v>
      </c>
      <c r="C462" s="26"/>
      <c r="D462" s="80" t="s">
        <v>1046</v>
      </c>
      <c r="E462" s="80" t="s">
        <v>17</v>
      </c>
      <c r="F462" s="43" t="s">
        <v>1247</v>
      </c>
      <c r="G462" s="78" t="s">
        <v>159</v>
      </c>
      <c r="H462" s="78" t="s">
        <v>756</v>
      </c>
      <c r="I462" s="78" t="s">
        <v>755</v>
      </c>
      <c r="J462" s="80" t="s">
        <v>754</v>
      </c>
      <c r="K462" s="26">
        <v>2</v>
      </c>
      <c r="L462" s="42">
        <v>43040</v>
      </c>
      <c r="M462" s="42">
        <v>43099</v>
      </c>
      <c r="N462" s="21">
        <f t="shared" si="209"/>
        <v>8.4285714285714288</v>
      </c>
      <c r="O462" s="26" t="s">
        <v>688</v>
      </c>
      <c r="P462" s="22">
        <v>2</v>
      </c>
      <c r="Q462" s="26" t="s">
        <v>1909</v>
      </c>
      <c r="R462" s="26"/>
      <c r="S462" s="23">
        <f t="shared" si="214"/>
        <v>-1436.6333333333334</v>
      </c>
      <c r="T462" s="24">
        <f t="shared" si="191"/>
        <v>100</v>
      </c>
      <c r="U462" s="25">
        <f t="shared" si="192"/>
        <v>8.4285714285714288</v>
      </c>
      <c r="V462" s="25">
        <f t="shared" si="193"/>
        <v>8.4285714285714288</v>
      </c>
      <c r="W462" s="25">
        <f t="shared" si="194"/>
        <v>8.4285714285714288</v>
      </c>
      <c r="X462" s="26"/>
      <c r="Y462" s="27" t="str">
        <f t="shared" si="197"/>
        <v>CUMPLIDA</v>
      </c>
      <c r="Z462" s="27" t="str">
        <f t="shared" si="195"/>
        <v>CUMPLIDO</v>
      </c>
      <c r="AA462" s="76" t="s">
        <v>202</v>
      </c>
      <c r="AB462" s="29" t="str">
        <f t="shared" si="198"/>
        <v>H54R15</v>
      </c>
      <c r="AC462" s="29">
        <f t="shared" si="196"/>
        <v>1</v>
      </c>
      <c r="AD462" s="29" t="str">
        <f t="shared" si="199"/>
        <v>H54R15 - 1</v>
      </c>
      <c r="AE462" s="30">
        <f t="shared" si="210"/>
        <v>5</v>
      </c>
      <c r="AF462" s="30">
        <f t="shared" si="211"/>
        <v>5</v>
      </c>
      <c r="AG462" s="30" t="str">
        <f t="shared" si="212"/>
        <v>H54R15.</v>
      </c>
      <c r="AH462" s="30" t="str">
        <f t="shared" si="213"/>
        <v>H54R15</v>
      </c>
      <c r="AI462" s="82"/>
      <c r="AJ462" s="82"/>
      <c r="AK462" s="82"/>
    </row>
    <row r="463" spans="1:37" s="83" customFormat="1" ht="350.1" customHeight="1" x14ac:dyDescent="0.2">
      <c r="A463" s="26">
        <v>357</v>
      </c>
      <c r="B463" s="15">
        <v>462</v>
      </c>
      <c r="C463" s="26"/>
      <c r="D463" s="80" t="s">
        <v>1046</v>
      </c>
      <c r="E463" s="80" t="s">
        <v>17</v>
      </c>
      <c r="F463" s="43" t="s">
        <v>856</v>
      </c>
      <c r="G463" s="78" t="s">
        <v>855</v>
      </c>
      <c r="H463" s="78" t="s">
        <v>853</v>
      </c>
      <c r="I463" s="78" t="s">
        <v>854</v>
      </c>
      <c r="J463" s="80" t="s">
        <v>833</v>
      </c>
      <c r="K463" s="26">
        <v>1</v>
      </c>
      <c r="L463" s="42">
        <v>43040</v>
      </c>
      <c r="M463" s="42">
        <v>43099</v>
      </c>
      <c r="N463" s="21">
        <f t="shared" si="209"/>
        <v>8.4285714285714288</v>
      </c>
      <c r="O463" s="26" t="s">
        <v>805</v>
      </c>
      <c r="P463" s="22">
        <v>1</v>
      </c>
      <c r="Q463" s="26" t="s">
        <v>1909</v>
      </c>
      <c r="R463" s="26"/>
      <c r="S463" s="23">
        <f t="shared" si="214"/>
        <v>-1436.6333333333334</v>
      </c>
      <c r="T463" s="24">
        <f t="shared" si="191"/>
        <v>100</v>
      </c>
      <c r="U463" s="25">
        <f t="shared" si="192"/>
        <v>8.4285714285714288</v>
      </c>
      <c r="V463" s="25">
        <f t="shared" si="193"/>
        <v>8.4285714285714288</v>
      </c>
      <c r="W463" s="25">
        <f t="shared" si="194"/>
        <v>8.4285714285714288</v>
      </c>
      <c r="X463" s="26"/>
      <c r="Y463" s="27" t="str">
        <f t="shared" si="197"/>
        <v>CUMPLIDA</v>
      </c>
      <c r="Z463" s="27" t="str">
        <f t="shared" si="195"/>
        <v>CUMPLIDO</v>
      </c>
      <c r="AA463" s="76" t="s">
        <v>202</v>
      </c>
      <c r="AB463" s="29" t="str">
        <f t="shared" si="198"/>
        <v>H55R15</v>
      </c>
      <c r="AC463" s="29">
        <f t="shared" si="196"/>
        <v>1</v>
      </c>
      <c r="AD463" s="29" t="str">
        <f t="shared" si="199"/>
        <v>H55R15 - 1</v>
      </c>
      <c r="AE463" s="30">
        <f t="shared" si="210"/>
        <v>5</v>
      </c>
      <c r="AF463" s="30">
        <f t="shared" si="211"/>
        <v>5</v>
      </c>
      <c r="AG463" s="30" t="str">
        <f t="shared" si="212"/>
        <v>H55R15.</v>
      </c>
      <c r="AH463" s="30" t="str">
        <f t="shared" si="213"/>
        <v>H55R15</v>
      </c>
      <c r="AI463" s="82"/>
      <c r="AJ463" s="82"/>
      <c r="AK463" s="82"/>
    </row>
    <row r="464" spans="1:37" s="83" customFormat="1" ht="350.1" customHeight="1" x14ac:dyDescent="0.2">
      <c r="A464" s="26">
        <v>358</v>
      </c>
      <c r="B464" s="15">
        <v>463</v>
      </c>
      <c r="C464" s="26"/>
      <c r="D464" s="80" t="s">
        <v>1267</v>
      </c>
      <c r="E464" s="80" t="s">
        <v>160</v>
      </c>
      <c r="F464" s="43" t="s">
        <v>857</v>
      </c>
      <c r="G464" s="78" t="s">
        <v>161</v>
      </c>
      <c r="H464" s="78" t="s">
        <v>896</v>
      </c>
      <c r="I464" s="78" t="s">
        <v>898</v>
      </c>
      <c r="J464" s="80" t="s">
        <v>897</v>
      </c>
      <c r="K464" s="26">
        <v>6</v>
      </c>
      <c r="L464" s="42">
        <v>43040</v>
      </c>
      <c r="M464" s="42">
        <v>43251</v>
      </c>
      <c r="N464" s="21">
        <f t="shared" si="209"/>
        <v>30.142857142857142</v>
      </c>
      <c r="O464" s="26" t="s">
        <v>530</v>
      </c>
      <c r="P464" s="22">
        <v>6</v>
      </c>
      <c r="Q464" s="26" t="s">
        <v>1909</v>
      </c>
      <c r="R464" s="26"/>
      <c r="S464" s="23">
        <f t="shared" si="214"/>
        <v>-1441.7</v>
      </c>
      <c r="T464" s="24">
        <f t="shared" si="191"/>
        <v>100</v>
      </c>
      <c r="U464" s="25">
        <f t="shared" si="192"/>
        <v>30.142857142857142</v>
      </c>
      <c r="V464" s="25">
        <f t="shared" si="193"/>
        <v>30.142857142857142</v>
      </c>
      <c r="W464" s="25">
        <f t="shared" si="194"/>
        <v>30.142857142857142</v>
      </c>
      <c r="X464" s="26"/>
      <c r="Y464" s="27" t="str">
        <f t="shared" si="197"/>
        <v>CUMPLIDA</v>
      </c>
      <c r="Z464" s="27" t="str">
        <f t="shared" si="195"/>
        <v>CUMPLIDO</v>
      </c>
      <c r="AA464" s="76" t="s">
        <v>202</v>
      </c>
      <c r="AB464" s="29" t="str">
        <f t="shared" si="198"/>
        <v>H56R15</v>
      </c>
      <c r="AC464" s="29">
        <f t="shared" si="196"/>
        <v>1</v>
      </c>
      <c r="AD464" s="29" t="str">
        <f t="shared" si="199"/>
        <v>H56R15 - 1</v>
      </c>
      <c r="AE464" s="30">
        <f t="shared" si="210"/>
        <v>5</v>
      </c>
      <c r="AF464" s="30">
        <f t="shared" si="211"/>
        <v>5</v>
      </c>
      <c r="AG464" s="30" t="str">
        <f t="shared" si="212"/>
        <v>H56R15.</v>
      </c>
      <c r="AH464" s="30" t="str">
        <f t="shared" si="213"/>
        <v>H56R15</v>
      </c>
      <c r="AI464" s="82"/>
      <c r="AJ464" s="82"/>
      <c r="AK464" s="82"/>
    </row>
    <row r="465" spans="1:37" s="83" customFormat="1" ht="350.1" customHeight="1" x14ac:dyDescent="0.2">
      <c r="A465" s="26">
        <v>359</v>
      </c>
      <c r="B465" s="15">
        <v>464</v>
      </c>
      <c r="C465" s="26"/>
      <c r="D465" s="80" t="s">
        <v>1285</v>
      </c>
      <c r="E465" s="80" t="s">
        <v>92</v>
      </c>
      <c r="F465" s="43" t="s">
        <v>454</v>
      </c>
      <c r="G465" s="78" t="s">
        <v>162</v>
      </c>
      <c r="H465" s="78" t="s">
        <v>452</v>
      </c>
      <c r="I465" s="78" t="s">
        <v>453</v>
      </c>
      <c r="J465" s="80" t="s">
        <v>440</v>
      </c>
      <c r="K465" s="26">
        <v>3</v>
      </c>
      <c r="L465" s="42">
        <v>43040</v>
      </c>
      <c r="M465" s="42">
        <v>43403</v>
      </c>
      <c r="N465" s="21">
        <f t="shared" si="209"/>
        <v>51.857142857142854</v>
      </c>
      <c r="O465" s="26" t="s">
        <v>428</v>
      </c>
      <c r="P465" s="22">
        <v>3</v>
      </c>
      <c r="Q465" s="43" t="s">
        <v>1309</v>
      </c>
      <c r="R465" s="26"/>
      <c r="S465" s="23">
        <f t="shared" si="214"/>
        <v>-1446.7666666666667</v>
      </c>
      <c r="T465" s="24">
        <f t="shared" si="191"/>
        <v>100</v>
      </c>
      <c r="U465" s="25">
        <f t="shared" si="192"/>
        <v>51.857142857142854</v>
      </c>
      <c r="V465" s="25">
        <f t="shared" si="193"/>
        <v>51.857142857142854</v>
      </c>
      <c r="W465" s="25">
        <f t="shared" si="194"/>
        <v>51.857142857142854</v>
      </c>
      <c r="X465" s="26"/>
      <c r="Y465" s="27" t="str">
        <f t="shared" si="197"/>
        <v>CUMPLIDA</v>
      </c>
      <c r="Z465" s="27" t="str">
        <f t="shared" si="195"/>
        <v>CUMPLIDO</v>
      </c>
      <c r="AA465" s="76" t="s">
        <v>202</v>
      </c>
      <c r="AB465" s="29" t="str">
        <f t="shared" si="198"/>
        <v>H57R15</v>
      </c>
      <c r="AC465" s="29">
        <f t="shared" si="196"/>
        <v>1</v>
      </c>
      <c r="AD465" s="29" t="str">
        <f t="shared" si="199"/>
        <v>H57R15 - 1</v>
      </c>
      <c r="AE465" s="30">
        <f t="shared" si="210"/>
        <v>5</v>
      </c>
      <c r="AF465" s="30">
        <f t="shared" si="211"/>
        <v>5</v>
      </c>
      <c r="AG465" s="30" t="str">
        <f t="shared" si="212"/>
        <v>H57R15.</v>
      </c>
      <c r="AH465" s="30" t="str">
        <f t="shared" si="213"/>
        <v>H57R15</v>
      </c>
      <c r="AI465" s="82"/>
      <c r="AJ465" s="82"/>
      <c r="AK465" s="82" t="s">
        <v>232</v>
      </c>
    </row>
    <row r="466" spans="1:37" s="83" customFormat="1" ht="350.1" customHeight="1" x14ac:dyDescent="0.2">
      <c r="A466" s="26">
        <v>360</v>
      </c>
      <c r="B466" s="15">
        <v>465</v>
      </c>
      <c r="C466" s="26"/>
      <c r="D466" s="80" t="s">
        <v>1290</v>
      </c>
      <c r="E466" s="80" t="s">
        <v>163</v>
      </c>
      <c r="F466" s="43" t="s">
        <v>1248</v>
      </c>
      <c r="G466" s="78" t="s">
        <v>164</v>
      </c>
      <c r="H466" s="78" t="s">
        <v>401</v>
      </c>
      <c r="I466" s="78" t="s">
        <v>402</v>
      </c>
      <c r="J466" s="80" t="s">
        <v>403</v>
      </c>
      <c r="K466" s="26">
        <v>8</v>
      </c>
      <c r="L466" s="42">
        <v>43040</v>
      </c>
      <c r="M466" s="42">
        <v>43403</v>
      </c>
      <c r="N466" s="21">
        <f t="shared" si="209"/>
        <v>51.857142857142854</v>
      </c>
      <c r="O466" s="26" t="s">
        <v>386</v>
      </c>
      <c r="P466" s="22">
        <v>0</v>
      </c>
      <c r="Q466" s="26" t="s">
        <v>1909</v>
      </c>
      <c r="R466" s="26"/>
      <c r="S466" s="23">
        <f t="shared" si="214"/>
        <v>-1446.7666666666667</v>
      </c>
      <c r="T466" s="24">
        <f t="shared" si="191"/>
        <v>0</v>
      </c>
      <c r="U466" s="25">
        <f t="shared" si="192"/>
        <v>0</v>
      </c>
      <c r="V466" s="25">
        <f t="shared" si="193"/>
        <v>0</v>
      </c>
      <c r="W466" s="25">
        <f t="shared" si="194"/>
        <v>51.857142857142854</v>
      </c>
      <c r="X466" s="26"/>
      <c r="Y466" s="27" t="str">
        <f t="shared" si="197"/>
        <v>VENCIDA</v>
      </c>
      <c r="Z466" s="27" t="str">
        <f t="shared" si="195"/>
        <v>VENCIDO</v>
      </c>
      <c r="AA466" s="76" t="s">
        <v>202</v>
      </c>
      <c r="AB466" s="29" t="str">
        <f t="shared" si="198"/>
        <v>H60R15</v>
      </c>
      <c r="AC466" s="29">
        <f>IF(A466&lt;&gt;"",1,#REF!+1)</f>
        <v>1</v>
      </c>
      <c r="AD466" s="29" t="str">
        <f t="shared" si="199"/>
        <v>H60R15 - 1</v>
      </c>
      <c r="AE466" s="30">
        <f t="shared" si="210"/>
        <v>1</v>
      </c>
      <c r="AF466" s="30">
        <f t="shared" si="211"/>
        <v>1</v>
      </c>
      <c r="AG466" s="30" t="str">
        <f t="shared" si="212"/>
        <v>H60R15.</v>
      </c>
      <c r="AH466" s="30" t="str">
        <f t="shared" si="213"/>
        <v>H60R15</v>
      </c>
      <c r="AI466" s="82"/>
      <c r="AJ466" s="82"/>
      <c r="AK466" s="82"/>
    </row>
    <row r="467" spans="1:37" s="83" customFormat="1" ht="350.1" customHeight="1" x14ac:dyDescent="0.2">
      <c r="A467" s="26">
        <v>361</v>
      </c>
      <c r="B467" s="15">
        <v>466</v>
      </c>
      <c r="C467" s="26"/>
      <c r="D467" s="80" t="s">
        <v>1047</v>
      </c>
      <c r="E467" s="80" t="s">
        <v>160</v>
      </c>
      <c r="F467" s="43" t="s">
        <v>1249</v>
      </c>
      <c r="G467" s="78" t="s">
        <v>165</v>
      </c>
      <c r="H467" s="78" t="s">
        <v>985</v>
      </c>
      <c r="I467" s="78" t="s">
        <v>986</v>
      </c>
      <c r="J467" s="80" t="s">
        <v>389</v>
      </c>
      <c r="K467" s="26">
        <v>16</v>
      </c>
      <c r="L467" s="42">
        <v>43040</v>
      </c>
      <c r="M467" s="42">
        <v>43403</v>
      </c>
      <c r="N467" s="21">
        <f t="shared" si="209"/>
        <v>51.857142857142854</v>
      </c>
      <c r="O467" s="26" t="s">
        <v>386</v>
      </c>
      <c r="P467" s="26">
        <v>6.4</v>
      </c>
      <c r="Q467" s="26" t="s">
        <v>1909</v>
      </c>
      <c r="R467" s="26"/>
      <c r="S467" s="23">
        <f t="shared" si="214"/>
        <v>-1446.7666666666667</v>
      </c>
      <c r="T467" s="24">
        <f t="shared" si="191"/>
        <v>40</v>
      </c>
      <c r="U467" s="25">
        <f t="shared" si="192"/>
        <v>20.742857142857144</v>
      </c>
      <c r="V467" s="25">
        <f t="shared" si="193"/>
        <v>20.742857142857144</v>
      </c>
      <c r="W467" s="25">
        <f t="shared" si="194"/>
        <v>51.857142857142854</v>
      </c>
      <c r="X467" s="26"/>
      <c r="Y467" s="27" t="str">
        <f t="shared" si="197"/>
        <v>VENCIDA</v>
      </c>
      <c r="Z467" s="27" t="str">
        <f t="shared" si="195"/>
        <v>VENCIDO</v>
      </c>
      <c r="AA467" s="76" t="s">
        <v>202</v>
      </c>
      <c r="AB467" s="29" t="str">
        <f t="shared" si="198"/>
        <v>H61R15</v>
      </c>
      <c r="AC467" s="29">
        <f t="shared" si="196"/>
        <v>1</v>
      </c>
      <c r="AD467" s="29" t="str">
        <f t="shared" si="199"/>
        <v>H61R15 - 1</v>
      </c>
      <c r="AE467" s="30">
        <f t="shared" si="210"/>
        <v>1</v>
      </c>
      <c r="AF467" s="30">
        <f t="shared" si="211"/>
        <v>1</v>
      </c>
      <c r="AG467" s="30" t="str">
        <f t="shared" si="212"/>
        <v>H61R15.</v>
      </c>
      <c r="AH467" s="30" t="str">
        <f t="shared" si="213"/>
        <v>H61R15</v>
      </c>
      <c r="AI467" s="82"/>
      <c r="AJ467" s="82"/>
      <c r="AK467" s="82"/>
    </row>
    <row r="468" spans="1:37" s="83" customFormat="1" ht="350.1" customHeight="1" x14ac:dyDescent="0.2">
      <c r="A468" s="26">
        <v>362</v>
      </c>
      <c r="B468" s="15">
        <v>467</v>
      </c>
      <c r="C468" s="26"/>
      <c r="D468" s="80" t="s">
        <v>1047</v>
      </c>
      <c r="E468" s="80" t="s">
        <v>110</v>
      </c>
      <c r="F468" s="43" t="s">
        <v>1250</v>
      </c>
      <c r="G468" s="78" t="s">
        <v>166</v>
      </c>
      <c r="H468" s="78" t="s">
        <v>985</v>
      </c>
      <c r="I468" s="78" t="s">
        <v>986</v>
      </c>
      <c r="J468" s="80" t="s">
        <v>404</v>
      </c>
      <c r="K468" s="77">
        <v>16</v>
      </c>
      <c r="L468" s="42">
        <v>43040</v>
      </c>
      <c r="M468" s="42">
        <v>43403</v>
      </c>
      <c r="N468" s="21">
        <f t="shared" si="209"/>
        <v>51.857142857142854</v>
      </c>
      <c r="O468" s="26" t="s">
        <v>386</v>
      </c>
      <c r="P468" s="26">
        <v>1</v>
      </c>
      <c r="Q468" s="26" t="s">
        <v>1909</v>
      </c>
      <c r="R468" s="26"/>
      <c r="S468" s="23">
        <f t="shared" si="214"/>
        <v>-1446.7666666666667</v>
      </c>
      <c r="T468" s="24">
        <f t="shared" si="191"/>
        <v>6.25</v>
      </c>
      <c r="U468" s="25">
        <f t="shared" si="192"/>
        <v>3.2410714285714284</v>
      </c>
      <c r="V468" s="25">
        <f t="shared" si="193"/>
        <v>3.2410714285714284</v>
      </c>
      <c r="W468" s="25">
        <f t="shared" si="194"/>
        <v>51.857142857142854</v>
      </c>
      <c r="X468" s="26"/>
      <c r="Y468" s="27" t="str">
        <f t="shared" si="197"/>
        <v>VENCIDA</v>
      </c>
      <c r="Z468" s="27" t="str">
        <f t="shared" si="195"/>
        <v>VENCIDO</v>
      </c>
      <c r="AA468" s="76" t="s">
        <v>202</v>
      </c>
      <c r="AB468" s="29" t="str">
        <f t="shared" si="198"/>
        <v>H62R15</v>
      </c>
      <c r="AC468" s="29">
        <f t="shared" si="196"/>
        <v>1</v>
      </c>
      <c r="AD468" s="29" t="str">
        <f t="shared" si="199"/>
        <v>H62R15 - 1</v>
      </c>
      <c r="AE468" s="30">
        <f t="shared" si="210"/>
        <v>1</v>
      </c>
      <c r="AF468" s="30">
        <f t="shared" si="211"/>
        <v>1</v>
      </c>
      <c r="AG468" s="30" t="str">
        <f t="shared" si="212"/>
        <v>H62R15.</v>
      </c>
      <c r="AH468" s="30" t="str">
        <f t="shared" si="213"/>
        <v>H62R15</v>
      </c>
      <c r="AI468" s="82"/>
      <c r="AJ468" s="82"/>
      <c r="AK468" s="82"/>
    </row>
    <row r="469" spans="1:37" s="83" customFormat="1" ht="350.1" customHeight="1" x14ac:dyDescent="0.2">
      <c r="A469" s="26">
        <v>363</v>
      </c>
      <c r="B469" s="15">
        <v>468</v>
      </c>
      <c r="C469" s="26"/>
      <c r="D469" s="80" t="s">
        <v>1046</v>
      </c>
      <c r="E469" s="80" t="s">
        <v>110</v>
      </c>
      <c r="F469" s="43" t="s">
        <v>627</v>
      </c>
      <c r="G469" s="78" t="s">
        <v>630</v>
      </c>
      <c r="H469" s="78" t="s">
        <v>628</v>
      </c>
      <c r="I469" s="78" t="s">
        <v>987</v>
      </c>
      <c r="J469" s="80" t="s">
        <v>55</v>
      </c>
      <c r="K469" s="77">
        <v>4</v>
      </c>
      <c r="L469" s="42">
        <v>43040</v>
      </c>
      <c r="M469" s="42">
        <v>43403</v>
      </c>
      <c r="N469" s="21">
        <f t="shared" si="209"/>
        <v>51.857142857142854</v>
      </c>
      <c r="O469" s="26" t="s">
        <v>386</v>
      </c>
      <c r="P469" s="22">
        <v>2</v>
      </c>
      <c r="Q469" s="26" t="s">
        <v>1909</v>
      </c>
      <c r="R469" s="26"/>
      <c r="S469" s="23">
        <f t="shared" si="214"/>
        <v>-1446.7666666666667</v>
      </c>
      <c r="T469" s="24">
        <f t="shared" si="191"/>
        <v>50</v>
      </c>
      <c r="U469" s="25">
        <f t="shared" si="192"/>
        <v>25.928571428571427</v>
      </c>
      <c r="V469" s="25">
        <f t="shared" si="193"/>
        <v>25.928571428571427</v>
      </c>
      <c r="W469" s="25">
        <f t="shared" si="194"/>
        <v>51.857142857142854</v>
      </c>
      <c r="X469" s="26"/>
      <c r="Y469" s="27" t="str">
        <f t="shared" si="197"/>
        <v>VENCIDA</v>
      </c>
      <c r="Z469" s="27" t="str">
        <f t="shared" si="195"/>
        <v>VENCIDO</v>
      </c>
      <c r="AA469" s="76" t="s">
        <v>202</v>
      </c>
      <c r="AB469" s="29" t="str">
        <f t="shared" si="198"/>
        <v>H63R15</v>
      </c>
      <c r="AC469" s="29">
        <f t="shared" si="196"/>
        <v>1</v>
      </c>
      <c r="AD469" s="29" t="str">
        <f t="shared" si="199"/>
        <v>H63R15 - 1</v>
      </c>
      <c r="AE469" s="30">
        <f t="shared" si="210"/>
        <v>1</v>
      </c>
      <c r="AF469" s="30">
        <f t="shared" si="211"/>
        <v>1</v>
      </c>
      <c r="AG469" s="30" t="str">
        <f t="shared" si="212"/>
        <v>H63R15.</v>
      </c>
      <c r="AH469" s="30" t="str">
        <f t="shared" si="213"/>
        <v>H63R15</v>
      </c>
      <c r="AI469" s="82"/>
      <c r="AJ469" s="82"/>
      <c r="AK469" s="82"/>
    </row>
    <row r="470" spans="1:37" s="83" customFormat="1" ht="350.1" customHeight="1" x14ac:dyDescent="0.2">
      <c r="A470" s="26"/>
      <c r="B470" s="15">
        <v>469</v>
      </c>
      <c r="C470" s="26"/>
      <c r="D470" s="80"/>
      <c r="E470" s="80" t="s">
        <v>110</v>
      </c>
      <c r="F470" s="43" t="s">
        <v>629</v>
      </c>
      <c r="G470" s="78" t="s">
        <v>235</v>
      </c>
      <c r="H470" s="78" t="s">
        <v>631</v>
      </c>
      <c r="I470" s="78" t="s">
        <v>626</v>
      </c>
      <c r="J470" s="80" t="s">
        <v>594</v>
      </c>
      <c r="K470" s="26">
        <v>3</v>
      </c>
      <c r="L470" s="42">
        <v>43040</v>
      </c>
      <c r="M470" s="42">
        <v>43403</v>
      </c>
      <c r="N470" s="21">
        <f t="shared" si="209"/>
        <v>51.857142857142854</v>
      </c>
      <c r="O470" s="26" t="s">
        <v>529</v>
      </c>
      <c r="P470" s="22">
        <v>0</v>
      </c>
      <c r="Q470" s="26" t="s">
        <v>1909</v>
      </c>
      <c r="R470" s="26"/>
      <c r="S470" s="23">
        <f t="shared" si="214"/>
        <v>-1446.7666666666667</v>
      </c>
      <c r="T470" s="24">
        <f t="shared" si="191"/>
        <v>0</v>
      </c>
      <c r="U470" s="25">
        <f t="shared" si="192"/>
        <v>0</v>
      </c>
      <c r="V470" s="25">
        <f t="shared" si="193"/>
        <v>0</v>
      </c>
      <c r="W470" s="25">
        <f t="shared" si="194"/>
        <v>51.857142857142854</v>
      </c>
      <c r="X470" s="26"/>
      <c r="Y470" s="27" t="str">
        <f t="shared" si="197"/>
        <v>VENCIDA</v>
      </c>
      <c r="Z470" s="27" t="str">
        <f t="shared" si="195"/>
        <v/>
      </c>
      <c r="AA470" s="76" t="s">
        <v>202</v>
      </c>
      <c r="AB470" s="29" t="str">
        <f t="shared" si="198"/>
        <v>H63R15</v>
      </c>
      <c r="AC470" s="29">
        <f t="shared" si="196"/>
        <v>2</v>
      </c>
      <c r="AD470" s="29" t="str">
        <f t="shared" si="199"/>
        <v>H63R15 - 2</v>
      </c>
      <c r="AE470" s="30">
        <f t="shared" si="210"/>
        <v>1</v>
      </c>
      <c r="AF470" s="30">
        <f t="shared" si="211"/>
        <v>1</v>
      </c>
      <c r="AG470" s="30" t="str">
        <f t="shared" si="212"/>
        <v>H63R15.</v>
      </c>
      <c r="AH470" s="30" t="str">
        <f t="shared" si="213"/>
        <v>H63R15</v>
      </c>
      <c r="AI470" s="82"/>
      <c r="AJ470" s="82"/>
      <c r="AK470" s="82"/>
    </row>
    <row r="471" spans="1:37" s="83" customFormat="1" ht="350.1" customHeight="1" x14ac:dyDescent="0.2">
      <c r="A471" s="26">
        <v>364</v>
      </c>
      <c r="B471" s="15">
        <v>470</v>
      </c>
      <c r="C471" s="26"/>
      <c r="D471" s="80" t="s">
        <v>1046</v>
      </c>
      <c r="E471" s="80" t="s">
        <v>163</v>
      </c>
      <c r="F471" s="43" t="s">
        <v>1251</v>
      </c>
      <c r="G471" s="78" t="s">
        <v>167</v>
      </c>
      <c r="H471" s="78" t="s">
        <v>988</v>
      </c>
      <c r="I471" s="78" t="s">
        <v>989</v>
      </c>
      <c r="J471" s="80" t="s">
        <v>405</v>
      </c>
      <c r="K471" s="26">
        <v>5</v>
      </c>
      <c r="L471" s="42">
        <v>43101</v>
      </c>
      <c r="M471" s="42">
        <v>43403</v>
      </c>
      <c r="N471" s="21">
        <f t="shared" si="209"/>
        <v>43.142857142857146</v>
      </c>
      <c r="O471" s="26" t="s">
        <v>386</v>
      </c>
      <c r="P471" s="22">
        <v>0</v>
      </c>
      <c r="Q471" s="26" t="s">
        <v>1909</v>
      </c>
      <c r="R471" s="26"/>
      <c r="S471" s="23">
        <f t="shared" si="214"/>
        <v>-1446.7666666666667</v>
      </c>
      <c r="T471" s="24">
        <f t="shared" si="191"/>
        <v>0</v>
      </c>
      <c r="U471" s="25">
        <f t="shared" si="192"/>
        <v>0</v>
      </c>
      <c r="V471" s="25">
        <f t="shared" si="193"/>
        <v>0</v>
      </c>
      <c r="W471" s="25">
        <f t="shared" si="194"/>
        <v>43.142857142857146</v>
      </c>
      <c r="X471" s="26"/>
      <c r="Y471" s="27" t="str">
        <f t="shared" si="197"/>
        <v>VENCIDA</v>
      </c>
      <c r="Z471" s="27" t="str">
        <f t="shared" si="195"/>
        <v>VENCIDO</v>
      </c>
      <c r="AA471" s="76" t="s">
        <v>202</v>
      </c>
      <c r="AB471" s="29" t="str">
        <f t="shared" si="198"/>
        <v>H64R15</v>
      </c>
      <c r="AC471" s="29">
        <f t="shared" si="196"/>
        <v>1</v>
      </c>
      <c r="AD471" s="29" t="str">
        <f t="shared" si="199"/>
        <v>H64R15 - 1</v>
      </c>
      <c r="AE471" s="30">
        <f t="shared" si="210"/>
        <v>1</v>
      </c>
      <c r="AF471" s="30">
        <f t="shared" si="211"/>
        <v>1</v>
      </c>
      <c r="AG471" s="30" t="str">
        <f t="shared" si="212"/>
        <v>H64R15.</v>
      </c>
      <c r="AH471" s="30" t="str">
        <f t="shared" si="213"/>
        <v>H64R15</v>
      </c>
      <c r="AI471" s="82"/>
      <c r="AJ471" s="82"/>
      <c r="AK471" s="82"/>
    </row>
    <row r="472" spans="1:37" s="83" customFormat="1" ht="350.1" customHeight="1" x14ac:dyDescent="0.2">
      <c r="A472" s="26">
        <v>365</v>
      </c>
      <c r="B472" s="15">
        <v>471</v>
      </c>
      <c r="C472" s="26"/>
      <c r="D472" s="80" t="s">
        <v>1046</v>
      </c>
      <c r="E472" s="80" t="s">
        <v>28</v>
      </c>
      <c r="F472" s="43" t="s">
        <v>1003</v>
      </c>
      <c r="G472" s="78" t="s">
        <v>168</v>
      </c>
      <c r="H472" s="43" t="s">
        <v>990</v>
      </c>
      <c r="I472" s="43" t="s">
        <v>991</v>
      </c>
      <c r="J472" s="80" t="s">
        <v>406</v>
      </c>
      <c r="K472" s="26">
        <v>3</v>
      </c>
      <c r="L472" s="42">
        <v>43101</v>
      </c>
      <c r="M472" s="42">
        <v>43403</v>
      </c>
      <c r="N472" s="21">
        <f t="shared" si="209"/>
        <v>43.142857142857146</v>
      </c>
      <c r="O472" s="26" t="s">
        <v>386</v>
      </c>
      <c r="P472" s="22">
        <v>1</v>
      </c>
      <c r="Q472" s="43" t="s">
        <v>2112</v>
      </c>
      <c r="R472" s="26"/>
      <c r="S472" s="23">
        <f t="shared" si="214"/>
        <v>-1446.7666666666667</v>
      </c>
      <c r="T472" s="24">
        <f t="shared" si="191"/>
        <v>33.333333333333329</v>
      </c>
      <c r="U472" s="25">
        <f t="shared" si="192"/>
        <v>14.380952380952381</v>
      </c>
      <c r="V472" s="25">
        <f t="shared" si="193"/>
        <v>14.380952380952381</v>
      </c>
      <c r="W472" s="25">
        <f t="shared" si="194"/>
        <v>43.142857142857146</v>
      </c>
      <c r="X472" s="26"/>
      <c r="Y472" s="27" t="str">
        <f t="shared" si="197"/>
        <v>VENCIDA</v>
      </c>
      <c r="Z472" s="27" t="str">
        <f t="shared" si="195"/>
        <v>VENCIDO</v>
      </c>
      <c r="AA472" s="76" t="s">
        <v>202</v>
      </c>
      <c r="AB472" s="29" t="str">
        <f t="shared" si="198"/>
        <v>H66R15</v>
      </c>
      <c r="AC472" s="29">
        <f t="shared" si="196"/>
        <v>1</v>
      </c>
      <c r="AD472" s="29" t="str">
        <f t="shared" si="199"/>
        <v>H66R15 - 1</v>
      </c>
      <c r="AE472" s="30">
        <f t="shared" si="210"/>
        <v>1</v>
      </c>
      <c r="AF472" s="30">
        <f t="shared" si="211"/>
        <v>1</v>
      </c>
      <c r="AG472" s="30" t="str">
        <f t="shared" si="212"/>
        <v>H66R15.</v>
      </c>
      <c r="AH472" s="30" t="str">
        <f t="shared" si="213"/>
        <v>H66R15</v>
      </c>
      <c r="AI472" s="82"/>
      <c r="AJ472" s="82"/>
      <c r="AK472" s="82"/>
    </row>
    <row r="473" spans="1:37" s="83" customFormat="1" ht="350.1" customHeight="1" x14ac:dyDescent="0.2">
      <c r="A473" s="26">
        <v>366</v>
      </c>
      <c r="B473" s="15">
        <v>472</v>
      </c>
      <c r="C473" s="26"/>
      <c r="D473" s="80" t="s">
        <v>1047</v>
      </c>
      <c r="E473" s="80" t="s">
        <v>100</v>
      </c>
      <c r="F473" s="43" t="s">
        <v>513</v>
      </c>
      <c r="G473" s="78" t="s">
        <v>236</v>
      </c>
      <c r="H473" s="78" t="s">
        <v>515</v>
      </c>
      <c r="I473" s="43" t="s">
        <v>516</v>
      </c>
      <c r="J473" s="80" t="s">
        <v>480</v>
      </c>
      <c r="K473" s="26">
        <v>1</v>
      </c>
      <c r="L473" s="42">
        <v>43040</v>
      </c>
      <c r="M473" s="42">
        <v>43099</v>
      </c>
      <c r="N473" s="21">
        <f t="shared" si="209"/>
        <v>8.4285714285714288</v>
      </c>
      <c r="O473" s="26" t="s">
        <v>466</v>
      </c>
      <c r="P473" s="26">
        <v>1</v>
      </c>
      <c r="Q473" s="43" t="s">
        <v>2113</v>
      </c>
      <c r="R473" s="26"/>
      <c r="S473" s="23">
        <f t="shared" si="214"/>
        <v>-1436.6333333333334</v>
      </c>
      <c r="T473" s="24">
        <f t="shared" si="191"/>
        <v>100</v>
      </c>
      <c r="U473" s="25">
        <f t="shared" si="192"/>
        <v>8.4285714285714288</v>
      </c>
      <c r="V473" s="25">
        <f t="shared" si="193"/>
        <v>8.4285714285714288</v>
      </c>
      <c r="W473" s="25">
        <f t="shared" si="194"/>
        <v>8.4285714285714288</v>
      </c>
      <c r="X473" s="26"/>
      <c r="Y473" s="27" t="str">
        <f t="shared" si="197"/>
        <v>CUMPLIDA</v>
      </c>
      <c r="Z473" s="27" t="str">
        <f t="shared" si="195"/>
        <v>CUMPLIDO</v>
      </c>
      <c r="AA473" s="76" t="s">
        <v>202</v>
      </c>
      <c r="AB473" s="29" t="str">
        <f t="shared" si="198"/>
        <v>H68R15</v>
      </c>
      <c r="AC473" s="29">
        <f t="shared" si="196"/>
        <v>1</v>
      </c>
      <c r="AD473" s="29" t="str">
        <f t="shared" si="199"/>
        <v>H68R15 - 1</v>
      </c>
      <c r="AE473" s="30">
        <f t="shared" si="210"/>
        <v>5</v>
      </c>
      <c r="AF473" s="30">
        <f t="shared" si="211"/>
        <v>5</v>
      </c>
      <c r="AG473" s="30" t="str">
        <f t="shared" si="212"/>
        <v>H68R15.</v>
      </c>
      <c r="AH473" s="30" t="str">
        <f t="shared" si="213"/>
        <v>H68R15</v>
      </c>
      <c r="AI473" s="82"/>
      <c r="AJ473" s="82"/>
      <c r="AK473" s="82"/>
    </row>
    <row r="474" spans="1:37" s="83" customFormat="1" ht="350.1" customHeight="1" x14ac:dyDescent="0.2">
      <c r="A474" s="26">
        <v>367</v>
      </c>
      <c r="B474" s="15">
        <v>473</v>
      </c>
      <c r="C474" s="26"/>
      <c r="D474" s="80" t="s">
        <v>1046</v>
      </c>
      <c r="E474" s="80" t="s">
        <v>100</v>
      </c>
      <c r="F474" s="43" t="s">
        <v>514</v>
      </c>
      <c r="G474" s="78" t="s">
        <v>169</v>
      </c>
      <c r="H474" s="43" t="s">
        <v>517</v>
      </c>
      <c r="I474" s="43" t="s">
        <v>473</v>
      </c>
      <c r="J474" s="80" t="s">
        <v>444</v>
      </c>
      <c r="K474" s="26">
        <v>2</v>
      </c>
      <c r="L474" s="42">
        <v>43040</v>
      </c>
      <c r="M474" s="42">
        <v>43281</v>
      </c>
      <c r="N474" s="21">
        <f t="shared" si="209"/>
        <v>34.428571428571431</v>
      </c>
      <c r="O474" s="26" t="s">
        <v>466</v>
      </c>
      <c r="P474" s="22">
        <v>2</v>
      </c>
      <c r="Q474" s="26" t="s">
        <v>1909</v>
      </c>
      <c r="R474" s="26"/>
      <c r="S474" s="23">
        <f t="shared" si="214"/>
        <v>-1442.7</v>
      </c>
      <c r="T474" s="24">
        <f t="shared" si="191"/>
        <v>100</v>
      </c>
      <c r="U474" s="25">
        <f t="shared" si="192"/>
        <v>34.428571428571431</v>
      </c>
      <c r="V474" s="25">
        <f t="shared" si="193"/>
        <v>34.428571428571431</v>
      </c>
      <c r="W474" s="25">
        <f t="shared" si="194"/>
        <v>34.428571428571431</v>
      </c>
      <c r="X474" s="26"/>
      <c r="Y474" s="27" t="str">
        <f t="shared" si="197"/>
        <v>CUMPLIDA</v>
      </c>
      <c r="Z474" s="27" t="str">
        <f t="shared" si="195"/>
        <v>CUMPLIDO</v>
      </c>
      <c r="AA474" s="76" t="s">
        <v>202</v>
      </c>
      <c r="AB474" s="29" t="str">
        <f t="shared" si="198"/>
        <v>H69R15</v>
      </c>
      <c r="AC474" s="29">
        <f t="shared" si="196"/>
        <v>1</v>
      </c>
      <c r="AD474" s="29" t="str">
        <f t="shared" si="199"/>
        <v>H69R15 - 1</v>
      </c>
      <c r="AE474" s="30">
        <f t="shared" si="210"/>
        <v>5</v>
      </c>
      <c r="AF474" s="30">
        <f t="shared" si="211"/>
        <v>5</v>
      </c>
      <c r="AG474" s="30" t="str">
        <f t="shared" si="212"/>
        <v>H69R15.</v>
      </c>
      <c r="AH474" s="30" t="str">
        <f t="shared" si="213"/>
        <v>H69R15</v>
      </c>
      <c r="AI474" s="82"/>
      <c r="AJ474" s="82"/>
      <c r="AK474" s="82"/>
    </row>
    <row r="475" spans="1:37" s="83" customFormat="1" ht="350.1" customHeight="1" x14ac:dyDescent="0.2">
      <c r="A475" s="26">
        <v>368</v>
      </c>
      <c r="B475" s="15">
        <v>474</v>
      </c>
      <c r="C475" s="26"/>
      <c r="D475" s="80" t="s">
        <v>1047</v>
      </c>
      <c r="E475" s="80" t="s">
        <v>170</v>
      </c>
      <c r="F475" s="43" t="s">
        <v>426</v>
      </c>
      <c r="G475" s="78" t="s">
        <v>960</v>
      </c>
      <c r="H475" s="43" t="s">
        <v>985</v>
      </c>
      <c r="I475" s="43" t="s">
        <v>986</v>
      </c>
      <c r="J475" s="80" t="s">
        <v>404</v>
      </c>
      <c r="K475" s="26">
        <v>16</v>
      </c>
      <c r="L475" s="42">
        <v>43040</v>
      </c>
      <c r="M475" s="42">
        <v>43403</v>
      </c>
      <c r="N475" s="21">
        <f t="shared" si="209"/>
        <v>51.857142857142854</v>
      </c>
      <c r="O475" s="26" t="s">
        <v>386</v>
      </c>
      <c r="P475" s="26">
        <v>1</v>
      </c>
      <c r="Q475" s="43" t="s">
        <v>2104</v>
      </c>
      <c r="R475" s="26"/>
      <c r="S475" s="23">
        <f t="shared" si="214"/>
        <v>-1446.7666666666667</v>
      </c>
      <c r="T475" s="24">
        <f t="shared" si="191"/>
        <v>6.25</v>
      </c>
      <c r="U475" s="25">
        <f t="shared" si="192"/>
        <v>3.2410714285714284</v>
      </c>
      <c r="V475" s="25">
        <f t="shared" si="193"/>
        <v>3.2410714285714284</v>
      </c>
      <c r="W475" s="25">
        <f t="shared" si="194"/>
        <v>51.857142857142854</v>
      </c>
      <c r="X475" s="26"/>
      <c r="Y475" s="27" t="str">
        <f t="shared" si="197"/>
        <v>VENCIDA</v>
      </c>
      <c r="Z475" s="27" t="str">
        <f t="shared" si="195"/>
        <v>VENCIDO</v>
      </c>
      <c r="AA475" s="76" t="s">
        <v>202</v>
      </c>
      <c r="AB475" s="29" t="str">
        <f t="shared" si="198"/>
        <v>H70R15</v>
      </c>
      <c r="AC475" s="29">
        <f t="shared" si="196"/>
        <v>1</v>
      </c>
      <c r="AD475" s="29" t="str">
        <f t="shared" si="199"/>
        <v>H70R15 - 1</v>
      </c>
      <c r="AE475" s="30">
        <f t="shared" si="210"/>
        <v>1</v>
      </c>
      <c r="AF475" s="30">
        <f t="shared" si="211"/>
        <v>1</v>
      </c>
      <c r="AG475" s="30" t="str">
        <f t="shared" si="212"/>
        <v>H70R15.</v>
      </c>
      <c r="AH475" s="30" t="str">
        <f t="shared" si="213"/>
        <v>H70R15</v>
      </c>
      <c r="AI475" s="82"/>
      <c r="AJ475" s="82"/>
      <c r="AK475" s="82"/>
    </row>
    <row r="476" spans="1:37" s="83" customFormat="1" ht="350.1" customHeight="1" x14ac:dyDescent="0.2">
      <c r="A476" s="26">
        <v>369</v>
      </c>
      <c r="B476" s="15">
        <v>475</v>
      </c>
      <c r="C476" s="26"/>
      <c r="D476" s="80" t="s">
        <v>1046</v>
      </c>
      <c r="E476" s="80" t="s">
        <v>28</v>
      </c>
      <c r="F476" s="43" t="s">
        <v>1823</v>
      </c>
      <c r="G476" s="78" t="s">
        <v>171</v>
      </c>
      <c r="H476" s="43" t="s">
        <v>1822</v>
      </c>
      <c r="I476" s="26" t="s">
        <v>1820</v>
      </c>
      <c r="J476" s="80" t="s">
        <v>1821</v>
      </c>
      <c r="K476" s="26">
        <v>1</v>
      </c>
      <c r="L476" s="42">
        <v>43859</v>
      </c>
      <c r="M476" s="42">
        <v>43921</v>
      </c>
      <c r="N476" s="21">
        <f t="shared" si="209"/>
        <v>8.8571428571428577</v>
      </c>
      <c r="O476" s="26" t="s">
        <v>466</v>
      </c>
      <c r="P476" s="22">
        <v>1</v>
      </c>
      <c r="Q476" s="26" t="s">
        <v>1909</v>
      </c>
      <c r="R476" s="26"/>
      <c r="S476" s="23">
        <f t="shared" si="214"/>
        <v>-1464.0333333333333</v>
      </c>
      <c r="T476" s="24">
        <f t="shared" si="191"/>
        <v>100</v>
      </c>
      <c r="U476" s="25">
        <f t="shared" si="192"/>
        <v>8.8571428571428577</v>
      </c>
      <c r="V476" s="25">
        <f t="shared" si="193"/>
        <v>8.8571428571428577</v>
      </c>
      <c r="W476" s="25">
        <f t="shared" si="194"/>
        <v>8.8571428571428577</v>
      </c>
      <c r="X476" s="26"/>
      <c r="Y476" s="27" t="str">
        <f t="shared" si="197"/>
        <v>CUMPLIDA</v>
      </c>
      <c r="Z476" s="27" t="str">
        <f t="shared" si="195"/>
        <v>VENCIDO</v>
      </c>
      <c r="AA476" s="76" t="s">
        <v>202</v>
      </c>
      <c r="AB476" s="29" t="str">
        <f t="shared" si="198"/>
        <v>H71R15</v>
      </c>
      <c r="AC476" s="29">
        <f t="shared" si="196"/>
        <v>1</v>
      </c>
      <c r="AD476" s="29" t="str">
        <f t="shared" si="199"/>
        <v>H71R15 - 1</v>
      </c>
      <c r="AE476" s="30">
        <f t="shared" si="210"/>
        <v>5</v>
      </c>
      <c r="AF476" s="30">
        <f t="shared" si="211"/>
        <v>1</v>
      </c>
      <c r="AG476" s="30" t="str">
        <f t="shared" si="212"/>
        <v>H71R15.</v>
      </c>
      <c r="AH476" s="30" t="str">
        <f t="shared" si="213"/>
        <v>H71R15</v>
      </c>
      <c r="AI476" s="82"/>
      <c r="AJ476" s="82"/>
      <c r="AK476" s="82"/>
    </row>
    <row r="477" spans="1:37" s="83" customFormat="1" ht="350.1" customHeight="1" x14ac:dyDescent="0.2">
      <c r="A477" s="26"/>
      <c r="B477" s="15">
        <v>476</v>
      </c>
      <c r="C477" s="26"/>
      <c r="D477" s="80" t="s">
        <v>1046</v>
      </c>
      <c r="E477" s="80" t="s">
        <v>28</v>
      </c>
      <c r="F477" s="43" t="s">
        <v>1824</v>
      </c>
      <c r="G477" s="78" t="s">
        <v>171</v>
      </c>
      <c r="H477" s="43" t="s">
        <v>1828</v>
      </c>
      <c r="I477" s="43" t="s">
        <v>1826</v>
      </c>
      <c r="J477" s="80" t="s">
        <v>1827</v>
      </c>
      <c r="K477" s="26">
        <v>1</v>
      </c>
      <c r="L477" s="42">
        <v>43859</v>
      </c>
      <c r="M477" s="42">
        <v>44224</v>
      </c>
      <c r="N477" s="21">
        <f t="shared" ref="N477" si="215">(+M477-L477)/7</f>
        <v>52.142857142857146</v>
      </c>
      <c r="O477" s="26" t="s">
        <v>466</v>
      </c>
      <c r="P477" s="22">
        <v>0.9</v>
      </c>
      <c r="Q477" s="26" t="s">
        <v>1909</v>
      </c>
      <c r="R477" s="26"/>
      <c r="S477" s="23">
        <f t="shared" si="214"/>
        <v>-1474.1333333333334</v>
      </c>
      <c r="T477" s="24">
        <f t="shared" si="191"/>
        <v>90</v>
      </c>
      <c r="U477" s="25">
        <f t="shared" si="192"/>
        <v>46.928571428571431</v>
      </c>
      <c r="V477" s="25">
        <f t="shared" si="193"/>
        <v>46.928571428571431</v>
      </c>
      <c r="W477" s="25">
        <f t="shared" si="194"/>
        <v>52.142857142857146</v>
      </c>
      <c r="X477" s="26"/>
      <c r="Y477" s="27" t="str">
        <f t="shared" si="197"/>
        <v>VENCIDA</v>
      </c>
      <c r="Z477" s="27" t="str">
        <f t="shared" si="195"/>
        <v/>
      </c>
      <c r="AA477" s="76" t="s">
        <v>202</v>
      </c>
      <c r="AB477" s="29" t="str">
        <f t="shared" si="198"/>
        <v>H71R15</v>
      </c>
      <c r="AC477" s="29">
        <f t="shared" si="196"/>
        <v>2</v>
      </c>
      <c r="AD477" s="29" t="str">
        <f t="shared" si="199"/>
        <v>H71R15 - 2</v>
      </c>
      <c r="AE477" s="30">
        <f t="shared" si="210"/>
        <v>1</v>
      </c>
      <c r="AF477" s="30">
        <f t="shared" si="211"/>
        <v>1</v>
      </c>
      <c r="AG477" s="30" t="str">
        <f t="shared" si="212"/>
        <v>H71R15.</v>
      </c>
      <c r="AH477" s="30" t="str">
        <f t="shared" si="213"/>
        <v>H71R15</v>
      </c>
      <c r="AI477" s="82"/>
      <c r="AJ477" s="82"/>
      <c r="AK477" s="82"/>
    </row>
    <row r="478" spans="1:37" s="83" customFormat="1" ht="350.1" customHeight="1" x14ac:dyDescent="0.2">
      <c r="A478" s="26"/>
      <c r="B478" s="15">
        <v>477</v>
      </c>
      <c r="C478" s="26"/>
      <c r="D478" s="80" t="s">
        <v>1046</v>
      </c>
      <c r="E478" s="80" t="s">
        <v>28</v>
      </c>
      <c r="F478" s="43" t="s">
        <v>1825</v>
      </c>
      <c r="G478" s="78" t="s">
        <v>171</v>
      </c>
      <c r="H478" s="43" t="s">
        <v>1831</v>
      </c>
      <c r="I478" s="43" t="s">
        <v>1829</v>
      </c>
      <c r="J478" s="80" t="s">
        <v>1830</v>
      </c>
      <c r="K478" s="26">
        <v>1</v>
      </c>
      <c r="L478" s="42">
        <v>43859</v>
      </c>
      <c r="M478" s="42">
        <v>44224</v>
      </c>
      <c r="N478" s="21">
        <f t="shared" ref="N478" si="216">(+M478-L478)/7</f>
        <v>52.142857142857146</v>
      </c>
      <c r="O478" s="26" t="s">
        <v>1051</v>
      </c>
      <c r="P478" s="22">
        <v>0.9</v>
      </c>
      <c r="Q478" s="26" t="s">
        <v>1909</v>
      </c>
      <c r="R478" s="26"/>
      <c r="S478" s="23">
        <f t="shared" si="214"/>
        <v>-1474.1333333333334</v>
      </c>
      <c r="T478" s="24">
        <f t="shared" si="191"/>
        <v>90</v>
      </c>
      <c r="U478" s="25">
        <f t="shared" si="192"/>
        <v>46.928571428571431</v>
      </c>
      <c r="V478" s="25">
        <f t="shared" si="193"/>
        <v>46.928571428571431</v>
      </c>
      <c r="W478" s="25">
        <f t="shared" si="194"/>
        <v>52.142857142857146</v>
      </c>
      <c r="X478" s="26"/>
      <c r="Y478" s="27" t="str">
        <f t="shared" si="197"/>
        <v>VENCIDA</v>
      </c>
      <c r="Z478" s="27" t="str">
        <f t="shared" si="195"/>
        <v/>
      </c>
      <c r="AA478" s="76" t="s">
        <v>202</v>
      </c>
      <c r="AB478" s="29" t="str">
        <f t="shared" si="198"/>
        <v>H71R15</v>
      </c>
      <c r="AC478" s="29">
        <f t="shared" si="196"/>
        <v>3</v>
      </c>
      <c r="AD478" s="29" t="str">
        <f t="shared" si="199"/>
        <v>H71R15 - 3</v>
      </c>
      <c r="AE478" s="30">
        <f t="shared" si="210"/>
        <v>1</v>
      </c>
      <c r="AF478" s="30">
        <f t="shared" si="211"/>
        <v>1</v>
      </c>
      <c r="AG478" s="30" t="str">
        <f t="shared" si="212"/>
        <v>H71R15.</v>
      </c>
      <c r="AH478" s="30" t="str">
        <f t="shared" si="213"/>
        <v>H71R15</v>
      </c>
      <c r="AI478" s="82"/>
      <c r="AJ478" s="82"/>
      <c r="AK478" s="82"/>
    </row>
    <row r="479" spans="1:37" s="83" customFormat="1" ht="350.1" customHeight="1" x14ac:dyDescent="0.2">
      <c r="A479" s="26">
        <v>370</v>
      </c>
      <c r="B479" s="15">
        <v>478</v>
      </c>
      <c r="C479" s="26"/>
      <c r="D479" s="80" t="s">
        <v>1047</v>
      </c>
      <c r="E479" s="80" t="s">
        <v>28</v>
      </c>
      <c r="F479" s="43" t="s">
        <v>427</v>
      </c>
      <c r="G479" s="78" t="s">
        <v>172</v>
      </c>
      <c r="H479" s="96" t="s">
        <v>518</v>
      </c>
      <c r="I479" s="78" t="s">
        <v>519</v>
      </c>
      <c r="J479" s="80" t="s">
        <v>55</v>
      </c>
      <c r="K479" s="26">
        <v>3</v>
      </c>
      <c r="L479" s="42">
        <v>43040</v>
      </c>
      <c r="M479" s="42">
        <v>43311</v>
      </c>
      <c r="N479" s="21">
        <f t="shared" si="209"/>
        <v>38.714285714285715</v>
      </c>
      <c r="O479" s="26" t="s">
        <v>466</v>
      </c>
      <c r="P479" s="22">
        <v>2.9994999999999998</v>
      </c>
      <c r="Q479" s="26" t="s">
        <v>1909</v>
      </c>
      <c r="R479" s="26"/>
      <c r="S479" s="23">
        <f t="shared" si="214"/>
        <v>-1443.7</v>
      </c>
      <c r="T479" s="97">
        <f t="shared" si="191"/>
        <v>99.98333333333332</v>
      </c>
      <c r="U479" s="25">
        <f t="shared" si="192"/>
        <v>38.707833333333326</v>
      </c>
      <c r="V479" s="25">
        <f t="shared" si="193"/>
        <v>38.707833333333326</v>
      </c>
      <c r="W479" s="25">
        <f t="shared" si="194"/>
        <v>38.714285714285715</v>
      </c>
      <c r="X479" s="26"/>
      <c r="Y479" s="27" t="str">
        <f t="shared" si="197"/>
        <v>VENCIDA</v>
      </c>
      <c r="Z479" s="27" t="str">
        <f t="shared" si="195"/>
        <v>VENCIDO</v>
      </c>
      <c r="AA479" s="76" t="s">
        <v>202</v>
      </c>
      <c r="AB479" s="29" t="str">
        <f t="shared" si="198"/>
        <v>H72R15</v>
      </c>
      <c r="AC479" s="29">
        <f t="shared" si="196"/>
        <v>1</v>
      </c>
      <c r="AD479" s="29" t="str">
        <f t="shared" si="199"/>
        <v>H72R15 - 1</v>
      </c>
      <c r="AE479" s="30">
        <f t="shared" si="210"/>
        <v>1</v>
      </c>
      <c r="AF479" s="30">
        <f t="shared" si="211"/>
        <v>1</v>
      </c>
      <c r="AG479" s="30" t="str">
        <f t="shared" si="212"/>
        <v>H72R15.</v>
      </c>
      <c r="AH479" s="30" t="str">
        <f t="shared" si="213"/>
        <v>H72R15</v>
      </c>
      <c r="AI479" s="82"/>
      <c r="AJ479" s="82"/>
      <c r="AK479" s="82"/>
    </row>
    <row r="480" spans="1:37" s="83" customFormat="1" ht="350.1" customHeight="1" x14ac:dyDescent="0.2">
      <c r="A480" s="26">
        <v>371</v>
      </c>
      <c r="B480" s="15">
        <v>479</v>
      </c>
      <c r="C480" s="26"/>
      <c r="D480" s="80" t="s">
        <v>1047</v>
      </c>
      <c r="E480" s="80" t="s">
        <v>27</v>
      </c>
      <c r="F480" s="43" t="s">
        <v>457</v>
      </c>
      <c r="G480" s="78" t="s">
        <v>173</v>
      </c>
      <c r="H480" s="78" t="s">
        <v>1278</v>
      </c>
      <c r="I480" s="98" t="s">
        <v>455</v>
      </c>
      <c r="J480" s="80" t="s">
        <v>456</v>
      </c>
      <c r="K480" s="26">
        <v>1</v>
      </c>
      <c r="L480" s="42">
        <v>43049</v>
      </c>
      <c r="M480" s="42">
        <v>43099</v>
      </c>
      <c r="N480" s="21">
        <f t="shared" ref="N480:N519" si="217">(+M480-L480)/7</f>
        <v>7.1428571428571432</v>
      </c>
      <c r="O480" s="26" t="s">
        <v>428</v>
      </c>
      <c r="P480" s="26">
        <v>1</v>
      </c>
      <c r="Q480" s="26" t="s">
        <v>1909</v>
      </c>
      <c r="R480" s="26"/>
      <c r="S480" s="23">
        <f t="shared" si="214"/>
        <v>-1436.6333333333334</v>
      </c>
      <c r="T480" s="24">
        <f t="shared" si="191"/>
        <v>100</v>
      </c>
      <c r="U480" s="25">
        <f t="shared" si="192"/>
        <v>7.1428571428571432</v>
      </c>
      <c r="V480" s="25">
        <f t="shared" si="193"/>
        <v>7.1428571428571432</v>
      </c>
      <c r="W480" s="25">
        <f t="shared" si="194"/>
        <v>7.1428571428571432</v>
      </c>
      <c r="X480" s="26"/>
      <c r="Y480" s="27" t="str">
        <f t="shared" si="197"/>
        <v>CUMPLIDA</v>
      </c>
      <c r="Z480" s="27" t="str">
        <f t="shared" si="195"/>
        <v>CUMPLIDO</v>
      </c>
      <c r="AA480" s="76" t="s">
        <v>202</v>
      </c>
      <c r="AB480" s="29" t="str">
        <f t="shared" si="198"/>
        <v>H74R15</v>
      </c>
      <c r="AC480" s="29">
        <f t="shared" si="196"/>
        <v>1</v>
      </c>
      <c r="AD480" s="29" t="str">
        <f t="shared" si="199"/>
        <v>H74R15 - 1</v>
      </c>
      <c r="AE480" s="30">
        <f t="shared" si="210"/>
        <v>5</v>
      </c>
      <c r="AF480" s="30">
        <f t="shared" si="211"/>
        <v>5</v>
      </c>
      <c r="AG480" s="30" t="str">
        <f t="shared" si="212"/>
        <v>H74R15.</v>
      </c>
      <c r="AH480" s="30" t="str">
        <f t="shared" si="213"/>
        <v>H74R15</v>
      </c>
      <c r="AI480" s="82"/>
      <c r="AJ480" s="82"/>
      <c r="AK480" s="82"/>
    </row>
    <row r="481" spans="1:37" s="83" customFormat="1" ht="350.1" customHeight="1" x14ac:dyDescent="0.2">
      <c r="A481" s="26">
        <v>372</v>
      </c>
      <c r="B481" s="15">
        <v>480</v>
      </c>
      <c r="C481" s="26"/>
      <c r="D481" s="26" t="s">
        <v>1046</v>
      </c>
      <c r="E481" s="26" t="s">
        <v>27</v>
      </c>
      <c r="F481" s="43" t="s">
        <v>1040</v>
      </c>
      <c r="G481" s="43" t="s">
        <v>174</v>
      </c>
      <c r="H481" s="43" t="s">
        <v>520</v>
      </c>
      <c r="I481" s="98" t="s">
        <v>521</v>
      </c>
      <c r="J481" s="26" t="s">
        <v>522</v>
      </c>
      <c r="K481" s="26">
        <v>1</v>
      </c>
      <c r="L481" s="42">
        <v>43040</v>
      </c>
      <c r="M481" s="42">
        <v>43069</v>
      </c>
      <c r="N481" s="21">
        <f t="shared" si="217"/>
        <v>4.1428571428571432</v>
      </c>
      <c r="O481" s="26" t="s">
        <v>466</v>
      </c>
      <c r="P481" s="26">
        <v>1</v>
      </c>
      <c r="Q481" s="43" t="s">
        <v>2108</v>
      </c>
      <c r="R481" s="26"/>
      <c r="S481" s="23">
        <f t="shared" si="214"/>
        <v>-1435.6333333333334</v>
      </c>
      <c r="T481" s="24">
        <f t="shared" si="191"/>
        <v>100</v>
      </c>
      <c r="U481" s="25">
        <f t="shared" si="192"/>
        <v>4.1428571428571432</v>
      </c>
      <c r="V481" s="25">
        <f t="shared" si="193"/>
        <v>4.1428571428571432</v>
      </c>
      <c r="W481" s="25">
        <f t="shared" si="194"/>
        <v>4.1428571428571432</v>
      </c>
      <c r="X481" s="26"/>
      <c r="Y481" s="27" t="str">
        <f t="shared" si="197"/>
        <v>CUMPLIDA</v>
      </c>
      <c r="Z481" s="27" t="str">
        <f t="shared" si="195"/>
        <v>CUMPLIDO</v>
      </c>
      <c r="AA481" s="76" t="s">
        <v>202</v>
      </c>
      <c r="AB481" s="29" t="str">
        <f t="shared" si="198"/>
        <v>H75R15</v>
      </c>
      <c r="AC481" s="29">
        <f t="shared" si="196"/>
        <v>1</v>
      </c>
      <c r="AD481" s="29" t="str">
        <f t="shared" si="199"/>
        <v>H75R15 - 1</v>
      </c>
      <c r="AE481" s="30">
        <f t="shared" si="210"/>
        <v>5</v>
      </c>
      <c r="AF481" s="30">
        <f t="shared" si="211"/>
        <v>5</v>
      </c>
      <c r="AG481" s="30" t="str">
        <f t="shared" si="212"/>
        <v>H75R15.</v>
      </c>
      <c r="AH481" s="30" t="str">
        <f t="shared" si="213"/>
        <v>H75R15</v>
      </c>
      <c r="AI481" s="82"/>
      <c r="AJ481" s="82"/>
      <c r="AK481" s="82"/>
    </row>
    <row r="482" spans="1:37" s="83" customFormat="1" ht="350.1" customHeight="1" x14ac:dyDescent="0.2">
      <c r="A482" s="26">
        <v>373</v>
      </c>
      <c r="B482" s="15">
        <v>481</v>
      </c>
      <c r="C482" s="26"/>
      <c r="D482" s="80" t="s">
        <v>1046</v>
      </c>
      <c r="E482" s="80" t="s">
        <v>44</v>
      </c>
      <c r="F482" s="43" t="s">
        <v>459</v>
      </c>
      <c r="G482" s="78" t="s">
        <v>458</v>
      </c>
      <c r="H482" s="78" t="s">
        <v>1844</v>
      </c>
      <c r="I482" s="78" t="s">
        <v>1924</v>
      </c>
      <c r="J482" s="80" t="s">
        <v>440</v>
      </c>
      <c r="K482" s="26">
        <v>3</v>
      </c>
      <c r="L482" s="42">
        <v>43709</v>
      </c>
      <c r="M482" s="42">
        <v>44073</v>
      </c>
      <c r="N482" s="21">
        <f t="shared" si="217"/>
        <v>52</v>
      </c>
      <c r="O482" s="26" t="s">
        <v>428</v>
      </c>
      <c r="P482" s="22">
        <v>2</v>
      </c>
      <c r="Q482" s="26" t="s">
        <v>1909</v>
      </c>
      <c r="R482" s="26"/>
      <c r="S482" s="23">
        <f t="shared" si="214"/>
        <v>-1469.1</v>
      </c>
      <c r="T482" s="24">
        <f t="shared" si="191"/>
        <v>66.666666666666657</v>
      </c>
      <c r="U482" s="25">
        <f t="shared" si="192"/>
        <v>34.666666666666657</v>
      </c>
      <c r="V482" s="25">
        <f t="shared" si="193"/>
        <v>34.666666666666657</v>
      </c>
      <c r="W482" s="25">
        <f t="shared" si="194"/>
        <v>52</v>
      </c>
      <c r="X482" s="26"/>
      <c r="Y482" s="27" t="str">
        <f t="shared" si="197"/>
        <v>VENCIDA</v>
      </c>
      <c r="Z482" s="27" t="str">
        <f t="shared" si="195"/>
        <v>VENCIDO</v>
      </c>
      <c r="AA482" s="76" t="s">
        <v>202</v>
      </c>
      <c r="AB482" s="29" t="str">
        <f t="shared" si="198"/>
        <v>H76R15</v>
      </c>
      <c r="AC482" s="29">
        <f t="shared" si="196"/>
        <v>1</v>
      </c>
      <c r="AD482" s="29" t="str">
        <f t="shared" si="199"/>
        <v>H76R15 - 1</v>
      </c>
      <c r="AE482" s="30">
        <f t="shared" si="210"/>
        <v>1</v>
      </c>
      <c r="AF482" s="30">
        <f t="shared" si="211"/>
        <v>1</v>
      </c>
      <c r="AG482" s="30" t="str">
        <f t="shared" si="212"/>
        <v>H76R15.</v>
      </c>
      <c r="AH482" s="30" t="str">
        <f t="shared" si="213"/>
        <v>H76R15</v>
      </c>
      <c r="AI482" s="82"/>
      <c r="AJ482" s="82"/>
      <c r="AK482" s="82"/>
    </row>
    <row r="483" spans="1:37" s="83" customFormat="1" ht="350.1" customHeight="1" x14ac:dyDescent="0.2">
      <c r="A483" s="26">
        <v>374</v>
      </c>
      <c r="B483" s="15">
        <v>482</v>
      </c>
      <c r="C483" s="26"/>
      <c r="D483" s="80" t="s">
        <v>1047</v>
      </c>
      <c r="E483" s="80" t="s">
        <v>44</v>
      </c>
      <c r="F483" s="43" t="s">
        <v>523</v>
      </c>
      <c r="G483" s="78" t="s">
        <v>175</v>
      </c>
      <c r="H483" s="78" t="s">
        <v>1832</v>
      </c>
      <c r="I483" s="78" t="s">
        <v>2532</v>
      </c>
      <c r="J483" s="26" t="s">
        <v>1833</v>
      </c>
      <c r="K483" s="77">
        <v>1</v>
      </c>
      <c r="L483" s="42">
        <v>43859</v>
      </c>
      <c r="M483" s="42">
        <v>43921</v>
      </c>
      <c r="N483" s="21">
        <f t="shared" si="217"/>
        <v>8.8571428571428577</v>
      </c>
      <c r="O483" s="26" t="s">
        <v>466</v>
      </c>
      <c r="P483" s="22">
        <v>1</v>
      </c>
      <c r="Q483" s="26" t="s">
        <v>1909</v>
      </c>
      <c r="R483" s="26"/>
      <c r="S483" s="23">
        <f t="shared" si="214"/>
        <v>-1464.0333333333333</v>
      </c>
      <c r="T483" s="24">
        <f t="shared" ref="T483:T545" si="218">IF(P483/K483&gt;1,100,+P483/K483*100)</f>
        <v>100</v>
      </c>
      <c r="U483" s="25">
        <f t="shared" ref="U483:U545" si="219">+N483*T483/100</f>
        <v>8.8571428571428577</v>
      </c>
      <c r="V483" s="25">
        <f t="shared" ref="V483:V545" si="220">IF(M483&lt;=$AJ$1,U483,0)</f>
        <v>8.8571428571428577</v>
      </c>
      <c r="W483" s="25">
        <f t="shared" ref="W483:W545" si="221">IF($AJ$1&gt;=M483,N483,0)</f>
        <v>8.8571428571428577</v>
      </c>
      <c r="X483" s="26"/>
      <c r="Y483" s="27" t="str">
        <f t="shared" si="197"/>
        <v>CUMPLIDA</v>
      </c>
      <c r="Z483" s="27" t="str">
        <f t="shared" ref="Z483:Z545" si="222">IF(A483&lt;&gt;"",IF(AF483=1,"VENCIDO",IF(AF483=2,"PRÓXIMO A VENCER",IF(AF483=3,"EN TERMINO",IF(AF483=4,"CON AVANCE",IF(AF483=5,"CUMPLIDO",))))),"")</f>
        <v>CUMPLIDO</v>
      </c>
      <c r="AA483" s="76" t="s">
        <v>202</v>
      </c>
      <c r="AB483" s="29" t="str">
        <f t="shared" si="198"/>
        <v>H77R15</v>
      </c>
      <c r="AC483" s="29">
        <f t="shared" ref="AC483:AC545" si="223">IF(A483&lt;&gt;"",1,AC482+1)</f>
        <v>1</v>
      </c>
      <c r="AD483" s="29" t="str">
        <f t="shared" si="199"/>
        <v>H77R15 - 1</v>
      </c>
      <c r="AE483" s="30">
        <f t="shared" si="210"/>
        <v>5</v>
      </c>
      <c r="AF483" s="30">
        <f t="shared" si="211"/>
        <v>5</v>
      </c>
      <c r="AG483" s="30" t="str">
        <f t="shared" si="212"/>
        <v>H77R15.</v>
      </c>
      <c r="AH483" s="30" t="str">
        <f t="shared" si="213"/>
        <v>H77R15</v>
      </c>
      <c r="AI483" s="82"/>
      <c r="AJ483" s="82"/>
      <c r="AK483" s="82"/>
    </row>
    <row r="484" spans="1:37" s="83" customFormat="1" ht="350.1" customHeight="1" x14ac:dyDescent="0.2">
      <c r="A484" s="26">
        <v>375</v>
      </c>
      <c r="B484" s="15">
        <v>483</v>
      </c>
      <c r="C484" s="26"/>
      <c r="D484" s="80" t="s">
        <v>1047</v>
      </c>
      <c r="E484" s="80" t="s">
        <v>28</v>
      </c>
      <c r="F484" s="43" t="s">
        <v>1252</v>
      </c>
      <c r="G484" s="78" t="s">
        <v>176</v>
      </c>
      <c r="H484" s="78" t="s">
        <v>1834</v>
      </c>
      <c r="I484" s="78" t="s">
        <v>2533</v>
      </c>
      <c r="J484" s="80" t="s">
        <v>1064</v>
      </c>
      <c r="K484" s="26">
        <v>1</v>
      </c>
      <c r="L484" s="42">
        <v>43859</v>
      </c>
      <c r="M484" s="42">
        <v>44196</v>
      </c>
      <c r="N484" s="21">
        <f t="shared" si="217"/>
        <v>48.142857142857146</v>
      </c>
      <c r="O484" s="26" t="s">
        <v>466</v>
      </c>
      <c r="P484" s="22">
        <v>1</v>
      </c>
      <c r="Q484" s="26" t="s">
        <v>1909</v>
      </c>
      <c r="R484" s="36">
        <v>44257</v>
      </c>
      <c r="S484" s="23">
        <f t="shared" si="214"/>
        <v>2.0333333333333332</v>
      </c>
      <c r="T484" s="24">
        <f t="shared" si="218"/>
        <v>100</v>
      </c>
      <c r="U484" s="25">
        <f t="shared" si="219"/>
        <v>48.142857142857146</v>
      </c>
      <c r="V484" s="25">
        <f t="shared" si="220"/>
        <v>48.142857142857146</v>
      </c>
      <c r="W484" s="25">
        <f t="shared" si="221"/>
        <v>48.142857142857146</v>
      </c>
      <c r="X484" s="26"/>
      <c r="Y484" s="27" t="str">
        <f t="shared" ref="Y484:Y546" si="224">IF(T484=100,"CUMPLIDA",IF(M484-$AJ$1&lt;0,"VENCIDA",IF(M484-$AJ$1&lt;=30,"PRÓXIMA A VENCER",IF(T484&gt;0,"CON AVANCE","EN TERMINO"))))</f>
        <v>CUMPLIDA</v>
      </c>
      <c r="Z484" s="27" t="str">
        <f t="shared" si="222"/>
        <v>CUMPLIDO</v>
      </c>
      <c r="AA484" s="76" t="s">
        <v>202</v>
      </c>
      <c r="AB484" s="29" t="str">
        <f t="shared" ref="AB484:AB546" si="225">AH484</f>
        <v>H78R15</v>
      </c>
      <c r="AC484" s="29">
        <f t="shared" si="223"/>
        <v>1</v>
      </c>
      <c r="AD484" s="29" t="str">
        <f t="shared" ref="AD484:AD546" si="226">CONCATENATE(AB484," - ",AC484)</f>
        <v>H78R15 - 1</v>
      </c>
      <c r="AE484" s="30">
        <f t="shared" si="210"/>
        <v>5</v>
      </c>
      <c r="AF484" s="30">
        <f t="shared" si="211"/>
        <v>5</v>
      </c>
      <c r="AG484" s="30" t="str">
        <f t="shared" si="212"/>
        <v>H78R15.</v>
      </c>
      <c r="AH484" s="30" t="str">
        <f t="shared" si="213"/>
        <v>H78R15</v>
      </c>
      <c r="AI484" s="82"/>
      <c r="AJ484" s="82"/>
      <c r="AK484" s="82"/>
    </row>
    <row r="485" spans="1:37" s="83" customFormat="1" ht="350.1" customHeight="1" x14ac:dyDescent="0.2">
      <c r="A485" s="26">
        <v>376</v>
      </c>
      <c r="B485" s="15">
        <v>484</v>
      </c>
      <c r="C485" s="26"/>
      <c r="D485" s="80" t="s">
        <v>1047</v>
      </c>
      <c r="E485" s="80" t="s">
        <v>44</v>
      </c>
      <c r="F485" s="43" t="s">
        <v>1253</v>
      </c>
      <c r="G485" s="78" t="s">
        <v>177</v>
      </c>
      <c r="H485" s="78" t="s">
        <v>1835</v>
      </c>
      <c r="I485" s="78" t="s">
        <v>2534</v>
      </c>
      <c r="J485" s="80" t="s">
        <v>1064</v>
      </c>
      <c r="K485" s="26">
        <v>1</v>
      </c>
      <c r="L485" s="42">
        <v>43859</v>
      </c>
      <c r="M485" s="42">
        <v>43921</v>
      </c>
      <c r="N485" s="21">
        <f t="shared" si="217"/>
        <v>8.8571428571428577</v>
      </c>
      <c r="O485" s="26" t="s">
        <v>1311</v>
      </c>
      <c r="P485" s="22">
        <v>1</v>
      </c>
      <c r="Q485" s="26" t="s">
        <v>1909</v>
      </c>
      <c r="R485" s="26"/>
      <c r="S485" s="23">
        <f t="shared" si="214"/>
        <v>-1464.0333333333333</v>
      </c>
      <c r="T485" s="24">
        <f t="shared" si="218"/>
        <v>100</v>
      </c>
      <c r="U485" s="25">
        <f t="shared" si="219"/>
        <v>8.8571428571428577</v>
      </c>
      <c r="V485" s="25">
        <f t="shared" si="220"/>
        <v>8.8571428571428577</v>
      </c>
      <c r="W485" s="25">
        <f t="shared" si="221"/>
        <v>8.8571428571428577</v>
      </c>
      <c r="X485" s="26"/>
      <c r="Y485" s="27" t="str">
        <f t="shared" si="224"/>
        <v>CUMPLIDA</v>
      </c>
      <c r="Z485" s="27" t="str">
        <f t="shared" si="222"/>
        <v>CUMPLIDO</v>
      </c>
      <c r="AA485" s="76" t="s">
        <v>202</v>
      </c>
      <c r="AB485" s="29" t="str">
        <f t="shared" si="225"/>
        <v>H79R15</v>
      </c>
      <c r="AC485" s="29">
        <f t="shared" si="223"/>
        <v>1</v>
      </c>
      <c r="AD485" s="29" t="str">
        <f t="shared" si="226"/>
        <v>H79R15 - 1</v>
      </c>
      <c r="AE485" s="30">
        <f t="shared" si="210"/>
        <v>5</v>
      </c>
      <c r="AF485" s="30">
        <f t="shared" si="211"/>
        <v>5</v>
      </c>
      <c r="AG485" s="30" t="str">
        <f t="shared" si="212"/>
        <v>H79R15.</v>
      </c>
      <c r="AH485" s="30" t="str">
        <f t="shared" si="213"/>
        <v>H79R15</v>
      </c>
      <c r="AI485" s="82"/>
      <c r="AJ485" s="82"/>
      <c r="AK485" s="82"/>
    </row>
    <row r="486" spans="1:37" s="83" customFormat="1" ht="350.1" customHeight="1" x14ac:dyDescent="0.2">
      <c r="A486" s="26">
        <v>377</v>
      </c>
      <c r="B486" s="15">
        <v>485</v>
      </c>
      <c r="C486" s="26"/>
      <c r="D486" s="80" t="s">
        <v>1047</v>
      </c>
      <c r="E486" s="80" t="s">
        <v>110</v>
      </c>
      <c r="F486" s="43" t="s">
        <v>1254</v>
      </c>
      <c r="G486" s="78" t="s">
        <v>954</v>
      </c>
      <c r="H486" s="78" t="s">
        <v>937</v>
      </c>
      <c r="I486" s="78" t="s">
        <v>961</v>
      </c>
      <c r="J486" s="80" t="s">
        <v>962</v>
      </c>
      <c r="K486" s="26">
        <v>1</v>
      </c>
      <c r="L486" s="42">
        <v>43132</v>
      </c>
      <c r="M486" s="42">
        <v>43159</v>
      </c>
      <c r="N486" s="21">
        <f t="shared" si="217"/>
        <v>3.8571428571428572</v>
      </c>
      <c r="O486" s="26" t="s">
        <v>805</v>
      </c>
      <c r="P486" s="22">
        <v>0.61</v>
      </c>
      <c r="Q486" s="26" t="s">
        <v>1909</v>
      </c>
      <c r="R486" s="26"/>
      <c r="S486" s="23">
        <f t="shared" si="214"/>
        <v>-1438.6333333333334</v>
      </c>
      <c r="T486" s="24">
        <f t="shared" si="218"/>
        <v>61</v>
      </c>
      <c r="U486" s="25">
        <f t="shared" si="219"/>
        <v>2.3528571428571428</v>
      </c>
      <c r="V486" s="25">
        <f t="shared" si="220"/>
        <v>2.3528571428571428</v>
      </c>
      <c r="W486" s="25">
        <f t="shared" si="221"/>
        <v>3.8571428571428572</v>
      </c>
      <c r="X486" s="26"/>
      <c r="Y486" s="27" t="str">
        <f t="shared" si="224"/>
        <v>VENCIDA</v>
      </c>
      <c r="Z486" s="27" t="str">
        <f t="shared" si="222"/>
        <v>VENCIDO</v>
      </c>
      <c r="AA486" s="76" t="s">
        <v>202</v>
      </c>
      <c r="AB486" s="29" t="str">
        <f t="shared" si="225"/>
        <v>H81R15</v>
      </c>
      <c r="AC486" s="29">
        <f t="shared" si="223"/>
        <v>1</v>
      </c>
      <c r="AD486" s="29" t="str">
        <f t="shared" si="226"/>
        <v>H81R15 - 1</v>
      </c>
      <c r="AE486" s="30">
        <f t="shared" si="210"/>
        <v>1</v>
      </c>
      <c r="AF486" s="30">
        <f t="shared" si="211"/>
        <v>1</v>
      </c>
      <c r="AG486" s="30" t="str">
        <f t="shared" si="212"/>
        <v>H81R15.</v>
      </c>
      <c r="AH486" s="30" t="str">
        <f t="shared" si="213"/>
        <v>H81R15</v>
      </c>
      <c r="AI486" s="82"/>
      <c r="AJ486" s="82"/>
      <c r="AK486" s="82" t="s">
        <v>232</v>
      </c>
    </row>
    <row r="487" spans="1:37" s="83" customFormat="1" ht="350.1" customHeight="1" x14ac:dyDescent="0.2">
      <c r="A487" s="26">
        <v>378</v>
      </c>
      <c r="B487" s="15">
        <v>486</v>
      </c>
      <c r="C487" s="26"/>
      <c r="D487" s="80" t="s">
        <v>1046</v>
      </c>
      <c r="E487" s="80" t="s">
        <v>178</v>
      </c>
      <c r="F487" s="43" t="s">
        <v>425</v>
      </c>
      <c r="G487" s="78" t="s">
        <v>237</v>
      </c>
      <c r="H487" s="57" t="s">
        <v>1836</v>
      </c>
      <c r="I487" s="57" t="s">
        <v>1837</v>
      </c>
      <c r="J487" s="99" t="s">
        <v>1838</v>
      </c>
      <c r="K487" s="58">
        <v>1</v>
      </c>
      <c r="L487" s="100">
        <v>43859</v>
      </c>
      <c r="M487" s="100">
        <v>44196</v>
      </c>
      <c r="N487" s="21">
        <f t="shared" si="217"/>
        <v>48.142857142857146</v>
      </c>
      <c r="O487" s="26" t="s">
        <v>466</v>
      </c>
      <c r="P487" s="22">
        <v>0</v>
      </c>
      <c r="Q487" s="26" t="s">
        <v>1909</v>
      </c>
      <c r="R487" s="26"/>
      <c r="S487" s="23">
        <f t="shared" si="214"/>
        <v>-1473.2</v>
      </c>
      <c r="T487" s="24">
        <f t="shared" si="218"/>
        <v>0</v>
      </c>
      <c r="U487" s="25">
        <f t="shared" si="219"/>
        <v>0</v>
      </c>
      <c r="V487" s="25">
        <f t="shared" si="220"/>
        <v>0</v>
      </c>
      <c r="W487" s="25">
        <f t="shared" si="221"/>
        <v>48.142857142857146</v>
      </c>
      <c r="X487" s="26"/>
      <c r="Y487" s="27" t="str">
        <f t="shared" si="224"/>
        <v>VENCIDA</v>
      </c>
      <c r="Z487" s="27" t="str">
        <f t="shared" si="222"/>
        <v>VENCIDO</v>
      </c>
      <c r="AA487" s="76" t="s">
        <v>202</v>
      </c>
      <c r="AB487" s="29" t="str">
        <f t="shared" si="225"/>
        <v>H83R15</v>
      </c>
      <c r="AC487" s="29">
        <f t="shared" si="223"/>
        <v>1</v>
      </c>
      <c r="AD487" s="29" t="str">
        <f t="shared" si="226"/>
        <v>H83R15 - 1</v>
      </c>
      <c r="AE487" s="30">
        <f t="shared" si="210"/>
        <v>1</v>
      </c>
      <c r="AF487" s="30">
        <f t="shared" si="211"/>
        <v>1</v>
      </c>
      <c r="AG487" s="30" t="str">
        <f t="shared" si="212"/>
        <v>H83R15.</v>
      </c>
      <c r="AH487" s="30" t="str">
        <f t="shared" si="213"/>
        <v>H83R15</v>
      </c>
      <c r="AI487" s="82"/>
      <c r="AJ487" s="82"/>
      <c r="AK487" s="82"/>
    </row>
    <row r="488" spans="1:37" s="83" customFormat="1" ht="350.1" customHeight="1" x14ac:dyDescent="0.2">
      <c r="A488" s="26">
        <v>379</v>
      </c>
      <c r="B488" s="15">
        <v>487</v>
      </c>
      <c r="C488" s="26"/>
      <c r="D488" s="80" t="s">
        <v>1046</v>
      </c>
      <c r="E488" s="80" t="s">
        <v>28</v>
      </c>
      <c r="F488" s="43" t="s">
        <v>1231</v>
      </c>
      <c r="G488" s="78" t="s">
        <v>179</v>
      </c>
      <c r="H488" s="78" t="s">
        <v>1232</v>
      </c>
      <c r="I488" s="78" t="s">
        <v>963</v>
      </c>
      <c r="J488" s="80" t="s">
        <v>494</v>
      </c>
      <c r="K488" s="26">
        <v>1</v>
      </c>
      <c r="L488" s="100">
        <v>43040</v>
      </c>
      <c r="M488" s="100">
        <v>43099</v>
      </c>
      <c r="N488" s="21">
        <f t="shared" si="217"/>
        <v>8.4285714285714288</v>
      </c>
      <c r="O488" s="26" t="s">
        <v>466</v>
      </c>
      <c r="P488" s="26">
        <v>1</v>
      </c>
      <c r="Q488" s="26" t="s">
        <v>1909</v>
      </c>
      <c r="R488" s="26"/>
      <c r="S488" s="23">
        <f t="shared" si="214"/>
        <v>-1436.6333333333334</v>
      </c>
      <c r="T488" s="24">
        <f t="shared" si="218"/>
        <v>100</v>
      </c>
      <c r="U488" s="25">
        <f t="shared" si="219"/>
        <v>8.4285714285714288</v>
      </c>
      <c r="V488" s="25">
        <f t="shared" si="220"/>
        <v>8.4285714285714288</v>
      </c>
      <c r="W488" s="25">
        <f t="shared" si="221"/>
        <v>8.4285714285714288</v>
      </c>
      <c r="X488" s="26"/>
      <c r="Y488" s="27" t="str">
        <f t="shared" si="224"/>
        <v>CUMPLIDA</v>
      </c>
      <c r="Z488" s="27" t="str">
        <f t="shared" si="222"/>
        <v>VENCIDO</v>
      </c>
      <c r="AA488" s="76" t="s">
        <v>202</v>
      </c>
      <c r="AB488" s="29" t="str">
        <f t="shared" si="225"/>
        <v>H84R15</v>
      </c>
      <c r="AC488" s="29">
        <f t="shared" si="223"/>
        <v>1</v>
      </c>
      <c r="AD488" s="29" t="str">
        <f t="shared" si="226"/>
        <v>H84R15 - 1</v>
      </c>
      <c r="AE488" s="30">
        <f t="shared" si="210"/>
        <v>5</v>
      </c>
      <c r="AF488" s="30">
        <f t="shared" si="211"/>
        <v>1</v>
      </c>
      <c r="AG488" s="30" t="str">
        <f t="shared" si="212"/>
        <v>H84R15.</v>
      </c>
      <c r="AH488" s="30" t="str">
        <f t="shared" si="213"/>
        <v>H84R15</v>
      </c>
      <c r="AI488" s="82"/>
      <c r="AJ488" s="82"/>
      <c r="AK488" s="82"/>
    </row>
    <row r="489" spans="1:37" s="83" customFormat="1" ht="350.1" customHeight="1" x14ac:dyDescent="0.2">
      <c r="A489" s="26"/>
      <c r="B489" s="15">
        <v>488</v>
      </c>
      <c r="C489" s="26"/>
      <c r="D489" s="80"/>
      <c r="E489" s="80" t="s">
        <v>28</v>
      </c>
      <c r="F489" s="43" t="s">
        <v>407</v>
      </c>
      <c r="G489" s="78" t="s">
        <v>179</v>
      </c>
      <c r="H489" s="78" t="s">
        <v>1233</v>
      </c>
      <c r="I489" s="78" t="s">
        <v>992</v>
      </c>
      <c r="J489" s="80" t="s">
        <v>406</v>
      </c>
      <c r="K489" s="26">
        <v>3</v>
      </c>
      <c r="L489" s="42">
        <v>43101</v>
      </c>
      <c r="M489" s="42">
        <v>43403</v>
      </c>
      <c r="N489" s="21">
        <f t="shared" si="217"/>
        <v>43.142857142857146</v>
      </c>
      <c r="O489" s="26" t="s">
        <v>386</v>
      </c>
      <c r="P489" s="22">
        <v>1</v>
      </c>
      <c r="Q489" s="26" t="s">
        <v>1909</v>
      </c>
      <c r="R489" s="26"/>
      <c r="S489" s="23">
        <f t="shared" si="214"/>
        <v>-1446.7666666666667</v>
      </c>
      <c r="T489" s="24">
        <f t="shared" si="218"/>
        <v>33.333333333333329</v>
      </c>
      <c r="U489" s="25">
        <f t="shared" si="219"/>
        <v>14.380952380952381</v>
      </c>
      <c r="V489" s="25">
        <f t="shared" si="220"/>
        <v>14.380952380952381</v>
      </c>
      <c r="W489" s="25">
        <f t="shared" si="221"/>
        <v>43.142857142857146</v>
      </c>
      <c r="X489" s="26"/>
      <c r="Y489" s="27" t="str">
        <f t="shared" si="224"/>
        <v>VENCIDA</v>
      </c>
      <c r="Z489" s="27" t="str">
        <f t="shared" si="222"/>
        <v/>
      </c>
      <c r="AA489" s="76" t="s">
        <v>202</v>
      </c>
      <c r="AB489" s="29" t="str">
        <f t="shared" si="225"/>
        <v>H84R15</v>
      </c>
      <c r="AC489" s="29">
        <f t="shared" si="223"/>
        <v>2</v>
      </c>
      <c r="AD489" s="29" t="str">
        <f t="shared" si="226"/>
        <v>H84R15 - 2</v>
      </c>
      <c r="AE489" s="30">
        <f t="shared" si="210"/>
        <v>1</v>
      </c>
      <c r="AF489" s="30">
        <f t="shared" si="211"/>
        <v>1</v>
      </c>
      <c r="AG489" s="30" t="str">
        <f t="shared" si="212"/>
        <v>H84R15.</v>
      </c>
      <c r="AH489" s="30" t="str">
        <f t="shared" si="213"/>
        <v>H84R15</v>
      </c>
      <c r="AI489" s="82"/>
      <c r="AJ489" s="82"/>
      <c r="AK489" s="82"/>
    </row>
    <row r="490" spans="1:37" s="83" customFormat="1" ht="350.1" customHeight="1" x14ac:dyDescent="0.2">
      <c r="A490" s="26">
        <v>380</v>
      </c>
      <c r="B490" s="15">
        <v>489</v>
      </c>
      <c r="C490" s="26"/>
      <c r="D490" s="80" t="s">
        <v>1046</v>
      </c>
      <c r="E490" s="80" t="s">
        <v>28</v>
      </c>
      <c r="F490" s="43" t="s">
        <v>527</v>
      </c>
      <c r="G490" s="78" t="s">
        <v>180</v>
      </c>
      <c r="H490" s="78" t="s">
        <v>467</v>
      </c>
      <c r="I490" s="78" t="s">
        <v>524</v>
      </c>
      <c r="J490" s="80" t="s">
        <v>55</v>
      </c>
      <c r="K490" s="26">
        <v>4</v>
      </c>
      <c r="L490" s="42">
        <v>43040</v>
      </c>
      <c r="M490" s="42">
        <v>43403</v>
      </c>
      <c r="N490" s="21">
        <f t="shared" si="217"/>
        <v>51.857142857142854</v>
      </c>
      <c r="O490" s="26" t="s">
        <v>466</v>
      </c>
      <c r="P490" s="22">
        <v>3.9849999999999999</v>
      </c>
      <c r="Q490" s="26" t="s">
        <v>1909</v>
      </c>
      <c r="R490" s="26"/>
      <c r="S490" s="23">
        <f t="shared" si="214"/>
        <v>-1446.7666666666667</v>
      </c>
      <c r="T490" s="97">
        <f t="shared" si="218"/>
        <v>99.625</v>
      </c>
      <c r="U490" s="25">
        <f t="shared" si="219"/>
        <v>51.662678571428572</v>
      </c>
      <c r="V490" s="25">
        <f t="shared" si="220"/>
        <v>51.662678571428572</v>
      </c>
      <c r="W490" s="25">
        <f t="shared" si="221"/>
        <v>51.857142857142854</v>
      </c>
      <c r="X490" s="26"/>
      <c r="Y490" s="27" t="str">
        <f t="shared" si="224"/>
        <v>VENCIDA</v>
      </c>
      <c r="Z490" s="27" t="str">
        <f t="shared" si="222"/>
        <v>VENCIDO</v>
      </c>
      <c r="AA490" s="76" t="s">
        <v>202</v>
      </c>
      <c r="AB490" s="29" t="str">
        <f t="shared" si="225"/>
        <v>H88R15</v>
      </c>
      <c r="AC490" s="29">
        <f t="shared" si="223"/>
        <v>1</v>
      </c>
      <c r="AD490" s="29" t="str">
        <f t="shared" si="226"/>
        <v>H88R15 - 1</v>
      </c>
      <c r="AE490" s="30">
        <f t="shared" si="210"/>
        <v>1</v>
      </c>
      <c r="AF490" s="30">
        <f t="shared" si="211"/>
        <v>1</v>
      </c>
      <c r="AG490" s="30" t="str">
        <f t="shared" si="212"/>
        <v>H88R15.</v>
      </c>
      <c r="AH490" s="30" t="str">
        <f t="shared" si="213"/>
        <v>H88R15</v>
      </c>
      <c r="AI490" s="82"/>
      <c r="AJ490" s="82"/>
      <c r="AK490" s="82"/>
    </row>
    <row r="491" spans="1:37" s="83" customFormat="1" ht="350.1" customHeight="1" x14ac:dyDescent="0.2">
      <c r="A491" s="26">
        <v>381</v>
      </c>
      <c r="B491" s="15">
        <v>490</v>
      </c>
      <c r="C491" s="26"/>
      <c r="D491" s="80" t="s">
        <v>1046</v>
      </c>
      <c r="E491" s="80" t="s">
        <v>27</v>
      </c>
      <c r="F491" s="43" t="s">
        <v>528</v>
      </c>
      <c r="G491" s="78" t="s">
        <v>181</v>
      </c>
      <c r="H491" s="78" t="s">
        <v>525</v>
      </c>
      <c r="I491" s="78" t="s">
        <v>526</v>
      </c>
      <c r="J491" s="80" t="s">
        <v>522</v>
      </c>
      <c r="K491" s="26">
        <v>1</v>
      </c>
      <c r="L491" s="42">
        <v>43040</v>
      </c>
      <c r="M491" s="42">
        <v>43099</v>
      </c>
      <c r="N491" s="21">
        <f t="shared" si="217"/>
        <v>8.4285714285714288</v>
      </c>
      <c r="O491" s="26" t="s">
        <v>466</v>
      </c>
      <c r="P491" s="22">
        <v>1</v>
      </c>
      <c r="Q491" s="43" t="s">
        <v>2105</v>
      </c>
      <c r="R491" s="26"/>
      <c r="S491" s="23">
        <f t="shared" si="214"/>
        <v>-1436.6333333333334</v>
      </c>
      <c r="T491" s="24">
        <f t="shared" si="218"/>
        <v>100</v>
      </c>
      <c r="U491" s="25">
        <f t="shared" si="219"/>
        <v>8.4285714285714288</v>
      </c>
      <c r="V491" s="25">
        <f t="shared" si="220"/>
        <v>8.4285714285714288</v>
      </c>
      <c r="W491" s="25">
        <f t="shared" si="221"/>
        <v>8.4285714285714288</v>
      </c>
      <c r="X491" s="26"/>
      <c r="Y491" s="27" t="str">
        <f t="shared" si="224"/>
        <v>CUMPLIDA</v>
      </c>
      <c r="Z491" s="27" t="str">
        <f t="shared" si="222"/>
        <v>CUMPLIDO</v>
      </c>
      <c r="AA491" s="76" t="s">
        <v>202</v>
      </c>
      <c r="AB491" s="29" t="str">
        <f t="shared" si="225"/>
        <v>H89R15</v>
      </c>
      <c r="AC491" s="29">
        <f t="shared" si="223"/>
        <v>1</v>
      </c>
      <c r="AD491" s="29" t="str">
        <f t="shared" si="226"/>
        <v>H89R15 - 1</v>
      </c>
      <c r="AE491" s="30">
        <f t="shared" si="210"/>
        <v>5</v>
      </c>
      <c r="AF491" s="30">
        <f t="shared" si="211"/>
        <v>5</v>
      </c>
      <c r="AG491" s="30" t="str">
        <f t="shared" si="212"/>
        <v>H89R15.</v>
      </c>
      <c r="AH491" s="30" t="str">
        <f t="shared" si="213"/>
        <v>H89R15</v>
      </c>
      <c r="AI491" s="82"/>
      <c r="AJ491" s="82"/>
      <c r="AK491" s="82" t="s">
        <v>232</v>
      </c>
    </row>
    <row r="492" spans="1:37" s="83" customFormat="1" ht="350.1" customHeight="1" x14ac:dyDescent="0.2">
      <c r="A492" s="26">
        <v>382</v>
      </c>
      <c r="B492" s="15">
        <v>491</v>
      </c>
      <c r="C492" s="26"/>
      <c r="D492" s="80" t="s">
        <v>1047</v>
      </c>
      <c r="E492" s="80" t="s">
        <v>39</v>
      </c>
      <c r="F492" s="43" t="s">
        <v>1861</v>
      </c>
      <c r="G492" s="78" t="s">
        <v>463</v>
      </c>
      <c r="H492" s="78" t="s">
        <v>1857</v>
      </c>
      <c r="I492" s="78" t="s">
        <v>1855</v>
      </c>
      <c r="J492" s="80" t="s">
        <v>1856</v>
      </c>
      <c r="K492" s="26">
        <v>4</v>
      </c>
      <c r="L492" s="42">
        <v>43858</v>
      </c>
      <c r="M492" s="42">
        <v>44165</v>
      </c>
      <c r="N492" s="21">
        <f t="shared" si="217"/>
        <v>43.857142857142854</v>
      </c>
      <c r="O492" s="26" t="s">
        <v>19</v>
      </c>
      <c r="P492" s="22">
        <v>4</v>
      </c>
      <c r="Q492" s="101" t="s">
        <v>2348</v>
      </c>
      <c r="R492" s="102"/>
      <c r="S492" s="23">
        <f t="shared" si="214"/>
        <v>-1472.1666666666667</v>
      </c>
      <c r="T492" s="24">
        <f t="shared" si="218"/>
        <v>100</v>
      </c>
      <c r="U492" s="25">
        <f t="shared" si="219"/>
        <v>43.857142857142854</v>
      </c>
      <c r="V492" s="25">
        <f t="shared" si="220"/>
        <v>43.857142857142854</v>
      </c>
      <c r="W492" s="25">
        <f t="shared" si="221"/>
        <v>43.857142857142854</v>
      </c>
      <c r="X492" s="26"/>
      <c r="Y492" s="27" t="str">
        <f t="shared" si="224"/>
        <v>CUMPLIDA</v>
      </c>
      <c r="Z492" s="27" t="str">
        <f t="shared" si="222"/>
        <v>VENCIDO</v>
      </c>
      <c r="AA492" s="76" t="s">
        <v>202</v>
      </c>
      <c r="AB492" s="29" t="str">
        <f t="shared" si="225"/>
        <v>H92R15</v>
      </c>
      <c r="AC492" s="29">
        <f t="shared" si="223"/>
        <v>1</v>
      </c>
      <c r="AD492" s="29" t="str">
        <f t="shared" si="226"/>
        <v>H92R15 - 1</v>
      </c>
      <c r="AE492" s="30">
        <f t="shared" si="210"/>
        <v>5</v>
      </c>
      <c r="AF492" s="30">
        <f t="shared" si="211"/>
        <v>1</v>
      </c>
      <c r="AG492" s="30" t="str">
        <f t="shared" si="212"/>
        <v>H92R15.</v>
      </c>
      <c r="AH492" s="30" t="str">
        <f t="shared" si="213"/>
        <v>H92R15</v>
      </c>
      <c r="AI492" s="82"/>
      <c r="AJ492" s="82"/>
      <c r="AK492" s="82"/>
    </row>
    <row r="493" spans="1:37" s="83" customFormat="1" ht="350.1" customHeight="1" x14ac:dyDescent="0.2">
      <c r="A493" s="26"/>
      <c r="B493" s="15">
        <v>492</v>
      </c>
      <c r="C493" s="26"/>
      <c r="D493" s="80" t="s">
        <v>1047</v>
      </c>
      <c r="E493" s="80" t="s">
        <v>39</v>
      </c>
      <c r="F493" s="43" t="s">
        <v>1862</v>
      </c>
      <c r="G493" s="78" t="s">
        <v>463</v>
      </c>
      <c r="H493" s="78" t="s">
        <v>1860</v>
      </c>
      <c r="I493" s="78" t="s">
        <v>1864</v>
      </c>
      <c r="J493" s="80" t="s">
        <v>1863</v>
      </c>
      <c r="K493" s="26">
        <v>5</v>
      </c>
      <c r="L493" s="42">
        <v>43858</v>
      </c>
      <c r="M493" s="42">
        <v>44165</v>
      </c>
      <c r="N493" s="21">
        <f t="shared" ref="N493" si="227">(+M493-L493)/7</f>
        <v>43.857142857142854</v>
      </c>
      <c r="O493" s="26" t="s">
        <v>19</v>
      </c>
      <c r="P493" s="22">
        <v>2.5</v>
      </c>
      <c r="Q493" s="26" t="s">
        <v>1909</v>
      </c>
      <c r="R493" s="26"/>
      <c r="S493" s="23">
        <f t="shared" si="214"/>
        <v>-1472.1666666666667</v>
      </c>
      <c r="T493" s="24">
        <f t="shared" si="218"/>
        <v>50</v>
      </c>
      <c r="U493" s="25">
        <f t="shared" si="219"/>
        <v>21.928571428571427</v>
      </c>
      <c r="V493" s="25">
        <f t="shared" si="220"/>
        <v>21.928571428571427</v>
      </c>
      <c r="W493" s="25">
        <f t="shared" si="221"/>
        <v>43.857142857142854</v>
      </c>
      <c r="X493" s="26"/>
      <c r="Y493" s="27" t="str">
        <f t="shared" si="224"/>
        <v>VENCIDA</v>
      </c>
      <c r="Z493" s="27" t="str">
        <f t="shared" si="222"/>
        <v/>
      </c>
      <c r="AA493" s="76" t="s">
        <v>202</v>
      </c>
      <c r="AB493" s="29" t="str">
        <f t="shared" si="225"/>
        <v>H92R15</v>
      </c>
      <c r="AC493" s="29">
        <f t="shared" si="223"/>
        <v>2</v>
      </c>
      <c r="AD493" s="29" t="str">
        <f t="shared" si="226"/>
        <v>H92R15 - 2</v>
      </c>
      <c r="AE493" s="30">
        <f t="shared" si="210"/>
        <v>1</v>
      </c>
      <c r="AF493" s="30">
        <f t="shared" si="211"/>
        <v>1</v>
      </c>
      <c r="AG493" s="30" t="str">
        <f t="shared" si="212"/>
        <v>H92R15.</v>
      </c>
      <c r="AH493" s="30" t="str">
        <f t="shared" si="213"/>
        <v>H92R15</v>
      </c>
      <c r="AI493" s="82"/>
      <c r="AJ493" s="82"/>
      <c r="AK493" s="82"/>
    </row>
    <row r="494" spans="1:37" s="83" customFormat="1" ht="350.1" customHeight="1" x14ac:dyDescent="0.2">
      <c r="A494" s="26">
        <v>383</v>
      </c>
      <c r="B494" s="15">
        <v>493</v>
      </c>
      <c r="C494" s="26"/>
      <c r="D494" s="80" t="s">
        <v>1046</v>
      </c>
      <c r="E494" s="80" t="s">
        <v>26</v>
      </c>
      <c r="F494" s="43" t="s">
        <v>1865</v>
      </c>
      <c r="G494" s="78" t="s">
        <v>964</v>
      </c>
      <c r="H494" s="78" t="s">
        <v>1857</v>
      </c>
      <c r="I494" s="78" t="s">
        <v>1855</v>
      </c>
      <c r="J494" s="80" t="s">
        <v>1856</v>
      </c>
      <c r="K494" s="26">
        <v>4</v>
      </c>
      <c r="L494" s="100">
        <v>43858</v>
      </c>
      <c r="M494" s="100">
        <v>44165</v>
      </c>
      <c r="N494" s="21">
        <f t="shared" si="217"/>
        <v>43.857142857142854</v>
      </c>
      <c r="O494" s="26" t="s">
        <v>19</v>
      </c>
      <c r="P494" s="22">
        <v>4</v>
      </c>
      <c r="Q494" s="101" t="s">
        <v>2348</v>
      </c>
      <c r="R494" s="102"/>
      <c r="S494" s="23">
        <f t="shared" si="214"/>
        <v>-1472.1666666666667</v>
      </c>
      <c r="T494" s="24">
        <f t="shared" si="218"/>
        <v>100</v>
      </c>
      <c r="U494" s="25">
        <f t="shared" si="219"/>
        <v>43.857142857142854</v>
      </c>
      <c r="V494" s="25">
        <f t="shared" si="220"/>
        <v>43.857142857142854</v>
      </c>
      <c r="W494" s="25">
        <f t="shared" si="221"/>
        <v>43.857142857142854</v>
      </c>
      <c r="X494" s="26"/>
      <c r="Y494" s="27" t="str">
        <f t="shared" si="224"/>
        <v>CUMPLIDA</v>
      </c>
      <c r="Z494" s="27" t="str">
        <f t="shared" si="222"/>
        <v>VENCIDO</v>
      </c>
      <c r="AA494" s="76" t="s">
        <v>202</v>
      </c>
      <c r="AB494" s="29" t="str">
        <f t="shared" si="225"/>
        <v>H93R15</v>
      </c>
      <c r="AC494" s="29">
        <f t="shared" si="223"/>
        <v>1</v>
      </c>
      <c r="AD494" s="29" t="str">
        <f t="shared" si="226"/>
        <v>H93R15 - 1</v>
      </c>
      <c r="AE494" s="30">
        <f t="shared" si="210"/>
        <v>5</v>
      </c>
      <c r="AF494" s="30">
        <f t="shared" si="211"/>
        <v>1</v>
      </c>
      <c r="AG494" s="30" t="str">
        <f t="shared" si="212"/>
        <v>H93R15.</v>
      </c>
      <c r="AH494" s="30" t="str">
        <f t="shared" si="213"/>
        <v>H93R15</v>
      </c>
      <c r="AI494" s="82"/>
      <c r="AJ494" s="82"/>
      <c r="AK494" s="82"/>
    </row>
    <row r="495" spans="1:37" s="83" customFormat="1" ht="350.1" customHeight="1" x14ac:dyDescent="0.2">
      <c r="A495" s="26"/>
      <c r="B495" s="15">
        <v>494</v>
      </c>
      <c r="C495" s="26"/>
      <c r="D495" s="80" t="s">
        <v>1046</v>
      </c>
      <c r="E495" s="80" t="s">
        <v>26</v>
      </c>
      <c r="F495" s="43" t="s">
        <v>1866</v>
      </c>
      <c r="G495" s="78" t="s">
        <v>964</v>
      </c>
      <c r="H495" s="78" t="s">
        <v>1860</v>
      </c>
      <c r="I495" s="78" t="s">
        <v>1864</v>
      </c>
      <c r="J495" s="80" t="s">
        <v>1863</v>
      </c>
      <c r="K495" s="26">
        <v>5</v>
      </c>
      <c r="L495" s="100">
        <v>43858</v>
      </c>
      <c r="M495" s="100">
        <v>44165</v>
      </c>
      <c r="N495" s="21">
        <f t="shared" ref="N495" si="228">(+M495-L495)/7</f>
        <v>43.857142857142854</v>
      </c>
      <c r="O495" s="26" t="s">
        <v>19</v>
      </c>
      <c r="P495" s="22">
        <v>2.5</v>
      </c>
      <c r="Q495" s="26" t="s">
        <v>1909</v>
      </c>
      <c r="R495" s="26"/>
      <c r="S495" s="23">
        <f t="shared" si="214"/>
        <v>-1472.1666666666667</v>
      </c>
      <c r="T495" s="24">
        <f t="shared" si="218"/>
        <v>50</v>
      </c>
      <c r="U495" s="25">
        <f t="shared" si="219"/>
        <v>21.928571428571427</v>
      </c>
      <c r="V495" s="25">
        <f t="shared" si="220"/>
        <v>21.928571428571427</v>
      </c>
      <c r="W495" s="25">
        <f t="shared" si="221"/>
        <v>43.857142857142854</v>
      </c>
      <c r="X495" s="26"/>
      <c r="Y495" s="27" t="str">
        <f t="shared" si="224"/>
        <v>VENCIDA</v>
      </c>
      <c r="Z495" s="27" t="str">
        <f t="shared" si="222"/>
        <v/>
      </c>
      <c r="AA495" s="76" t="s">
        <v>202</v>
      </c>
      <c r="AB495" s="29" t="str">
        <f t="shared" si="225"/>
        <v>H93R15</v>
      </c>
      <c r="AC495" s="29">
        <f t="shared" si="223"/>
        <v>2</v>
      </c>
      <c r="AD495" s="29" t="str">
        <f t="shared" si="226"/>
        <v>H93R15 - 2</v>
      </c>
      <c r="AE495" s="30">
        <f t="shared" si="210"/>
        <v>1</v>
      </c>
      <c r="AF495" s="30">
        <f t="shared" si="211"/>
        <v>1</v>
      </c>
      <c r="AG495" s="30" t="str">
        <f t="shared" si="212"/>
        <v>H93R15.</v>
      </c>
      <c r="AH495" s="30" t="str">
        <f t="shared" si="213"/>
        <v>H93R15</v>
      </c>
      <c r="AI495" s="82"/>
      <c r="AJ495" s="82"/>
      <c r="AK495" s="82"/>
    </row>
    <row r="496" spans="1:37" s="83" customFormat="1" ht="350.1" customHeight="1" x14ac:dyDescent="0.2">
      <c r="A496" s="26">
        <v>384</v>
      </c>
      <c r="B496" s="15">
        <v>495</v>
      </c>
      <c r="C496" s="26"/>
      <c r="D496" s="80" t="s">
        <v>1046</v>
      </c>
      <c r="E496" s="80" t="s">
        <v>26</v>
      </c>
      <c r="F496" s="43" t="s">
        <v>1867</v>
      </c>
      <c r="G496" s="78" t="s">
        <v>965</v>
      </c>
      <c r="H496" s="78" t="s">
        <v>1854</v>
      </c>
      <c r="I496" s="78" t="s">
        <v>1855</v>
      </c>
      <c r="J496" s="80" t="s">
        <v>1856</v>
      </c>
      <c r="K496" s="26">
        <v>4</v>
      </c>
      <c r="L496" s="42">
        <v>43858</v>
      </c>
      <c r="M496" s="42">
        <v>44165</v>
      </c>
      <c r="N496" s="21">
        <f t="shared" si="217"/>
        <v>43.857142857142854</v>
      </c>
      <c r="O496" s="26" t="s">
        <v>19</v>
      </c>
      <c r="P496" s="22">
        <v>4</v>
      </c>
      <c r="Q496" s="101" t="s">
        <v>2348</v>
      </c>
      <c r="R496" s="102"/>
      <c r="S496" s="23">
        <f t="shared" si="214"/>
        <v>-1472.1666666666667</v>
      </c>
      <c r="T496" s="24">
        <f t="shared" si="218"/>
        <v>100</v>
      </c>
      <c r="U496" s="25">
        <f t="shared" si="219"/>
        <v>43.857142857142854</v>
      </c>
      <c r="V496" s="25">
        <f t="shared" si="220"/>
        <v>43.857142857142854</v>
      </c>
      <c r="W496" s="25">
        <f t="shared" si="221"/>
        <v>43.857142857142854</v>
      </c>
      <c r="X496" s="26"/>
      <c r="Y496" s="27" t="str">
        <f t="shared" si="224"/>
        <v>CUMPLIDA</v>
      </c>
      <c r="Z496" s="27" t="str">
        <f t="shared" si="222"/>
        <v>VENCIDO</v>
      </c>
      <c r="AA496" s="76" t="s">
        <v>202</v>
      </c>
      <c r="AB496" s="29" t="str">
        <f t="shared" si="225"/>
        <v>H94R15</v>
      </c>
      <c r="AC496" s="29">
        <f t="shared" si="223"/>
        <v>1</v>
      </c>
      <c r="AD496" s="29" t="str">
        <f t="shared" si="226"/>
        <v>H94R15 - 1</v>
      </c>
      <c r="AE496" s="30">
        <f t="shared" si="210"/>
        <v>5</v>
      </c>
      <c r="AF496" s="30">
        <f t="shared" si="211"/>
        <v>1</v>
      </c>
      <c r="AG496" s="30" t="str">
        <f t="shared" si="212"/>
        <v>H94R15.</v>
      </c>
      <c r="AH496" s="30" t="str">
        <f t="shared" si="213"/>
        <v>H94R15</v>
      </c>
      <c r="AI496" s="82"/>
      <c r="AJ496" s="82"/>
      <c r="AK496" s="82"/>
    </row>
    <row r="497" spans="1:37" s="83" customFormat="1" ht="350.1" customHeight="1" x14ac:dyDescent="0.2">
      <c r="A497" s="26"/>
      <c r="B497" s="15">
        <v>496</v>
      </c>
      <c r="C497" s="26"/>
      <c r="D497" s="80" t="s">
        <v>1046</v>
      </c>
      <c r="E497" s="80" t="s">
        <v>26</v>
      </c>
      <c r="F497" s="43" t="s">
        <v>1868</v>
      </c>
      <c r="G497" s="78" t="s">
        <v>965</v>
      </c>
      <c r="H497" s="78" t="s">
        <v>1854</v>
      </c>
      <c r="I497" s="78" t="s">
        <v>1858</v>
      </c>
      <c r="J497" s="80" t="s">
        <v>1863</v>
      </c>
      <c r="K497" s="26">
        <v>5</v>
      </c>
      <c r="L497" s="42">
        <v>43858</v>
      </c>
      <c r="M497" s="42">
        <v>44165</v>
      </c>
      <c r="N497" s="21">
        <f t="shared" ref="N497" si="229">(+M497-L497)/7</f>
        <v>43.857142857142854</v>
      </c>
      <c r="O497" s="26" t="s">
        <v>19</v>
      </c>
      <c r="P497" s="22">
        <v>2.5</v>
      </c>
      <c r="Q497" s="26" t="s">
        <v>1909</v>
      </c>
      <c r="R497" s="26"/>
      <c r="S497" s="23">
        <f t="shared" si="214"/>
        <v>-1472.1666666666667</v>
      </c>
      <c r="T497" s="24">
        <f t="shared" si="218"/>
        <v>50</v>
      </c>
      <c r="U497" s="25">
        <f t="shared" si="219"/>
        <v>21.928571428571427</v>
      </c>
      <c r="V497" s="25">
        <f t="shared" si="220"/>
        <v>21.928571428571427</v>
      </c>
      <c r="W497" s="25">
        <f t="shared" si="221"/>
        <v>43.857142857142854</v>
      </c>
      <c r="X497" s="26"/>
      <c r="Y497" s="27" t="str">
        <f t="shared" si="224"/>
        <v>VENCIDA</v>
      </c>
      <c r="Z497" s="27" t="str">
        <f t="shared" si="222"/>
        <v/>
      </c>
      <c r="AA497" s="76" t="s">
        <v>202</v>
      </c>
      <c r="AB497" s="29" t="str">
        <f t="shared" si="225"/>
        <v>H94R15</v>
      </c>
      <c r="AC497" s="29">
        <f t="shared" si="223"/>
        <v>2</v>
      </c>
      <c r="AD497" s="29" t="str">
        <f t="shared" si="226"/>
        <v>H94R15 - 2</v>
      </c>
      <c r="AE497" s="30">
        <f t="shared" si="210"/>
        <v>1</v>
      </c>
      <c r="AF497" s="30">
        <f t="shared" si="211"/>
        <v>1</v>
      </c>
      <c r="AG497" s="30" t="str">
        <f t="shared" si="212"/>
        <v>H94R15.</v>
      </c>
      <c r="AH497" s="30" t="str">
        <f t="shared" si="213"/>
        <v>H94R15</v>
      </c>
      <c r="AI497" s="82"/>
      <c r="AJ497" s="82"/>
      <c r="AK497" s="82"/>
    </row>
    <row r="498" spans="1:37" s="83" customFormat="1" ht="350.1" customHeight="1" x14ac:dyDescent="0.2">
      <c r="A498" s="26">
        <v>385</v>
      </c>
      <c r="B498" s="15">
        <v>497</v>
      </c>
      <c r="C498" s="26"/>
      <c r="D498" s="80" t="s">
        <v>1046</v>
      </c>
      <c r="E498" s="80" t="s">
        <v>26</v>
      </c>
      <c r="F498" s="43" t="s">
        <v>1869</v>
      </c>
      <c r="G498" s="78" t="s">
        <v>182</v>
      </c>
      <c r="H498" s="78" t="s">
        <v>1854</v>
      </c>
      <c r="I498" s="78" t="s">
        <v>1855</v>
      </c>
      <c r="J498" s="80" t="s">
        <v>1856</v>
      </c>
      <c r="K498" s="26">
        <v>4</v>
      </c>
      <c r="L498" s="42">
        <v>43858</v>
      </c>
      <c r="M498" s="42">
        <v>44165</v>
      </c>
      <c r="N498" s="21">
        <f t="shared" si="217"/>
        <v>43.857142857142854</v>
      </c>
      <c r="O498" s="26" t="s">
        <v>19</v>
      </c>
      <c r="P498" s="22">
        <v>4</v>
      </c>
      <c r="Q498" s="101" t="s">
        <v>2348</v>
      </c>
      <c r="R498" s="102"/>
      <c r="S498" s="23">
        <f t="shared" si="214"/>
        <v>-1472.1666666666667</v>
      </c>
      <c r="T498" s="24">
        <f t="shared" si="218"/>
        <v>100</v>
      </c>
      <c r="U498" s="25">
        <f t="shared" si="219"/>
        <v>43.857142857142854</v>
      </c>
      <c r="V498" s="25">
        <f t="shared" si="220"/>
        <v>43.857142857142854</v>
      </c>
      <c r="W498" s="25">
        <f t="shared" si="221"/>
        <v>43.857142857142854</v>
      </c>
      <c r="X498" s="26"/>
      <c r="Y498" s="27" t="str">
        <f t="shared" si="224"/>
        <v>CUMPLIDA</v>
      </c>
      <c r="Z498" s="27" t="str">
        <f t="shared" si="222"/>
        <v>VENCIDO</v>
      </c>
      <c r="AA498" s="76" t="s">
        <v>202</v>
      </c>
      <c r="AB498" s="29" t="str">
        <f t="shared" si="225"/>
        <v>H95R15</v>
      </c>
      <c r="AC498" s="29">
        <f t="shared" si="223"/>
        <v>1</v>
      </c>
      <c r="AD498" s="29" t="str">
        <f t="shared" si="226"/>
        <v>H95R15 - 1</v>
      </c>
      <c r="AE498" s="30">
        <f t="shared" si="210"/>
        <v>5</v>
      </c>
      <c r="AF498" s="30">
        <f t="shared" si="211"/>
        <v>1</v>
      </c>
      <c r="AG498" s="30" t="str">
        <f t="shared" si="212"/>
        <v>H95R15.</v>
      </c>
      <c r="AH498" s="30" t="str">
        <f t="shared" si="213"/>
        <v>H95R15</v>
      </c>
      <c r="AI498" s="82"/>
      <c r="AJ498" s="82"/>
      <c r="AK498" s="82"/>
    </row>
    <row r="499" spans="1:37" s="83" customFormat="1" ht="350.1" customHeight="1" x14ac:dyDescent="0.2">
      <c r="A499" s="26"/>
      <c r="B499" s="15">
        <v>498</v>
      </c>
      <c r="C499" s="26"/>
      <c r="D499" s="80" t="s">
        <v>1046</v>
      </c>
      <c r="E499" s="80" t="s">
        <v>26</v>
      </c>
      <c r="F499" s="43" t="s">
        <v>1870</v>
      </c>
      <c r="G499" s="78" t="s">
        <v>182</v>
      </c>
      <c r="H499" s="78" t="s">
        <v>1854</v>
      </c>
      <c r="I499" s="78" t="s">
        <v>1858</v>
      </c>
      <c r="J499" s="80" t="s">
        <v>1863</v>
      </c>
      <c r="K499" s="26">
        <v>5</v>
      </c>
      <c r="L499" s="42">
        <v>43858</v>
      </c>
      <c r="M499" s="42">
        <v>44165</v>
      </c>
      <c r="N499" s="21">
        <f t="shared" ref="N499" si="230">(+M499-L499)/7</f>
        <v>43.857142857142854</v>
      </c>
      <c r="O499" s="26" t="s">
        <v>19</v>
      </c>
      <c r="P499" s="22">
        <v>2.5</v>
      </c>
      <c r="Q499" s="26" t="s">
        <v>1909</v>
      </c>
      <c r="R499" s="26"/>
      <c r="S499" s="23">
        <f t="shared" si="214"/>
        <v>-1472.1666666666667</v>
      </c>
      <c r="T499" s="24">
        <f t="shared" si="218"/>
        <v>50</v>
      </c>
      <c r="U499" s="25">
        <f t="shared" si="219"/>
        <v>21.928571428571427</v>
      </c>
      <c r="V499" s="25">
        <f t="shared" si="220"/>
        <v>21.928571428571427</v>
      </c>
      <c r="W499" s="25">
        <f t="shared" si="221"/>
        <v>43.857142857142854</v>
      </c>
      <c r="X499" s="26"/>
      <c r="Y499" s="27" t="str">
        <f t="shared" si="224"/>
        <v>VENCIDA</v>
      </c>
      <c r="Z499" s="27" t="str">
        <f t="shared" si="222"/>
        <v/>
      </c>
      <c r="AA499" s="76" t="s">
        <v>202</v>
      </c>
      <c r="AB499" s="29" t="str">
        <f t="shared" si="225"/>
        <v>H95R15</v>
      </c>
      <c r="AC499" s="29">
        <f t="shared" si="223"/>
        <v>2</v>
      </c>
      <c r="AD499" s="29" t="str">
        <f t="shared" si="226"/>
        <v>H95R15 - 2</v>
      </c>
      <c r="AE499" s="30">
        <f t="shared" ref="AE499:AE562" si="231">IF(Y499="VENCIDA",1,IF(Y499="PRÓXIMA A VENCER",2,IF(Y499="EN TERMINO",3,IF(Y499="CON AVANCE",4,IF(Y499="CUMPLIDA",5,)))))</f>
        <v>1</v>
      </c>
      <c r="AF499" s="30">
        <f t="shared" ref="AF499:AF562" si="232">IF(AC500=AC499+1,MIN(AE499,AF500),AE499)</f>
        <v>1</v>
      </c>
      <c r="AG499" s="30" t="str">
        <f t="shared" ref="AG499:AG562" si="233">IF(A499&lt;&gt;"",MID(F499,1,FIND(" ",F499,1)-1),AG498)</f>
        <v>H95R15.</v>
      </c>
      <c r="AH499" s="30" t="str">
        <f t="shared" ref="AH499:AH562" si="234">IFERROR(MID(AG499,1,FIND(".",AG499,1)-1),AG499)</f>
        <v>H95R15</v>
      </c>
      <c r="AI499" s="82"/>
      <c r="AJ499" s="82"/>
      <c r="AK499" s="82"/>
    </row>
    <row r="500" spans="1:37" s="83" customFormat="1" ht="350.1" customHeight="1" x14ac:dyDescent="0.2">
      <c r="A500" s="26">
        <v>386</v>
      </c>
      <c r="B500" s="15">
        <v>499</v>
      </c>
      <c r="C500" s="26"/>
      <c r="D500" s="80" t="s">
        <v>1046</v>
      </c>
      <c r="E500" s="80" t="s">
        <v>39</v>
      </c>
      <c r="F500" s="43" t="s">
        <v>1255</v>
      </c>
      <c r="G500" s="78" t="s">
        <v>183</v>
      </c>
      <c r="H500" s="78" t="s">
        <v>408</v>
      </c>
      <c r="I500" s="78" t="s">
        <v>993</v>
      </c>
      <c r="J500" s="80" t="s">
        <v>377</v>
      </c>
      <c r="K500" s="26">
        <v>2</v>
      </c>
      <c r="L500" s="42">
        <v>43101</v>
      </c>
      <c r="M500" s="42">
        <v>43403</v>
      </c>
      <c r="N500" s="21">
        <f t="shared" si="217"/>
        <v>43.142857142857146</v>
      </c>
      <c r="O500" s="26" t="s">
        <v>386</v>
      </c>
      <c r="P500" s="22">
        <v>0</v>
      </c>
      <c r="Q500" s="26" t="s">
        <v>1909</v>
      </c>
      <c r="R500" s="26"/>
      <c r="S500" s="23">
        <f t="shared" si="214"/>
        <v>-1446.7666666666667</v>
      </c>
      <c r="T500" s="24">
        <f t="shared" si="218"/>
        <v>0</v>
      </c>
      <c r="U500" s="25">
        <f t="shared" si="219"/>
        <v>0</v>
      </c>
      <c r="V500" s="25">
        <f t="shared" si="220"/>
        <v>0</v>
      </c>
      <c r="W500" s="25">
        <f t="shared" si="221"/>
        <v>43.142857142857146</v>
      </c>
      <c r="X500" s="26"/>
      <c r="Y500" s="27" t="str">
        <f t="shared" si="224"/>
        <v>VENCIDA</v>
      </c>
      <c r="Z500" s="27" t="str">
        <f t="shared" si="222"/>
        <v>VENCIDO</v>
      </c>
      <c r="AA500" s="76" t="s">
        <v>202</v>
      </c>
      <c r="AB500" s="29" t="str">
        <f t="shared" si="225"/>
        <v>H96R15</v>
      </c>
      <c r="AC500" s="29">
        <f t="shared" si="223"/>
        <v>1</v>
      </c>
      <c r="AD500" s="29" t="str">
        <f t="shared" si="226"/>
        <v>H96R15 - 1</v>
      </c>
      <c r="AE500" s="30">
        <f t="shared" si="231"/>
        <v>1</v>
      </c>
      <c r="AF500" s="30">
        <f t="shared" si="232"/>
        <v>1</v>
      </c>
      <c r="AG500" s="30" t="str">
        <f t="shared" si="233"/>
        <v>H96R15.</v>
      </c>
      <c r="AH500" s="30" t="str">
        <f t="shared" si="234"/>
        <v>H96R15</v>
      </c>
      <c r="AI500" s="82"/>
      <c r="AJ500" s="82"/>
      <c r="AK500" s="82"/>
    </row>
    <row r="501" spans="1:37" s="83" customFormat="1" ht="350.1" customHeight="1" x14ac:dyDescent="0.2">
      <c r="A501" s="26">
        <v>387</v>
      </c>
      <c r="B501" s="15">
        <v>500</v>
      </c>
      <c r="C501" s="26"/>
      <c r="D501" s="80" t="s">
        <v>2116</v>
      </c>
      <c r="E501" s="80" t="s">
        <v>184</v>
      </c>
      <c r="F501" s="43" t="s">
        <v>460</v>
      </c>
      <c r="G501" s="78" t="s">
        <v>461</v>
      </c>
      <c r="H501" s="78" t="s">
        <v>1925</v>
      </c>
      <c r="I501" s="78" t="s">
        <v>1926</v>
      </c>
      <c r="J501" s="80" t="s">
        <v>440</v>
      </c>
      <c r="K501" s="26">
        <v>3</v>
      </c>
      <c r="L501" s="42">
        <v>43709</v>
      </c>
      <c r="M501" s="42">
        <v>44073</v>
      </c>
      <c r="N501" s="21">
        <f t="shared" si="217"/>
        <v>52</v>
      </c>
      <c r="O501" s="26" t="s">
        <v>428</v>
      </c>
      <c r="P501" s="22">
        <v>3</v>
      </c>
      <c r="Q501" s="26" t="s">
        <v>1909</v>
      </c>
      <c r="R501" s="26"/>
      <c r="S501" s="23">
        <f t="shared" si="214"/>
        <v>-1469.1</v>
      </c>
      <c r="T501" s="24">
        <f t="shared" si="218"/>
        <v>100</v>
      </c>
      <c r="U501" s="25">
        <f t="shared" si="219"/>
        <v>52</v>
      </c>
      <c r="V501" s="25">
        <f t="shared" si="220"/>
        <v>52</v>
      </c>
      <c r="W501" s="25">
        <f t="shared" si="221"/>
        <v>52</v>
      </c>
      <c r="X501" s="26"/>
      <c r="Y501" s="27" t="str">
        <f t="shared" si="224"/>
        <v>CUMPLIDA</v>
      </c>
      <c r="Z501" s="27" t="str">
        <f t="shared" si="222"/>
        <v>CUMPLIDO</v>
      </c>
      <c r="AA501" s="76" t="s">
        <v>202</v>
      </c>
      <c r="AB501" s="29" t="str">
        <f t="shared" si="225"/>
        <v>H97R15</v>
      </c>
      <c r="AC501" s="29">
        <f t="shared" si="223"/>
        <v>1</v>
      </c>
      <c r="AD501" s="29" t="str">
        <f t="shared" si="226"/>
        <v>H97R15 - 1</v>
      </c>
      <c r="AE501" s="30">
        <f t="shared" si="231"/>
        <v>5</v>
      </c>
      <c r="AF501" s="30">
        <f t="shared" si="232"/>
        <v>5</v>
      </c>
      <c r="AG501" s="30" t="str">
        <f t="shared" si="233"/>
        <v>H97R15.</v>
      </c>
      <c r="AH501" s="30" t="str">
        <f t="shared" si="234"/>
        <v>H97R15</v>
      </c>
      <c r="AI501" s="82"/>
      <c r="AJ501" s="82"/>
      <c r="AK501" s="82"/>
    </row>
    <row r="502" spans="1:37" s="83" customFormat="1" ht="350.1" customHeight="1" x14ac:dyDescent="0.2">
      <c r="A502" s="26">
        <v>388</v>
      </c>
      <c r="B502" s="15">
        <v>501</v>
      </c>
      <c r="C502" s="26"/>
      <c r="D502" s="80" t="s">
        <v>1046</v>
      </c>
      <c r="E502" s="80" t="s">
        <v>35</v>
      </c>
      <c r="F502" s="43" t="s">
        <v>1256</v>
      </c>
      <c r="G502" s="78" t="s">
        <v>320</v>
      </c>
      <c r="H502" s="78" t="s">
        <v>421</v>
      </c>
      <c r="I502" s="78" t="s">
        <v>422</v>
      </c>
      <c r="J502" s="80" t="s">
        <v>423</v>
      </c>
      <c r="K502" s="26">
        <v>2</v>
      </c>
      <c r="L502" s="42">
        <v>43040</v>
      </c>
      <c r="M502" s="42">
        <v>43099</v>
      </c>
      <c r="N502" s="21">
        <f t="shared" si="217"/>
        <v>8.4285714285714288</v>
      </c>
      <c r="O502" s="26" t="s">
        <v>414</v>
      </c>
      <c r="P502" s="26">
        <v>2</v>
      </c>
      <c r="Q502" s="26" t="s">
        <v>1909</v>
      </c>
      <c r="R502" s="26"/>
      <c r="S502" s="23">
        <f t="shared" si="214"/>
        <v>-1436.6333333333334</v>
      </c>
      <c r="T502" s="24">
        <f t="shared" si="218"/>
        <v>100</v>
      </c>
      <c r="U502" s="25">
        <f t="shared" si="219"/>
        <v>8.4285714285714288</v>
      </c>
      <c r="V502" s="25">
        <f t="shared" si="220"/>
        <v>8.4285714285714288</v>
      </c>
      <c r="W502" s="25">
        <f t="shared" si="221"/>
        <v>8.4285714285714288</v>
      </c>
      <c r="X502" s="26"/>
      <c r="Y502" s="27" t="str">
        <f t="shared" si="224"/>
        <v>CUMPLIDA</v>
      </c>
      <c r="Z502" s="27" t="str">
        <f t="shared" si="222"/>
        <v>CUMPLIDO</v>
      </c>
      <c r="AA502" s="76" t="s">
        <v>202</v>
      </c>
      <c r="AB502" s="29" t="str">
        <f t="shared" si="225"/>
        <v>H98R15</v>
      </c>
      <c r="AC502" s="29">
        <f t="shared" si="223"/>
        <v>1</v>
      </c>
      <c r="AD502" s="29" t="str">
        <f t="shared" si="226"/>
        <v>H98R15 - 1</v>
      </c>
      <c r="AE502" s="30">
        <f t="shared" si="231"/>
        <v>5</v>
      </c>
      <c r="AF502" s="30">
        <f t="shared" si="232"/>
        <v>5</v>
      </c>
      <c r="AG502" s="30" t="str">
        <f t="shared" si="233"/>
        <v>H98R15.</v>
      </c>
      <c r="AH502" s="30" t="str">
        <f t="shared" si="234"/>
        <v>H98R15</v>
      </c>
      <c r="AI502" s="82"/>
      <c r="AJ502" s="82"/>
      <c r="AK502" s="82"/>
    </row>
    <row r="503" spans="1:37" s="83" customFormat="1" ht="350.1" customHeight="1" x14ac:dyDescent="0.2">
      <c r="A503" s="26">
        <v>389</v>
      </c>
      <c r="B503" s="15">
        <v>502</v>
      </c>
      <c r="C503" s="26"/>
      <c r="D503" s="80" t="s">
        <v>1046</v>
      </c>
      <c r="E503" s="80" t="s">
        <v>34</v>
      </c>
      <c r="F503" s="43" t="s">
        <v>708</v>
      </c>
      <c r="G503" s="78" t="s">
        <v>305</v>
      </c>
      <c r="H503" s="78" t="s">
        <v>1917</v>
      </c>
      <c r="I503" s="78" t="s">
        <v>2536</v>
      </c>
      <c r="J503" s="80" t="s">
        <v>2535</v>
      </c>
      <c r="K503" s="26">
        <v>1</v>
      </c>
      <c r="L503" s="42">
        <v>43862</v>
      </c>
      <c r="M503" s="42">
        <v>43979</v>
      </c>
      <c r="N503" s="21">
        <f t="shared" si="217"/>
        <v>16.714285714285715</v>
      </c>
      <c r="O503" s="26" t="s">
        <v>1097</v>
      </c>
      <c r="P503" s="22">
        <v>0</v>
      </c>
      <c r="Q503" s="26" t="s">
        <v>1909</v>
      </c>
      <c r="R503" s="26"/>
      <c r="S503" s="23">
        <f t="shared" si="214"/>
        <v>-1465.9666666666667</v>
      </c>
      <c r="T503" s="24">
        <f t="shared" si="218"/>
        <v>0</v>
      </c>
      <c r="U503" s="25">
        <f t="shared" si="219"/>
        <v>0</v>
      </c>
      <c r="V503" s="25">
        <f t="shared" si="220"/>
        <v>0</v>
      </c>
      <c r="W503" s="25">
        <f t="shared" si="221"/>
        <v>16.714285714285715</v>
      </c>
      <c r="X503" s="26"/>
      <c r="Y503" s="27" t="str">
        <f t="shared" si="224"/>
        <v>VENCIDA</v>
      </c>
      <c r="Z503" s="27" t="str">
        <f t="shared" si="222"/>
        <v>VENCIDO</v>
      </c>
      <c r="AA503" s="76" t="s">
        <v>201</v>
      </c>
      <c r="AB503" s="29" t="str">
        <f t="shared" si="225"/>
        <v>H1R14</v>
      </c>
      <c r="AC503" s="29">
        <f t="shared" si="223"/>
        <v>1</v>
      </c>
      <c r="AD503" s="29" t="str">
        <f t="shared" si="226"/>
        <v>H1R14 - 1</v>
      </c>
      <c r="AE503" s="30">
        <f t="shared" si="231"/>
        <v>1</v>
      </c>
      <c r="AF503" s="30">
        <f t="shared" si="232"/>
        <v>1</v>
      </c>
      <c r="AG503" s="30" t="str">
        <f t="shared" si="233"/>
        <v>H1R14.</v>
      </c>
      <c r="AH503" s="30" t="str">
        <f t="shared" si="234"/>
        <v>H1R14</v>
      </c>
      <c r="AI503" s="82"/>
      <c r="AJ503" s="82"/>
      <c r="AK503" s="82"/>
    </row>
    <row r="504" spans="1:37" s="83" customFormat="1" ht="350.1" customHeight="1" x14ac:dyDescent="0.2">
      <c r="A504" s="26">
        <v>390</v>
      </c>
      <c r="B504" s="15">
        <v>503</v>
      </c>
      <c r="C504" s="26"/>
      <c r="D504" s="80" t="s">
        <v>1046</v>
      </c>
      <c r="E504" s="80" t="s">
        <v>29</v>
      </c>
      <c r="F504" s="43" t="s">
        <v>707</v>
      </c>
      <c r="G504" s="78" t="s">
        <v>304</v>
      </c>
      <c r="H504" s="78" t="s">
        <v>1917</v>
      </c>
      <c r="I504" s="78" t="s">
        <v>1905</v>
      </c>
      <c r="J504" s="80" t="s">
        <v>1851</v>
      </c>
      <c r="K504" s="26">
        <v>1</v>
      </c>
      <c r="L504" s="42">
        <v>43862</v>
      </c>
      <c r="M504" s="42">
        <v>43979</v>
      </c>
      <c r="N504" s="21">
        <f t="shared" si="217"/>
        <v>16.714285714285715</v>
      </c>
      <c r="O504" s="26" t="s">
        <v>1097</v>
      </c>
      <c r="P504" s="22">
        <v>0</v>
      </c>
      <c r="Q504" s="26" t="s">
        <v>1909</v>
      </c>
      <c r="R504" s="26"/>
      <c r="S504" s="23">
        <f t="shared" si="214"/>
        <v>-1465.9666666666667</v>
      </c>
      <c r="T504" s="24">
        <f t="shared" si="218"/>
        <v>0</v>
      </c>
      <c r="U504" s="25">
        <f t="shared" si="219"/>
        <v>0</v>
      </c>
      <c r="V504" s="25">
        <f t="shared" si="220"/>
        <v>0</v>
      </c>
      <c r="W504" s="25">
        <f t="shared" si="221"/>
        <v>16.714285714285715</v>
      </c>
      <c r="X504" s="26"/>
      <c r="Y504" s="27" t="str">
        <f t="shared" si="224"/>
        <v>VENCIDA</v>
      </c>
      <c r="Z504" s="27" t="str">
        <f t="shared" si="222"/>
        <v>VENCIDO</v>
      </c>
      <c r="AA504" s="76" t="s">
        <v>201</v>
      </c>
      <c r="AB504" s="29" t="str">
        <f t="shared" si="225"/>
        <v>H2R14</v>
      </c>
      <c r="AC504" s="29">
        <f t="shared" si="223"/>
        <v>1</v>
      </c>
      <c r="AD504" s="29" t="str">
        <f t="shared" si="226"/>
        <v>H2R14 - 1</v>
      </c>
      <c r="AE504" s="30">
        <f t="shared" si="231"/>
        <v>1</v>
      </c>
      <c r="AF504" s="30">
        <f t="shared" si="232"/>
        <v>1</v>
      </c>
      <c r="AG504" s="30" t="str">
        <f t="shared" si="233"/>
        <v>H2R14.</v>
      </c>
      <c r="AH504" s="30" t="str">
        <f t="shared" si="234"/>
        <v>H2R14</v>
      </c>
      <c r="AI504" s="82"/>
      <c r="AJ504" s="82"/>
      <c r="AK504" s="82"/>
    </row>
    <row r="505" spans="1:37" s="83" customFormat="1" ht="350.1" customHeight="1" x14ac:dyDescent="0.2">
      <c r="A505" s="26">
        <v>391</v>
      </c>
      <c r="B505" s="15">
        <v>504</v>
      </c>
      <c r="C505" s="26"/>
      <c r="D505" s="80" t="s">
        <v>1046</v>
      </c>
      <c r="E505" s="80" t="s">
        <v>29</v>
      </c>
      <c r="F505" s="43" t="s">
        <v>1486</v>
      </c>
      <c r="G505" s="43" t="s">
        <v>53</v>
      </c>
      <c r="H505" s="43" t="s">
        <v>1484</v>
      </c>
      <c r="I505" s="78" t="s">
        <v>709</v>
      </c>
      <c r="J505" s="80" t="s">
        <v>710</v>
      </c>
      <c r="K505" s="26">
        <v>1</v>
      </c>
      <c r="L505" s="42">
        <v>43040</v>
      </c>
      <c r="M505" s="42">
        <v>43099</v>
      </c>
      <c r="N505" s="21">
        <f t="shared" si="217"/>
        <v>8.4285714285714288</v>
      </c>
      <c r="O505" s="26" t="s">
        <v>688</v>
      </c>
      <c r="P505" s="22">
        <v>1</v>
      </c>
      <c r="Q505" s="26" t="s">
        <v>1909</v>
      </c>
      <c r="R505" s="26"/>
      <c r="S505" s="23">
        <f t="shared" si="214"/>
        <v>-1436.6333333333334</v>
      </c>
      <c r="T505" s="24">
        <f t="shared" si="218"/>
        <v>100</v>
      </c>
      <c r="U505" s="25">
        <f t="shared" si="219"/>
        <v>8.4285714285714288</v>
      </c>
      <c r="V505" s="25">
        <f t="shared" si="220"/>
        <v>8.4285714285714288</v>
      </c>
      <c r="W505" s="25">
        <f t="shared" si="221"/>
        <v>8.4285714285714288</v>
      </c>
      <c r="X505" s="26"/>
      <c r="Y505" s="27" t="str">
        <f t="shared" si="224"/>
        <v>CUMPLIDA</v>
      </c>
      <c r="Z505" s="27" t="str">
        <f t="shared" si="222"/>
        <v>CUMPLIDO</v>
      </c>
      <c r="AA505" s="76" t="s">
        <v>201</v>
      </c>
      <c r="AB505" s="29" t="str">
        <f t="shared" si="225"/>
        <v>H4R14</v>
      </c>
      <c r="AC505" s="29">
        <f t="shared" si="223"/>
        <v>1</v>
      </c>
      <c r="AD505" s="29" t="str">
        <f t="shared" si="226"/>
        <v>H4R14 - 1</v>
      </c>
      <c r="AE505" s="30">
        <f t="shared" si="231"/>
        <v>5</v>
      </c>
      <c r="AF505" s="30">
        <f t="shared" si="232"/>
        <v>5</v>
      </c>
      <c r="AG505" s="30" t="str">
        <f t="shared" si="233"/>
        <v>H4R14.</v>
      </c>
      <c r="AH505" s="30" t="str">
        <f t="shared" si="234"/>
        <v>H4R14</v>
      </c>
      <c r="AI505" s="82"/>
      <c r="AJ505" s="82"/>
      <c r="AK505" s="82"/>
    </row>
    <row r="506" spans="1:37" s="83" customFormat="1" ht="350.1" customHeight="1" x14ac:dyDescent="0.2">
      <c r="A506" s="26">
        <v>392</v>
      </c>
      <c r="B506" s="15">
        <v>505</v>
      </c>
      <c r="C506" s="26"/>
      <c r="D506" s="80" t="s">
        <v>1293</v>
      </c>
      <c r="E506" s="80" t="s">
        <v>38</v>
      </c>
      <c r="F506" s="43" t="s">
        <v>570</v>
      </c>
      <c r="G506" s="43" t="s">
        <v>573</v>
      </c>
      <c r="H506" s="43" t="s">
        <v>2167</v>
      </c>
      <c r="I506" s="78" t="s">
        <v>2169</v>
      </c>
      <c r="J506" s="80" t="s">
        <v>2165</v>
      </c>
      <c r="K506" s="26">
        <v>2</v>
      </c>
      <c r="L506" s="42">
        <v>44044</v>
      </c>
      <c r="M506" s="42">
        <v>44285</v>
      </c>
      <c r="N506" s="21">
        <f t="shared" si="217"/>
        <v>34.428571428571431</v>
      </c>
      <c r="O506" s="26" t="s">
        <v>529</v>
      </c>
      <c r="P506" s="22">
        <v>0</v>
      </c>
      <c r="Q506" s="43" t="s">
        <v>2149</v>
      </c>
      <c r="R506" s="26"/>
      <c r="S506" s="23">
        <f t="shared" si="214"/>
        <v>-1476.1666666666667</v>
      </c>
      <c r="T506" s="24">
        <f t="shared" si="218"/>
        <v>0</v>
      </c>
      <c r="U506" s="25">
        <f t="shared" si="219"/>
        <v>0</v>
      </c>
      <c r="V506" s="25">
        <f t="shared" si="220"/>
        <v>0</v>
      </c>
      <c r="W506" s="25">
        <f t="shared" si="221"/>
        <v>34.428571428571431</v>
      </c>
      <c r="X506" s="26"/>
      <c r="Y506" s="27" t="str">
        <f t="shared" si="224"/>
        <v>VENCIDA</v>
      </c>
      <c r="Z506" s="27" t="str">
        <f t="shared" si="222"/>
        <v>VENCIDO</v>
      </c>
      <c r="AA506" s="76" t="s">
        <v>201</v>
      </c>
      <c r="AB506" s="29" t="str">
        <f t="shared" si="225"/>
        <v>H5R14</v>
      </c>
      <c r="AC506" s="29">
        <f t="shared" si="223"/>
        <v>1</v>
      </c>
      <c r="AD506" s="29" t="str">
        <f t="shared" si="226"/>
        <v>H5R14 - 1</v>
      </c>
      <c r="AE506" s="30">
        <f t="shared" si="231"/>
        <v>1</v>
      </c>
      <c r="AF506" s="30">
        <f t="shared" si="232"/>
        <v>1</v>
      </c>
      <c r="AG506" s="30" t="str">
        <f t="shared" si="233"/>
        <v>H5R14.</v>
      </c>
      <c r="AH506" s="30" t="str">
        <f t="shared" si="234"/>
        <v>H5R14</v>
      </c>
      <c r="AI506" s="82"/>
      <c r="AJ506" s="82"/>
      <c r="AK506" s="82"/>
    </row>
    <row r="507" spans="1:37" s="83" customFormat="1" ht="350.1" customHeight="1" x14ac:dyDescent="0.2">
      <c r="A507" s="26"/>
      <c r="B507" s="15">
        <v>506</v>
      </c>
      <c r="C507" s="26"/>
      <c r="D507" s="80"/>
      <c r="E507" s="80" t="s">
        <v>38</v>
      </c>
      <c r="F507" s="43" t="s">
        <v>571</v>
      </c>
      <c r="G507" s="43" t="s">
        <v>572</v>
      </c>
      <c r="H507" s="43" t="s">
        <v>2168</v>
      </c>
      <c r="I507" s="78" t="s">
        <v>2170</v>
      </c>
      <c r="J507" s="80" t="s">
        <v>2166</v>
      </c>
      <c r="K507" s="26">
        <v>4</v>
      </c>
      <c r="L507" s="42">
        <v>44044</v>
      </c>
      <c r="M507" s="42">
        <v>44316</v>
      </c>
      <c r="N507" s="21">
        <f t="shared" si="217"/>
        <v>38.857142857142854</v>
      </c>
      <c r="O507" s="26" t="s">
        <v>529</v>
      </c>
      <c r="P507" s="22">
        <v>0</v>
      </c>
      <c r="Q507" s="43" t="s">
        <v>2149</v>
      </c>
      <c r="R507" s="26"/>
      <c r="S507" s="23">
        <f t="shared" si="214"/>
        <v>-1477.2</v>
      </c>
      <c r="T507" s="24">
        <f t="shared" si="218"/>
        <v>0</v>
      </c>
      <c r="U507" s="25">
        <f t="shared" si="219"/>
        <v>0</v>
      </c>
      <c r="V507" s="25">
        <f t="shared" si="220"/>
        <v>0</v>
      </c>
      <c r="W507" s="25">
        <f t="shared" si="221"/>
        <v>0</v>
      </c>
      <c r="X507" s="26"/>
      <c r="Y507" s="27" t="str">
        <f t="shared" si="224"/>
        <v>PRÓXIMA A VENCER</v>
      </c>
      <c r="Z507" s="27" t="str">
        <f t="shared" si="222"/>
        <v/>
      </c>
      <c r="AA507" s="76" t="s">
        <v>201</v>
      </c>
      <c r="AB507" s="29" t="str">
        <f t="shared" si="225"/>
        <v>H5R14</v>
      </c>
      <c r="AC507" s="29">
        <f t="shared" si="223"/>
        <v>2</v>
      </c>
      <c r="AD507" s="29" t="str">
        <f t="shared" si="226"/>
        <v>H5R14 - 2</v>
      </c>
      <c r="AE507" s="30">
        <f t="shared" si="231"/>
        <v>2</v>
      </c>
      <c r="AF507" s="30">
        <f t="shared" si="232"/>
        <v>2</v>
      </c>
      <c r="AG507" s="30" t="str">
        <f t="shared" si="233"/>
        <v>H5R14.</v>
      </c>
      <c r="AH507" s="30" t="str">
        <f t="shared" si="234"/>
        <v>H5R14</v>
      </c>
      <c r="AI507" s="82"/>
      <c r="AJ507" s="82"/>
      <c r="AK507" s="82" t="s">
        <v>232</v>
      </c>
    </row>
    <row r="508" spans="1:37" s="83" customFormat="1" ht="350.1" customHeight="1" x14ac:dyDescent="0.2">
      <c r="A508" s="26">
        <v>393</v>
      </c>
      <c r="B508" s="15">
        <v>507</v>
      </c>
      <c r="C508" s="26"/>
      <c r="D508" s="80" t="s">
        <v>1046</v>
      </c>
      <c r="E508" s="80" t="s">
        <v>29</v>
      </c>
      <c r="F508" s="43" t="s">
        <v>1487</v>
      </c>
      <c r="G508" s="43" t="s">
        <v>54</v>
      </c>
      <c r="H508" s="43" t="s">
        <v>380</v>
      </c>
      <c r="I508" s="78" t="s">
        <v>381</v>
      </c>
      <c r="J508" s="80" t="s">
        <v>23</v>
      </c>
      <c r="K508" s="26">
        <v>3</v>
      </c>
      <c r="L508" s="42">
        <v>43040</v>
      </c>
      <c r="M508" s="42">
        <v>43312</v>
      </c>
      <c r="N508" s="21">
        <f t="shared" si="217"/>
        <v>38.857142857142854</v>
      </c>
      <c r="O508" s="22" t="s">
        <v>1541</v>
      </c>
      <c r="P508" s="22">
        <v>3</v>
      </c>
      <c r="Q508" s="26" t="s">
        <v>1909</v>
      </c>
      <c r="R508" s="26"/>
      <c r="S508" s="23">
        <f t="shared" si="214"/>
        <v>-1443.7333333333333</v>
      </c>
      <c r="T508" s="24">
        <f t="shared" si="218"/>
        <v>100</v>
      </c>
      <c r="U508" s="25">
        <f t="shared" si="219"/>
        <v>38.857142857142854</v>
      </c>
      <c r="V508" s="25">
        <f t="shared" si="220"/>
        <v>38.857142857142854</v>
      </c>
      <c r="W508" s="25">
        <f t="shared" si="221"/>
        <v>38.857142857142854</v>
      </c>
      <c r="X508" s="26"/>
      <c r="Y508" s="27" t="str">
        <f t="shared" si="224"/>
        <v>CUMPLIDA</v>
      </c>
      <c r="Z508" s="27" t="str">
        <f t="shared" si="222"/>
        <v>CUMPLIDO</v>
      </c>
      <c r="AA508" s="76" t="s">
        <v>201</v>
      </c>
      <c r="AB508" s="29" t="str">
        <f t="shared" si="225"/>
        <v>H6R14</v>
      </c>
      <c r="AC508" s="29">
        <f t="shared" si="223"/>
        <v>1</v>
      </c>
      <c r="AD508" s="29" t="str">
        <f t="shared" si="226"/>
        <v>H6R14 - 1</v>
      </c>
      <c r="AE508" s="30">
        <f t="shared" si="231"/>
        <v>5</v>
      </c>
      <c r="AF508" s="30">
        <f t="shared" si="232"/>
        <v>5</v>
      </c>
      <c r="AG508" s="30" t="str">
        <f t="shared" si="233"/>
        <v>H6R14.</v>
      </c>
      <c r="AH508" s="30" t="str">
        <f t="shared" si="234"/>
        <v>H6R14</v>
      </c>
      <c r="AI508" s="82"/>
      <c r="AJ508" s="82"/>
      <c r="AK508" s="82"/>
    </row>
    <row r="509" spans="1:37" s="83" customFormat="1" ht="350.1" customHeight="1" x14ac:dyDescent="0.2">
      <c r="A509" s="26">
        <v>394</v>
      </c>
      <c r="B509" s="15">
        <v>508</v>
      </c>
      <c r="C509" s="26"/>
      <c r="D509" s="80" t="s">
        <v>1046</v>
      </c>
      <c r="E509" s="80" t="s">
        <v>34</v>
      </c>
      <c r="F509" s="43" t="s">
        <v>1488</v>
      </c>
      <c r="G509" s="78" t="s">
        <v>56</v>
      </c>
      <c r="H509" s="78" t="s">
        <v>383</v>
      </c>
      <c r="I509" s="78" t="s">
        <v>384</v>
      </c>
      <c r="J509" s="80" t="s">
        <v>385</v>
      </c>
      <c r="K509" s="26">
        <v>2</v>
      </c>
      <c r="L509" s="42">
        <v>43040</v>
      </c>
      <c r="M509" s="42">
        <v>43189</v>
      </c>
      <c r="N509" s="21">
        <f t="shared" si="217"/>
        <v>21.285714285714285</v>
      </c>
      <c r="O509" s="22" t="s">
        <v>1541</v>
      </c>
      <c r="P509" s="22">
        <v>2</v>
      </c>
      <c r="Q509" s="26" t="s">
        <v>1909</v>
      </c>
      <c r="R509" s="26"/>
      <c r="S509" s="23">
        <f t="shared" si="214"/>
        <v>-1439.6333333333334</v>
      </c>
      <c r="T509" s="24">
        <f t="shared" si="218"/>
        <v>100</v>
      </c>
      <c r="U509" s="25">
        <f t="shared" si="219"/>
        <v>21.285714285714285</v>
      </c>
      <c r="V509" s="25">
        <f t="shared" si="220"/>
        <v>21.285714285714285</v>
      </c>
      <c r="W509" s="25">
        <f t="shared" si="221"/>
        <v>21.285714285714285</v>
      </c>
      <c r="X509" s="26"/>
      <c r="Y509" s="27" t="str">
        <f t="shared" si="224"/>
        <v>CUMPLIDA</v>
      </c>
      <c r="Z509" s="27" t="str">
        <f t="shared" si="222"/>
        <v>CUMPLIDO</v>
      </c>
      <c r="AA509" s="76" t="s">
        <v>201</v>
      </c>
      <c r="AB509" s="29" t="str">
        <f t="shared" si="225"/>
        <v>H9R14</v>
      </c>
      <c r="AC509" s="29">
        <f t="shared" si="223"/>
        <v>1</v>
      </c>
      <c r="AD509" s="29" t="str">
        <f t="shared" si="226"/>
        <v>H9R14 - 1</v>
      </c>
      <c r="AE509" s="30">
        <f t="shared" si="231"/>
        <v>5</v>
      </c>
      <c r="AF509" s="30">
        <f t="shared" si="232"/>
        <v>5</v>
      </c>
      <c r="AG509" s="30" t="str">
        <f t="shared" si="233"/>
        <v>H9R14.</v>
      </c>
      <c r="AH509" s="30" t="str">
        <f t="shared" si="234"/>
        <v>H9R14</v>
      </c>
      <c r="AI509" s="82"/>
      <c r="AJ509" s="82"/>
      <c r="AK509" s="82"/>
    </row>
    <row r="510" spans="1:37" s="83" customFormat="1" ht="350.1" customHeight="1" x14ac:dyDescent="0.2">
      <c r="A510" s="26">
        <v>395</v>
      </c>
      <c r="B510" s="15">
        <v>509</v>
      </c>
      <c r="C510" s="26"/>
      <c r="D510" s="80" t="s">
        <v>1046</v>
      </c>
      <c r="E510" s="80" t="s">
        <v>29</v>
      </c>
      <c r="F510" s="43" t="s">
        <v>713</v>
      </c>
      <c r="G510" s="78" t="s">
        <v>57</v>
      </c>
      <c r="H510" s="78" t="s">
        <v>711</v>
      </c>
      <c r="I510" s="78" t="s">
        <v>714</v>
      </c>
      <c r="J510" s="80" t="s">
        <v>712</v>
      </c>
      <c r="K510" s="26">
        <v>2</v>
      </c>
      <c r="L510" s="42">
        <v>43040</v>
      </c>
      <c r="M510" s="42">
        <v>43189</v>
      </c>
      <c r="N510" s="21">
        <f t="shared" si="217"/>
        <v>21.285714285714285</v>
      </c>
      <c r="O510" s="26" t="s">
        <v>688</v>
      </c>
      <c r="P510" s="22">
        <v>2</v>
      </c>
      <c r="Q510" s="26" t="s">
        <v>1909</v>
      </c>
      <c r="R510" s="26"/>
      <c r="S510" s="23">
        <f t="shared" si="214"/>
        <v>-1439.6333333333334</v>
      </c>
      <c r="T510" s="24">
        <f t="shared" si="218"/>
        <v>100</v>
      </c>
      <c r="U510" s="25">
        <f t="shared" si="219"/>
        <v>21.285714285714285</v>
      </c>
      <c r="V510" s="25">
        <f t="shared" si="220"/>
        <v>21.285714285714285</v>
      </c>
      <c r="W510" s="25">
        <f t="shared" si="221"/>
        <v>21.285714285714285</v>
      </c>
      <c r="X510" s="26"/>
      <c r="Y510" s="27" t="str">
        <f t="shared" si="224"/>
        <v>CUMPLIDA</v>
      </c>
      <c r="Z510" s="27" t="str">
        <f t="shared" si="222"/>
        <v>CUMPLIDO</v>
      </c>
      <c r="AA510" s="76" t="s">
        <v>201</v>
      </c>
      <c r="AB510" s="29" t="str">
        <f t="shared" si="225"/>
        <v>H11R14</v>
      </c>
      <c r="AC510" s="29">
        <f t="shared" si="223"/>
        <v>1</v>
      </c>
      <c r="AD510" s="29" t="str">
        <f t="shared" si="226"/>
        <v>H11R14 - 1</v>
      </c>
      <c r="AE510" s="30">
        <f t="shared" si="231"/>
        <v>5</v>
      </c>
      <c r="AF510" s="30">
        <f t="shared" si="232"/>
        <v>5</v>
      </c>
      <c r="AG510" s="30" t="str">
        <f t="shared" si="233"/>
        <v>H11R14.</v>
      </c>
      <c r="AH510" s="30" t="str">
        <f t="shared" si="234"/>
        <v>H11R14</v>
      </c>
      <c r="AI510" s="82"/>
      <c r="AJ510" s="82"/>
      <c r="AK510" s="82"/>
    </row>
    <row r="511" spans="1:37" s="83" customFormat="1" ht="350.1" customHeight="1" x14ac:dyDescent="0.2">
      <c r="A511" s="26">
        <v>396</v>
      </c>
      <c r="B511" s="15">
        <v>510</v>
      </c>
      <c r="C511" s="26"/>
      <c r="D511" s="80" t="s">
        <v>1046</v>
      </c>
      <c r="E511" s="80" t="s">
        <v>35</v>
      </c>
      <c r="F511" s="43" t="s">
        <v>1489</v>
      </c>
      <c r="G511" s="78" t="s">
        <v>58</v>
      </c>
      <c r="H511" s="103" t="s">
        <v>358</v>
      </c>
      <c r="I511" s="43" t="s">
        <v>359</v>
      </c>
      <c r="J511" s="77" t="s">
        <v>336</v>
      </c>
      <c r="K511" s="77">
        <v>3</v>
      </c>
      <c r="L511" s="104">
        <v>43040</v>
      </c>
      <c r="M511" s="104">
        <v>43403</v>
      </c>
      <c r="N511" s="21">
        <f t="shared" si="217"/>
        <v>51.857142857142854</v>
      </c>
      <c r="O511" s="77" t="s">
        <v>688</v>
      </c>
      <c r="P511" s="22">
        <v>3</v>
      </c>
      <c r="Q511" s="43" t="s">
        <v>2543</v>
      </c>
      <c r="R511" s="88">
        <v>44238</v>
      </c>
      <c r="S511" s="23">
        <f t="shared" si="214"/>
        <v>27.833333333333332</v>
      </c>
      <c r="T511" s="24">
        <f t="shared" si="218"/>
        <v>100</v>
      </c>
      <c r="U511" s="25">
        <f t="shared" si="219"/>
        <v>51.857142857142854</v>
      </c>
      <c r="V511" s="25">
        <f t="shared" si="220"/>
        <v>51.857142857142854</v>
      </c>
      <c r="W511" s="25">
        <f t="shared" si="221"/>
        <v>51.857142857142854</v>
      </c>
      <c r="X511" s="26"/>
      <c r="Y511" s="27" t="str">
        <f t="shared" si="224"/>
        <v>CUMPLIDA</v>
      </c>
      <c r="Z511" s="27" t="str">
        <f t="shared" si="222"/>
        <v>CUMPLIDO</v>
      </c>
      <c r="AA511" s="76" t="s">
        <v>201</v>
      </c>
      <c r="AB511" s="29" t="str">
        <f t="shared" si="225"/>
        <v>H13R14</v>
      </c>
      <c r="AC511" s="29">
        <f t="shared" si="223"/>
        <v>1</v>
      </c>
      <c r="AD511" s="29" t="str">
        <f t="shared" si="226"/>
        <v>H13R14 - 1</v>
      </c>
      <c r="AE511" s="30">
        <f t="shared" si="231"/>
        <v>5</v>
      </c>
      <c r="AF511" s="30">
        <f t="shared" si="232"/>
        <v>5</v>
      </c>
      <c r="AG511" s="30" t="str">
        <f t="shared" si="233"/>
        <v>H13R14.</v>
      </c>
      <c r="AH511" s="30" t="str">
        <f t="shared" si="234"/>
        <v>H13R14</v>
      </c>
      <c r="AI511" s="82"/>
      <c r="AJ511" s="82"/>
      <c r="AK511" s="82"/>
    </row>
    <row r="512" spans="1:37" s="83" customFormat="1" ht="350.1" customHeight="1" x14ac:dyDescent="0.2">
      <c r="A512" s="26">
        <v>397</v>
      </c>
      <c r="B512" s="15">
        <v>511</v>
      </c>
      <c r="C512" s="26"/>
      <c r="D512" s="80" t="s">
        <v>1294</v>
      </c>
      <c r="E512" s="80" t="s">
        <v>29</v>
      </c>
      <c r="F512" s="43" t="s">
        <v>1490</v>
      </c>
      <c r="G512" s="78" t="s">
        <v>59</v>
      </c>
      <c r="H512" s="43" t="s">
        <v>360</v>
      </c>
      <c r="I512" s="43" t="s">
        <v>361</v>
      </c>
      <c r="J512" s="77" t="s">
        <v>362</v>
      </c>
      <c r="K512" s="105">
        <v>1</v>
      </c>
      <c r="L512" s="104">
        <v>43132</v>
      </c>
      <c r="M512" s="104">
        <v>43159</v>
      </c>
      <c r="N512" s="21">
        <f t="shared" si="217"/>
        <v>3.8571428571428572</v>
      </c>
      <c r="O512" s="77" t="s">
        <v>24</v>
      </c>
      <c r="P512" s="22">
        <v>1</v>
      </c>
      <c r="Q512" s="26" t="s">
        <v>1909</v>
      </c>
      <c r="R512" s="26"/>
      <c r="S512" s="23">
        <f t="shared" si="214"/>
        <v>-1438.6333333333334</v>
      </c>
      <c r="T512" s="24">
        <f t="shared" si="218"/>
        <v>100</v>
      </c>
      <c r="U512" s="25">
        <f t="shared" si="219"/>
        <v>3.8571428571428572</v>
      </c>
      <c r="V512" s="25">
        <f t="shared" si="220"/>
        <v>3.8571428571428572</v>
      </c>
      <c r="W512" s="25">
        <f t="shared" si="221"/>
        <v>3.8571428571428572</v>
      </c>
      <c r="X512" s="26"/>
      <c r="Y512" s="27" t="str">
        <f t="shared" si="224"/>
        <v>CUMPLIDA</v>
      </c>
      <c r="Z512" s="27" t="str">
        <f t="shared" si="222"/>
        <v>CUMPLIDO</v>
      </c>
      <c r="AA512" s="76" t="s">
        <v>201</v>
      </c>
      <c r="AB512" s="29" t="str">
        <f t="shared" si="225"/>
        <v>H17R14</v>
      </c>
      <c r="AC512" s="29">
        <f t="shared" si="223"/>
        <v>1</v>
      </c>
      <c r="AD512" s="29" t="str">
        <f t="shared" si="226"/>
        <v>H17R14 - 1</v>
      </c>
      <c r="AE512" s="30">
        <f t="shared" si="231"/>
        <v>5</v>
      </c>
      <c r="AF512" s="30">
        <f t="shared" si="232"/>
        <v>5</v>
      </c>
      <c r="AG512" s="30" t="str">
        <f t="shared" si="233"/>
        <v>H17R14.</v>
      </c>
      <c r="AH512" s="30" t="str">
        <f t="shared" si="234"/>
        <v>H17R14</v>
      </c>
      <c r="AI512" s="82"/>
      <c r="AJ512" s="82"/>
      <c r="AK512" s="82"/>
    </row>
    <row r="513" spans="1:37" s="83" customFormat="1" ht="350.1" customHeight="1" x14ac:dyDescent="0.2">
      <c r="A513" s="26">
        <v>398</v>
      </c>
      <c r="B513" s="15">
        <v>512</v>
      </c>
      <c r="C513" s="26"/>
      <c r="D513" s="80" t="s">
        <v>1046</v>
      </c>
      <c r="E513" s="80" t="s">
        <v>29</v>
      </c>
      <c r="F513" s="43" t="s">
        <v>1491</v>
      </c>
      <c r="G513" s="78" t="s">
        <v>60</v>
      </c>
      <c r="H513" s="103" t="s">
        <v>363</v>
      </c>
      <c r="I513" s="43" t="s">
        <v>364</v>
      </c>
      <c r="J513" s="88" t="s">
        <v>365</v>
      </c>
      <c r="K513" s="105">
        <v>4</v>
      </c>
      <c r="L513" s="104">
        <v>43040</v>
      </c>
      <c r="M513" s="104">
        <v>43403</v>
      </c>
      <c r="N513" s="21">
        <f t="shared" si="217"/>
        <v>51.857142857142854</v>
      </c>
      <c r="O513" s="77" t="s">
        <v>24</v>
      </c>
      <c r="P513" s="22">
        <v>4</v>
      </c>
      <c r="Q513" s="43" t="s">
        <v>2359</v>
      </c>
      <c r="R513" s="26"/>
      <c r="S513" s="23">
        <f t="shared" si="214"/>
        <v>-1446.7666666666667</v>
      </c>
      <c r="T513" s="24">
        <f t="shared" si="218"/>
        <v>100</v>
      </c>
      <c r="U513" s="25">
        <f t="shared" si="219"/>
        <v>51.857142857142854</v>
      </c>
      <c r="V513" s="25">
        <f t="shared" si="220"/>
        <v>51.857142857142854</v>
      </c>
      <c r="W513" s="25">
        <f t="shared" si="221"/>
        <v>51.857142857142854</v>
      </c>
      <c r="X513" s="26"/>
      <c r="Y513" s="27" t="str">
        <f t="shared" si="224"/>
        <v>CUMPLIDA</v>
      </c>
      <c r="Z513" s="27" t="str">
        <f t="shared" si="222"/>
        <v>CUMPLIDO</v>
      </c>
      <c r="AA513" s="76" t="s">
        <v>201</v>
      </c>
      <c r="AB513" s="29" t="str">
        <f t="shared" si="225"/>
        <v>H20R14</v>
      </c>
      <c r="AC513" s="29">
        <f>IF(A513&lt;&gt;"",1,#REF!+1)</f>
        <v>1</v>
      </c>
      <c r="AD513" s="29" t="str">
        <f t="shared" si="226"/>
        <v>H20R14 - 1</v>
      </c>
      <c r="AE513" s="30">
        <f t="shared" si="231"/>
        <v>5</v>
      </c>
      <c r="AF513" s="30">
        <f t="shared" si="232"/>
        <v>5</v>
      </c>
      <c r="AG513" s="30" t="str">
        <f t="shared" si="233"/>
        <v>H20R14.</v>
      </c>
      <c r="AH513" s="30" t="str">
        <f t="shared" si="234"/>
        <v>H20R14</v>
      </c>
      <c r="AI513" s="82"/>
      <c r="AJ513" s="82"/>
      <c r="AK513" s="82"/>
    </row>
    <row r="514" spans="1:37" s="83" customFormat="1" ht="350.1" customHeight="1" x14ac:dyDescent="0.2">
      <c r="A514" s="26">
        <v>399</v>
      </c>
      <c r="B514" s="15">
        <v>513</v>
      </c>
      <c r="C514" s="26"/>
      <c r="D514" s="80" t="s">
        <v>1290</v>
      </c>
      <c r="E514" s="80" t="s">
        <v>29</v>
      </c>
      <c r="F514" s="43" t="s">
        <v>1257</v>
      </c>
      <c r="G514" s="106" t="s">
        <v>368</v>
      </c>
      <c r="H514" s="43" t="s">
        <v>915</v>
      </c>
      <c r="I514" s="43" t="s">
        <v>366</v>
      </c>
      <c r="J514" s="77" t="s">
        <v>9</v>
      </c>
      <c r="K514" s="77">
        <v>1</v>
      </c>
      <c r="L514" s="104">
        <v>43160</v>
      </c>
      <c r="M514" s="104">
        <v>43189</v>
      </c>
      <c r="N514" s="21">
        <f t="shared" si="217"/>
        <v>4.1428571428571432</v>
      </c>
      <c r="O514" s="77" t="s">
        <v>24</v>
      </c>
      <c r="P514" s="22">
        <v>1</v>
      </c>
      <c r="Q514" s="26" t="s">
        <v>1909</v>
      </c>
      <c r="R514" s="26"/>
      <c r="S514" s="23">
        <f t="shared" si="214"/>
        <v>-1439.6333333333334</v>
      </c>
      <c r="T514" s="24">
        <f t="shared" si="218"/>
        <v>100</v>
      </c>
      <c r="U514" s="25">
        <f t="shared" si="219"/>
        <v>4.1428571428571432</v>
      </c>
      <c r="V514" s="25">
        <f t="shared" si="220"/>
        <v>4.1428571428571432</v>
      </c>
      <c r="W514" s="25">
        <f t="shared" si="221"/>
        <v>4.1428571428571432</v>
      </c>
      <c r="X514" s="26"/>
      <c r="Y514" s="27" t="str">
        <f t="shared" si="224"/>
        <v>CUMPLIDA</v>
      </c>
      <c r="Z514" s="27" t="str">
        <f t="shared" si="222"/>
        <v>CUMPLIDO</v>
      </c>
      <c r="AA514" s="76" t="s">
        <v>201</v>
      </c>
      <c r="AB514" s="29" t="str">
        <f t="shared" si="225"/>
        <v>H21R14</v>
      </c>
      <c r="AC514" s="29">
        <f t="shared" si="223"/>
        <v>1</v>
      </c>
      <c r="AD514" s="29" t="str">
        <f t="shared" si="226"/>
        <v>H21R14 - 1</v>
      </c>
      <c r="AE514" s="30">
        <f t="shared" si="231"/>
        <v>5</v>
      </c>
      <c r="AF514" s="30">
        <f t="shared" si="232"/>
        <v>5</v>
      </c>
      <c r="AG514" s="30" t="str">
        <f t="shared" si="233"/>
        <v>H21R14.</v>
      </c>
      <c r="AH514" s="30" t="str">
        <f t="shared" si="234"/>
        <v>H21R14</v>
      </c>
      <c r="AI514" s="82"/>
      <c r="AJ514" s="82"/>
      <c r="AK514" s="82"/>
    </row>
    <row r="515" spans="1:37" s="83" customFormat="1" ht="350.1" customHeight="1" x14ac:dyDescent="0.2">
      <c r="A515" s="26"/>
      <c r="B515" s="15">
        <v>514</v>
      </c>
      <c r="C515" s="26"/>
      <c r="D515" s="80"/>
      <c r="E515" s="80" t="s">
        <v>29</v>
      </c>
      <c r="F515" s="43" t="s">
        <v>1492</v>
      </c>
      <c r="G515" s="106" t="s">
        <v>61</v>
      </c>
      <c r="H515" s="43" t="s">
        <v>916</v>
      </c>
      <c r="I515" s="43" t="s">
        <v>367</v>
      </c>
      <c r="J515" s="77" t="s">
        <v>8</v>
      </c>
      <c r="K515" s="77">
        <v>1</v>
      </c>
      <c r="L515" s="104">
        <v>43040</v>
      </c>
      <c r="M515" s="104">
        <v>43099</v>
      </c>
      <c r="N515" s="21">
        <f t="shared" si="217"/>
        <v>8.4285714285714288</v>
      </c>
      <c r="O515" s="77" t="s">
        <v>24</v>
      </c>
      <c r="P515" s="22">
        <v>1</v>
      </c>
      <c r="Q515" s="26" t="s">
        <v>1909</v>
      </c>
      <c r="R515" s="26"/>
      <c r="S515" s="23">
        <f t="shared" ref="S515:S578" si="235">(R515-M515)/30</f>
        <v>-1436.6333333333334</v>
      </c>
      <c r="T515" s="24">
        <f t="shared" si="218"/>
        <v>100</v>
      </c>
      <c r="U515" s="25">
        <f t="shared" si="219"/>
        <v>8.4285714285714288</v>
      </c>
      <c r="V515" s="25">
        <f t="shared" si="220"/>
        <v>8.4285714285714288</v>
      </c>
      <c r="W515" s="25">
        <f t="shared" si="221"/>
        <v>8.4285714285714288</v>
      </c>
      <c r="X515" s="26"/>
      <c r="Y515" s="27" t="str">
        <f t="shared" si="224"/>
        <v>CUMPLIDA</v>
      </c>
      <c r="Z515" s="27" t="str">
        <f t="shared" si="222"/>
        <v/>
      </c>
      <c r="AA515" s="76" t="s">
        <v>201</v>
      </c>
      <c r="AB515" s="29" t="str">
        <f t="shared" si="225"/>
        <v>H21R14</v>
      </c>
      <c r="AC515" s="29">
        <f t="shared" si="223"/>
        <v>2</v>
      </c>
      <c r="AD515" s="29" t="str">
        <f t="shared" si="226"/>
        <v>H21R14 - 2</v>
      </c>
      <c r="AE515" s="30">
        <f t="shared" si="231"/>
        <v>5</v>
      </c>
      <c r="AF515" s="30">
        <f t="shared" si="232"/>
        <v>5</v>
      </c>
      <c r="AG515" s="30" t="str">
        <f t="shared" si="233"/>
        <v>H21R14.</v>
      </c>
      <c r="AH515" s="30" t="str">
        <f t="shared" si="234"/>
        <v>H21R14</v>
      </c>
      <c r="AI515" s="82"/>
      <c r="AJ515" s="82"/>
      <c r="AK515" s="82"/>
    </row>
    <row r="516" spans="1:37" s="83" customFormat="1" ht="350.1" customHeight="1" x14ac:dyDescent="0.2">
      <c r="A516" s="26">
        <v>400</v>
      </c>
      <c r="B516" s="15">
        <v>515</v>
      </c>
      <c r="C516" s="26"/>
      <c r="D516" s="80" t="s">
        <v>1046</v>
      </c>
      <c r="E516" s="80" t="s">
        <v>29</v>
      </c>
      <c r="F516" s="43" t="s">
        <v>718</v>
      </c>
      <c r="G516" s="106" t="s">
        <v>719</v>
      </c>
      <c r="H516" s="106" t="s">
        <v>715</v>
      </c>
      <c r="I516" s="106" t="s">
        <v>716</v>
      </c>
      <c r="J516" s="99" t="s">
        <v>717</v>
      </c>
      <c r="K516" s="26">
        <v>1</v>
      </c>
      <c r="L516" s="100">
        <v>43040</v>
      </c>
      <c r="M516" s="100">
        <v>43099</v>
      </c>
      <c r="N516" s="21">
        <f t="shared" si="217"/>
        <v>8.4285714285714288</v>
      </c>
      <c r="O516" s="26" t="s">
        <v>688</v>
      </c>
      <c r="P516" s="22">
        <v>1</v>
      </c>
      <c r="Q516" s="26" t="s">
        <v>1909</v>
      </c>
      <c r="R516" s="26"/>
      <c r="S516" s="23">
        <f t="shared" si="235"/>
        <v>-1436.6333333333334</v>
      </c>
      <c r="T516" s="24">
        <f t="shared" si="218"/>
        <v>100</v>
      </c>
      <c r="U516" s="25">
        <f t="shared" si="219"/>
        <v>8.4285714285714288</v>
      </c>
      <c r="V516" s="25">
        <f t="shared" si="220"/>
        <v>8.4285714285714288</v>
      </c>
      <c r="W516" s="25">
        <f t="shared" si="221"/>
        <v>8.4285714285714288</v>
      </c>
      <c r="X516" s="26"/>
      <c r="Y516" s="27" t="str">
        <f t="shared" si="224"/>
        <v>CUMPLIDA</v>
      </c>
      <c r="Z516" s="27" t="str">
        <f t="shared" si="222"/>
        <v>CUMPLIDO</v>
      </c>
      <c r="AA516" s="76" t="s">
        <v>201</v>
      </c>
      <c r="AB516" s="29" t="str">
        <f t="shared" si="225"/>
        <v>H22R14</v>
      </c>
      <c r="AC516" s="29">
        <f t="shared" si="223"/>
        <v>1</v>
      </c>
      <c r="AD516" s="29" t="str">
        <f t="shared" si="226"/>
        <v>H22R14 - 1</v>
      </c>
      <c r="AE516" s="30">
        <f t="shared" si="231"/>
        <v>5</v>
      </c>
      <c r="AF516" s="30">
        <f t="shared" si="232"/>
        <v>5</v>
      </c>
      <c r="AG516" s="30" t="str">
        <f t="shared" si="233"/>
        <v>H22R14.</v>
      </c>
      <c r="AH516" s="30" t="str">
        <f t="shared" si="234"/>
        <v>H22R14</v>
      </c>
      <c r="AI516" s="82"/>
      <c r="AJ516" s="82"/>
      <c r="AK516" s="82"/>
    </row>
    <row r="517" spans="1:37" s="83" customFormat="1" ht="350.1" customHeight="1" x14ac:dyDescent="0.2">
      <c r="A517" s="26">
        <v>401</v>
      </c>
      <c r="B517" s="15">
        <v>516</v>
      </c>
      <c r="C517" s="26"/>
      <c r="D517" s="80" t="s">
        <v>1267</v>
      </c>
      <c r="E517" s="80" t="s">
        <v>29</v>
      </c>
      <c r="F517" s="43" t="s">
        <v>1279</v>
      </c>
      <c r="G517" s="78" t="s">
        <v>62</v>
      </c>
      <c r="H517" s="78" t="s">
        <v>1917</v>
      </c>
      <c r="I517" s="78" t="s">
        <v>1903</v>
      </c>
      <c r="J517" s="80" t="s">
        <v>1851</v>
      </c>
      <c r="K517" s="26">
        <v>1</v>
      </c>
      <c r="L517" s="42">
        <v>43862</v>
      </c>
      <c r="M517" s="42">
        <v>43979</v>
      </c>
      <c r="N517" s="21">
        <f t="shared" si="217"/>
        <v>16.714285714285715</v>
      </c>
      <c r="O517" s="26" t="s">
        <v>1097</v>
      </c>
      <c r="P517" s="22">
        <v>0</v>
      </c>
      <c r="Q517" s="26" t="s">
        <v>1909</v>
      </c>
      <c r="R517" s="26"/>
      <c r="S517" s="23">
        <f t="shared" si="235"/>
        <v>-1465.9666666666667</v>
      </c>
      <c r="T517" s="24">
        <f t="shared" si="218"/>
        <v>0</v>
      </c>
      <c r="U517" s="25">
        <f t="shared" si="219"/>
        <v>0</v>
      </c>
      <c r="V517" s="25">
        <f t="shared" si="220"/>
        <v>0</v>
      </c>
      <c r="W517" s="25">
        <f t="shared" si="221"/>
        <v>16.714285714285715</v>
      </c>
      <c r="X517" s="26"/>
      <c r="Y517" s="27" t="str">
        <f t="shared" si="224"/>
        <v>VENCIDA</v>
      </c>
      <c r="Z517" s="27" t="str">
        <f t="shared" si="222"/>
        <v>VENCIDO</v>
      </c>
      <c r="AA517" s="76" t="s">
        <v>201</v>
      </c>
      <c r="AB517" s="29" t="str">
        <f t="shared" si="225"/>
        <v>H29R14</v>
      </c>
      <c r="AC517" s="29">
        <f t="shared" si="223"/>
        <v>1</v>
      </c>
      <c r="AD517" s="29" t="str">
        <f t="shared" si="226"/>
        <v>H29R14 - 1</v>
      </c>
      <c r="AE517" s="30">
        <f t="shared" si="231"/>
        <v>1</v>
      </c>
      <c r="AF517" s="30">
        <f t="shared" si="232"/>
        <v>1</v>
      </c>
      <c r="AG517" s="30" t="str">
        <f t="shared" si="233"/>
        <v>H29R14.</v>
      </c>
      <c r="AH517" s="30" t="str">
        <f t="shared" si="234"/>
        <v>H29R14</v>
      </c>
      <c r="AI517" s="82"/>
      <c r="AJ517" s="82"/>
      <c r="AK517" s="82"/>
    </row>
    <row r="518" spans="1:37" s="83" customFormat="1" ht="350.1" customHeight="1" x14ac:dyDescent="0.2">
      <c r="A518" s="26">
        <v>402</v>
      </c>
      <c r="B518" s="15">
        <v>517</v>
      </c>
      <c r="C518" s="26"/>
      <c r="D518" s="80" t="s">
        <v>1046</v>
      </c>
      <c r="E518" s="80" t="s">
        <v>29</v>
      </c>
      <c r="F518" s="78" t="s">
        <v>720</v>
      </c>
      <c r="G518" s="106" t="s">
        <v>63</v>
      </c>
      <c r="H518" s="78" t="s">
        <v>1917</v>
      </c>
      <c r="I518" s="78" t="s">
        <v>1850</v>
      </c>
      <c r="J518" s="80" t="s">
        <v>1851</v>
      </c>
      <c r="K518" s="26">
        <v>1</v>
      </c>
      <c r="L518" s="42">
        <v>43862</v>
      </c>
      <c r="M518" s="42">
        <v>43979</v>
      </c>
      <c r="N518" s="21">
        <f t="shared" si="217"/>
        <v>16.714285714285715</v>
      </c>
      <c r="O518" s="26" t="s">
        <v>1097</v>
      </c>
      <c r="P518" s="22">
        <v>0</v>
      </c>
      <c r="Q518" s="26" t="s">
        <v>1909</v>
      </c>
      <c r="R518" s="26"/>
      <c r="S518" s="23">
        <f t="shared" si="235"/>
        <v>-1465.9666666666667</v>
      </c>
      <c r="T518" s="24">
        <f t="shared" si="218"/>
        <v>0</v>
      </c>
      <c r="U518" s="25">
        <f t="shared" si="219"/>
        <v>0</v>
      </c>
      <c r="V518" s="25">
        <f t="shared" si="220"/>
        <v>0</v>
      </c>
      <c r="W518" s="25">
        <f t="shared" si="221"/>
        <v>16.714285714285715</v>
      </c>
      <c r="X518" s="26"/>
      <c r="Y518" s="27" t="str">
        <f t="shared" si="224"/>
        <v>VENCIDA</v>
      </c>
      <c r="Z518" s="27" t="str">
        <f t="shared" si="222"/>
        <v>VENCIDO</v>
      </c>
      <c r="AA518" s="76" t="s">
        <v>201</v>
      </c>
      <c r="AB518" s="29" t="str">
        <f t="shared" si="225"/>
        <v>H31R14</v>
      </c>
      <c r="AC518" s="29">
        <f t="shared" si="223"/>
        <v>1</v>
      </c>
      <c r="AD518" s="29" t="str">
        <f t="shared" si="226"/>
        <v>H31R14 - 1</v>
      </c>
      <c r="AE518" s="30">
        <f t="shared" si="231"/>
        <v>1</v>
      </c>
      <c r="AF518" s="30">
        <f t="shared" si="232"/>
        <v>1</v>
      </c>
      <c r="AG518" s="30" t="str">
        <f t="shared" si="233"/>
        <v>H31R14.</v>
      </c>
      <c r="AH518" s="30" t="str">
        <f t="shared" si="234"/>
        <v>H31R14</v>
      </c>
      <c r="AI518" s="82"/>
      <c r="AJ518" s="82"/>
      <c r="AK518" s="82"/>
    </row>
    <row r="519" spans="1:37" s="83" customFormat="1" ht="350.1" customHeight="1" x14ac:dyDescent="0.2">
      <c r="A519" s="26">
        <v>403</v>
      </c>
      <c r="B519" s="15">
        <v>518</v>
      </c>
      <c r="C519" s="26"/>
      <c r="D519" s="80" t="s">
        <v>1046</v>
      </c>
      <c r="E519" s="80" t="s">
        <v>34</v>
      </c>
      <c r="F519" s="78" t="s">
        <v>721</v>
      </c>
      <c r="G519" s="106" t="s">
        <v>64</v>
      </c>
      <c r="H519" s="78" t="s">
        <v>1917</v>
      </c>
      <c r="I519" s="78" t="s">
        <v>1850</v>
      </c>
      <c r="J519" s="80" t="s">
        <v>1851</v>
      </c>
      <c r="K519" s="26">
        <v>1</v>
      </c>
      <c r="L519" s="42">
        <v>43862</v>
      </c>
      <c r="M519" s="42">
        <v>43979</v>
      </c>
      <c r="N519" s="21">
        <f t="shared" si="217"/>
        <v>16.714285714285715</v>
      </c>
      <c r="O519" s="26" t="s">
        <v>1097</v>
      </c>
      <c r="P519" s="22">
        <v>0</v>
      </c>
      <c r="Q519" s="26" t="s">
        <v>1909</v>
      </c>
      <c r="R519" s="26"/>
      <c r="S519" s="23">
        <f t="shared" si="235"/>
        <v>-1465.9666666666667</v>
      </c>
      <c r="T519" s="24">
        <f t="shared" si="218"/>
        <v>0</v>
      </c>
      <c r="U519" s="25">
        <f t="shared" si="219"/>
        <v>0</v>
      </c>
      <c r="V519" s="25">
        <f t="shared" si="220"/>
        <v>0</v>
      </c>
      <c r="W519" s="25">
        <f t="shared" si="221"/>
        <v>16.714285714285715</v>
      </c>
      <c r="X519" s="26"/>
      <c r="Y519" s="27" t="str">
        <f t="shared" si="224"/>
        <v>VENCIDA</v>
      </c>
      <c r="Z519" s="27" t="str">
        <f t="shared" si="222"/>
        <v>VENCIDO</v>
      </c>
      <c r="AA519" s="76" t="s">
        <v>201</v>
      </c>
      <c r="AB519" s="29" t="str">
        <f t="shared" si="225"/>
        <v>H32R14</v>
      </c>
      <c r="AC519" s="29">
        <f t="shared" si="223"/>
        <v>1</v>
      </c>
      <c r="AD519" s="29" t="str">
        <f t="shared" si="226"/>
        <v>H32R14 - 1</v>
      </c>
      <c r="AE519" s="30">
        <f t="shared" si="231"/>
        <v>1</v>
      </c>
      <c r="AF519" s="30">
        <f t="shared" si="232"/>
        <v>1</v>
      </c>
      <c r="AG519" s="30" t="str">
        <f t="shared" si="233"/>
        <v>H32R14.</v>
      </c>
      <c r="AH519" s="30" t="str">
        <f t="shared" si="234"/>
        <v>H32R14</v>
      </c>
      <c r="AI519" s="82"/>
      <c r="AJ519" s="82"/>
      <c r="AK519" s="82"/>
    </row>
    <row r="520" spans="1:37" s="83" customFormat="1" ht="350.1" customHeight="1" x14ac:dyDescent="0.2">
      <c r="A520" s="26">
        <v>404</v>
      </c>
      <c r="B520" s="15">
        <v>519</v>
      </c>
      <c r="C520" s="26"/>
      <c r="D520" s="80" t="s">
        <v>1046</v>
      </c>
      <c r="E520" s="80" t="s">
        <v>29</v>
      </c>
      <c r="F520" s="78" t="s">
        <v>1493</v>
      </c>
      <c r="G520" s="78" t="s">
        <v>65</v>
      </c>
      <c r="H520" s="78" t="s">
        <v>994</v>
      </c>
      <c r="I520" s="78" t="s">
        <v>917</v>
      </c>
      <c r="J520" s="80" t="s">
        <v>8</v>
      </c>
      <c r="K520" s="26">
        <v>1</v>
      </c>
      <c r="L520" s="42">
        <v>43040</v>
      </c>
      <c r="M520" s="42">
        <v>43099</v>
      </c>
      <c r="N520" s="21">
        <f t="shared" ref="N520:N542" si="236">(+M520-L520)/7</f>
        <v>8.4285714285714288</v>
      </c>
      <c r="O520" s="26" t="s">
        <v>913</v>
      </c>
      <c r="P520" s="22">
        <v>1</v>
      </c>
      <c r="Q520" s="26" t="s">
        <v>1909</v>
      </c>
      <c r="R520" s="26"/>
      <c r="S520" s="23">
        <f t="shared" si="235"/>
        <v>-1436.6333333333334</v>
      </c>
      <c r="T520" s="24">
        <f t="shared" si="218"/>
        <v>100</v>
      </c>
      <c r="U520" s="25">
        <f t="shared" si="219"/>
        <v>8.4285714285714288</v>
      </c>
      <c r="V520" s="25">
        <f t="shared" si="220"/>
        <v>8.4285714285714288</v>
      </c>
      <c r="W520" s="25">
        <f t="shared" si="221"/>
        <v>8.4285714285714288</v>
      </c>
      <c r="X520" s="26"/>
      <c r="Y520" s="27" t="str">
        <f t="shared" si="224"/>
        <v>CUMPLIDA</v>
      </c>
      <c r="Z520" s="27" t="str">
        <f t="shared" si="222"/>
        <v>CUMPLIDO</v>
      </c>
      <c r="AA520" s="76" t="s">
        <v>201</v>
      </c>
      <c r="AB520" s="29" t="str">
        <f t="shared" si="225"/>
        <v>H34R14</v>
      </c>
      <c r="AC520" s="29">
        <f t="shared" si="223"/>
        <v>1</v>
      </c>
      <c r="AD520" s="29" t="str">
        <f t="shared" si="226"/>
        <v>H34R14 - 1</v>
      </c>
      <c r="AE520" s="30">
        <f t="shared" si="231"/>
        <v>5</v>
      </c>
      <c r="AF520" s="30">
        <f t="shared" si="232"/>
        <v>5</v>
      </c>
      <c r="AG520" s="30" t="str">
        <f t="shared" si="233"/>
        <v>H34R14.</v>
      </c>
      <c r="AH520" s="30" t="str">
        <f t="shared" si="234"/>
        <v>H34R14</v>
      </c>
      <c r="AI520" s="82"/>
      <c r="AJ520" s="82"/>
      <c r="AK520" s="82"/>
    </row>
    <row r="521" spans="1:37" s="83" customFormat="1" ht="350.1" customHeight="1" x14ac:dyDescent="0.2">
      <c r="A521" s="26">
        <v>405</v>
      </c>
      <c r="B521" s="15">
        <v>520</v>
      </c>
      <c r="C521" s="26"/>
      <c r="D521" s="80" t="s">
        <v>1267</v>
      </c>
      <c r="E521" s="26" t="s">
        <v>18</v>
      </c>
      <c r="F521" s="43" t="s">
        <v>722</v>
      </c>
      <c r="G521" s="78" t="s">
        <v>66</v>
      </c>
      <c r="H521" s="78" t="s">
        <v>723</v>
      </c>
      <c r="I521" s="78" t="s">
        <v>724</v>
      </c>
      <c r="J521" s="26" t="s">
        <v>494</v>
      </c>
      <c r="K521" s="26">
        <v>1</v>
      </c>
      <c r="L521" s="42">
        <v>43040</v>
      </c>
      <c r="M521" s="42">
        <v>43099</v>
      </c>
      <c r="N521" s="21">
        <f t="shared" si="236"/>
        <v>8.4285714285714288</v>
      </c>
      <c r="O521" s="26" t="s">
        <v>688</v>
      </c>
      <c r="P521" s="22">
        <v>1</v>
      </c>
      <c r="Q521" s="26" t="s">
        <v>1909</v>
      </c>
      <c r="R521" s="26"/>
      <c r="S521" s="23">
        <f t="shared" si="235"/>
        <v>-1436.6333333333334</v>
      </c>
      <c r="T521" s="24">
        <f t="shared" si="218"/>
        <v>100</v>
      </c>
      <c r="U521" s="25">
        <f t="shared" si="219"/>
        <v>8.4285714285714288</v>
      </c>
      <c r="V521" s="25">
        <f t="shared" si="220"/>
        <v>8.4285714285714288</v>
      </c>
      <c r="W521" s="25">
        <f t="shared" si="221"/>
        <v>8.4285714285714288</v>
      </c>
      <c r="X521" s="26"/>
      <c r="Y521" s="27" t="str">
        <f t="shared" si="224"/>
        <v>CUMPLIDA</v>
      </c>
      <c r="Z521" s="27" t="str">
        <f t="shared" si="222"/>
        <v>CUMPLIDO</v>
      </c>
      <c r="AA521" s="76" t="s">
        <v>201</v>
      </c>
      <c r="AB521" s="29" t="str">
        <f t="shared" si="225"/>
        <v>H35R14</v>
      </c>
      <c r="AC521" s="29">
        <f t="shared" si="223"/>
        <v>1</v>
      </c>
      <c r="AD521" s="29" t="str">
        <f t="shared" si="226"/>
        <v>H35R14 - 1</v>
      </c>
      <c r="AE521" s="30">
        <f t="shared" si="231"/>
        <v>5</v>
      </c>
      <c r="AF521" s="30">
        <f t="shared" si="232"/>
        <v>5</v>
      </c>
      <c r="AG521" s="30" t="str">
        <f t="shared" si="233"/>
        <v>H35R14.</v>
      </c>
      <c r="AH521" s="30" t="str">
        <f t="shared" si="234"/>
        <v>H35R14</v>
      </c>
      <c r="AI521" s="82"/>
      <c r="AJ521" s="82"/>
      <c r="AK521" s="82"/>
    </row>
    <row r="522" spans="1:37" s="83" customFormat="1" ht="350.1" customHeight="1" x14ac:dyDescent="0.2">
      <c r="A522" s="26">
        <v>406</v>
      </c>
      <c r="B522" s="15">
        <v>521</v>
      </c>
      <c r="C522" s="26"/>
      <c r="D522" s="80" t="s">
        <v>1267</v>
      </c>
      <c r="E522" s="26" t="s">
        <v>29</v>
      </c>
      <c r="F522" s="43" t="s">
        <v>1054</v>
      </c>
      <c r="G522" s="78" t="s">
        <v>67</v>
      </c>
      <c r="H522" s="78" t="s">
        <v>1917</v>
      </c>
      <c r="I522" s="78" t="s">
        <v>1903</v>
      </c>
      <c r="J522" s="26" t="s">
        <v>1851</v>
      </c>
      <c r="K522" s="26">
        <v>1</v>
      </c>
      <c r="L522" s="42">
        <v>43862</v>
      </c>
      <c r="M522" s="42">
        <v>43979</v>
      </c>
      <c r="N522" s="21">
        <f t="shared" si="236"/>
        <v>16.714285714285715</v>
      </c>
      <c r="O522" s="26" t="s">
        <v>1097</v>
      </c>
      <c r="P522" s="22">
        <v>0</v>
      </c>
      <c r="Q522" s="26" t="s">
        <v>1909</v>
      </c>
      <c r="R522" s="26"/>
      <c r="S522" s="23">
        <f t="shared" si="235"/>
        <v>-1465.9666666666667</v>
      </c>
      <c r="T522" s="24">
        <f t="shared" si="218"/>
        <v>0</v>
      </c>
      <c r="U522" s="25">
        <f t="shared" si="219"/>
        <v>0</v>
      </c>
      <c r="V522" s="25">
        <f t="shared" si="220"/>
        <v>0</v>
      </c>
      <c r="W522" s="25">
        <f t="shared" si="221"/>
        <v>16.714285714285715</v>
      </c>
      <c r="X522" s="26"/>
      <c r="Y522" s="27" t="str">
        <f t="shared" si="224"/>
        <v>VENCIDA</v>
      </c>
      <c r="Z522" s="27" t="str">
        <f t="shared" si="222"/>
        <v>VENCIDO</v>
      </c>
      <c r="AA522" s="76" t="s">
        <v>201</v>
      </c>
      <c r="AB522" s="29" t="str">
        <f t="shared" si="225"/>
        <v>H41R14</v>
      </c>
      <c r="AC522" s="29">
        <f t="shared" si="223"/>
        <v>1</v>
      </c>
      <c r="AD522" s="29" t="str">
        <f t="shared" si="226"/>
        <v>H41R14 - 1</v>
      </c>
      <c r="AE522" s="30">
        <f t="shared" si="231"/>
        <v>1</v>
      </c>
      <c r="AF522" s="30">
        <f t="shared" si="232"/>
        <v>1</v>
      </c>
      <c r="AG522" s="30" t="str">
        <f t="shared" si="233"/>
        <v>H41R14.</v>
      </c>
      <c r="AH522" s="30" t="str">
        <f t="shared" si="234"/>
        <v>H41R14</v>
      </c>
      <c r="AI522" s="82"/>
      <c r="AJ522" s="82"/>
      <c r="AK522" s="82"/>
    </row>
    <row r="523" spans="1:37" s="83" customFormat="1" ht="350.1" customHeight="1" x14ac:dyDescent="0.2">
      <c r="A523" s="26">
        <v>407</v>
      </c>
      <c r="B523" s="15">
        <v>522</v>
      </c>
      <c r="C523" s="26"/>
      <c r="D523" s="80" t="s">
        <v>1046</v>
      </c>
      <c r="E523" s="26" t="s">
        <v>42</v>
      </c>
      <c r="F523" s="43" t="s">
        <v>1053</v>
      </c>
      <c r="G523" s="78" t="s">
        <v>68</v>
      </c>
      <c r="H523" s="78" t="s">
        <v>1917</v>
      </c>
      <c r="I523" s="78" t="s">
        <v>1903</v>
      </c>
      <c r="J523" s="26" t="s">
        <v>1851</v>
      </c>
      <c r="K523" s="26">
        <v>1</v>
      </c>
      <c r="L523" s="42">
        <v>43862</v>
      </c>
      <c r="M523" s="42">
        <v>43979</v>
      </c>
      <c r="N523" s="21">
        <f t="shared" si="236"/>
        <v>16.714285714285715</v>
      </c>
      <c r="O523" s="26" t="s">
        <v>1097</v>
      </c>
      <c r="P523" s="22">
        <v>0</v>
      </c>
      <c r="Q523" s="26" t="s">
        <v>1909</v>
      </c>
      <c r="R523" s="26"/>
      <c r="S523" s="23">
        <f t="shared" si="235"/>
        <v>-1465.9666666666667</v>
      </c>
      <c r="T523" s="24">
        <f t="shared" si="218"/>
        <v>0</v>
      </c>
      <c r="U523" s="25">
        <f t="shared" si="219"/>
        <v>0</v>
      </c>
      <c r="V523" s="25">
        <f t="shared" si="220"/>
        <v>0</v>
      </c>
      <c r="W523" s="25">
        <f t="shared" si="221"/>
        <v>16.714285714285715</v>
      </c>
      <c r="X523" s="26"/>
      <c r="Y523" s="27" t="str">
        <f t="shared" si="224"/>
        <v>VENCIDA</v>
      </c>
      <c r="Z523" s="27" t="str">
        <f t="shared" si="222"/>
        <v>VENCIDO</v>
      </c>
      <c r="AA523" s="76" t="s">
        <v>201</v>
      </c>
      <c r="AB523" s="29" t="str">
        <f t="shared" si="225"/>
        <v>H44R14</v>
      </c>
      <c r="AC523" s="29">
        <f t="shared" si="223"/>
        <v>1</v>
      </c>
      <c r="AD523" s="29" t="str">
        <f t="shared" si="226"/>
        <v>H44R14 - 1</v>
      </c>
      <c r="AE523" s="30">
        <f t="shared" si="231"/>
        <v>1</v>
      </c>
      <c r="AF523" s="30">
        <f t="shared" si="232"/>
        <v>1</v>
      </c>
      <c r="AG523" s="30" t="str">
        <f t="shared" si="233"/>
        <v>H44R14.</v>
      </c>
      <c r="AH523" s="30" t="str">
        <f t="shared" si="234"/>
        <v>H44R14</v>
      </c>
      <c r="AI523" s="82"/>
      <c r="AJ523" s="82"/>
      <c r="AK523" s="82"/>
    </row>
    <row r="524" spans="1:37" s="83" customFormat="1" ht="350.1" customHeight="1" x14ac:dyDescent="0.2">
      <c r="A524" s="26">
        <v>408</v>
      </c>
      <c r="B524" s="15">
        <v>523</v>
      </c>
      <c r="C524" s="26"/>
      <c r="D524" s="80" t="s">
        <v>1295</v>
      </c>
      <c r="E524" s="26" t="s">
        <v>42</v>
      </c>
      <c r="F524" s="43" t="s">
        <v>1494</v>
      </c>
      <c r="G524" s="78" t="s">
        <v>69</v>
      </c>
      <c r="H524" s="78" t="s">
        <v>1917</v>
      </c>
      <c r="I524" s="78" t="s">
        <v>1903</v>
      </c>
      <c r="J524" s="26" t="s">
        <v>1851</v>
      </c>
      <c r="K524" s="26">
        <v>1</v>
      </c>
      <c r="L524" s="42">
        <v>43862</v>
      </c>
      <c r="M524" s="42">
        <v>43979</v>
      </c>
      <c r="N524" s="21">
        <f t="shared" si="236"/>
        <v>16.714285714285715</v>
      </c>
      <c r="O524" s="26" t="s">
        <v>1097</v>
      </c>
      <c r="P524" s="22">
        <v>0</v>
      </c>
      <c r="Q524" s="26" t="s">
        <v>1909</v>
      </c>
      <c r="R524" s="26"/>
      <c r="S524" s="23">
        <f t="shared" si="235"/>
        <v>-1465.9666666666667</v>
      </c>
      <c r="T524" s="24">
        <f t="shared" si="218"/>
        <v>0</v>
      </c>
      <c r="U524" s="25">
        <f t="shared" si="219"/>
        <v>0</v>
      </c>
      <c r="V524" s="25">
        <f t="shared" si="220"/>
        <v>0</v>
      </c>
      <c r="W524" s="25">
        <f t="shared" si="221"/>
        <v>16.714285714285715</v>
      </c>
      <c r="X524" s="26"/>
      <c r="Y524" s="27" t="str">
        <f t="shared" si="224"/>
        <v>VENCIDA</v>
      </c>
      <c r="Z524" s="27" t="str">
        <f t="shared" si="222"/>
        <v>VENCIDO</v>
      </c>
      <c r="AA524" s="76" t="s">
        <v>201</v>
      </c>
      <c r="AB524" s="29" t="str">
        <f t="shared" si="225"/>
        <v>H45R14</v>
      </c>
      <c r="AC524" s="29">
        <f t="shared" si="223"/>
        <v>1</v>
      </c>
      <c r="AD524" s="29" t="str">
        <f t="shared" si="226"/>
        <v>H45R14 - 1</v>
      </c>
      <c r="AE524" s="30">
        <f t="shared" si="231"/>
        <v>1</v>
      </c>
      <c r="AF524" s="30">
        <f t="shared" si="232"/>
        <v>1</v>
      </c>
      <c r="AG524" s="30" t="str">
        <f t="shared" si="233"/>
        <v>H45R14.</v>
      </c>
      <c r="AH524" s="30" t="str">
        <f t="shared" si="234"/>
        <v>H45R14</v>
      </c>
      <c r="AI524" s="82"/>
      <c r="AJ524" s="82"/>
      <c r="AK524" s="82"/>
    </row>
    <row r="525" spans="1:37" s="83" customFormat="1" ht="350.1" customHeight="1" x14ac:dyDescent="0.2">
      <c r="A525" s="26">
        <v>409</v>
      </c>
      <c r="B525" s="15">
        <v>524</v>
      </c>
      <c r="C525" s="26"/>
      <c r="D525" s="80" t="s">
        <v>1046</v>
      </c>
      <c r="E525" s="26" t="s">
        <v>18</v>
      </c>
      <c r="F525" s="43" t="s">
        <v>1296</v>
      </c>
      <c r="G525" s="78" t="s">
        <v>70</v>
      </c>
      <c r="H525" s="78" t="s">
        <v>995</v>
      </c>
      <c r="I525" s="78" t="s">
        <v>996</v>
      </c>
      <c r="J525" s="26" t="s">
        <v>725</v>
      </c>
      <c r="K525" s="26">
        <v>1</v>
      </c>
      <c r="L525" s="42">
        <v>43040</v>
      </c>
      <c r="M525" s="42">
        <v>43099</v>
      </c>
      <c r="N525" s="21">
        <f t="shared" si="236"/>
        <v>8.4285714285714288</v>
      </c>
      <c r="O525" s="26" t="s">
        <v>692</v>
      </c>
      <c r="P525" s="22">
        <v>1</v>
      </c>
      <c r="Q525" s="26" t="s">
        <v>1909</v>
      </c>
      <c r="R525" s="26"/>
      <c r="S525" s="23">
        <f t="shared" si="235"/>
        <v>-1436.6333333333334</v>
      </c>
      <c r="T525" s="24">
        <f t="shared" si="218"/>
        <v>100</v>
      </c>
      <c r="U525" s="25">
        <f t="shared" si="219"/>
        <v>8.4285714285714288</v>
      </c>
      <c r="V525" s="25">
        <f t="shared" si="220"/>
        <v>8.4285714285714288</v>
      </c>
      <c r="W525" s="25">
        <f t="shared" si="221"/>
        <v>8.4285714285714288</v>
      </c>
      <c r="X525" s="26"/>
      <c r="Y525" s="27" t="str">
        <f t="shared" si="224"/>
        <v>CUMPLIDA</v>
      </c>
      <c r="Z525" s="27" t="str">
        <f t="shared" si="222"/>
        <v>CUMPLIDO</v>
      </c>
      <c r="AA525" s="76" t="s">
        <v>201</v>
      </c>
      <c r="AB525" s="29" t="str">
        <f t="shared" si="225"/>
        <v>H46R14</v>
      </c>
      <c r="AC525" s="29">
        <f t="shared" si="223"/>
        <v>1</v>
      </c>
      <c r="AD525" s="29" t="str">
        <f t="shared" si="226"/>
        <v>H46R14 - 1</v>
      </c>
      <c r="AE525" s="30">
        <f t="shared" si="231"/>
        <v>5</v>
      </c>
      <c r="AF525" s="30">
        <f t="shared" si="232"/>
        <v>5</v>
      </c>
      <c r="AG525" s="30" t="str">
        <f t="shared" si="233"/>
        <v>H46R14.</v>
      </c>
      <c r="AH525" s="30" t="str">
        <f t="shared" si="234"/>
        <v>H46R14</v>
      </c>
      <c r="AI525" s="82"/>
      <c r="AJ525" s="82"/>
      <c r="AK525" s="82"/>
    </row>
    <row r="526" spans="1:37" s="83" customFormat="1" ht="350.1" customHeight="1" x14ac:dyDescent="0.2">
      <c r="A526" s="26">
        <v>410</v>
      </c>
      <c r="B526" s="15">
        <v>525</v>
      </c>
      <c r="C526" s="26"/>
      <c r="D526" s="80" t="s">
        <v>1046</v>
      </c>
      <c r="E526" s="26" t="s">
        <v>31</v>
      </c>
      <c r="F526" s="43" t="s">
        <v>1495</v>
      </c>
      <c r="G526" s="78" t="s">
        <v>71</v>
      </c>
      <c r="H526" s="78" t="s">
        <v>1917</v>
      </c>
      <c r="I526" s="78" t="s">
        <v>1903</v>
      </c>
      <c r="J526" s="26" t="s">
        <v>1851</v>
      </c>
      <c r="K526" s="26">
        <v>1</v>
      </c>
      <c r="L526" s="42">
        <v>43862</v>
      </c>
      <c r="M526" s="42">
        <v>43979</v>
      </c>
      <c r="N526" s="21">
        <f t="shared" si="236"/>
        <v>16.714285714285715</v>
      </c>
      <c r="O526" s="26" t="s">
        <v>1097</v>
      </c>
      <c r="P526" s="22">
        <v>0</v>
      </c>
      <c r="Q526" s="26" t="s">
        <v>1909</v>
      </c>
      <c r="R526" s="26"/>
      <c r="S526" s="23">
        <f t="shared" si="235"/>
        <v>-1465.9666666666667</v>
      </c>
      <c r="T526" s="24">
        <f t="shared" si="218"/>
        <v>0</v>
      </c>
      <c r="U526" s="25">
        <f t="shared" si="219"/>
        <v>0</v>
      </c>
      <c r="V526" s="25">
        <f t="shared" si="220"/>
        <v>0</v>
      </c>
      <c r="W526" s="25">
        <f t="shared" si="221"/>
        <v>16.714285714285715</v>
      </c>
      <c r="X526" s="26"/>
      <c r="Y526" s="27" t="str">
        <f t="shared" si="224"/>
        <v>VENCIDA</v>
      </c>
      <c r="Z526" s="27" t="str">
        <f t="shared" si="222"/>
        <v>VENCIDO</v>
      </c>
      <c r="AA526" s="76" t="s">
        <v>201</v>
      </c>
      <c r="AB526" s="29" t="str">
        <f t="shared" si="225"/>
        <v>H47R14</v>
      </c>
      <c r="AC526" s="29">
        <f t="shared" si="223"/>
        <v>1</v>
      </c>
      <c r="AD526" s="29" t="str">
        <f t="shared" si="226"/>
        <v>H47R14 - 1</v>
      </c>
      <c r="AE526" s="30">
        <f t="shared" si="231"/>
        <v>1</v>
      </c>
      <c r="AF526" s="30">
        <f t="shared" si="232"/>
        <v>1</v>
      </c>
      <c r="AG526" s="30" t="str">
        <f t="shared" si="233"/>
        <v>H47R14.</v>
      </c>
      <c r="AH526" s="30" t="str">
        <f t="shared" si="234"/>
        <v>H47R14</v>
      </c>
      <c r="AI526" s="82"/>
      <c r="AJ526" s="82"/>
      <c r="AK526" s="82"/>
    </row>
    <row r="527" spans="1:37" s="83" customFormat="1" ht="350.1" customHeight="1" x14ac:dyDescent="0.2">
      <c r="A527" s="26">
        <v>411</v>
      </c>
      <c r="B527" s="15">
        <v>526</v>
      </c>
      <c r="C527" s="26"/>
      <c r="D527" s="80" t="s">
        <v>1046</v>
      </c>
      <c r="E527" s="26" t="s">
        <v>31</v>
      </c>
      <c r="F527" s="43" t="s">
        <v>1496</v>
      </c>
      <c r="G527" s="78" t="s">
        <v>72</v>
      </c>
      <c r="H527" s="78" t="s">
        <v>1917</v>
      </c>
      <c r="I527" s="78" t="s">
        <v>1903</v>
      </c>
      <c r="J527" s="26" t="s">
        <v>1851</v>
      </c>
      <c r="K527" s="26">
        <v>1</v>
      </c>
      <c r="L527" s="42">
        <v>43862</v>
      </c>
      <c r="M527" s="42">
        <v>43979</v>
      </c>
      <c r="N527" s="21">
        <f t="shared" si="236"/>
        <v>16.714285714285715</v>
      </c>
      <c r="O527" s="26" t="s">
        <v>1097</v>
      </c>
      <c r="P527" s="22">
        <v>0</v>
      </c>
      <c r="Q527" s="26" t="s">
        <v>1909</v>
      </c>
      <c r="R527" s="26"/>
      <c r="S527" s="23">
        <f t="shared" si="235"/>
        <v>-1465.9666666666667</v>
      </c>
      <c r="T527" s="24">
        <f t="shared" si="218"/>
        <v>0</v>
      </c>
      <c r="U527" s="25">
        <f t="shared" si="219"/>
        <v>0</v>
      </c>
      <c r="V527" s="25">
        <f t="shared" si="220"/>
        <v>0</v>
      </c>
      <c r="W527" s="25">
        <f t="shared" si="221"/>
        <v>16.714285714285715</v>
      </c>
      <c r="X527" s="26"/>
      <c r="Y527" s="27" t="str">
        <f t="shared" si="224"/>
        <v>VENCIDA</v>
      </c>
      <c r="Z527" s="27" t="str">
        <f t="shared" si="222"/>
        <v>VENCIDO</v>
      </c>
      <c r="AA527" s="76" t="s">
        <v>201</v>
      </c>
      <c r="AB527" s="29" t="str">
        <f t="shared" si="225"/>
        <v>H49R14</v>
      </c>
      <c r="AC527" s="29">
        <f t="shared" si="223"/>
        <v>1</v>
      </c>
      <c r="AD527" s="29" t="str">
        <f t="shared" si="226"/>
        <v>H49R14 - 1</v>
      </c>
      <c r="AE527" s="30">
        <f t="shared" si="231"/>
        <v>1</v>
      </c>
      <c r="AF527" s="30">
        <f t="shared" si="232"/>
        <v>1</v>
      </c>
      <c r="AG527" s="30" t="str">
        <f t="shared" si="233"/>
        <v>H49R14.</v>
      </c>
      <c r="AH527" s="30" t="str">
        <f t="shared" si="234"/>
        <v>H49R14</v>
      </c>
      <c r="AI527" s="82"/>
      <c r="AJ527" s="82"/>
      <c r="AK527" s="82"/>
    </row>
    <row r="528" spans="1:37" s="83" customFormat="1" ht="350.1" customHeight="1" x14ac:dyDescent="0.2">
      <c r="A528" s="26">
        <v>412</v>
      </c>
      <c r="B528" s="15">
        <v>527</v>
      </c>
      <c r="C528" s="26"/>
      <c r="D528" s="80" t="s">
        <v>1046</v>
      </c>
      <c r="E528" s="26" t="s">
        <v>31</v>
      </c>
      <c r="F528" s="43" t="s">
        <v>1105</v>
      </c>
      <c r="G528" s="78" t="s">
        <v>74</v>
      </c>
      <c r="H528" s="78" t="s">
        <v>726</v>
      </c>
      <c r="I528" s="78" t="s">
        <v>727</v>
      </c>
      <c r="J528" s="26" t="s">
        <v>594</v>
      </c>
      <c r="K528" s="26">
        <v>1</v>
      </c>
      <c r="L528" s="42">
        <v>43040</v>
      </c>
      <c r="M528" s="42">
        <v>43099</v>
      </c>
      <c r="N528" s="21">
        <f t="shared" si="236"/>
        <v>8.4285714285714288</v>
      </c>
      <c r="O528" s="26" t="s">
        <v>688</v>
      </c>
      <c r="P528" s="22">
        <v>1</v>
      </c>
      <c r="Q528" s="26" t="s">
        <v>1909</v>
      </c>
      <c r="R528" s="26"/>
      <c r="S528" s="23">
        <f t="shared" si="235"/>
        <v>-1436.6333333333334</v>
      </c>
      <c r="T528" s="24">
        <f t="shared" si="218"/>
        <v>100</v>
      </c>
      <c r="U528" s="25">
        <f t="shared" si="219"/>
        <v>8.4285714285714288</v>
      </c>
      <c r="V528" s="25">
        <f t="shared" si="220"/>
        <v>8.4285714285714288</v>
      </c>
      <c r="W528" s="25">
        <f t="shared" si="221"/>
        <v>8.4285714285714288</v>
      </c>
      <c r="X528" s="26"/>
      <c r="Y528" s="27" t="str">
        <f t="shared" si="224"/>
        <v>CUMPLIDA</v>
      </c>
      <c r="Z528" s="27" t="str">
        <f t="shared" si="222"/>
        <v>CUMPLIDO</v>
      </c>
      <c r="AA528" s="76" t="s">
        <v>201</v>
      </c>
      <c r="AB528" s="29" t="str">
        <f t="shared" si="225"/>
        <v>H57R14</v>
      </c>
      <c r="AC528" s="29">
        <f t="shared" si="223"/>
        <v>1</v>
      </c>
      <c r="AD528" s="29" t="str">
        <f t="shared" si="226"/>
        <v>H57R14 - 1</v>
      </c>
      <c r="AE528" s="30">
        <f t="shared" si="231"/>
        <v>5</v>
      </c>
      <c r="AF528" s="30">
        <f t="shared" si="232"/>
        <v>5</v>
      </c>
      <c r="AG528" s="30" t="str">
        <f t="shared" si="233"/>
        <v>H57R14.</v>
      </c>
      <c r="AH528" s="30" t="str">
        <f t="shared" si="234"/>
        <v>H57R14</v>
      </c>
      <c r="AI528" s="82"/>
      <c r="AJ528" s="82"/>
      <c r="AK528" s="82"/>
    </row>
    <row r="529" spans="1:37" s="83" customFormat="1" ht="350.1" customHeight="1" x14ac:dyDescent="0.2">
      <c r="A529" s="26">
        <v>413</v>
      </c>
      <c r="B529" s="15">
        <v>528</v>
      </c>
      <c r="C529" s="26"/>
      <c r="D529" s="80" t="s">
        <v>1046</v>
      </c>
      <c r="E529" s="26" t="s">
        <v>29</v>
      </c>
      <c r="F529" s="43" t="s">
        <v>1297</v>
      </c>
      <c r="G529" s="78" t="s">
        <v>75</v>
      </c>
      <c r="H529" s="78" t="s">
        <v>1917</v>
      </c>
      <c r="I529" s="78" t="s">
        <v>1903</v>
      </c>
      <c r="J529" s="26" t="s">
        <v>1851</v>
      </c>
      <c r="K529" s="26">
        <v>1</v>
      </c>
      <c r="L529" s="42">
        <v>43862</v>
      </c>
      <c r="M529" s="42">
        <v>43979</v>
      </c>
      <c r="N529" s="21">
        <f t="shared" si="236"/>
        <v>16.714285714285715</v>
      </c>
      <c r="O529" s="26" t="s">
        <v>1097</v>
      </c>
      <c r="P529" s="22">
        <v>0</v>
      </c>
      <c r="Q529" s="26" t="s">
        <v>1909</v>
      </c>
      <c r="R529" s="26"/>
      <c r="S529" s="23">
        <f t="shared" si="235"/>
        <v>-1465.9666666666667</v>
      </c>
      <c r="T529" s="24">
        <f t="shared" si="218"/>
        <v>0</v>
      </c>
      <c r="U529" s="25">
        <f t="shared" si="219"/>
        <v>0</v>
      </c>
      <c r="V529" s="25">
        <f t="shared" si="220"/>
        <v>0</v>
      </c>
      <c r="W529" s="25">
        <f t="shared" si="221"/>
        <v>16.714285714285715</v>
      </c>
      <c r="X529" s="26"/>
      <c r="Y529" s="27" t="str">
        <f t="shared" si="224"/>
        <v>VENCIDA</v>
      </c>
      <c r="Z529" s="27" t="str">
        <f t="shared" si="222"/>
        <v>VENCIDO</v>
      </c>
      <c r="AA529" s="76" t="s">
        <v>201</v>
      </c>
      <c r="AB529" s="29" t="str">
        <f t="shared" si="225"/>
        <v>H59R14</v>
      </c>
      <c r="AC529" s="29">
        <f t="shared" si="223"/>
        <v>1</v>
      </c>
      <c r="AD529" s="29" t="str">
        <f t="shared" si="226"/>
        <v>H59R14 - 1</v>
      </c>
      <c r="AE529" s="30">
        <f t="shared" si="231"/>
        <v>1</v>
      </c>
      <c r="AF529" s="30">
        <f t="shared" si="232"/>
        <v>1</v>
      </c>
      <c r="AG529" s="30" t="str">
        <f t="shared" si="233"/>
        <v>H59R14.</v>
      </c>
      <c r="AH529" s="30" t="str">
        <f t="shared" si="234"/>
        <v>H59R14</v>
      </c>
      <c r="AI529" s="82"/>
      <c r="AJ529" s="82"/>
      <c r="AK529" s="82"/>
    </row>
    <row r="530" spans="1:37" s="83" customFormat="1" ht="350.1" customHeight="1" x14ac:dyDescent="0.2">
      <c r="A530" s="26">
        <v>414</v>
      </c>
      <c r="B530" s="15">
        <v>529</v>
      </c>
      <c r="C530" s="26"/>
      <c r="D530" s="80" t="s">
        <v>1298</v>
      </c>
      <c r="E530" s="26" t="s">
        <v>37</v>
      </c>
      <c r="F530" s="43" t="s">
        <v>1299</v>
      </c>
      <c r="G530" s="78" t="s">
        <v>76</v>
      </c>
      <c r="H530" s="78" t="s">
        <v>1927</v>
      </c>
      <c r="I530" s="78" t="s">
        <v>1906</v>
      </c>
      <c r="J530" s="26" t="s">
        <v>1907</v>
      </c>
      <c r="K530" s="26">
        <v>12</v>
      </c>
      <c r="L530" s="42">
        <v>43858</v>
      </c>
      <c r="M530" s="42">
        <v>44196</v>
      </c>
      <c r="N530" s="21">
        <f t="shared" si="236"/>
        <v>48.285714285714285</v>
      </c>
      <c r="O530" s="26" t="s">
        <v>1097</v>
      </c>
      <c r="P530" s="22">
        <v>12</v>
      </c>
      <c r="Q530" s="26" t="s">
        <v>1909</v>
      </c>
      <c r="R530" s="36">
        <v>44256</v>
      </c>
      <c r="S530" s="23">
        <f t="shared" si="235"/>
        <v>2</v>
      </c>
      <c r="T530" s="24">
        <f t="shared" si="218"/>
        <v>100</v>
      </c>
      <c r="U530" s="25">
        <f t="shared" si="219"/>
        <v>48.285714285714285</v>
      </c>
      <c r="V530" s="25">
        <f t="shared" si="220"/>
        <v>48.285714285714285</v>
      </c>
      <c r="W530" s="25">
        <f t="shared" si="221"/>
        <v>48.285714285714285</v>
      </c>
      <c r="X530" s="26"/>
      <c r="Y530" s="27" t="str">
        <f t="shared" si="224"/>
        <v>CUMPLIDA</v>
      </c>
      <c r="Z530" s="27" t="str">
        <f t="shared" si="222"/>
        <v>CUMPLIDO</v>
      </c>
      <c r="AA530" s="76" t="s">
        <v>201</v>
      </c>
      <c r="AB530" s="29" t="str">
        <f t="shared" si="225"/>
        <v>H64R14</v>
      </c>
      <c r="AC530" s="29">
        <f t="shared" si="223"/>
        <v>1</v>
      </c>
      <c r="AD530" s="29" t="str">
        <f t="shared" si="226"/>
        <v>H64R14 - 1</v>
      </c>
      <c r="AE530" s="30">
        <f t="shared" si="231"/>
        <v>5</v>
      </c>
      <c r="AF530" s="30">
        <f t="shared" si="232"/>
        <v>5</v>
      </c>
      <c r="AG530" s="30" t="str">
        <f t="shared" si="233"/>
        <v>H64R14.</v>
      </c>
      <c r="AH530" s="30" t="str">
        <f t="shared" si="234"/>
        <v>H64R14</v>
      </c>
      <c r="AI530" s="82"/>
      <c r="AJ530" s="82"/>
      <c r="AK530" s="82"/>
    </row>
    <row r="531" spans="1:37" s="83" customFormat="1" ht="350.1" customHeight="1" x14ac:dyDescent="0.2">
      <c r="A531" s="26">
        <v>415</v>
      </c>
      <c r="B531" s="15">
        <v>530</v>
      </c>
      <c r="C531" s="26"/>
      <c r="D531" s="80" t="s">
        <v>1267</v>
      </c>
      <c r="E531" s="26" t="s">
        <v>29</v>
      </c>
      <c r="F531" s="43" t="s">
        <v>1335</v>
      </c>
      <c r="G531" s="78" t="s">
        <v>77</v>
      </c>
      <c r="H531" s="78" t="s">
        <v>728</v>
      </c>
      <c r="I531" s="78" t="s">
        <v>729</v>
      </c>
      <c r="J531" s="26" t="s">
        <v>594</v>
      </c>
      <c r="K531" s="26">
        <v>1</v>
      </c>
      <c r="L531" s="42">
        <v>43040</v>
      </c>
      <c r="M531" s="42">
        <v>43189</v>
      </c>
      <c r="N531" s="21">
        <f t="shared" si="236"/>
        <v>21.285714285714285</v>
      </c>
      <c r="O531" s="26" t="s">
        <v>688</v>
      </c>
      <c r="P531" s="22">
        <v>1</v>
      </c>
      <c r="Q531" s="26" t="s">
        <v>1909</v>
      </c>
      <c r="R531" s="26"/>
      <c r="S531" s="23">
        <f t="shared" si="235"/>
        <v>-1439.6333333333334</v>
      </c>
      <c r="T531" s="24">
        <f t="shared" si="218"/>
        <v>100</v>
      </c>
      <c r="U531" s="25">
        <f t="shared" si="219"/>
        <v>21.285714285714285</v>
      </c>
      <c r="V531" s="25">
        <f t="shared" si="220"/>
        <v>21.285714285714285</v>
      </c>
      <c r="W531" s="25">
        <f t="shared" si="221"/>
        <v>21.285714285714285</v>
      </c>
      <c r="X531" s="26"/>
      <c r="Y531" s="27" t="str">
        <f t="shared" si="224"/>
        <v>CUMPLIDA</v>
      </c>
      <c r="Z531" s="27" t="str">
        <f t="shared" si="222"/>
        <v>CUMPLIDO</v>
      </c>
      <c r="AA531" s="76" t="s">
        <v>201</v>
      </c>
      <c r="AB531" s="29" t="str">
        <f t="shared" si="225"/>
        <v>H65R14</v>
      </c>
      <c r="AC531" s="29">
        <f t="shared" si="223"/>
        <v>1</v>
      </c>
      <c r="AD531" s="29" t="str">
        <f t="shared" si="226"/>
        <v>H65R14 - 1</v>
      </c>
      <c r="AE531" s="30">
        <f t="shared" si="231"/>
        <v>5</v>
      </c>
      <c r="AF531" s="30">
        <f t="shared" si="232"/>
        <v>5</v>
      </c>
      <c r="AG531" s="30" t="str">
        <f t="shared" si="233"/>
        <v>H65R14.</v>
      </c>
      <c r="AH531" s="30" t="str">
        <f t="shared" si="234"/>
        <v>H65R14</v>
      </c>
      <c r="AI531" s="82"/>
      <c r="AJ531" s="82"/>
      <c r="AK531" s="82"/>
    </row>
    <row r="532" spans="1:37" s="83" customFormat="1" ht="350.1" customHeight="1" x14ac:dyDescent="0.2">
      <c r="A532" s="26">
        <v>416</v>
      </c>
      <c r="B532" s="15">
        <v>531</v>
      </c>
      <c r="C532" s="26"/>
      <c r="D532" s="80" t="s">
        <v>1267</v>
      </c>
      <c r="E532" s="26" t="s">
        <v>29</v>
      </c>
      <c r="F532" s="43" t="s">
        <v>1497</v>
      </c>
      <c r="G532" s="78" t="s">
        <v>78</v>
      </c>
      <c r="H532" s="78" t="s">
        <v>730</v>
      </c>
      <c r="I532" s="78" t="s">
        <v>997</v>
      </c>
      <c r="J532" s="26" t="s">
        <v>731</v>
      </c>
      <c r="K532" s="26">
        <v>1</v>
      </c>
      <c r="L532" s="42">
        <v>43040</v>
      </c>
      <c r="M532" s="42">
        <v>43099</v>
      </c>
      <c r="N532" s="21">
        <f t="shared" si="236"/>
        <v>8.4285714285714288</v>
      </c>
      <c r="O532" s="26" t="s">
        <v>688</v>
      </c>
      <c r="P532" s="22">
        <v>1</v>
      </c>
      <c r="Q532" s="26" t="s">
        <v>1909</v>
      </c>
      <c r="R532" s="26"/>
      <c r="S532" s="23">
        <f t="shared" si="235"/>
        <v>-1436.6333333333334</v>
      </c>
      <c r="T532" s="24">
        <f t="shared" si="218"/>
        <v>100</v>
      </c>
      <c r="U532" s="25">
        <f t="shared" si="219"/>
        <v>8.4285714285714288</v>
      </c>
      <c r="V532" s="25">
        <f t="shared" si="220"/>
        <v>8.4285714285714288</v>
      </c>
      <c r="W532" s="25">
        <f t="shared" si="221"/>
        <v>8.4285714285714288</v>
      </c>
      <c r="X532" s="26"/>
      <c r="Y532" s="27" t="str">
        <f t="shared" si="224"/>
        <v>CUMPLIDA</v>
      </c>
      <c r="Z532" s="27" t="str">
        <f t="shared" si="222"/>
        <v>CUMPLIDO</v>
      </c>
      <c r="AA532" s="76" t="s">
        <v>201</v>
      </c>
      <c r="AB532" s="29" t="str">
        <f t="shared" si="225"/>
        <v>H66R14</v>
      </c>
      <c r="AC532" s="29">
        <f t="shared" si="223"/>
        <v>1</v>
      </c>
      <c r="AD532" s="29" t="str">
        <f t="shared" si="226"/>
        <v>H66R14 - 1</v>
      </c>
      <c r="AE532" s="30">
        <f t="shared" si="231"/>
        <v>5</v>
      </c>
      <c r="AF532" s="30">
        <f t="shared" si="232"/>
        <v>5</v>
      </c>
      <c r="AG532" s="30" t="str">
        <f t="shared" si="233"/>
        <v>H66R14.</v>
      </c>
      <c r="AH532" s="30" t="str">
        <f t="shared" si="234"/>
        <v>H66R14</v>
      </c>
      <c r="AI532" s="82"/>
      <c r="AJ532" s="82"/>
      <c r="AK532" s="82"/>
    </row>
    <row r="533" spans="1:37" s="83" customFormat="1" ht="350.1" customHeight="1" x14ac:dyDescent="0.2">
      <c r="A533" s="26">
        <v>417</v>
      </c>
      <c r="B533" s="15">
        <v>532</v>
      </c>
      <c r="C533" s="26"/>
      <c r="D533" s="80" t="s">
        <v>1046</v>
      </c>
      <c r="E533" s="26" t="s">
        <v>29</v>
      </c>
      <c r="F533" s="43" t="s">
        <v>675</v>
      </c>
      <c r="G533" s="78" t="s">
        <v>79</v>
      </c>
      <c r="H533" s="78" t="s">
        <v>676</v>
      </c>
      <c r="I533" s="78" t="s">
        <v>677</v>
      </c>
      <c r="J533" s="26" t="s">
        <v>678</v>
      </c>
      <c r="K533" s="26">
        <v>1</v>
      </c>
      <c r="L533" s="42">
        <v>43040</v>
      </c>
      <c r="M533" s="42">
        <v>43099</v>
      </c>
      <c r="N533" s="21">
        <f t="shared" si="236"/>
        <v>8.4285714285714288</v>
      </c>
      <c r="O533" s="26" t="s">
        <v>646</v>
      </c>
      <c r="P533" s="22">
        <v>1</v>
      </c>
      <c r="Q533" s="26" t="s">
        <v>1909</v>
      </c>
      <c r="R533" s="26"/>
      <c r="S533" s="23">
        <f t="shared" si="235"/>
        <v>-1436.6333333333334</v>
      </c>
      <c r="T533" s="24">
        <f t="shared" si="218"/>
        <v>100</v>
      </c>
      <c r="U533" s="25">
        <f t="shared" si="219"/>
        <v>8.4285714285714288</v>
      </c>
      <c r="V533" s="25">
        <f t="shared" si="220"/>
        <v>8.4285714285714288</v>
      </c>
      <c r="W533" s="25">
        <f t="shared" si="221"/>
        <v>8.4285714285714288</v>
      </c>
      <c r="X533" s="26"/>
      <c r="Y533" s="27" t="str">
        <f t="shared" si="224"/>
        <v>CUMPLIDA</v>
      </c>
      <c r="Z533" s="27" t="str">
        <f t="shared" si="222"/>
        <v>CUMPLIDO</v>
      </c>
      <c r="AA533" s="76" t="s">
        <v>201</v>
      </c>
      <c r="AB533" s="29" t="str">
        <f t="shared" si="225"/>
        <v>H69R14</v>
      </c>
      <c r="AC533" s="29">
        <f t="shared" si="223"/>
        <v>1</v>
      </c>
      <c r="AD533" s="29" t="str">
        <f t="shared" si="226"/>
        <v>H69R14 - 1</v>
      </c>
      <c r="AE533" s="30">
        <f t="shared" si="231"/>
        <v>5</v>
      </c>
      <c r="AF533" s="30">
        <f t="shared" si="232"/>
        <v>5</v>
      </c>
      <c r="AG533" s="30" t="str">
        <f t="shared" si="233"/>
        <v>H69R14.</v>
      </c>
      <c r="AH533" s="30" t="str">
        <f t="shared" si="234"/>
        <v>H69R14</v>
      </c>
      <c r="AI533" s="82"/>
      <c r="AJ533" s="82"/>
      <c r="AK533" s="82"/>
    </row>
    <row r="534" spans="1:37" s="83" customFormat="1" ht="350.1" customHeight="1" x14ac:dyDescent="0.2">
      <c r="A534" s="26">
        <v>418</v>
      </c>
      <c r="B534" s="15">
        <v>533</v>
      </c>
      <c r="C534" s="26"/>
      <c r="D534" s="80" t="s">
        <v>1267</v>
      </c>
      <c r="E534" s="26" t="s">
        <v>29</v>
      </c>
      <c r="F534" s="43" t="s">
        <v>680</v>
      </c>
      <c r="G534" s="78" t="s">
        <v>681</v>
      </c>
      <c r="H534" s="78" t="s">
        <v>679</v>
      </c>
      <c r="I534" s="78" t="s">
        <v>682</v>
      </c>
      <c r="J534" s="26" t="s">
        <v>683</v>
      </c>
      <c r="K534" s="26">
        <v>5</v>
      </c>
      <c r="L534" s="42">
        <v>43040</v>
      </c>
      <c r="M534" s="42">
        <v>43403</v>
      </c>
      <c r="N534" s="21">
        <f t="shared" si="236"/>
        <v>51.857142857142854</v>
      </c>
      <c r="O534" s="26" t="s">
        <v>646</v>
      </c>
      <c r="P534" s="22">
        <v>5</v>
      </c>
      <c r="Q534" s="26" t="s">
        <v>1909</v>
      </c>
      <c r="R534" s="26"/>
      <c r="S534" s="23">
        <f t="shared" si="235"/>
        <v>-1446.7666666666667</v>
      </c>
      <c r="T534" s="24">
        <f t="shared" si="218"/>
        <v>100</v>
      </c>
      <c r="U534" s="25">
        <f t="shared" si="219"/>
        <v>51.857142857142854</v>
      </c>
      <c r="V534" s="25">
        <f t="shared" si="220"/>
        <v>51.857142857142854</v>
      </c>
      <c r="W534" s="25">
        <f t="shared" si="221"/>
        <v>51.857142857142854</v>
      </c>
      <c r="X534" s="26"/>
      <c r="Y534" s="27" t="str">
        <f t="shared" si="224"/>
        <v>CUMPLIDA</v>
      </c>
      <c r="Z534" s="27" t="str">
        <f t="shared" si="222"/>
        <v>CUMPLIDO</v>
      </c>
      <c r="AA534" s="76" t="s">
        <v>201</v>
      </c>
      <c r="AB534" s="29" t="str">
        <f t="shared" si="225"/>
        <v>H70R14</v>
      </c>
      <c r="AC534" s="29">
        <f t="shared" si="223"/>
        <v>1</v>
      </c>
      <c r="AD534" s="29" t="str">
        <f t="shared" si="226"/>
        <v>H70R14 - 1</v>
      </c>
      <c r="AE534" s="30">
        <f t="shared" si="231"/>
        <v>5</v>
      </c>
      <c r="AF534" s="30">
        <f t="shared" si="232"/>
        <v>5</v>
      </c>
      <c r="AG534" s="30" t="str">
        <f t="shared" si="233"/>
        <v>H70R14.</v>
      </c>
      <c r="AH534" s="30" t="str">
        <f t="shared" si="234"/>
        <v>H70R14</v>
      </c>
      <c r="AI534" s="82"/>
      <c r="AJ534" s="82"/>
      <c r="AK534" s="82"/>
    </row>
    <row r="535" spans="1:37" s="83" customFormat="1" ht="350.1" customHeight="1" x14ac:dyDescent="0.2">
      <c r="A535" s="26">
        <v>419</v>
      </c>
      <c r="B535" s="15">
        <v>534</v>
      </c>
      <c r="C535" s="26"/>
      <c r="D535" s="80" t="s">
        <v>1267</v>
      </c>
      <c r="E535" s="26" t="s">
        <v>34</v>
      </c>
      <c r="F535" s="43" t="s">
        <v>860</v>
      </c>
      <c r="G535" s="78" t="s">
        <v>80</v>
      </c>
      <c r="H535" s="78" t="s">
        <v>858</v>
      </c>
      <c r="I535" s="78" t="s">
        <v>859</v>
      </c>
      <c r="J535" s="26" t="s">
        <v>8</v>
      </c>
      <c r="K535" s="26">
        <v>1</v>
      </c>
      <c r="L535" s="42">
        <v>43040</v>
      </c>
      <c r="M535" s="42">
        <v>43281</v>
      </c>
      <c r="N535" s="21">
        <f t="shared" si="236"/>
        <v>34.428571428571431</v>
      </c>
      <c r="O535" s="26" t="s">
        <v>805</v>
      </c>
      <c r="P535" s="22">
        <v>0.3</v>
      </c>
      <c r="Q535" s="26" t="s">
        <v>1909</v>
      </c>
      <c r="R535" s="26"/>
      <c r="S535" s="23">
        <f t="shared" si="235"/>
        <v>-1442.7</v>
      </c>
      <c r="T535" s="24">
        <f t="shared" si="218"/>
        <v>30</v>
      </c>
      <c r="U535" s="25">
        <f t="shared" si="219"/>
        <v>10.328571428571429</v>
      </c>
      <c r="V535" s="25">
        <f t="shared" si="220"/>
        <v>10.328571428571429</v>
      </c>
      <c r="W535" s="25">
        <f t="shared" si="221"/>
        <v>34.428571428571431</v>
      </c>
      <c r="X535" s="26"/>
      <c r="Y535" s="27" t="str">
        <f t="shared" si="224"/>
        <v>VENCIDA</v>
      </c>
      <c r="Z535" s="27" t="str">
        <f t="shared" si="222"/>
        <v>VENCIDO</v>
      </c>
      <c r="AA535" s="76" t="s">
        <v>201</v>
      </c>
      <c r="AB535" s="29" t="str">
        <f t="shared" si="225"/>
        <v>H71R14</v>
      </c>
      <c r="AC535" s="29">
        <f t="shared" si="223"/>
        <v>1</v>
      </c>
      <c r="AD535" s="29" t="str">
        <f t="shared" si="226"/>
        <v>H71R14 - 1</v>
      </c>
      <c r="AE535" s="30">
        <f t="shared" si="231"/>
        <v>1</v>
      </c>
      <c r="AF535" s="30">
        <f t="shared" si="232"/>
        <v>1</v>
      </c>
      <c r="AG535" s="30" t="str">
        <f t="shared" si="233"/>
        <v>H71R14.</v>
      </c>
      <c r="AH535" s="30" t="str">
        <f t="shared" si="234"/>
        <v>H71R14</v>
      </c>
      <c r="AI535" s="82"/>
      <c r="AJ535" s="82"/>
      <c r="AK535" s="82"/>
    </row>
    <row r="536" spans="1:37" s="83" customFormat="1" ht="350.1" customHeight="1" x14ac:dyDescent="0.2">
      <c r="A536" s="26">
        <v>420</v>
      </c>
      <c r="B536" s="15">
        <v>535</v>
      </c>
      <c r="C536" s="26"/>
      <c r="D536" s="80" t="s">
        <v>1269</v>
      </c>
      <c r="E536" s="26" t="s">
        <v>29</v>
      </c>
      <c r="F536" s="43" t="s">
        <v>1498</v>
      </c>
      <c r="G536" s="78" t="s">
        <v>81</v>
      </c>
      <c r="H536" s="78" t="s">
        <v>861</v>
      </c>
      <c r="I536" s="78" t="s">
        <v>862</v>
      </c>
      <c r="J536" s="26" t="s">
        <v>863</v>
      </c>
      <c r="K536" s="26">
        <v>1</v>
      </c>
      <c r="L536" s="42">
        <v>43040</v>
      </c>
      <c r="M536" s="42">
        <v>43099</v>
      </c>
      <c r="N536" s="21">
        <f t="shared" si="236"/>
        <v>8.4285714285714288</v>
      </c>
      <c r="O536" s="26" t="s">
        <v>805</v>
      </c>
      <c r="P536" s="22">
        <v>1</v>
      </c>
      <c r="Q536" s="26" t="s">
        <v>1909</v>
      </c>
      <c r="R536" s="26"/>
      <c r="S536" s="23">
        <f t="shared" si="235"/>
        <v>-1436.6333333333334</v>
      </c>
      <c r="T536" s="24">
        <f t="shared" si="218"/>
        <v>100</v>
      </c>
      <c r="U536" s="25">
        <f t="shared" si="219"/>
        <v>8.4285714285714288</v>
      </c>
      <c r="V536" s="25">
        <f t="shared" si="220"/>
        <v>8.4285714285714288</v>
      </c>
      <c r="W536" s="25">
        <f t="shared" si="221"/>
        <v>8.4285714285714288</v>
      </c>
      <c r="X536" s="26"/>
      <c r="Y536" s="27" t="str">
        <f t="shared" si="224"/>
        <v>CUMPLIDA</v>
      </c>
      <c r="Z536" s="27" t="str">
        <f t="shared" si="222"/>
        <v>CUMPLIDO</v>
      </c>
      <c r="AA536" s="76" t="s">
        <v>201</v>
      </c>
      <c r="AB536" s="29" t="str">
        <f t="shared" si="225"/>
        <v>H74R14</v>
      </c>
      <c r="AC536" s="29">
        <f t="shared" si="223"/>
        <v>1</v>
      </c>
      <c r="AD536" s="29" t="str">
        <f t="shared" si="226"/>
        <v>H74R14 - 1</v>
      </c>
      <c r="AE536" s="30">
        <f t="shared" si="231"/>
        <v>5</v>
      </c>
      <c r="AF536" s="30">
        <f t="shared" si="232"/>
        <v>5</v>
      </c>
      <c r="AG536" s="30" t="str">
        <f t="shared" si="233"/>
        <v>H74R14.</v>
      </c>
      <c r="AH536" s="30" t="str">
        <f t="shared" si="234"/>
        <v>H74R14</v>
      </c>
      <c r="AI536" s="82"/>
      <c r="AJ536" s="82"/>
      <c r="AK536" s="82"/>
    </row>
    <row r="537" spans="1:37" s="83" customFormat="1" ht="350.1" customHeight="1" x14ac:dyDescent="0.2">
      <c r="A537" s="26">
        <v>421</v>
      </c>
      <c r="B537" s="15">
        <v>536</v>
      </c>
      <c r="C537" s="26"/>
      <c r="D537" s="80" t="s">
        <v>1267</v>
      </c>
      <c r="E537" s="26" t="s">
        <v>42</v>
      </c>
      <c r="F537" s="43" t="s">
        <v>1332</v>
      </c>
      <c r="G537" s="78" t="s">
        <v>82</v>
      </c>
      <c r="H537" s="43" t="s">
        <v>1951</v>
      </c>
      <c r="I537" s="43" t="s">
        <v>321</v>
      </c>
      <c r="J537" s="77" t="s">
        <v>55</v>
      </c>
      <c r="K537" s="77">
        <v>3</v>
      </c>
      <c r="L537" s="92">
        <v>43040</v>
      </c>
      <c r="M537" s="92">
        <v>43342</v>
      </c>
      <c r="N537" s="21">
        <f t="shared" si="236"/>
        <v>43.142857142857146</v>
      </c>
      <c r="O537" s="77" t="s">
        <v>19</v>
      </c>
      <c r="P537" s="22">
        <v>3</v>
      </c>
      <c r="Q537" s="26" t="s">
        <v>1909</v>
      </c>
      <c r="R537" s="26"/>
      <c r="S537" s="23">
        <f t="shared" si="235"/>
        <v>-1444.7333333333333</v>
      </c>
      <c r="T537" s="24">
        <f t="shared" si="218"/>
        <v>100</v>
      </c>
      <c r="U537" s="25">
        <f t="shared" si="219"/>
        <v>43.142857142857146</v>
      </c>
      <c r="V537" s="25">
        <f t="shared" si="220"/>
        <v>43.142857142857146</v>
      </c>
      <c r="W537" s="25">
        <f t="shared" si="221"/>
        <v>43.142857142857146</v>
      </c>
      <c r="X537" s="26"/>
      <c r="Y537" s="27" t="str">
        <f t="shared" si="224"/>
        <v>CUMPLIDA</v>
      </c>
      <c r="Z537" s="27" t="str">
        <f t="shared" si="222"/>
        <v>CUMPLIDO</v>
      </c>
      <c r="AA537" s="76" t="s">
        <v>201</v>
      </c>
      <c r="AB537" s="29" t="str">
        <f t="shared" si="225"/>
        <v>H79R14</v>
      </c>
      <c r="AC537" s="29">
        <f t="shared" si="223"/>
        <v>1</v>
      </c>
      <c r="AD537" s="29" t="str">
        <f t="shared" si="226"/>
        <v>H79R14 - 1</v>
      </c>
      <c r="AE537" s="30">
        <f t="shared" si="231"/>
        <v>5</v>
      </c>
      <c r="AF537" s="30">
        <f t="shared" si="232"/>
        <v>5</v>
      </c>
      <c r="AG537" s="30" t="str">
        <f t="shared" si="233"/>
        <v>H79R14.</v>
      </c>
      <c r="AH537" s="30" t="str">
        <f t="shared" si="234"/>
        <v>H79R14</v>
      </c>
      <c r="AI537" s="82"/>
      <c r="AJ537" s="82"/>
      <c r="AK537" s="82"/>
    </row>
    <row r="538" spans="1:37" s="83" customFormat="1" ht="350.1" customHeight="1" x14ac:dyDescent="0.2">
      <c r="A538" s="26">
        <v>422</v>
      </c>
      <c r="B538" s="15">
        <v>537</v>
      </c>
      <c r="C538" s="26"/>
      <c r="D538" s="80" t="s">
        <v>1267</v>
      </c>
      <c r="E538" s="26" t="s">
        <v>21</v>
      </c>
      <c r="F538" s="43" t="s">
        <v>1499</v>
      </c>
      <c r="G538" s="78" t="s">
        <v>83</v>
      </c>
      <c r="H538" s="43" t="s">
        <v>1952</v>
      </c>
      <c r="I538" s="43" t="s">
        <v>322</v>
      </c>
      <c r="J538" s="77" t="s">
        <v>55</v>
      </c>
      <c r="K538" s="77">
        <v>3</v>
      </c>
      <c r="L538" s="92">
        <v>43040</v>
      </c>
      <c r="M538" s="92">
        <v>43342</v>
      </c>
      <c r="N538" s="21">
        <f t="shared" si="236"/>
        <v>43.142857142857146</v>
      </c>
      <c r="O538" s="26" t="s">
        <v>19</v>
      </c>
      <c r="P538" s="22">
        <v>3</v>
      </c>
      <c r="Q538" s="26" t="s">
        <v>1909</v>
      </c>
      <c r="R538" s="26"/>
      <c r="S538" s="23">
        <f t="shared" si="235"/>
        <v>-1444.7333333333333</v>
      </c>
      <c r="T538" s="24">
        <f t="shared" si="218"/>
        <v>100</v>
      </c>
      <c r="U538" s="25">
        <f t="shared" si="219"/>
        <v>43.142857142857146</v>
      </c>
      <c r="V538" s="25">
        <f t="shared" si="220"/>
        <v>43.142857142857146</v>
      </c>
      <c r="W538" s="25">
        <f t="shared" si="221"/>
        <v>43.142857142857146</v>
      </c>
      <c r="X538" s="26"/>
      <c r="Y538" s="27" t="str">
        <f t="shared" si="224"/>
        <v>CUMPLIDA</v>
      </c>
      <c r="Z538" s="27" t="str">
        <f t="shared" si="222"/>
        <v>CUMPLIDO</v>
      </c>
      <c r="AA538" s="76" t="s">
        <v>201</v>
      </c>
      <c r="AB538" s="29" t="str">
        <f t="shared" si="225"/>
        <v>H80R14</v>
      </c>
      <c r="AC538" s="29">
        <f t="shared" si="223"/>
        <v>1</v>
      </c>
      <c r="AD538" s="29" t="str">
        <f t="shared" si="226"/>
        <v>H80R14 - 1</v>
      </c>
      <c r="AE538" s="30">
        <f t="shared" si="231"/>
        <v>5</v>
      </c>
      <c r="AF538" s="30">
        <f t="shared" si="232"/>
        <v>5</v>
      </c>
      <c r="AG538" s="30" t="str">
        <f t="shared" si="233"/>
        <v>H80R14.</v>
      </c>
      <c r="AH538" s="30" t="str">
        <f t="shared" si="234"/>
        <v>H80R14</v>
      </c>
      <c r="AI538" s="82"/>
      <c r="AJ538" s="82"/>
      <c r="AK538" s="82"/>
    </row>
    <row r="539" spans="1:37" s="83" customFormat="1" ht="350.1" customHeight="1" x14ac:dyDescent="0.2">
      <c r="A539" s="26">
        <v>423</v>
      </c>
      <c r="B539" s="15">
        <v>538</v>
      </c>
      <c r="C539" s="26"/>
      <c r="D539" s="80" t="s">
        <v>1267</v>
      </c>
      <c r="E539" s="26" t="s">
        <v>29</v>
      </c>
      <c r="F539" s="43" t="s">
        <v>1300</v>
      </c>
      <c r="G539" s="43" t="s">
        <v>234</v>
      </c>
      <c r="H539" s="43" t="s">
        <v>323</v>
      </c>
      <c r="I539" s="43" t="s">
        <v>322</v>
      </c>
      <c r="J539" s="77" t="s">
        <v>55</v>
      </c>
      <c r="K539" s="77">
        <v>3</v>
      </c>
      <c r="L539" s="92">
        <v>43040</v>
      </c>
      <c r="M539" s="92">
        <v>43342</v>
      </c>
      <c r="N539" s="21">
        <f t="shared" si="236"/>
        <v>43.142857142857146</v>
      </c>
      <c r="O539" s="26" t="s">
        <v>19</v>
      </c>
      <c r="P539" s="22">
        <v>3</v>
      </c>
      <c r="Q539" s="26" t="s">
        <v>1909</v>
      </c>
      <c r="R539" s="26"/>
      <c r="S539" s="23">
        <f t="shared" si="235"/>
        <v>-1444.7333333333333</v>
      </c>
      <c r="T539" s="24">
        <f t="shared" si="218"/>
        <v>100</v>
      </c>
      <c r="U539" s="25">
        <f t="shared" si="219"/>
        <v>43.142857142857146</v>
      </c>
      <c r="V539" s="25">
        <f t="shared" si="220"/>
        <v>43.142857142857146</v>
      </c>
      <c r="W539" s="25">
        <f t="shared" si="221"/>
        <v>43.142857142857146</v>
      </c>
      <c r="X539" s="26"/>
      <c r="Y539" s="27" t="str">
        <f t="shared" si="224"/>
        <v>CUMPLIDA</v>
      </c>
      <c r="Z539" s="27" t="str">
        <f t="shared" si="222"/>
        <v>CUMPLIDO</v>
      </c>
      <c r="AA539" s="76" t="s">
        <v>201</v>
      </c>
      <c r="AB539" s="29" t="str">
        <f t="shared" si="225"/>
        <v>H81R14</v>
      </c>
      <c r="AC539" s="29">
        <f t="shared" si="223"/>
        <v>1</v>
      </c>
      <c r="AD539" s="29" t="str">
        <f t="shared" si="226"/>
        <v>H81R14 - 1</v>
      </c>
      <c r="AE539" s="30">
        <f t="shared" si="231"/>
        <v>5</v>
      </c>
      <c r="AF539" s="30">
        <f t="shared" si="232"/>
        <v>5</v>
      </c>
      <c r="AG539" s="30" t="str">
        <f t="shared" si="233"/>
        <v>H81R14.</v>
      </c>
      <c r="AH539" s="30" t="str">
        <f t="shared" si="234"/>
        <v>H81R14</v>
      </c>
      <c r="AI539" s="82"/>
      <c r="AJ539" s="82"/>
      <c r="AK539" s="82"/>
    </row>
    <row r="540" spans="1:37" s="83" customFormat="1" ht="350.1" customHeight="1" x14ac:dyDescent="0.2">
      <c r="A540" s="26">
        <v>424</v>
      </c>
      <c r="B540" s="15">
        <v>539</v>
      </c>
      <c r="C540" s="26"/>
      <c r="D540" s="80" t="s">
        <v>1046</v>
      </c>
      <c r="E540" s="26" t="s">
        <v>29</v>
      </c>
      <c r="F540" s="43" t="s">
        <v>1331</v>
      </c>
      <c r="G540" s="43" t="s">
        <v>73</v>
      </c>
      <c r="H540" s="43" t="s">
        <v>324</v>
      </c>
      <c r="I540" s="43" t="s">
        <v>322</v>
      </c>
      <c r="J540" s="77" t="s">
        <v>55</v>
      </c>
      <c r="K540" s="77">
        <v>3</v>
      </c>
      <c r="L540" s="92">
        <v>43040</v>
      </c>
      <c r="M540" s="92">
        <v>43342</v>
      </c>
      <c r="N540" s="21">
        <f t="shared" si="236"/>
        <v>43.142857142857146</v>
      </c>
      <c r="O540" s="26" t="s">
        <v>19</v>
      </c>
      <c r="P540" s="22">
        <v>3</v>
      </c>
      <c r="Q540" s="26" t="s">
        <v>1909</v>
      </c>
      <c r="R540" s="26"/>
      <c r="S540" s="23">
        <f t="shared" si="235"/>
        <v>-1444.7333333333333</v>
      </c>
      <c r="T540" s="24">
        <f t="shared" si="218"/>
        <v>100</v>
      </c>
      <c r="U540" s="25">
        <f t="shared" si="219"/>
        <v>43.142857142857146</v>
      </c>
      <c r="V540" s="25">
        <f t="shared" si="220"/>
        <v>43.142857142857146</v>
      </c>
      <c r="W540" s="25">
        <f t="shared" si="221"/>
        <v>43.142857142857146</v>
      </c>
      <c r="X540" s="26"/>
      <c r="Y540" s="27" t="str">
        <f t="shared" si="224"/>
        <v>CUMPLIDA</v>
      </c>
      <c r="Z540" s="27" t="str">
        <f t="shared" si="222"/>
        <v>CUMPLIDO</v>
      </c>
      <c r="AA540" s="76" t="s">
        <v>201</v>
      </c>
      <c r="AB540" s="29" t="str">
        <f t="shared" si="225"/>
        <v>H83R14</v>
      </c>
      <c r="AC540" s="29">
        <f t="shared" si="223"/>
        <v>1</v>
      </c>
      <c r="AD540" s="29" t="str">
        <f t="shared" si="226"/>
        <v>H83R14 - 1</v>
      </c>
      <c r="AE540" s="30">
        <f t="shared" si="231"/>
        <v>5</v>
      </c>
      <c r="AF540" s="30">
        <f t="shared" si="232"/>
        <v>5</v>
      </c>
      <c r="AG540" s="30" t="str">
        <f t="shared" si="233"/>
        <v>H83R14.</v>
      </c>
      <c r="AH540" s="30" t="str">
        <f t="shared" si="234"/>
        <v>H83R14</v>
      </c>
      <c r="AI540" s="82"/>
      <c r="AJ540" s="82"/>
      <c r="AK540" s="82"/>
    </row>
    <row r="541" spans="1:37" s="83" customFormat="1" ht="350.1" customHeight="1" x14ac:dyDescent="0.2">
      <c r="A541" s="26">
        <v>425</v>
      </c>
      <c r="B541" s="15">
        <v>540</v>
      </c>
      <c r="C541" s="26"/>
      <c r="D541" s="80" t="s">
        <v>1046</v>
      </c>
      <c r="E541" s="26" t="s">
        <v>42</v>
      </c>
      <c r="F541" s="43" t="s">
        <v>1500</v>
      </c>
      <c r="G541" s="43" t="s">
        <v>84</v>
      </c>
      <c r="H541" s="43" t="s">
        <v>325</v>
      </c>
      <c r="I541" s="43" t="s">
        <v>322</v>
      </c>
      <c r="J541" s="77" t="s">
        <v>55</v>
      </c>
      <c r="K541" s="77">
        <v>3</v>
      </c>
      <c r="L541" s="92">
        <v>43040</v>
      </c>
      <c r="M541" s="92">
        <v>43342</v>
      </c>
      <c r="N541" s="21">
        <f t="shared" si="236"/>
        <v>43.142857142857146</v>
      </c>
      <c r="O541" s="26" t="s">
        <v>19</v>
      </c>
      <c r="P541" s="22">
        <v>3</v>
      </c>
      <c r="Q541" s="26" t="s">
        <v>1909</v>
      </c>
      <c r="R541" s="26"/>
      <c r="S541" s="23">
        <f t="shared" si="235"/>
        <v>-1444.7333333333333</v>
      </c>
      <c r="T541" s="24">
        <f t="shared" si="218"/>
        <v>100</v>
      </c>
      <c r="U541" s="25">
        <f t="shared" si="219"/>
        <v>43.142857142857146</v>
      </c>
      <c r="V541" s="25">
        <f t="shared" si="220"/>
        <v>43.142857142857146</v>
      </c>
      <c r="W541" s="25">
        <f t="shared" si="221"/>
        <v>43.142857142857146</v>
      </c>
      <c r="X541" s="26"/>
      <c r="Y541" s="27" t="str">
        <f t="shared" si="224"/>
        <v>CUMPLIDA</v>
      </c>
      <c r="Z541" s="27" t="str">
        <f t="shared" si="222"/>
        <v>CUMPLIDO</v>
      </c>
      <c r="AA541" s="76" t="s">
        <v>201</v>
      </c>
      <c r="AB541" s="29" t="str">
        <f t="shared" si="225"/>
        <v>H84R14</v>
      </c>
      <c r="AC541" s="29">
        <f t="shared" si="223"/>
        <v>1</v>
      </c>
      <c r="AD541" s="29" t="str">
        <f t="shared" si="226"/>
        <v>H84R14 - 1</v>
      </c>
      <c r="AE541" s="30">
        <f t="shared" si="231"/>
        <v>5</v>
      </c>
      <c r="AF541" s="30">
        <f t="shared" si="232"/>
        <v>5</v>
      </c>
      <c r="AG541" s="30" t="str">
        <f t="shared" si="233"/>
        <v>H84R14.</v>
      </c>
      <c r="AH541" s="30" t="str">
        <f t="shared" si="234"/>
        <v>H84R14</v>
      </c>
      <c r="AI541" s="82"/>
      <c r="AJ541" s="82"/>
      <c r="AK541" s="82"/>
    </row>
    <row r="542" spans="1:37" s="83" customFormat="1" ht="350.1" customHeight="1" x14ac:dyDescent="0.2">
      <c r="A542" s="26">
        <v>426</v>
      </c>
      <c r="B542" s="15">
        <v>541</v>
      </c>
      <c r="C542" s="26"/>
      <c r="D542" s="80" t="s">
        <v>1046</v>
      </c>
      <c r="E542" s="26" t="s">
        <v>29</v>
      </c>
      <c r="F542" s="43" t="s">
        <v>1501</v>
      </c>
      <c r="G542" s="43" t="s">
        <v>85</v>
      </c>
      <c r="H542" s="43" t="s">
        <v>326</v>
      </c>
      <c r="I542" s="43" t="s">
        <v>322</v>
      </c>
      <c r="J542" s="77" t="s">
        <v>55</v>
      </c>
      <c r="K542" s="77">
        <v>3</v>
      </c>
      <c r="L542" s="92">
        <v>43040</v>
      </c>
      <c r="M542" s="92">
        <v>43342</v>
      </c>
      <c r="N542" s="21">
        <f t="shared" si="236"/>
        <v>43.142857142857146</v>
      </c>
      <c r="O542" s="26" t="s">
        <v>19</v>
      </c>
      <c r="P542" s="22">
        <v>3</v>
      </c>
      <c r="Q542" s="26" t="s">
        <v>1909</v>
      </c>
      <c r="R542" s="26"/>
      <c r="S542" s="23">
        <f t="shared" si="235"/>
        <v>-1444.7333333333333</v>
      </c>
      <c r="T542" s="24">
        <f t="shared" si="218"/>
        <v>100</v>
      </c>
      <c r="U542" s="25">
        <f t="shared" si="219"/>
        <v>43.142857142857146</v>
      </c>
      <c r="V542" s="25">
        <f t="shared" si="220"/>
        <v>43.142857142857146</v>
      </c>
      <c r="W542" s="25">
        <f t="shared" si="221"/>
        <v>43.142857142857146</v>
      </c>
      <c r="X542" s="26"/>
      <c r="Y542" s="27" t="str">
        <f t="shared" si="224"/>
        <v>CUMPLIDA</v>
      </c>
      <c r="Z542" s="27" t="str">
        <f t="shared" si="222"/>
        <v>CUMPLIDO</v>
      </c>
      <c r="AA542" s="76" t="s">
        <v>201</v>
      </c>
      <c r="AB542" s="29" t="str">
        <f t="shared" si="225"/>
        <v>H85R14</v>
      </c>
      <c r="AC542" s="29">
        <f t="shared" si="223"/>
        <v>1</v>
      </c>
      <c r="AD542" s="29" t="str">
        <f t="shared" si="226"/>
        <v>H85R14 - 1</v>
      </c>
      <c r="AE542" s="30">
        <f t="shared" si="231"/>
        <v>5</v>
      </c>
      <c r="AF542" s="30">
        <f t="shared" si="232"/>
        <v>5</v>
      </c>
      <c r="AG542" s="30" t="str">
        <f t="shared" si="233"/>
        <v>H85R14.</v>
      </c>
      <c r="AH542" s="30" t="str">
        <f t="shared" si="234"/>
        <v>H85R14</v>
      </c>
      <c r="AI542" s="82"/>
      <c r="AJ542" s="82"/>
      <c r="AK542" s="82"/>
    </row>
    <row r="543" spans="1:37" s="83" customFormat="1" ht="350.1" customHeight="1" x14ac:dyDescent="0.2">
      <c r="A543" s="26">
        <v>427</v>
      </c>
      <c r="B543" s="15">
        <v>542</v>
      </c>
      <c r="C543" s="26"/>
      <c r="D543" s="80" t="s">
        <v>1046</v>
      </c>
      <c r="E543" s="26" t="s">
        <v>42</v>
      </c>
      <c r="F543" s="43" t="s">
        <v>1502</v>
      </c>
      <c r="G543" s="43" t="s">
        <v>87</v>
      </c>
      <c r="H543" s="78" t="s">
        <v>864</v>
      </c>
      <c r="I543" s="78" t="s">
        <v>865</v>
      </c>
      <c r="J543" s="26" t="s">
        <v>9</v>
      </c>
      <c r="K543" s="26">
        <v>1</v>
      </c>
      <c r="L543" s="42">
        <v>43040</v>
      </c>
      <c r="M543" s="42">
        <v>43099</v>
      </c>
      <c r="N543" s="21">
        <f t="shared" ref="N543:N579" si="237">(+M543-L543)/7</f>
        <v>8.4285714285714288</v>
      </c>
      <c r="O543" s="26" t="s">
        <v>805</v>
      </c>
      <c r="P543" s="22">
        <v>1</v>
      </c>
      <c r="Q543" s="26" t="s">
        <v>1909</v>
      </c>
      <c r="R543" s="26"/>
      <c r="S543" s="23">
        <f t="shared" si="235"/>
        <v>-1436.6333333333334</v>
      </c>
      <c r="T543" s="24">
        <f t="shared" si="218"/>
        <v>100</v>
      </c>
      <c r="U543" s="25">
        <f t="shared" si="219"/>
        <v>8.4285714285714288</v>
      </c>
      <c r="V543" s="25">
        <f t="shared" si="220"/>
        <v>8.4285714285714288</v>
      </c>
      <c r="W543" s="25">
        <f t="shared" si="221"/>
        <v>8.4285714285714288</v>
      </c>
      <c r="X543" s="26"/>
      <c r="Y543" s="27" t="str">
        <f t="shared" si="224"/>
        <v>CUMPLIDA</v>
      </c>
      <c r="Z543" s="27" t="str">
        <f t="shared" si="222"/>
        <v>CUMPLIDO</v>
      </c>
      <c r="AA543" s="76" t="s">
        <v>201</v>
      </c>
      <c r="AB543" s="29" t="str">
        <f t="shared" si="225"/>
        <v>H99R14</v>
      </c>
      <c r="AC543" s="29">
        <f t="shared" si="223"/>
        <v>1</v>
      </c>
      <c r="AD543" s="29" t="str">
        <f t="shared" si="226"/>
        <v>H99R14 - 1</v>
      </c>
      <c r="AE543" s="30">
        <f t="shared" si="231"/>
        <v>5</v>
      </c>
      <c r="AF543" s="30">
        <f t="shared" si="232"/>
        <v>5</v>
      </c>
      <c r="AG543" s="30" t="str">
        <f t="shared" si="233"/>
        <v>H99R14.</v>
      </c>
      <c r="AH543" s="30" t="str">
        <f t="shared" si="234"/>
        <v>H99R14</v>
      </c>
      <c r="AI543" s="82"/>
      <c r="AJ543" s="82"/>
      <c r="AK543" s="82"/>
    </row>
    <row r="544" spans="1:37" s="83" customFormat="1" ht="350.1" customHeight="1" x14ac:dyDescent="0.2">
      <c r="A544" s="26">
        <v>428</v>
      </c>
      <c r="B544" s="15">
        <v>543</v>
      </c>
      <c r="C544" s="26"/>
      <c r="D544" s="80" t="s">
        <v>1046</v>
      </c>
      <c r="E544" s="26" t="s">
        <v>42</v>
      </c>
      <c r="F544" s="43" t="s">
        <v>1301</v>
      </c>
      <c r="G544" s="43" t="s">
        <v>88</v>
      </c>
      <c r="H544" s="78" t="s">
        <v>866</v>
      </c>
      <c r="I544" s="78" t="s">
        <v>867</v>
      </c>
      <c r="J544" s="26" t="s">
        <v>833</v>
      </c>
      <c r="K544" s="26">
        <v>1</v>
      </c>
      <c r="L544" s="42">
        <v>43040</v>
      </c>
      <c r="M544" s="42">
        <v>43099</v>
      </c>
      <c r="N544" s="21">
        <f t="shared" si="237"/>
        <v>8.4285714285714288</v>
      </c>
      <c r="O544" s="26" t="s">
        <v>805</v>
      </c>
      <c r="P544" s="22">
        <v>1</v>
      </c>
      <c r="Q544" s="26" t="s">
        <v>1909</v>
      </c>
      <c r="R544" s="26"/>
      <c r="S544" s="23">
        <f t="shared" si="235"/>
        <v>-1436.6333333333334</v>
      </c>
      <c r="T544" s="24">
        <f t="shared" si="218"/>
        <v>100</v>
      </c>
      <c r="U544" s="25">
        <f t="shared" si="219"/>
        <v>8.4285714285714288</v>
      </c>
      <c r="V544" s="25">
        <f t="shared" si="220"/>
        <v>8.4285714285714288</v>
      </c>
      <c r="W544" s="25">
        <f t="shared" si="221"/>
        <v>8.4285714285714288</v>
      </c>
      <c r="X544" s="26"/>
      <c r="Y544" s="27" t="str">
        <f t="shared" si="224"/>
        <v>CUMPLIDA</v>
      </c>
      <c r="Z544" s="27" t="str">
        <f t="shared" si="222"/>
        <v>CUMPLIDO</v>
      </c>
      <c r="AA544" s="76" t="s">
        <v>201</v>
      </c>
      <c r="AB544" s="29" t="str">
        <f t="shared" si="225"/>
        <v>H103R14</v>
      </c>
      <c r="AC544" s="29">
        <f t="shared" si="223"/>
        <v>1</v>
      </c>
      <c r="AD544" s="29" t="str">
        <f t="shared" si="226"/>
        <v>H103R14 - 1</v>
      </c>
      <c r="AE544" s="30">
        <f t="shared" si="231"/>
        <v>5</v>
      </c>
      <c r="AF544" s="30">
        <f t="shared" si="232"/>
        <v>5</v>
      </c>
      <c r="AG544" s="30" t="str">
        <f t="shared" si="233"/>
        <v>H103R14.</v>
      </c>
      <c r="AH544" s="30" t="str">
        <f t="shared" si="234"/>
        <v>H103R14</v>
      </c>
      <c r="AI544" s="82"/>
      <c r="AJ544" s="82"/>
      <c r="AK544" s="82"/>
    </row>
    <row r="545" spans="1:37" s="83" customFormat="1" ht="350.1" customHeight="1" x14ac:dyDescent="0.2">
      <c r="A545" s="26">
        <v>429</v>
      </c>
      <c r="B545" s="15">
        <v>544</v>
      </c>
      <c r="C545" s="26"/>
      <c r="D545" s="80" t="s">
        <v>1302</v>
      </c>
      <c r="E545" s="26" t="s">
        <v>45</v>
      </c>
      <c r="F545" s="43" t="s">
        <v>1303</v>
      </c>
      <c r="G545" s="43" t="s">
        <v>89</v>
      </c>
      <c r="H545" s="78" t="s">
        <v>866</v>
      </c>
      <c r="I545" s="78" t="s">
        <v>867</v>
      </c>
      <c r="J545" s="26" t="s">
        <v>833</v>
      </c>
      <c r="K545" s="26">
        <v>1</v>
      </c>
      <c r="L545" s="42">
        <v>43040</v>
      </c>
      <c r="M545" s="42">
        <v>43099</v>
      </c>
      <c r="N545" s="21">
        <f t="shared" si="237"/>
        <v>8.4285714285714288</v>
      </c>
      <c r="O545" s="26" t="s">
        <v>805</v>
      </c>
      <c r="P545" s="22">
        <v>1</v>
      </c>
      <c r="Q545" s="26" t="s">
        <v>1909</v>
      </c>
      <c r="R545" s="26"/>
      <c r="S545" s="23">
        <f t="shared" si="235"/>
        <v>-1436.6333333333334</v>
      </c>
      <c r="T545" s="24">
        <f t="shared" si="218"/>
        <v>100</v>
      </c>
      <c r="U545" s="25">
        <f t="shared" si="219"/>
        <v>8.4285714285714288</v>
      </c>
      <c r="V545" s="25">
        <f t="shared" si="220"/>
        <v>8.4285714285714288</v>
      </c>
      <c r="W545" s="25">
        <f t="shared" si="221"/>
        <v>8.4285714285714288</v>
      </c>
      <c r="X545" s="26"/>
      <c r="Y545" s="27" t="str">
        <f t="shared" si="224"/>
        <v>CUMPLIDA</v>
      </c>
      <c r="Z545" s="27" t="str">
        <f t="shared" si="222"/>
        <v>CUMPLIDO</v>
      </c>
      <c r="AA545" s="76" t="s">
        <v>201</v>
      </c>
      <c r="AB545" s="29" t="str">
        <f t="shared" si="225"/>
        <v>H104R14</v>
      </c>
      <c r="AC545" s="29">
        <f t="shared" si="223"/>
        <v>1</v>
      </c>
      <c r="AD545" s="29" t="str">
        <f t="shared" si="226"/>
        <v>H104R14 - 1</v>
      </c>
      <c r="AE545" s="30">
        <f t="shared" si="231"/>
        <v>5</v>
      </c>
      <c r="AF545" s="30">
        <f t="shared" si="232"/>
        <v>5</v>
      </c>
      <c r="AG545" s="30" t="str">
        <f t="shared" si="233"/>
        <v>H104R14.</v>
      </c>
      <c r="AH545" s="30" t="str">
        <f t="shared" si="234"/>
        <v>H104R14</v>
      </c>
      <c r="AI545" s="82"/>
      <c r="AJ545" s="82"/>
      <c r="AK545" s="82"/>
    </row>
    <row r="546" spans="1:37" s="83" customFormat="1" ht="350.1" customHeight="1" x14ac:dyDescent="0.2">
      <c r="A546" s="26">
        <v>430</v>
      </c>
      <c r="B546" s="15">
        <v>545</v>
      </c>
      <c r="C546" s="26"/>
      <c r="D546" s="80" t="s">
        <v>1270</v>
      </c>
      <c r="E546" s="26" t="s">
        <v>29</v>
      </c>
      <c r="F546" s="43" t="s">
        <v>1304</v>
      </c>
      <c r="G546" s="43" t="s">
        <v>90</v>
      </c>
      <c r="H546" s="78" t="s">
        <v>868</v>
      </c>
      <c r="I546" s="78" t="s">
        <v>869</v>
      </c>
      <c r="J546" s="26" t="s">
        <v>86</v>
      </c>
      <c r="K546" s="26">
        <v>1</v>
      </c>
      <c r="L546" s="42">
        <v>43040</v>
      </c>
      <c r="M546" s="42">
        <v>43099</v>
      </c>
      <c r="N546" s="21">
        <f t="shared" si="237"/>
        <v>8.4285714285714288</v>
      </c>
      <c r="O546" s="26" t="s">
        <v>805</v>
      </c>
      <c r="P546" s="22">
        <v>1</v>
      </c>
      <c r="Q546" s="26" t="s">
        <v>1909</v>
      </c>
      <c r="R546" s="26"/>
      <c r="S546" s="23">
        <f t="shared" si="235"/>
        <v>-1436.6333333333334</v>
      </c>
      <c r="T546" s="24">
        <f t="shared" ref="T546:T591" si="238">IF(P546/K546&gt;1,100,+P546/K546*100)</f>
        <v>100</v>
      </c>
      <c r="U546" s="25">
        <f t="shared" ref="U546:U592" si="239">+N546*T546/100</f>
        <v>8.4285714285714288</v>
      </c>
      <c r="V546" s="25">
        <f t="shared" ref="V546:V592" si="240">IF(M546&lt;=$AJ$1,U546,0)</f>
        <v>8.4285714285714288</v>
      </c>
      <c r="W546" s="25">
        <f t="shared" ref="W546:W592" si="241">IF($AJ$1&gt;=M546,N546,0)</f>
        <v>8.4285714285714288</v>
      </c>
      <c r="X546" s="26"/>
      <c r="Y546" s="27" t="str">
        <f t="shared" si="224"/>
        <v>CUMPLIDA</v>
      </c>
      <c r="Z546" s="27" t="str">
        <f t="shared" ref="Z546:Z592" si="242">IF(A546&lt;&gt;"",IF(AF546=1,"VENCIDO",IF(AF546=2,"PRÓXIMO A VENCER",IF(AF546=3,"EN TERMINO",IF(AF546=4,"CON AVANCE",IF(AF546=5,"CUMPLIDO",))))),"")</f>
        <v>CUMPLIDO</v>
      </c>
      <c r="AA546" s="76" t="s">
        <v>201</v>
      </c>
      <c r="AB546" s="29" t="str">
        <f t="shared" si="225"/>
        <v>H108R14</v>
      </c>
      <c r="AC546" s="29">
        <f t="shared" ref="AC546:AC592" si="243">IF(A546&lt;&gt;"",1,AC545+1)</f>
        <v>1</v>
      </c>
      <c r="AD546" s="29" t="str">
        <f t="shared" si="226"/>
        <v>H108R14 - 1</v>
      </c>
      <c r="AE546" s="30">
        <f t="shared" si="231"/>
        <v>5</v>
      </c>
      <c r="AF546" s="30">
        <f t="shared" si="232"/>
        <v>5</v>
      </c>
      <c r="AG546" s="30" t="str">
        <f t="shared" si="233"/>
        <v>H108R14.</v>
      </c>
      <c r="AH546" s="30" t="str">
        <f t="shared" si="234"/>
        <v>H108R14</v>
      </c>
      <c r="AI546" s="82"/>
      <c r="AJ546" s="82"/>
      <c r="AK546" s="82"/>
    </row>
    <row r="547" spans="1:37" s="83" customFormat="1" ht="350.1" customHeight="1" x14ac:dyDescent="0.2">
      <c r="A547" s="26">
        <v>431</v>
      </c>
      <c r="B547" s="15">
        <v>546</v>
      </c>
      <c r="C547" s="26"/>
      <c r="D547" s="80" t="s">
        <v>1267</v>
      </c>
      <c r="E547" s="26" t="s">
        <v>22</v>
      </c>
      <c r="F547" s="43" t="s">
        <v>441</v>
      </c>
      <c r="G547" s="43" t="s">
        <v>91</v>
      </c>
      <c r="H547" s="78" t="s">
        <v>438</v>
      </c>
      <c r="I547" s="78" t="s">
        <v>439</v>
      </c>
      <c r="J547" s="26" t="s">
        <v>440</v>
      </c>
      <c r="K547" s="26">
        <v>2</v>
      </c>
      <c r="L547" s="42">
        <v>43040</v>
      </c>
      <c r="M547" s="42">
        <v>43311</v>
      </c>
      <c r="N547" s="21">
        <f t="shared" si="237"/>
        <v>38.714285714285715</v>
      </c>
      <c r="O547" s="26" t="s">
        <v>529</v>
      </c>
      <c r="P547" s="90">
        <v>0.24</v>
      </c>
      <c r="Q547" s="43" t="s">
        <v>1911</v>
      </c>
      <c r="R547" s="26"/>
      <c r="S547" s="23">
        <f t="shared" si="235"/>
        <v>-1443.7</v>
      </c>
      <c r="T547" s="24">
        <f t="shared" si="238"/>
        <v>12</v>
      </c>
      <c r="U547" s="25">
        <f t="shared" si="239"/>
        <v>4.6457142857142859</v>
      </c>
      <c r="V547" s="25">
        <f t="shared" si="240"/>
        <v>4.6457142857142859</v>
      </c>
      <c r="W547" s="25">
        <f t="shared" si="241"/>
        <v>38.714285714285715</v>
      </c>
      <c r="X547" s="26"/>
      <c r="Y547" s="27" t="str">
        <f t="shared" ref="Y547:Y592" si="244">IF(T547=100,"CUMPLIDA",IF(M547-$AJ$1&lt;0,"VENCIDA",IF(M547-$AJ$1&lt;=30,"PRÓXIMA A VENCER",IF(T547&gt;0,"CON AVANCE","EN TERMINO"))))</f>
        <v>VENCIDA</v>
      </c>
      <c r="Z547" s="27" t="str">
        <f t="shared" si="242"/>
        <v>VENCIDO</v>
      </c>
      <c r="AA547" s="76" t="s">
        <v>201</v>
      </c>
      <c r="AB547" s="29" t="str">
        <f t="shared" ref="AB547:AB592" si="245">AH547</f>
        <v>H112R14</v>
      </c>
      <c r="AC547" s="29">
        <f t="shared" si="243"/>
        <v>1</v>
      </c>
      <c r="AD547" s="29" t="str">
        <f t="shared" ref="AD547:AD592" si="246">CONCATENATE(AB547," - ",AC547)</f>
        <v>H112R14 - 1</v>
      </c>
      <c r="AE547" s="30">
        <f t="shared" si="231"/>
        <v>1</v>
      </c>
      <c r="AF547" s="30">
        <f t="shared" si="232"/>
        <v>1</v>
      </c>
      <c r="AG547" s="30" t="str">
        <f t="shared" si="233"/>
        <v>H112R14.</v>
      </c>
      <c r="AH547" s="30" t="str">
        <f t="shared" si="234"/>
        <v>H112R14</v>
      </c>
      <c r="AI547" s="82"/>
      <c r="AJ547" s="82"/>
      <c r="AK547" s="82"/>
    </row>
    <row r="548" spans="1:37" s="83" customFormat="1" ht="350.1" customHeight="1" x14ac:dyDescent="0.2">
      <c r="A548" s="26">
        <v>432</v>
      </c>
      <c r="B548" s="15">
        <v>547</v>
      </c>
      <c r="C548" s="26"/>
      <c r="D548" s="80" t="s">
        <v>1267</v>
      </c>
      <c r="E548" s="26" t="s">
        <v>92</v>
      </c>
      <c r="F548" s="43" t="s">
        <v>918</v>
      </c>
      <c r="G548" s="43" t="s">
        <v>574</v>
      </c>
      <c r="H548" s="78" t="s">
        <v>919</v>
      </c>
      <c r="I548" s="78" t="s">
        <v>576</v>
      </c>
      <c r="J548" s="26" t="s">
        <v>575</v>
      </c>
      <c r="K548" s="26">
        <v>2</v>
      </c>
      <c r="L548" s="42">
        <v>43040</v>
      </c>
      <c r="M548" s="42">
        <v>43403</v>
      </c>
      <c r="N548" s="21">
        <f t="shared" si="237"/>
        <v>51.857142857142854</v>
      </c>
      <c r="O548" s="26" t="s">
        <v>529</v>
      </c>
      <c r="P548" s="22">
        <v>1</v>
      </c>
      <c r="Q548" s="26" t="s">
        <v>1909</v>
      </c>
      <c r="R548" s="26"/>
      <c r="S548" s="23">
        <f t="shared" si="235"/>
        <v>-1446.7666666666667</v>
      </c>
      <c r="T548" s="24">
        <f t="shared" si="238"/>
        <v>50</v>
      </c>
      <c r="U548" s="25">
        <f t="shared" si="239"/>
        <v>25.928571428571427</v>
      </c>
      <c r="V548" s="25">
        <f t="shared" si="240"/>
        <v>25.928571428571427</v>
      </c>
      <c r="W548" s="25">
        <f t="shared" si="241"/>
        <v>51.857142857142854</v>
      </c>
      <c r="X548" s="26"/>
      <c r="Y548" s="27" t="str">
        <f t="shared" si="244"/>
        <v>VENCIDA</v>
      </c>
      <c r="Z548" s="27" t="str">
        <f t="shared" si="242"/>
        <v>VENCIDO</v>
      </c>
      <c r="AA548" s="76" t="s">
        <v>201</v>
      </c>
      <c r="AB548" s="29" t="str">
        <f t="shared" si="245"/>
        <v>H113R14</v>
      </c>
      <c r="AC548" s="29">
        <f t="shared" si="243"/>
        <v>1</v>
      </c>
      <c r="AD548" s="29" t="str">
        <f t="shared" si="246"/>
        <v>H113R14 - 1</v>
      </c>
      <c r="AE548" s="30">
        <f t="shared" si="231"/>
        <v>1</v>
      </c>
      <c r="AF548" s="30">
        <f t="shared" si="232"/>
        <v>1</v>
      </c>
      <c r="AG548" s="30" t="str">
        <f t="shared" si="233"/>
        <v>H113R14.</v>
      </c>
      <c r="AH548" s="30" t="str">
        <f t="shared" si="234"/>
        <v>H113R14</v>
      </c>
      <c r="AI548" s="82"/>
      <c r="AJ548" s="82"/>
      <c r="AK548" s="82"/>
    </row>
    <row r="549" spans="1:37" s="83" customFormat="1" ht="350.1" customHeight="1" x14ac:dyDescent="0.2">
      <c r="A549" s="26">
        <v>433</v>
      </c>
      <c r="B549" s="15">
        <v>548</v>
      </c>
      <c r="C549" s="26"/>
      <c r="D549" s="80" t="s">
        <v>1046</v>
      </c>
      <c r="E549" s="26" t="s">
        <v>92</v>
      </c>
      <c r="F549" s="43" t="s">
        <v>579</v>
      </c>
      <c r="G549" s="43" t="s">
        <v>93</v>
      </c>
      <c r="H549" s="78" t="s">
        <v>998</v>
      </c>
      <c r="I549" s="78" t="s">
        <v>999</v>
      </c>
      <c r="J549" s="26" t="s">
        <v>442</v>
      </c>
      <c r="K549" s="26">
        <v>26</v>
      </c>
      <c r="L549" s="42">
        <v>43040</v>
      </c>
      <c r="M549" s="42">
        <v>43099</v>
      </c>
      <c r="N549" s="21">
        <f t="shared" si="237"/>
        <v>8.4285714285714288</v>
      </c>
      <c r="O549" s="26" t="s">
        <v>428</v>
      </c>
      <c r="P549" s="22">
        <v>26</v>
      </c>
      <c r="Q549" s="26" t="s">
        <v>1909</v>
      </c>
      <c r="R549" s="26"/>
      <c r="S549" s="23">
        <f t="shared" si="235"/>
        <v>-1436.6333333333334</v>
      </c>
      <c r="T549" s="24">
        <f t="shared" si="238"/>
        <v>100</v>
      </c>
      <c r="U549" s="25">
        <f t="shared" si="239"/>
        <v>8.4285714285714288</v>
      </c>
      <c r="V549" s="25">
        <f t="shared" si="240"/>
        <v>8.4285714285714288</v>
      </c>
      <c r="W549" s="25">
        <f t="shared" si="241"/>
        <v>8.4285714285714288</v>
      </c>
      <c r="X549" s="26"/>
      <c r="Y549" s="27" t="str">
        <f t="shared" si="244"/>
        <v>CUMPLIDA</v>
      </c>
      <c r="Z549" s="27" t="str">
        <f t="shared" si="242"/>
        <v>VENCIDO</v>
      </c>
      <c r="AA549" s="76" t="s">
        <v>201</v>
      </c>
      <c r="AB549" s="29" t="str">
        <f t="shared" si="245"/>
        <v>H114R14</v>
      </c>
      <c r="AC549" s="29">
        <f t="shared" si="243"/>
        <v>1</v>
      </c>
      <c r="AD549" s="29" t="str">
        <f t="shared" si="246"/>
        <v>H114R14 - 1</v>
      </c>
      <c r="AE549" s="30">
        <f t="shared" si="231"/>
        <v>5</v>
      </c>
      <c r="AF549" s="30">
        <f t="shared" si="232"/>
        <v>1</v>
      </c>
      <c r="AG549" s="30" t="str">
        <f t="shared" si="233"/>
        <v>H114R14.</v>
      </c>
      <c r="AH549" s="30" t="str">
        <f t="shared" si="234"/>
        <v>H114R14</v>
      </c>
      <c r="AI549" s="82"/>
      <c r="AJ549" s="82"/>
      <c r="AK549" s="82"/>
    </row>
    <row r="550" spans="1:37" s="83" customFormat="1" ht="350.1" customHeight="1" x14ac:dyDescent="0.2">
      <c r="A550" s="26"/>
      <c r="B550" s="15">
        <v>549</v>
      </c>
      <c r="C550" s="26"/>
      <c r="D550" s="80"/>
      <c r="E550" s="26" t="s">
        <v>92</v>
      </c>
      <c r="F550" s="43" t="s">
        <v>580</v>
      </c>
      <c r="G550" s="43" t="s">
        <v>94</v>
      </c>
      <c r="H550" s="78" t="s">
        <v>581</v>
      </c>
      <c r="I550" s="78" t="s">
        <v>577</v>
      </c>
      <c r="J550" s="26" t="s">
        <v>578</v>
      </c>
      <c r="K550" s="26">
        <v>2</v>
      </c>
      <c r="L550" s="42">
        <v>43040</v>
      </c>
      <c r="M550" s="42">
        <v>43281</v>
      </c>
      <c r="N550" s="21">
        <f t="shared" si="237"/>
        <v>34.428571428571431</v>
      </c>
      <c r="O550" s="26" t="s">
        <v>529</v>
      </c>
      <c r="P550" s="22">
        <v>1</v>
      </c>
      <c r="Q550" s="26" t="s">
        <v>1909</v>
      </c>
      <c r="R550" s="26"/>
      <c r="S550" s="23">
        <f t="shared" si="235"/>
        <v>-1442.7</v>
      </c>
      <c r="T550" s="24">
        <f t="shared" si="238"/>
        <v>50</v>
      </c>
      <c r="U550" s="25">
        <f t="shared" si="239"/>
        <v>17.214285714285715</v>
      </c>
      <c r="V550" s="25">
        <f t="shared" si="240"/>
        <v>17.214285714285715</v>
      </c>
      <c r="W550" s="25">
        <f t="shared" si="241"/>
        <v>34.428571428571431</v>
      </c>
      <c r="X550" s="26"/>
      <c r="Y550" s="27" t="str">
        <f t="shared" si="244"/>
        <v>VENCIDA</v>
      </c>
      <c r="Z550" s="27" t="str">
        <f t="shared" si="242"/>
        <v/>
      </c>
      <c r="AA550" s="76" t="s">
        <v>201</v>
      </c>
      <c r="AB550" s="29" t="str">
        <f t="shared" si="245"/>
        <v>H114R14</v>
      </c>
      <c r="AC550" s="29">
        <f t="shared" si="243"/>
        <v>2</v>
      </c>
      <c r="AD550" s="29" t="str">
        <f t="shared" si="246"/>
        <v>H114R14 - 2</v>
      </c>
      <c r="AE550" s="30">
        <f t="shared" si="231"/>
        <v>1</v>
      </c>
      <c r="AF550" s="30">
        <f t="shared" si="232"/>
        <v>1</v>
      </c>
      <c r="AG550" s="30" t="str">
        <f t="shared" si="233"/>
        <v>H114R14.</v>
      </c>
      <c r="AH550" s="30" t="str">
        <f t="shared" si="234"/>
        <v>H114R14</v>
      </c>
      <c r="AI550" s="82"/>
      <c r="AJ550" s="82"/>
      <c r="AK550" s="82"/>
    </row>
    <row r="551" spans="1:37" s="83" customFormat="1" ht="350.1" customHeight="1" x14ac:dyDescent="0.2">
      <c r="A551" s="26">
        <v>434</v>
      </c>
      <c r="B551" s="15">
        <v>550</v>
      </c>
      <c r="C551" s="26"/>
      <c r="D551" s="80" t="s">
        <v>1046</v>
      </c>
      <c r="E551" s="26" t="s">
        <v>22</v>
      </c>
      <c r="F551" s="43" t="s">
        <v>583</v>
      </c>
      <c r="G551" s="43" t="s">
        <v>96</v>
      </c>
      <c r="H551" s="78" t="s">
        <v>2171</v>
      </c>
      <c r="I551" s="78" t="s">
        <v>2172</v>
      </c>
      <c r="J551" s="26" t="s">
        <v>582</v>
      </c>
      <c r="K551" s="26">
        <v>3</v>
      </c>
      <c r="L551" s="42">
        <v>44044</v>
      </c>
      <c r="M551" s="42">
        <v>44255</v>
      </c>
      <c r="N551" s="21">
        <f t="shared" si="237"/>
        <v>30.142857142857142</v>
      </c>
      <c r="O551" s="26" t="s">
        <v>529</v>
      </c>
      <c r="P551" s="22">
        <v>3</v>
      </c>
      <c r="Q551" s="43" t="s">
        <v>2149</v>
      </c>
      <c r="R551" s="36">
        <v>44267</v>
      </c>
      <c r="S551" s="23">
        <f t="shared" si="235"/>
        <v>0.4</v>
      </c>
      <c r="T551" s="24">
        <f t="shared" si="238"/>
        <v>100</v>
      </c>
      <c r="U551" s="25">
        <f t="shared" si="239"/>
        <v>30.142857142857142</v>
      </c>
      <c r="V551" s="25">
        <f t="shared" si="240"/>
        <v>30.142857142857142</v>
      </c>
      <c r="W551" s="25">
        <f t="shared" si="241"/>
        <v>30.142857142857142</v>
      </c>
      <c r="X551" s="26"/>
      <c r="Y551" s="27" t="str">
        <f t="shared" si="244"/>
        <v>CUMPLIDA</v>
      </c>
      <c r="Z551" s="27" t="str">
        <f t="shared" si="242"/>
        <v>CUMPLIDO</v>
      </c>
      <c r="AA551" s="76" t="s">
        <v>201</v>
      </c>
      <c r="AB551" s="29" t="str">
        <f t="shared" si="245"/>
        <v>H116R14</v>
      </c>
      <c r="AC551" s="29">
        <f t="shared" si="243"/>
        <v>1</v>
      </c>
      <c r="AD551" s="29" t="str">
        <f t="shared" si="246"/>
        <v>H116R14 - 1</v>
      </c>
      <c r="AE551" s="30">
        <f t="shared" si="231"/>
        <v>5</v>
      </c>
      <c r="AF551" s="30">
        <f t="shared" si="232"/>
        <v>5</v>
      </c>
      <c r="AG551" s="30" t="str">
        <f t="shared" si="233"/>
        <v>H116R14.</v>
      </c>
      <c r="AH551" s="30" t="str">
        <f t="shared" si="234"/>
        <v>H116R14</v>
      </c>
      <c r="AI551" s="82"/>
      <c r="AJ551" s="82"/>
      <c r="AK551" s="82"/>
    </row>
    <row r="552" spans="1:37" s="83" customFormat="1" ht="350.1" customHeight="1" x14ac:dyDescent="0.2">
      <c r="A552" s="26">
        <v>435</v>
      </c>
      <c r="B552" s="15">
        <v>551</v>
      </c>
      <c r="C552" s="26"/>
      <c r="D552" s="80" t="s">
        <v>1046</v>
      </c>
      <c r="E552" s="26" t="s">
        <v>95</v>
      </c>
      <c r="F552" s="43" t="s">
        <v>443</v>
      </c>
      <c r="G552" s="43" t="s">
        <v>96</v>
      </c>
      <c r="H552" s="78" t="s">
        <v>2173</v>
      </c>
      <c r="I552" s="78" t="s">
        <v>2174</v>
      </c>
      <c r="J552" s="26" t="s">
        <v>582</v>
      </c>
      <c r="K552" s="26">
        <v>3</v>
      </c>
      <c r="L552" s="42">
        <v>44044</v>
      </c>
      <c r="M552" s="42">
        <v>44255</v>
      </c>
      <c r="N552" s="21">
        <f t="shared" si="237"/>
        <v>30.142857142857142</v>
      </c>
      <c r="O552" s="26" t="s">
        <v>529</v>
      </c>
      <c r="P552" s="22">
        <v>3</v>
      </c>
      <c r="Q552" s="43" t="s">
        <v>2149</v>
      </c>
      <c r="R552" s="36">
        <v>44267</v>
      </c>
      <c r="S552" s="23">
        <f t="shared" si="235"/>
        <v>0.4</v>
      </c>
      <c r="T552" s="24">
        <f t="shared" si="238"/>
        <v>100</v>
      </c>
      <c r="U552" s="25">
        <f t="shared" si="239"/>
        <v>30.142857142857142</v>
      </c>
      <c r="V552" s="25">
        <f t="shared" si="240"/>
        <v>30.142857142857142</v>
      </c>
      <c r="W552" s="25">
        <f t="shared" si="241"/>
        <v>30.142857142857142</v>
      </c>
      <c r="X552" s="26"/>
      <c r="Y552" s="27" t="str">
        <f t="shared" si="244"/>
        <v>CUMPLIDA</v>
      </c>
      <c r="Z552" s="27" t="str">
        <f t="shared" si="242"/>
        <v>CUMPLIDO</v>
      </c>
      <c r="AA552" s="76" t="s">
        <v>201</v>
      </c>
      <c r="AB552" s="29" t="str">
        <f t="shared" si="245"/>
        <v>H118R14</v>
      </c>
      <c r="AC552" s="29">
        <f t="shared" si="243"/>
        <v>1</v>
      </c>
      <c r="AD552" s="29" t="str">
        <f t="shared" si="246"/>
        <v>H118R14 - 1</v>
      </c>
      <c r="AE552" s="30">
        <f t="shared" si="231"/>
        <v>5</v>
      </c>
      <c r="AF552" s="30">
        <f t="shared" si="232"/>
        <v>5</v>
      </c>
      <c r="AG552" s="30" t="str">
        <f t="shared" si="233"/>
        <v>H118R14.</v>
      </c>
      <c r="AH552" s="30" t="str">
        <f t="shared" si="234"/>
        <v>H118R14</v>
      </c>
      <c r="AI552" s="82"/>
      <c r="AJ552" s="82"/>
      <c r="AK552" s="82"/>
    </row>
    <row r="553" spans="1:37" s="83" customFormat="1" ht="350.1" customHeight="1" x14ac:dyDescent="0.2">
      <c r="A553" s="26">
        <v>436</v>
      </c>
      <c r="B553" s="15">
        <v>552</v>
      </c>
      <c r="C553" s="26"/>
      <c r="D553" s="80" t="s">
        <v>1046</v>
      </c>
      <c r="E553" s="26" t="s">
        <v>22</v>
      </c>
      <c r="F553" s="43" t="s">
        <v>445</v>
      </c>
      <c r="G553" s="43" t="s">
        <v>97</v>
      </c>
      <c r="H553" s="78" t="s">
        <v>1806</v>
      </c>
      <c r="I553" s="78" t="s">
        <v>1845</v>
      </c>
      <c r="J553" s="26" t="s">
        <v>23</v>
      </c>
      <c r="K553" s="26">
        <v>4</v>
      </c>
      <c r="L553" s="42">
        <v>43709</v>
      </c>
      <c r="M553" s="42">
        <v>44073</v>
      </c>
      <c r="N553" s="21">
        <f t="shared" si="237"/>
        <v>52</v>
      </c>
      <c r="O553" s="26" t="s">
        <v>1912</v>
      </c>
      <c r="P553" s="22">
        <v>0</v>
      </c>
      <c r="Q553" s="26" t="s">
        <v>1909</v>
      </c>
      <c r="R553" s="26"/>
      <c r="S553" s="23">
        <f t="shared" si="235"/>
        <v>-1469.1</v>
      </c>
      <c r="T553" s="24">
        <f t="shared" si="238"/>
        <v>0</v>
      </c>
      <c r="U553" s="25">
        <f t="shared" si="239"/>
        <v>0</v>
      </c>
      <c r="V553" s="25">
        <f t="shared" si="240"/>
        <v>0</v>
      </c>
      <c r="W553" s="25">
        <f t="shared" si="241"/>
        <v>52</v>
      </c>
      <c r="X553" s="26"/>
      <c r="Y553" s="27" t="str">
        <f t="shared" si="244"/>
        <v>VENCIDA</v>
      </c>
      <c r="Z553" s="27" t="str">
        <f t="shared" si="242"/>
        <v>VENCIDO</v>
      </c>
      <c r="AA553" s="76" t="s">
        <v>201</v>
      </c>
      <c r="AB553" s="29" t="str">
        <f t="shared" si="245"/>
        <v>H119R14</v>
      </c>
      <c r="AC553" s="29">
        <f t="shared" si="243"/>
        <v>1</v>
      </c>
      <c r="AD553" s="29" t="str">
        <f t="shared" si="246"/>
        <v>H119R14 - 1</v>
      </c>
      <c r="AE553" s="30">
        <f t="shared" si="231"/>
        <v>1</v>
      </c>
      <c r="AF553" s="30">
        <f t="shared" si="232"/>
        <v>1</v>
      </c>
      <c r="AG553" s="30" t="str">
        <f t="shared" si="233"/>
        <v>H119R14.</v>
      </c>
      <c r="AH553" s="30" t="str">
        <f t="shared" si="234"/>
        <v>H119R14</v>
      </c>
      <c r="AI553" s="82"/>
      <c r="AJ553" s="82"/>
      <c r="AK553" s="82"/>
    </row>
    <row r="554" spans="1:37" s="83" customFormat="1" ht="350.1" customHeight="1" x14ac:dyDescent="0.2">
      <c r="A554" s="26">
        <v>437</v>
      </c>
      <c r="B554" s="15">
        <v>553</v>
      </c>
      <c r="C554" s="26"/>
      <c r="D554" s="80" t="s">
        <v>1267</v>
      </c>
      <c r="E554" s="26" t="s">
        <v>22</v>
      </c>
      <c r="F554" s="43" t="s">
        <v>584</v>
      </c>
      <c r="G554" s="43" t="s">
        <v>98</v>
      </c>
      <c r="H554" s="78" t="s">
        <v>585</v>
      </c>
      <c r="I554" s="78" t="s">
        <v>586</v>
      </c>
      <c r="J554" s="26" t="s">
        <v>582</v>
      </c>
      <c r="K554" s="26">
        <v>2</v>
      </c>
      <c r="L554" s="42">
        <v>43040</v>
      </c>
      <c r="M554" s="42">
        <v>43403</v>
      </c>
      <c r="N554" s="21">
        <f t="shared" si="237"/>
        <v>51.857142857142854</v>
      </c>
      <c r="O554" s="26" t="s">
        <v>529</v>
      </c>
      <c r="P554" s="22">
        <v>1</v>
      </c>
      <c r="Q554" s="26" t="s">
        <v>1909</v>
      </c>
      <c r="R554" s="26"/>
      <c r="S554" s="23">
        <f t="shared" si="235"/>
        <v>-1446.7666666666667</v>
      </c>
      <c r="T554" s="24">
        <f t="shared" si="238"/>
        <v>50</v>
      </c>
      <c r="U554" s="25">
        <f t="shared" si="239"/>
        <v>25.928571428571427</v>
      </c>
      <c r="V554" s="25">
        <f t="shared" si="240"/>
        <v>25.928571428571427</v>
      </c>
      <c r="W554" s="25">
        <f t="shared" si="241"/>
        <v>51.857142857142854</v>
      </c>
      <c r="X554" s="26"/>
      <c r="Y554" s="27" t="str">
        <f t="shared" si="244"/>
        <v>VENCIDA</v>
      </c>
      <c r="Z554" s="27" t="str">
        <f t="shared" si="242"/>
        <v>VENCIDO</v>
      </c>
      <c r="AA554" s="76" t="s">
        <v>201</v>
      </c>
      <c r="AB554" s="29" t="str">
        <f t="shared" si="245"/>
        <v>H120R14</v>
      </c>
      <c r="AC554" s="29">
        <f t="shared" si="243"/>
        <v>1</v>
      </c>
      <c r="AD554" s="29" t="str">
        <f t="shared" si="246"/>
        <v>H120R14 - 1</v>
      </c>
      <c r="AE554" s="30">
        <f t="shared" si="231"/>
        <v>1</v>
      </c>
      <c r="AF554" s="30">
        <f t="shared" si="232"/>
        <v>1</v>
      </c>
      <c r="AG554" s="30" t="str">
        <f t="shared" si="233"/>
        <v>H120R14.</v>
      </c>
      <c r="AH554" s="30" t="str">
        <f t="shared" si="234"/>
        <v>H120R14</v>
      </c>
      <c r="AI554" s="82"/>
      <c r="AJ554" s="82"/>
      <c r="AK554" s="82"/>
    </row>
    <row r="555" spans="1:37" s="83" customFormat="1" ht="350.1" customHeight="1" x14ac:dyDescent="0.2">
      <c r="A555" s="26">
        <v>438</v>
      </c>
      <c r="B555" s="15">
        <v>554</v>
      </c>
      <c r="C555" s="26"/>
      <c r="D555" s="80" t="s">
        <v>1267</v>
      </c>
      <c r="E555" s="26" t="s">
        <v>22</v>
      </c>
      <c r="F555" s="43" t="s">
        <v>560</v>
      </c>
      <c r="G555" s="43" t="s">
        <v>559</v>
      </c>
      <c r="H555" s="78" t="s">
        <v>556</v>
      </c>
      <c r="I555" s="78" t="s">
        <v>557</v>
      </c>
      <c r="J555" s="26" t="s">
        <v>558</v>
      </c>
      <c r="K555" s="26">
        <v>1</v>
      </c>
      <c r="L555" s="42">
        <v>43040</v>
      </c>
      <c r="M555" s="42">
        <v>43281</v>
      </c>
      <c r="N555" s="21">
        <f t="shared" si="237"/>
        <v>34.428571428571431</v>
      </c>
      <c r="O555" s="26" t="s">
        <v>529</v>
      </c>
      <c r="P555" s="22">
        <v>0</v>
      </c>
      <c r="Q555" s="26" t="s">
        <v>1909</v>
      </c>
      <c r="R555" s="26"/>
      <c r="S555" s="23">
        <f t="shared" si="235"/>
        <v>-1442.7</v>
      </c>
      <c r="T555" s="24">
        <f t="shared" si="238"/>
        <v>0</v>
      </c>
      <c r="U555" s="25">
        <f t="shared" si="239"/>
        <v>0</v>
      </c>
      <c r="V555" s="25">
        <f t="shared" si="240"/>
        <v>0</v>
      </c>
      <c r="W555" s="25">
        <f t="shared" si="241"/>
        <v>34.428571428571431</v>
      </c>
      <c r="X555" s="26"/>
      <c r="Y555" s="27" t="str">
        <f t="shared" si="244"/>
        <v>VENCIDA</v>
      </c>
      <c r="Z555" s="27" t="str">
        <f t="shared" si="242"/>
        <v>VENCIDO</v>
      </c>
      <c r="AA555" s="76" t="s">
        <v>201</v>
      </c>
      <c r="AB555" s="29" t="str">
        <f t="shared" si="245"/>
        <v>H121R14</v>
      </c>
      <c r="AC555" s="29">
        <f t="shared" si="243"/>
        <v>1</v>
      </c>
      <c r="AD555" s="29" t="str">
        <f t="shared" si="246"/>
        <v>H121R14 - 1</v>
      </c>
      <c r="AE555" s="30">
        <f t="shared" si="231"/>
        <v>1</v>
      </c>
      <c r="AF555" s="30">
        <f t="shared" si="232"/>
        <v>1</v>
      </c>
      <c r="AG555" s="30" t="str">
        <f t="shared" si="233"/>
        <v>H121R14.</v>
      </c>
      <c r="AH555" s="30" t="str">
        <f t="shared" si="234"/>
        <v>H121R14</v>
      </c>
      <c r="AI555" s="82"/>
      <c r="AJ555" s="82"/>
      <c r="AK555" s="82"/>
    </row>
    <row r="556" spans="1:37" s="83" customFormat="1" ht="350.1" customHeight="1" x14ac:dyDescent="0.2">
      <c r="A556" s="26">
        <v>439</v>
      </c>
      <c r="B556" s="15">
        <v>555</v>
      </c>
      <c r="C556" s="26"/>
      <c r="D556" s="80" t="s">
        <v>1046</v>
      </c>
      <c r="E556" s="26" t="s">
        <v>22</v>
      </c>
      <c r="F556" s="43" t="s">
        <v>1503</v>
      </c>
      <c r="G556" s="43" t="s">
        <v>559</v>
      </c>
      <c r="H556" s="78" t="s">
        <v>966</v>
      </c>
      <c r="I556" s="78" t="s">
        <v>967</v>
      </c>
      <c r="J556" s="26" t="s">
        <v>938</v>
      </c>
      <c r="K556" s="26">
        <v>1</v>
      </c>
      <c r="L556" s="42">
        <v>43040</v>
      </c>
      <c r="M556" s="42">
        <v>43159</v>
      </c>
      <c r="N556" s="21">
        <f t="shared" si="237"/>
        <v>17</v>
      </c>
      <c r="O556" s="26" t="s">
        <v>529</v>
      </c>
      <c r="P556" s="22">
        <v>0.24</v>
      </c>
      <c r="Q556" s="26" t="s">
        <v>1909</v>
      </c>
      <c r="R556" s="26"/>
      <c r="S556" s="23">
        <f t="shared" si="235"/>
        <v>-1438.6333333333334</v>
      </c>
      <c r="T556" s="24">
        <f t="shared" si="238"/>
        <v>24</v>
      </c>
      <c r="U556" s="25">
        <f t="shared" si="239"/>
        <v>4.08</v>
      </c>
      <c r="V556" s="25">
        <f t="shared" si="240"/>
        <v>4.08</v>
      </c>
      <c r="W556" s="25">
        <f t="shared" si="241"/>
        <v>17</v>
      </c>
      <c r="X556" s="26"/>
      <c r="Y556" s="27" t="str">
        <f t="shared" si="244"/>
        <v>VENCIDA</v>
      </c>
      <c r="Z556" s="27" t="str">
        <f t="shared" si="242"/>
        <v>VENCIDO</v>
      </c>
      <c r="AA556" s="76" t="s">
        <v>201</v>
      </c>
      <c r="AB556" s="29" t="str">
        <f t="shared" si="245"/>
        <v>H122R14</v>
      </c>
      <c r="AC556" s="29">
        <f t="shared" si="243"/>
        <v>1</v>
      </c>
      <c r="AD556" s="29" t="str">
        <f t="shared" si="246"/>
        <v>H122R14 - 1</v>
      </c>
      <c r="AE556" s="30">
        <f t="shared" si="231"/>
        <v>1</v>
      </c>
      <c r="AF556" s="30">
        <f t="shared" si="232"/>
        <v>1</v>
      </c>
      <c r="AG556" s="30" t="str">
        <f t="shared" si="233"/>
        <v>H122R14.</v>
      </c>
      <c r="AH556" s="30" t="str">
        <f t="shared" si="234"/>
        <v>H122R14</v>
      </c>
      <c r="AI556" s="82"/>
      <c r="AJ556" s="82"/>
      <c r="AK556" s="82"/>
    </row>
    <row r="557" spans="1:37" s="83" customFormat="1" ht="350.1" customHeight="1" x14ac:dyDescent="0.2">
      <c r="A557" s="26">
        <v>440</v>
      </c>
      <c r="B557" s="15">
        <v>556</v>
      </c>
      <c r="C557" s="26"/>
      <c r="D557" s="80" t="s">
        <v>1267</v>
      </c>
      <c r="E557" s="26" t="s">
        <v>100</v>
      </c>
      <c r="F557" s="43" t="s">
        <v>486</v>
      </c>
      <c r="G557" s="43" t="s">
        <v>446</v>
      </c>
      <c r="H557" s="78" t="s">
        <v>920</v>
      </c>
      <c r="I557" s="78" t="s">
        <v>434</v>
      </c>
      <c r="J557" s="26" t="s">
        <v>55</v>
      </c>
      <c r="K557" s="26">
        <v>4</v>
      </c>
      <c r="L557" s="42">
        <v>43040</v>
      </c>
      <c r="M557" s="42">
        <v>43403</v>
      </c>
      <c r="N557" s="21">
        <f t="shared" si="237"/>
        <v>51.857142857142854</v>
      </c>
      <c r="O557" s="26" t="s">
        <v>428</v>
      </c>
      <c r="P557" s="22">
        <v>4</v>
      </c>
      <c r="Q557" s="43" t="s">
        <v>1317</v>
      </c>
      <c r="R557" s="26"/>
      <c r="S557" s="23">
        <f t="shared" si="235"/>
        <v>-1446.7666666666667</v>
      </c>
      <c r="T557" s="24">
        <f t="shared" si="238"/>
        <v>100</v>
      </c>
      <c r="U557" s="25">
        <f t="shared" si="239"/>
        <v>51.857142857142854</v>
      </c>
      <c r="V557" s="25">
        <f t="shared" si="240"/>
        <v>51.857142857142854</v>
      </c>
      <c r="W557" s="25">
        <f t="shared" si="241"/>
        <v>51.857142857142854</v>
      </c>
      <c r="X557" s="26"/>
      <c r="Y557" s="27" t="str">
        <f t="shared" si="244"/>
        <v>CUMPLIDA</v>
      </c>
      <c r="Z557" s="27" t="str">
        <f t="shared" si="242"/>
        <v>VENCIDO</v>
      </c>
      <c r="AA557" s="76" t="s">
        <v>201</v>
      </c>
      <c r="AB557" s="29" t="str">
        <f t="shared" si="245"/>
        <v>H123R14</v>
      </c>
      <c r="AC557" s="29">
        <f t="shared" si="243"/>
        <v>1</v>
      </c>
      <c r="AD557" s="29" t="str">
        <f t="shared" si="246"/>
        <v>H123R14 - 1</v>
      </c>
      <c r="AE557" s="30">
        <f t="shared" si="231"/>
        <v>5</v>
      </c>
      <c r="AF557" s="30">
        <f t="shared" si="232"/>
        <v>1</v>
      </c>
      <c r="AG557" s="30" t="str">
        <f t="shared" si="233"/>
        <v>H123R14.</v>
      </c>
      <c r="AH557" s="30" t="str">
        <f t="shared" si="234"/>
        <v>H123R14</v>
      </c>
      <c r="AI557" s="82"/>
      <c r="AJ557" s="82"/>
      <c r="AK557" s="82"/>
    </row>
    <row r="558" spans="1:37" s="83" customFormat="1" ht="350.1" customHeight="1" x14ac:dyDescent="0.2">
      <c r="A558" s="26"/>
      <c r="B558" s="15">
        <v>557</v>
      </c>
      <c r="C558" s="26"/>
      <c r="D558" s="80"/>
      <c r="E558" s="26" t="s">
        <v>100</v>
      </c>
      <c r="F558" s="43" t="s">
        <v>487</v>
      </c>
      <c r="G558" s="43" t="s">
        <v>446</v>
      </c>
      <c r="H558" s="78" t="s">
        <v>1839</v>
      </c>
      <c r="I558" s="80" t="s">
        <v>1820</v>
      </c>
      <c r="J558" s="26" t="s">
        <v>1821</v>
      </c>
      <c r="K558" s="26">
        <v>1</v>
      </c>
      <c r="L558" s="42">
        <v>43859</v>
      </c>
      <c r="M558" s="42">
        <v>43921</v>
      </c>
      <c r="N558" s="21">
        <f t="shared" si="237"/>
        <v>8.8571428571428577</v>
      </c>
      <c r="O558" s="26" t="s">
        <v>466</v>
      </c>
      <c r="P558" s="22">
        <v>1</v>
      </c>
      <c r="Q558" s="26" t="s">
        <v>1909</v>
      </c>
      <c r="R558" s="26"/>
      <c r="S558" s="23">
        <f t="shared" si="235"/>
        <v>-1464.0333333333333</v>
      </c>
      <c r="T558" s="24">
        <f t="shared" si="238"/>
        <v>100</v>
      </c>
      <c r="U558" s="25">
        <f t="shared" si="239"/>
        <v>8.8571428571428577</v>
      </c>
      <c r="V558" s="25">
        <f t="shared" si="240"/>
        <v>8.8571428571428577</v>
      </c>
      <c r="W558" s="25">
        <f t="shared" si="241"/>
        <v>8.8571428571428577</v>
      </c>
      <c r="X558" s="26"/>
      <c r="Y558" s="27" t="str">
        <f t="shared" si="244"/>
        <v>CUMPLIDA</v>
      </c>
      <c r="Z558" s="27" t="str">
        <f t="shared" si="242"/>
        <v/>
      </c>
      <c r="AA558" s="76" t="s">
        <v>201</v>
      </c>
      <c r="AB558" s="29" t="str">
        <f t="shared" si="245"/>
        <v>H123R14</v>
      </c>
      <c r="AC558" s="29">
        <f t="shared" si="243"/>
        <v>2</v>
      </c>
      <c r="AD558" s="29" t="str">
        <f t="shared" si="246"/>
        <v>H123R14 - 2</v>
      </c>
      <c r="AE558" s="30">
        <f t="shared" si="231"/>
        <v>5</v>
      </c>
      <c r="AF558" s="30">
        <f t="shared" si="232"/>
        <v>1</v>
      </c>
      <c r="AG558" s="30" t="str">
        <f t="shared" si="233"/>
        <v>H123R14.</v>
      </c>
      <c r="AH558" s="30" t="str">
        <f t="shared" si="234"/>
        <v>H123R14</v>
      </c>
      <c r="AI558" s="82"/>
      <c r="AJ558" s="82"/>
      <c r="AK558" s="82"/>
    </row>
    <row r="559" spans="1:37" s="83" customFormat="1" ht="350.1" customHeight="1" x14ac:dyDescent="0.2">
      <c r="A559" s="26"/>
      <c r="B559" s="15">
        <v>558</v>
      </c>
      <c r="C559" s="26"/>
      <c r="D559" s="80"/>
      <c r="E559" s="26" t="s">
        <v>100</v>
      </c>
      <c r="F559" s="43" t="s">
        <v>561</v>
      </c>
      <c r="G559" s="43" t="s">
        <v>446</v>
      </c>
      <c r="H559" s="78" t="s">
        <v>921</v>
      </c>
      <c r="I559" s="78" t="s">
        <v>562</v>
      </c>
      <c r="J559" s="26" t="s">
        <v>193</v>
      </c>
      <c r="K559" s="26">
        <v>2</v>
      </c>
      <c r="L559" s="42">
        <v>43040</v>
      </c>
      <c r="M559" s="42">
        <v>43403</v>
      </c>
      <c r="N559" s="21">
        <f t="shared" si="237"/>
        <v>51.857142857142854</v>
      </c>
      <c r="O559" s="26" t="s">
        <v>529</v>
      </c>
      <c r="P559" s="22">
        <v>1</v>
      </c>
      <c r="Q559" s="26" t="s">
        <v>1909</v>
      </c>
      <c r="R559" s="26"/>
      <c r="S559" s="23">
        <f t="shared" si="235"/>
        <v>-1446.7666666666667</v>
      </c>
      <c r="T559" s="24">
        <f t="shared" si="238"/>
        <v>50</v>
      </c>
      <c r="U559" s="25">
        <f t="shared" si="239"/>
        <v>25.928571428571427</v>
      </c>
      <c r="V559" s="25">
        <f t="shared" si="240"/>
        <v>25.928571428571427</v>
      </c>
      <c r="W559" s="25">
        <f t="shared" si="241"/>
        <v>51.857142857142854</v>
      </c>
      <c r="X559" s="26"/>
      <c r="Y559" s="27" t="str">
        <f t="shared" si="244"/>
        <v>VENCIDA</v>
      </c>
      <c r="Z559" s="27" t="str">
        <f t="shared" si="242"/>
        <v/>
      </c>
      <c r="AA559" s="76" t="s">
        <v>201</v>
      </c>
      <c r="AB559" s="29" t="str">
        <f t="shared" si="245"/>
        <v>H123R14</v>
      </c>
      <c r="AC559" s="29">
        <f t="shared" si="243"/>
        <v>3</v>
      </c>
      <c r="AD559" s="29" t="str">
        <f t="shared" si="246"/>
        <v>H123R14 - 3</v>
      </c>
      <c r="AE559" s="30">
        <f t="shared" si="231"/>
        <v>1</v>
      </c>
      <c r="AF559" s="30">
        <f t="shared" si="232"/>
        <v>1</v>
      </c>
      <c r="AG559" s="30" t="str">
        <f t="shared" si="233"/>
        <v>H123R14.</v>
      </c>
      <c r="AH559" s="30" t="str">
        <f t="shared" si="234"/>
        <v>H123R14</v>
      </c>
      <c r="AI559" s="82"/>
      <c r="AJ559" s="82"/>
      <c r="AK559" s="82"/>
    </row>
    <row r="560" spans="1:37" s="83" customFormat="1" ht="350.1" customHeight="1" x14ac:dyDescent="0.2">
      <c r="A560" s="26">
        <v>441</v>
      </c>
      <c r="B560" s="15">
        <v>559</v>
      </c>
      <c r="C560" s="26"/>
      <c r="D560" s="80" t="s">
        <v>1046</v>
      </c>
      <c r="E560" s="26" t="s">
        <v>100</v>
      </c>
      <c r="F560" s="43" t="s">
        <v>587</v>
      </c>
      <c r="G560" s="43" t="s">
        <v>588</v>
      </c>
      <c r="H560" s="78" t="s">
        <v>589</v>
      </c>
      <c r="I560" s="78" t="s">
        <v>1485</v>
      </c>
      <c r="J560" s="26" t="s">
        <v>590</v>
      </c>
      <c r="K560" s="26">
        <v>2</v>
      </c>
      <c r="L560" s="42">
        <v>43040</v>
      </c>
      <c r="M560" s="42">
        <v>43403</v>
      </c>
      <c r="N560" s="21">
        <f t="shared" si="237"/>
        <v>51.857142857142854</v>
      </c>
      <c r="O560" s="26" t="s">
        <v>529</v>
      </c>
      <c r="P560" s="22">
        <v>0</v>
      </c>
      <c r="Q560" s="26" t="s">
        <v>1909</v>
      </c>
      <c r="R560" s="26"/>
      <c r="S560" s="23">
        <f t="shared" si="235"/>
        <v>-1446.7666666666667</v>
      </c>
      <c r="T560" s="24">
        <f t="shared" si="238"/>
        <v>0</v>
      </c>
      <c r="U560" s="25">
        <f t="shared" si="239"/>
        <v>0</v>
      </c>
      <c r="V560" s="25">
        <f t="shared" si="240"/>
        <v>0</v>
      </c>
      <c r="W560" s="25">
        <f t="shared" si="241"/>
        <v>51.857142857142854</v>
      </c>
      <c r="X560" s="26"/>
      <c r="Y560" s="27" t="str">
        <f t="shared" si="244"/>
        <v>VENCIDA</v>
      </c>
      <c r="Z560" s="27" t="str">
        <f t="shared" si="242"/>
        <v>VENCIDO</v>
      </c>
      <c r="AA560" s="76" t="s">
        <v>201</v>
      </c>
      <c r="AB560" s="29" t="str">
        <f t="shared" si="245"/>
        <v>H124R14</v>
      </c>
      <c r="AC560" s="29">
        <f t="shared" si="243"/>
        <v>1</v>
      </c>
      <c r="AD560" s="29" t="str">
        <f t="shared" si="246"/>
        <v>H124R14 - 1</v>
      </c>
      <c r="AE560" s="30">
        <f t="shared" si="231"/>
        <v>1</v>
      </c>
      <c r="AF560" s="30">
        <f t="shared" si="232"/>
        <v>1</v>
      </c>
      <c r="AG560" s="30" t="str">
        <f t="shared" si="233"/>
        <v>H124R14.</v>
      </c>
      <c r="AH560" s="30" t="str">
        <f t="shared" si="234"/>
        <v>H124R14</v>
      </c>
      <c r="AI560" s="82"/>
      <c r="AJ560" s="82"/>
      <c r="AK560" s="82"/>
    </row>
    <row r="561" spans="1:37" s="83" customFormat="1" ht="350.1" customHeight="1" x14ac:dyDescent="0.2">
      <c r="A561" s="26">
        <v>442</v>
      </c>
      <c r="B561" s="15">
        <v>560</v>
      </c>
      <c r="C561" s="26"/>
      <c r="D561" s="80" t="s">
        <v>1267</v>
      </c>
      <c r="E561" s="26" t="s">
        <v>22</v>
      </c>
      <c r="F561" s="43" t="s">
        <v>1871</v>
      </c>
      <c r="G561" s="43" t="s">
        <v>99</v>
      </c>
      <c r="H561" s="43" t="s">
        <v>1854</v>
      </c>
      <c r="I561" s="43" t="s">
        <v>1855</v>
      </c>
      <c r="J561" s="77" t="s">
        <v>1856</v>
      </c>
      <c r="K561" s="77">
        <v>4</v>
      </c>
      <c r="L561" s="92">
        <v>43858</v>
      </c>
      <c r="M561" s="92">
        <v>44165</v>
      </c>
      <c r="N561" s="21">
        <f t="shared" si="237"/>
        <v>43.857142857142854</v>
      </c>
      <c r="O561" s="26" t="s">
        <v>19</v>
      </c>
      <c r="P561" s="22">
        <v>4</v>
      </c>
      <c r="Q561" s="101" t="s">
        <v>2348</v>
      </c>
      <c r="R561" s="102"/>
      <c r="S561" s="23">
        <f t="shared" si="235"/>
        <v>-1472.1666666666667</v>
      </c>
      <c r="T561" s="24">
        <f t="shared" si="238"/>
        <v>100</v>
      </c>
      <c r="U561" s="25">
        <f t="shared" si="239"/>
        <v>43.857142857142854</v>
      </c>
      <c r="V561" s="25">
        <f t="shared" si="240"/>
        <v>43.857142857142854</v>
      </c>
      <c r="W561" s="25">
        <f t="shared" si="241"/>
        <v>43.857142857142854</v>
      </c>
      <c r="X561" s="26"/>
      <c r="Y561" s="27" t="str">
        <f t="shared" si="244"/>
        <v>CUMPLIDA</v>
      </c>
      <c r="Z561" s="27" t="str">
        <f t="shared" si="242"/>
        <v>VENCIDO</v>
      </c>
      <c r="AA561" s="76" t="s">
        <v>201</v>
      </c>
      <c r="AB561" s="29" t="str">
        <f t="shared" si="245"/>
        <v>H126R14</v>
      </c>
      <c r="AC561" s="29">
        <f t="shared" si="243"/>
        <v>1</v>
      </c>
      <c r="AD561" s="29" t="str">
        <f t="shared" si="246"/>
        <v>H126R14 - 1</v>
      </c>
      <c r="AE561" s="30">
        <f t="shared" si="231"/>
        <v>5</v>
      </c>
      <c r="AF561" s="30">
        <f t="shared" si="232"/>
        <v>1</v>
      </c>
      <c r="AG561" s="30" t="str">
        <f t="shared" si="233"/>
        <v>H126R14.</v>
      </c>
      <c r="AH561" s="30" t="str">
        <f t="shared" si="234"/>
        <v>H126R14</v>
      </c>
      <c r="AI561" s="82"/>
      <c r="AJ561" s="82"/>
      <c r="AK561" s="82"/>
    </row>
    <row r="562" spans="1:37" s="83" customFormat="1" ht="350.1" customHeight="1" x14ac:dyDescent="0.2">
      <c r="A562" s="26"/>
      <c r="B562" s="15">
        <v>561</v>
      </c>
      <c r="C562" s="26"/>
      <c r="D562" s="80" t="s">
        <v>1267</v>
      </c>
      <c r="E562" s="26" t="s">
        <v>22</v>
      </c>
      <c r="F562" s="43" t="s">
        <v>1872</v>
      </c>
      <c r="G562" s="43" t="s">
        <v>99</v>
      </c>
      <c r="H562" s="43" t="s">
        <v>1854</v>
      </c>
      <c r="I562" s="43" t="s">
        <v>1858</v>
      </c>
      <c r="J562" s="26" t="s">
        <v>1863</v>
      </c>
      <c r="K562" s="77">
        <v>5</v>
      </c>
      <c r="L562" s="92">
        <v>43858</v>
      </c>
      <c r="M562" s="92">
        <v>44165</v>
      </c>
      <c r="N562" s="21">
        <f t="shared" ref="N562" si="247">(+M562-L562)/7</f>
        <v>43.857142857142854</v>
      </c>
      <c r="O562" s="26" t="s">
        <v>19</v>
      </c>
      <c r="P562" s="22">
        <v>2.5</v>
      </c>
      <c r="Q562" s="43" t="s">
        <v>2349</v>
      </c>
      <c r="R562" s="26"/>
      <c r="S562" s="23">
        <f t="shared" si="235"/>
        <v>-1472.1666666666667</v>
      </c>
      <c r="T562" s="24">
        <f t="shared" si="238"/>
        <v>50</v>
      </c>
      <c r="U562" s="25">
        <f t="shared" si="239"/>
        <v>21.928571428571427</v>
      </c>
      <c r="V562" s="25">
        <f t="shared" si="240"/>
        <v>21.928571428571427</v>
      </c>
      <c r="W562" s="25">
        <f t="shared" si="241"/>
        <v>43.857142857142854</v>
      </c>
      <c r="X562" s="26"/>
      <c r="Y562" s="27" t="str">
        <f t="shared" si="244"/>
        <v>VENCIDA</v>
      </c>
      <c r="Z562" s="27" t="str">
        <f t="shared" si="242"/>
        <v/>
      </c>
      <c r="AA562" s="76" t="s">
        <v>201</v>
      </c>
      <c r="AB562" s="29" t="str">
        <f t="shared" si="245"/>
        <v>H126R14</v>
      </c>
      <c r="AC562" s="29">
        <f t="shared" si="243"/>
        <v>2</v>
      </c>
      <c r="AD562" s="29" t="str">
        <f t="shared" si="246"/>
        <v>H126R14 - 2</v>
      </c>
      <c r="AE562" s="30">
        <f t="shared" si="231"/>
        <v>1</v>
      </c>
      <c r="AF562" s="30">
        <f t="shared" si="232"/>
        <v>1</v>
      </c>
      <c r="AG562" s="30" t="str">
        <f t="shared" si="233"/>
        <v>H126R14.</v>
      </c>
      <c r="AH562" s="30" t="str">
        <f t="shared" si="234"/>
        <v>H126R14</v>
      </c>
      <c r="AI562" s="82"/>
      <c r="AJ562" s="82"/>
      <c r="AK562" s="82"/>
    </row>
    <row r="563" spans="1:37" s="83" customFormat="1" ht="350.1" customHeight="1" x14ac:dyDescent="0.2">
      <c r="A563" s="26">
        <v>443</v>
      </c>
      <c r="B563" s="15">
        <v>562</v>
      </c>
      <c r="C563" s="26"/>
      <c r="D563" s="80" t="s">
        <v>1046</v>
      </c>
      <c r="E563" s="26" t="s">
        <v>22</v>
      </c>
      <c r="F563" s="43" t="s">
        <v>924</v>
      </c>
      <c r="G563" s="43" t="s">
        <v>101</v>
      </c>
      <c r="H563" s="78" t="s">
        <v>922</v>
      </c>
      <c r="I563" s="78" t="s">
        <v>437</v>
      </c>
      <c r="J563" s="26" t="s">
        <v>488</v>
      </c>
      <c r="K563" s="26">
        <v>4</v>
      </c>
      <c r="L563" s="42">
        <v>43040</v>
      </c>
      <c r="M563" s="42">
        <v>43403</v>
      </c>
      <c r="N563" s="21">
        <f t="shared" si="237"/>
        <v>51.857142857142854</v>
      </c>
      <c r="O563" s="26" t="s">
        <v>932</v>
      </c>
      <c r="P563" s="22">
        <v>4</v>
      </c>
      <c r="Q563" s="26" t="s">
        <v>1909</v>
      </c>
      <c r="R563" s="26"/>
      <c r="S563" s="23">
        <f t="shared" si="235"/>
        <v>-1446.7666666666667</v>
      </c>
      <c r="T563" s="24">
        <f t="shared" si="238"/>
        <v>100</v>
      </c>
      <c r="U563" s="25">
        <f t="shared" si="239"/>
        <v>51.857142857142854</v>
      </c>
      <c r="V563" s="25">
        <f t="shared" si="240"/>
        <v>51.857142857142854</v>
      </c>
      <c r="W563" s="25">
        <f t="shared" si="241"/>
        <v>51.857142857142854</v>
      </c>
      <c r="X563" s="26"/>
      <c r="Y563" s="27" t="str">
        <f t="shared" si="244"/>
        <v>CUMPLIDA</v>
      </c>
      <c r="Z563" s="27" t="str">
        <f t="shared" si="242"/>
        <v>VENCIDO</v>
      </c>
      <c r="AA563" s="76" t="s">
        <v>201</v>
      </c>
      <c r="AB563" s="29" t="str">
        <f t="shared" si="245"/>
        <v>H127R14</v>
      </c>
      <c r="AC563" s="29">
        <f t="shared" si="243"/>
        <v>1</v>
      </c>
      <c r="AD563" s="29" t="str">
        <f t="shared" si="246"/>
        <v>H127R14 - 1</v>
      </c>
      <c r="AE563" s="30">
        <f t="shared" ref="AE563:AE592" si="248">IF(Y563="VENCIDA",1,IF(Y563="PRÓXIMA A VENCER",2,IF(Y563="EN TERMINO",3,IF(Y563="CON AVANCE",4,IF(Y563="CUMPLIDA",5,)))))</f>
        <v>5</v>
      </c>
      <c r="AF563" s="30">
        <f t="shared" ref="AF563:AF592" si="249">IF(AC564=AC563+1,MIN(AE563,AF564),AE563)</f>
        <v>1</v>
      </c>
      <c r="AG563" s="30" t="str">
        <f t="shared" ref="AG563:AG592" si="250">IF(A563&lt;&gt;"",MID(F563,1,FIND(" ",F563,1)-1),AG562)</f>
        <v>H127R14.</v>
      </c>
      <c r="AH563" s="30" t="str">
        <f t="shared" ref="AH563:AH592" si="251">IFERROR(MID(AG563,1,FIND(".",AG563,1)-1),AG563)</f>
        <v>H127R14</v>
      </c>
      <c r="AI563" s="82"/>
      <c r="AJ563" s="82"/>
      <c r="AK563" s="82"/>
    </row>
    <row r="564" spans="1:37" s="83" customFormat="1" ht="350.1" customHeight="1" x14ac:dyDescent="0.2">
      <c r="A564" s="26"/>
      <c r="B564" s="15">
        <v>563</v>
      </c>
      <c r="C564" s="26"/>
      <c r="D564" s="80"/>
      <c r="E564" s="26" t="s">
        <v>22</v>
      </c>
      <c r="F564" s="43" t="s">
        <v>925</v>
      </c>
      <c r="G564" s="43" t="s">
        <v>101</v>
      </c>
      <c r="H564" s="78" t="s">
        <v>923</v>
      </c>
      <c r="I564" s="78" t="s">
        <v>563</v>
      </c>
      <c r="J564" s="26" t="s">
        <v>193</v>
      </c>
      <c r="K564" s="26">
        <v>2</v>
      </c>
      <c r="L564" s="42">
        <v>43040</v>
      </c>
      <c r="M564" s="42">
        <v>43434</v>
      </c>
      <c r="N564" s="21">
        <f t="shared" si="237"/>
        <v>56.285714285714285</v>
      </c>
      <c r="O564" s="26" t="s">
        <v>529</v>
      </c>
      <c r="P564" s="22">
        <v>0.25</v>
      </c>
      <c r="Q564" s="26" t="s">
        <v>1909</v>
      </c>
      <c r="R564" s="26"/>
      <c r="S564" s="23">
        <f t="shared" si="235"/>
        <v>-1447.8</v>
      </c>
      <c r="T564" s="24">
        <f t="shared" si="238"/>
        <v>12.5</v>
      </c>
      <c r="U564" s="25">
        <f t="shared" si="239"/>
        <v>7.0357142857142856</v>
      </c>
      <c r="V564" s="25">
        <f t="shared" si="240"/>
        <v>7.0357142857142856</v>
      </c>
      <c r="W564" s="25">
        <f t="shared" si="241"/>
        <v>56.285714285714285</v>
      </c>
      <c r="X564" s="26"/>
      <c r="Y564" s="27" t="str">
        <f t="shared" si="244"/>
        <v>VENCIDA</v>
      </c>
      <c r="Z564" s="27" t="str">
        <f t="shared" si="242"/>
        <v/>
      </c>
      <c r="AA564" s="76" t="s">
        <v>201</v>
      </c>
      <c r="AB564" s="29" t="str">
        <f t="shared" si="245"/>
        <v>H127R14</v>
      </c>
      <c r="AC564" s="29">
        <f t="shared" si="243"/>
        <v>2</v>
      </c>
      <c r="AD564" s="29" t="str">
        <f t="shared" si="246"/>
        <v>H127R14 - 2</v>
      </c>
      <c r="AE564" s="30">
        <f t="shared" si="248"/>
        <v>1</v>
      </c>
      <c r="AF564" s="30">
        <f t="shared" si="249"/>
        <v>1</v>
      </c>
      <c r="AG564" s="30" t="str">
        <f t="shared" si="250"/>
        <v>H127R14.</v>
      </c>
      <c r="AH564" s="30" t="str">
        <f t="shared" si="251"/>
        <v>H127R14</v>
      </c>
      <c r="AI564" s="82"/>
      <c r="AJ564" s="82"/>
      <c r="AK564" s="82"/>
    </row>
    <row r="565" spans="1:37" s="83" customFormat="1" ht="350.1" customHeight="1" x14ac:dyDescent="0.2">
      <c r="A565" s="26">
        <v>444</v>
      </c>
      <c r="B565" s="15">
        <v>564</v>
      </c>
      <c r="C565" s="26"/>
      <c r="D565" s="80" t="s">
        <v>1046</v>
      </c>
      <c r="E565" s="26" t="s">
        <v>35</v>
      </c>
      <c r="F565" s="43" t="s">
        <v>1305</v>
      </c>
      <c r="G565" s="43" t="s">
        <v>102</v>
      </c>
      <c r="H565" s="78" t="s">
        <v>870</v>
      </c>
      <c r="I565" s="78" t="s">
        <v>871</v>
      </c>
      <c r="J565" s="26" t="s">
        <v>872</v>
      </c>
      <c r="K565" s="26">
        <v>3</v>
      </c>
      <c r="L565" s="42">
        <v>43040</v>
      </c>
      <c r="M565" s="42">
        <v>43342</v>
      </c>
      <c r="N565" s="21">
        <f t="shared" si="237"/>
        <v>43.142857142857146</v>
      </c>
      <c r="O565" s="26" t="s">
        <v>805</v>
      </c>
      <c r="P565" s="22">
        <v>0</v>
      </c>
      <c r="Q565" s="26" t="s">
        <v>1909</v>
      </c>
      <c r="R565" s="26"/>
      <c r="S565" s="23">
        <f t="shared" si="235"/>
        <v>-1444.7333333333333</v>
      </c>
      <c r="T565" s="24">
        <f t="shared" si="238"/>
        <v>0</v>
      </c>
      <c r="U565" s="25">
        <f t="shared" si="239"/>
        <v>0</v>
      </c>
      <c r="V565" s="25">
        <f t="shared" si="240"/>
        <v>0</v>
      </c>
      <c r="W565" s="25">
        <f t="shared" si="241"/>
        <v>43.142857142857146</v>
      </c>
      <c r="X565" s="26"/>
      <c r="Y565" s="27" t="str">
        <f t="shared" si="244"/>
        <v>VENCIDA</v>
      </c>
      <c r="Z565" s="27" t="str">
        <f t="shared" si="242"/>
        <v>VENCIDO</v>
      </c>
      <c r="AA565" s="76" t="s">
        <v>201</v>
      </c>
      <c r="AB565" s="29" t="str">
        <f t="shared" si="245"/>
        <v>H130R14</v>
      </c>
      <c r="AC565" s="29">
        <f t="shared" si="243"/>
        <v>1</v>
      </c>
      <c r="AD565" s="29" t="str">
        <f t="shared" si="246"/>
        <v>H130R14 - 1</v>
      </c>
      <c r="AE565" s="30">
        <f t="shared" si="248"/>
        <v>1</v>
      </c>
      <c r="AF565" s="30">
        <f t="shared" si="249"/>
        <v>1</v>
      </c>
      <c r="AG565" s="30" t="str">
        <f t="shared" si="250"/>
        <v>H130R14.</v>
      </c>
      <c r="AH565" s="30" t="str">
        <f t="shared" si="251"/>
        <v>H130R14</v>
      </c>
      <c r="AI565" s="82"/>
      <c r="AJ565" s="82"/>
      <c r="AK565" s="82"/>
    </row>
    <row r="566" spans="1:37" s="83" customFormat="1" ht="350.1" customHeight="1" x14ac:dyDescent="0.2">
      <c r="A566" s="26">
        <v>445</v>
      </c>
      <c r="B566" s="15">
        <v>565</v>
      </c>
      <c r="C566" s="26"/>
      <c r="D566" s="80" t="s">
        <v>1046</v>
      </c>
      <c r="E566" s="26" t="s">
        <v>22</v>
      </c>
      <c r="F566" s="43" t="s">
        <v>564</v>
      </c>
      <c r="G566" s="43" t="s">
        <v>447</v>
      </c>
      <c r="H566" s="78" t="s">
        <v>1846</v>
      </c>
      <c r="I566" s="78" t="s">
        <v>1928</v>
      </c>
      <c r="J566" s="26" t="s">
        <v>444</v>
      </c>
      <c r="K566" s="26">
        <v>3</v>
      </c>
      <c r="L566" s="42">
        <v>43709</v>
      </c>
      <c r="M566" s="42">
        <v>44073</v>
      </c>
      <c r="N566" s="21">
        <f t="shared" si="237"/>
        <v>52</v>
      </c>
      <c r="O566" s="26" t="s">
        <v>428</v>
      </c>
      <c r="P566" s="22">
        <v>3</v>
      </c>
      <c r="Q566" s="26" t="s">
        <v>1909</v>
      </c>
      <c r="R566" s="26"/>
      <c r="S566" s="23">
        <f t="shared" si="235"/>
        <v>-1469.1</v>
      </c>
      <c r="T566" s="24">
        <f t="shared" si="238"/>
        <v>100</v>
      </c>
      <c r="U566" s="25">
        <f t="shared" si="239"/>
        <v>52</v>
      </c>
      <c r="V566" s="25">
        <f t="shared" si="240"/>
        <v>52</v>
      </c>
      <c r="W566" s="25">
        <f t="shared" si="241"/>
        <v>52</v>
      </c>
      <c r="X566" s="26"/>
      <c r="Y566" s="27" t="str">
        <f t="shared" si="244"/>
        <v>CUMPLIDA</v>
      </c>
      <c r="Z566" s="27" t="str">
        <f t="shared" si="242"/>
        <v>VENCIDO</v>
      </c>
      <c r="AA566" s="76" t="s">
        <v>201</v>
      </c>
      <c r="AB566" s="29" t="str">
        <f t="shared" si="245"/>
        <v>H131R14</v>
      </c>
      <c r="AC566" s="29">
        <f t="shared" si="243"/>
        <v>1</v>
      </c>
      <c r="AD566" s="29" t="str">
        <f t="shared" si="246"/>
        <v>H131R14 - 1</v>
      </c>
      <c r="AE566" s="30">
        <f t="shared" si="248"/>
        <v>5</v>
      </c>
      <c r="AF566" s="30">
        <f t="shared" si="249"/>
        <v>1</v>
      </c>
      <c r="AG566" s="30" t="str">
        <f t="shared" si="250"/>
        <v>H131R14.</v>
      </c>
      <c r="AH566" s="30" t="str">
        <f t="shared" si="251"/>
        <v>H131R14</v>
      </c>
      <c r="AI566" s="82"/>
      <c r="AJ566" s="82"/>
      <c r="AK566" s="82"/>
    </row>
    <row r="567" spans="1:37" s="83" customFormat="1" ht="350.1" customHeight="1" x14ac:dyDescent="0.2">
      <c r="A567" s="26"/>
      <c r="B567" s="15">
        <v>566</v>
      </c>
      <c r="C567" s="26"/>
      <c r="D567" s="80"/>
      <c r="E567" s="26" t="s">
        <v>22</v>
      </c>
      <c r="F567" s="43" t="s">
        <v>565</v>
      </c>
      <c r="G567" s="43" t="s">
        <v>447</v>
      </c>
      <c r="H567" s="78" t="s">
        <v>926</v>
      </c>
      <c r="I567" s="78" t="s">
        <v>566</v>
      </c>
      <c r="J567" s="26" t="s">
        <v>567</v>
      </c>
      <c r="K567" s="26">
        <v>3</v>
      </c>
      <c r="L567" s="42">
        <v>43069</v>
      </c>
      <c r="M567" s="42">
        <v>43403</v>
      </c>
      <c r="N567" s="21">
        <f t="shared" si="237"/>
        <v>47.714285714285715</v>
      </c>
      <c r="O567" s="26" t="s">
        <v>529</v>
      </c>
      <c r="P567" s="22">
        <v>1.5</v>
      </c>
      <c r="Q567" s="26" t="s">
        <v>1909</v>
      </c>
      <c r="R567" s="26"/>
      <c r="S567" s="23">
        <f t="shared" si="235"/>
        <v>-1446.7666666666667</v>
      </c>
      <c r="T567" s="24">
        <f t="shared" si="238"/>
        <v>50</v>
      </c>
      <c r="U567" s="25">
        <f t="shared" si="239"/>
        <v>23.857142857142858</v>
      </c>
      <c r="V567" s="25">
        <f t="shared" si="240"/>
        <v>23.857142857142858</v>
      </c>
      <c r="W567" s="25">
        <f t="shared" si="241"/>
        <v>47.714285714285715</v>
      </c>
      <c r="X567" s="26"/>
      <c r="Y567" s="27" t="str">
        <f t="shared" si="244"/>
        <v>VENCIDA</v>
      </c>
      <c r="Z567" s="27" t="str">
        <f t="shared" si="242"/>
        <v/>
      </c>
      <c r="AA567" s="76" t="s">
        <v>201</v>
      </c>
      <c r="AB567" s="29" t="str">
        <f t="shared" si="245"/>
        <v>H131R14</v>
      </c>
      <c r="AC567" s="29">
        <f t="shared" si="243"/>
        <v>2</v>
      </c>
      <c r="AD567" s="29" t="str">
        <f t="shared" si="246"/>
        <v>H131R14 - 2</v>
      </c>
      <c r="AE567" s="30">
        <f t="shared" si="248"/>
        <v>1</v>
      </c>
      <c r="AF567" s="30">
        <f t="shared" si="249"/>
        <v>1</v>
      </c>
      <c r="AG567" s="30" t="str">
        <f t="shared" si="250"/>
        <v>H131R14.</v>
      </c>
      <c r="AH567" s="30" t="str">
        <f t="shared" si="251"/>
        <v>H131R14</v>
      </c>
      <c r="AI567" s="82"/>
      <c r="AJ567" s="82"/>
      <c r="AK567" s="82"/>
    </row>
    <row r="568" spans="1:37" s="83" customFormat="1" ht="350.1" customHeight="1" x14ac:dyDescent="0.2">
      <c r="A568" s="26">
        <v>446</v>
      </c>
      <c r="B568" s="15">
        <v>567</v>
      </c>
      <c r="C568" s="26"/>
      <c r="D568" s="80" t="s">
        <v>1046</v>
      </c>
      <c r="E568" s="26" t="s">
        <v>29</v>
      </c>
      <c r="F568" s="43" t="s">
        <v>1504</v>
      </c>
      <c r="G568" s="43" t="s">
        <v>103</v>
      </c>
      <c r="H568" s="43" t="s">
        <v>1917</v>
      </c>
      <c r="I568" s="43" t="s">
        <v>1905</v>
      </c>
      <c r="J568" s="26" t="s">
        <v>2537</v>
      </c>
      <c r="K568" s="77">
        <v>1</v>
      </c>
      <c r="L568" s="92">
        <v>43858</v>
      </c>
      <c r="M568" s="92">
        <v>44165</v>
      </c>
      <c r="N568" s="21">
        <f t="shared" si="237"/>
        <v>43.857142857142854</v>
      </c>
      <c r="O568" s="26" t="s">
        <v>19</v>
      </c>
      <c r="P568" s="22">
        <v>0</v>
      </c>
      <c r="Q568" s="26" t="s">
        <v>1909</v>
      </c>
      <c r="R568" s="26"/>
      <c r="S568" s="23">
        <f t="shared" si="235"/>
        <v>-1472.1666666666667</v>
      </c>
      <c r="T568" s="24">
        <f t="shared" si="238"/>
        <v>0</v>
      </c>
      <c r="U568" s="25">
        <f t="shared" si="239"/>
        <v>0</v>
      </c>
      <c r="V568" s="25">
        <f t="shared" si="240"/>
        <v>0</v>
      </c>
      <c r="W568" s="25">
        <f t="shared" si="241"/>
        <v>43.857142857142854</v>
      </c>
      <c r="X568" s="26"/>
      <c r="Y568" s="27" t="str">
        <f t="shared" si="244"/>
        <v>VENCIDA</v>
      </c>
      <c r="Z568" s="27" t="str">
        <f t="shared" si="242"/>
        <v>VENCIDO</v>
      </c>
      <c r="AA568" s="76" t="s">
        <v>201</v>
      </c>
      <c r="AB568" s="29" t="str">
        <f t="shared" si="245"/>
        <v>H132R14</v>
      </c>
      <c r="AC568" s="29">
        <f t="shared" si="243"/>
        <v>1</v>
      </c>
      <c r="AD568" s="29" t="str">
        <f t="shared" si="246"/>
        <v>H132R14 - 1</v>
      </c>
      <c r="AE568" s="30">
        <f t="shared" si="248"/>
        <v>1</v>
      </c>
      <c r="AF568" s="30">
        <f t="shared" si="249"/>
        <v>1</v>
      </c>
      <c r="AG568" s="30" t="str">
        <f t="shared" si="250"/>
        <v>H132R14.</v>
      </c>
      <c r="AH568" s="30" t="str">
        <f t="shared" si="251"/>
        <v>H132R14</v>
      </c>
      <c r="AI568" s="82"/>
      <c r="AJ568" s="82"/>
      <c r="AK568" s="82"/>
    </row>
    <row r="569" spans="1:37" s="83" customFormat="1" ht="350.1" customHeight="1" x14ac:dyDescent="0.2">
      <c r="A569" s="26">
        <v>447</v>
      </c>
      <c r="B569" s="15">
        <v>568</v>
      </c>
      <c r="C569" s="26"/>
      <c r="D569" s="80" t="s">
        <v>1295</v>
      </c>
      <c r="E569" s="26" t="s">
        <v>29</v>
      </c>
      <c r="F569" s="43" t="s">
        <v>1306</v>
      </c>
      <c r="G569" s="43" t="s">
        <v>104</v>
      </c>
      <c r="H569" s="78" t="s">
        <v>327</v>
      </c>
      <c r="I569" s="43" t="s">
        <v>328</v>
      </c>
      <c r="J569" s="77" t="s">
        <v>9</v>
      </c>
      <c r="K569" s="77">
        <v>1</v>
      </c>
      <c r="L569" s="92">
        <v>43040</v>
      </c>
      <c r="M569" s="92">
        <v>43099</v>
      </c>
      <c r="N569" s="21">
        <f t="shared" si="237"/>
        <v>8.4285714285714288</v>
      </c>
      <c r="O569" s="26" t="s">
        <v>19</v>
      </c>
      <c r="P569" s="26">
        <v>1</v>
      </c>
      <c r="Q569" s="26" t="s">
        <v>1909</v>
      </c>
      <c r="R569" s="26"/>
      <c r="S569" s="23">
        <f t="shared" si="235"/>
        <v>-1436.6333333333334</v>
      </c>
      <c r="T569" s="24">
        <f t="shared" si="238"/>
        <v>100</v>
      </c>
      <c r="U569" s="25">
        <f t="shared" si="239"/>
        <v>8.4285714285714288</v>
      </c>
      <c r="V569" s="25">
        <f t="shared" si="240"/>
        <v>8.4285714285714288</v>
      </c>
      <c r="W569" s="25">
        <f t="shared" si="241"/>
        <v>8.4285714285714288</v>
      </c>
      <c r="X569" s="26"/>
      <c r="Y569" s="27" t="str">
        <f t="shared" si="244"/>
        <v>CUMPLIDA</v>
      </c>
      <c r="Z569" s="27" t="str">
        <f t="shared" si="242"/>
        <v>CUMPLIDO</v>
      </c>
      <c r="AA569" s="76" t="s">
        <v>201</v>
      </c>
      <c r="AB569" s="29" t="str">
        <f t="shared" si="245"/>
        <v>H134R14</v>
      </c>
      <c r="AC569" s="29">
        <f t="shared" si="243"/>
        <v>1</v>
      </c>
      <c r="AD569" s="29" t="str">
        <f t="shared" si="246"/>
        <v>H134R14 - 1</v>
      </c>
      <c r="AE569" s="30">
        <f t="shared" si="248"/>
        <v>5</v>
      </c>
      <c r="AF569" s="30">
        <f t="shared" si="249"/>
        <v>5</v>
      </c>
      <c r="AG569" s="30" t="str">
        <f t="shared" si="250"/>
        <v>H134R14.</v>
      </c>
      <c r="AH569" s="30" t="str">
        <f t="shared" si="251"/>
        <v>H134R14</v>
      </c>
      <c r="AI569" s="82"/>
      <c r="AJ569" s="82"/>
      <c r="AK569" s="82"/>
    </row>
    <row r="570" spans="1:37" s="83" customFormat="1" ht="350.1" customHeight="1" x14ac:dyDescent="0.2">
      <c r="A570" s="26">
        <v>448</v>
      </c>
      <c r="B570" s="15">
        <v>569</v>
      </c>
      <c r="C570" s="26"/>
      <c r="D570" s="80" t="s">
        <v>1302</v>
      </c>
      <c r="E570" s="26" t="s">
        <v>29</v>
      </c>
      <c r="F570" s="43" t="s">
        <v>1873</v>
      </c>
      <c r="G570" s="43" t="s">
        <v>329</v>
      </c>
      <c r="H570" s="78" t="s">
        <v>1929</v>
      </c>
      <c r="I570" s="43" t="s">
        <v>1930</v>
      </c>
      <c r="J570" s="77" t="s">
        <v>1923</v>
      </c>
      <c r="K570" s="77">
        <v>10</v>
      </c>
      <c r="L570" s="92">
        <v>43862</v>
      </c>
      <c r="M570" s="92">
        <v>44165</v>
      </c>
      <c r="N570" s="21">
        <f t="shared" si="237"/>
        <v>43.285714285714285</v>
      </c>
      <c r="O570" s="26" t="s">
        <v>1653</v>
      </c>
      <c r="P570" s="22">
        <v>0</v>
      </c>
      <c r="Q570" s="26" t="s">
        <v>1909</v>
      </c>
      <c r="R570" s="26"/>
      <c r="S570" s="23">
        <f t="shared" si="235"/>
        <v>-1472.1666666666667</v>
      </c>
      <c r="T570" s="24">
        <f t="shared" si="238"/>
        <v>0</v>
      </c>
      <c r="U570" s="25">
        <f t="shared" si="239"/>
        <v>0</v>
      </c>
      <c r="V570" s="25">
        <f t="shared" si="240"/>
        <v>0</v>
      </c>
      <c r="W570" s="25">
        <f t="shared" si="241"/>
        <v>43.285714285714285</v>
      </c>
      <c r="X570" s="26"/>
      <c r="Y570" s="27" t="str">
        <f t="shared" si="244"/>
        <v>VENCIDA</v>
      </c>
      <c r="Z570" s="27" t="str">
        <f t="shared" si="242"/>
        <v>VENCIDO</v>
      </c>
      <c r="AA570" s="76" t="s">
        <v>201</v>
      </c>
      <c r="AB570" s="29" t="str">
        <f t="shared" si="245"/>
        <v>H135R14</v>
      </c>
      <c r="AC570" s="29">
        <f t="shared" si="243"/>
        <v>1</v>
      </c>
      <c r="AD570" s="29" t="str">
        <f t="shared" si="246"/>
        <v>H135R14 - 1</v>
      </c>
      <c r="AE570" s="30">
        <f t="shared" si="248"/>
        <v>1</v>
      </c>
      <c r="AF570" s="30">
        <f t="shared" si="249"/>
        <v>1</v>
      </c>
      <c r="AG570" s="30" t="str">
        <f t="shared" si="250"/>
        <v>H135R14.</v>
      </c>
      <c r="AH570" s="30" t="str">
        <f t="shared" si="251"/>
        <v>H135R14</v>
      </c>
      <c r="AI570" s="82"/>
      <c r="AJ570" s="82"/>
      <c r="AK570" s="82"/>
    </row>
    <row r="571" spans="1:37" s="83" customFormat="1" ht="350.1" customHeight="1" x14ac:dyDescent="0.2">
      <c r="A571" s="26">
        <v>449</v>
      </c>
      <c r="B571" s="15">
        <v>570</v>
      </c>
      <c r="C571" s="26"/>
      <c r="D571" s="80" t="s">
        <v>1046</v>
      </c>
      <c r="E571" s="26" t="s">
        <v>42</v>
      </c>
      <c r="F571" s="43" t="s">
        <v>1874</v>
      </c>
      <c r="G571" s="43" t="s">
        <v>105</v>
      </c>
      <c r="H571" s="78" t="s">
        <v>1875</v>
      </c>
      <c r="I571" s="43" t="s">
        <v>1847</v>
      </c>
      <c r="J571" s="26" t="s">
        <v>1914</v>
      </c>
      <c r="K571" s="77">
        <v>1</v>
      </c>
      <c r="L571" s="92">
        <v>43858</v>
      </c>
      <c r="M571" s="92">
        <v>44165</v>
      </c>
      <c r="N571" s="21">
        <f t="shared" si="237"/>
        <v>43.857142857142854</v>
      </c>
      <c r="O571" s="77" t="s">
        <v>19</v>
      </c>
      <c r="P571" s="22">
        <v>0</v>
      </c>
      <c r="Q571" s="26" t="s">
        <v>1909</v>
      </c>
      <c r="R571" s="26"/>
      <c r="S571" s="23">
        <f t="shared" si="235"/>
        <v>-1472.1666666666667</v>
      </c>
      <c r="T571" s="24">
        <f t="shared" si="238"/>
        <v>0</v>
      </c>
      <c r="U571" s="25">
        <f t="shared" si="239"/>
        <v>0</v>
      </c>
      <c r="V571" s="25">
        <f t="shared" si="240"/>
        <v>0</v>
      </c>
      <c r="W571" s="25">
        <f t="shared" si="241"/>
        <v>43.857142857142854</v>
      </c>
      <c r="X571" s="26"/>
      <c r="Y571" s="27" t="str">
        <f t="shared" si="244"/>
        <v>VENCIDA</v>
      </c>
      <c r="Z571" s="27" t="str">
        <f t="shared" si="242"/>
        <v>VENCIDO</v>
      </c>
      <c r="AA571" s="76" t="s">
        <v>201</v>
      </c>
      <c r="AB571" s="29" t="str">
        <f t="shared" si="245"/>
        <v>H136R14</v>
      </c>
      <c r="AC571" s="29">
        <f t="shared" si="243"/>
        <v>1</v>
      </c>
      <c r="AD571" s="29" t="str">
        <f t="shared" si="246"/>
        <v>H136R14 - 1</v>
      </c>
      <c r="AE571" s="30">
        <f t="shared" si="248"/>
        <v>1</v>
      </c>
      <c r="AF571" s="30">
        <f t="shared" si="249"/>
        <v>1</v>
      </c>
      <c r="AG571" s="30" t="str">
        <f t="shared" si="250"/>
        <v>H136R14.</v>
      </c>
      <c r="AH571" s="30" t="str">
        <f t="shared" si="251"/>
        <v>H136R14</v>
      </c>
      <c r="AI571" s="82"/>
      <c r="AJ571" s="82"/>
      <c r="AK571" s="82"/>
    </row>
    <row r="572" spans="1:37" s="83" customFormat="1" ht="350.1" customHeight="1" x14ac:dyDescent="0.2">
      <c r="A572" s="26">
        <v>450</v>
      </c>
      <c r="B572" s="15">
        <v>571</v>
      </c>
      <c r="C572" s="26"/>
      <c r="D572" s="80" t="s">
        <v>1267</v>
      </c>
      <c r="E572" s="26" t="s">
        <v>29</v>
      </c>
      <c r="F572" s="43" t="s">
        <v>1505</v>
      </c>
      <c r="G572" s="43" t="s">
        <v>106</v>
      </c>
      <c r="H572" s="43" t="s">
        <v>1921</v>
      </c>
      <c r="I572" s="43" t="s">
        <v>1930</v>
      </c>
      <c r="J572" s="77" t="s">
        <v>1923</v>
      </c>
      <c r="K572" s="77">
        <v>10</v>
      </c>
      <c r="L572" s="92">
        <v>43862</v>
      </c>
      <c r="M572" s="92">
        <v>44165</v>
      </c>
      <c r="N572" s="21">
        <f t="shared" si="237"/>
        <v>43.285714285714285</v>
      </c>
      <c r="O572" s="77" t="s">
        <v>1653</v>
      </c>
      <c r="P572" s="22">
        <v>0</v>
      </c>
      <c r="Q572" s="26" t="s">
        <v>1909</v>
      </c>
      <c r="R572" s="26"/>
      <c r="S572" s="23">
        <f t="shared" si="235"/>
        <v>-1472.1666666666667</v>
      </c>
      <c r="T572" s="24">
        <f t="shared" si="238"/>
        <v>0</v>
      </c>
      <c r="U572" s="25">
        <f t="shared" si="239"/>
        <v>0</v>
      </c>
      <c r="V572" s="25">
        <f t="shared" si="240"/>
        <v>0</v>
      </c>
      <c r="W572" s="25">
        <f t="shared" si="241"/>
        <v>43.285714285714285</v>
      </c>
      <c r="X572" s="26"/>
      <c r="Y572" s="27" t="str">
        <f t="shared" si="244"/>
        <v>VENCIDA</v>
      </c>
      <c r="Z572" s="27" t="str">
        <f t="shared" si="242"/>
        <v>VENCIDO</v>
      </c>
      <c r="AA572" s="76" t="s">
        <v>201</v>
      </c>
      <c r="AB572" s="29" t="str">
        <f t="shared" si="245"/>
        <v>H137R14</v>
      </c>
      <c r="AC572" s="29">
        <f t="shared" si="243"/>
        <v>1</v>
      </c>
      <c r="AD572" s="29" t="str">
        <f t="shared" si="246"/>
        <v>H137R14 - 1</v>
      </c>
      <c r="AE572" s="30">
        <f t="shared" si="248"/>
        <v>1</v>
      </c>
      <c r="AF572" s="30">
        <f t="shared" si="249"/>
        <v>1</v>
      </c>
      <c r="AG572" s="30" t="str">
        <f t="shared" si="250"/>
        <v>H137R14.</v>
      </c>
      <c r="AH572" s="30" t="str">
        <f t="shared" si="251"/>
        <v>H137R14</v>
      </c>
      <c r="AI572" s="82"/>
      <c r="AJ572" s="82"/>
      <c r="AK572" s="82"/>
    </row>
    <row r="573" spans="1:37" s="83" customFormat="1" ht="350.1" customHeight="1" x14ac:dyDescent="0.2">
      <c r="A573" s="26">
        <v>451</v>
      </c>
      <c r="B573" s="15">
        <v>572</v>
      </c>
      <c r="C573" s="26"/>
      <c r="D573" s="80" t="s">
        <v>1267</v>
      </c>
      <c r="E573" s="26" t="s">
        <v>107</v>
      </c>
      <c r="F573" s="43" t="s">
        <v>927</v>
      </c>
      <c r="G573" s="43" t="s">
        <v>940</v>
      </c>
      <c r="H573" s="78" t="s">
        <v>968</v>
      </c>
      <c r="I573" s="78" t="s">
        <v>969</v>
      </c>
      <c r="J573" s="26" t="s">
        <v>471</v>
      </c>
      <c r="K573" s="26">
        <v>2</v>
      </c>
      <c r="L573" s="42">
        <v>43040</v>
      </c>
      <c r="M573" s="42">
        <v>43311</v>
      </c>
      <c r="N573" s="21">
        <f t="shared" si="237"/>
        <v>38.714285714285715</v>
      </c>
      <c r="O573" s="26" t="s">
        <v>913</v>
      </c>
      <c r="P573" s="22">
        <v>2</v>
      </c>
      <c r="Q573" s="43" t="s">
        <v>1309</v>
      </c>
      <c r="R573" s="26"/>
      <c r="S573" s="23">
        <f t="shared" si="235"/>
        <v>-1443.7</v>
      </c>
      <c r="T573" s="24">
        <f t="shared" si="238"/>
        <v>100</v>
      </c>
      <c r="U573" s="25">
        <f t="shared" si="239"/>
        <v>38.714285714285715</v>
      </c>
      <c r="V573" s="25">
        <f t="shared" si="240"/>
        <v>38.714285714285715</v>
      </c>
      <c r="W573" s="25">
        <f t="shared" si="241"/>
        <v>38.714285714285715</v>
      </c>
      <c r="X573" s="26"/>
      <c r="Y573" s="27" t="str">
        <f t="shared" si="244"/>
        <v>CUMPLIDA</v>
      </c>
      <c r="Z573" s="27" t="str">
        <f t="shared" si="242"/>
        <v>CUMPLIDO</v>
      </c>
      <c r="AA573" s="76" t="s">
        <v>201</v>
      </c>
      <c r="AB573" s="29" t="str">
        <f t="shared" si="245"/>
        <v>H138R14</v>
      </c>
      <c r="AC573" s="29">
        <f t="shared" si="243"/>
        <v>1</v>
      </c>
      <c r="AD573" s="29" t="str">
        <f t="shared" si="246"/>
        <v>H138R14 - 1</v>
      </c>
      <c r="AE573" s="30">
        <f t="shared" si="248"/>
        <v>5</v>
      </c>
      <c r="AF573" s="30">
        <f t="shared" si="249"/>
        <v>5</v>
      </c>
      <c r="AG573" s="30" t="str">
        <f t="shared" si="250"/>
        <v>H138R14.</v>
      </c>
      <c r="AH573" s="30" t="str">
        <f t="shared" si="251"/>
        <v>H138R14</v>
      </c>
      <c r="AI573" s="82"/>
      <c r="AJ573" s="82"/>
      <c r="AK573" s="82"/>
    </row>
    <row r="574" spans="1:37" s="83" customFormat="1" ht="350.1" customHeight="1" x14ac:dyDescent="0.2">
      <c r="A574" s="26">
        <v>452</v>
      </c>
      <c r="B574" s="15">
        <v>573</v>
      </c>
      <c r="C574" s="26"/>
      <c r="D574" s="80" t="s">
        <v>1267</v>
      </c>
      <c r="E574" s="26" t="s">
        <v>29</v>
      </c>
      <c r="F574" s="43" t="s">
        <v>928</v>
      </c>
      <c r="G574" s="43" t="s">
        <v>109</v>
      </c>
      <c r="H574" s="78" t="s">
        <v>591</v>
      </c>
      <c r="I574" s="78" t="s">
        <v>592</v>
      </c>
      <c r="J574" s="26" t="s">
        <v>593</v>
      </c>
      <c r="K574" s="26">
        <v>3</v>
      </c>
      <c r="L574" s="42">
        <v>43040</v>
      </c>
      <c r="M574" s="42">
        <v>43403</v>
      </c>
      <c r="N574" s="21">
        <f t="shared" si="237"/>
        <v>51.857142857142854</v>
      </c>
      <c r="O574" s="26" t="s">
        <v>529</v>
      </c>
      <c r="P574" s="22">
        <v>0.45</v>
      </c>
      <c r="Q574" s="26" t="s">
        <v>1909</v>
      </c>
      <c r="R574" s="26"/>
      <c r="S574" s="23">
        <f t="shared" si="235"/>
        <v>-1446.7666666666667</v>
      </c>
      <c r="T574" s="24">
        <f t="shared" si="238"/>
        <v>15</v>
      </c>
      <c r="U574" s="25">
        <f t="shared" si="239"/>
        <v>7.7785714285714276</v>
      </c>
      <c r="V574" s="25">
        <f t="shared" si="240"/>
        <v>7.7785714285714276</v>
      </c>
      <c r="W574" s="25">
        <f t="shared" si="241"/>
        <v>51.857142857142854</v>
      </c>
      <c r="X574" s="26"/>
      <c r="Y574" s="27" t="str">
        <f t="shared" si="244"/>
        <v>VENCIDA</v>
      </c>
      <c r="Z574" s="27" t="str">
        <f t="shared" si="242"/>
        <v>VENCIDO</v>
      </c>
      <c r="AA574" s="76" t="s">
        <v>201</v>
      </c>
      <c r="AB574" s="29" t="str">
        <f t="shared" si="245"/>
        <v>H140R14</v>
      </c>
      <c r="AC574" s="29">
        <f t="shared" si="243"/>
        <v>1</v>
      </c>
      <c r="AD574" s="29" t="str">
        <f t="shared" si="246"/>
        <v>H140R14 - 1</v>
      </c>
      <c r="AE574" s="30">
        <f t="shared" si="248"/>
        <v>1</v>
      </c>
      <c r="AF574" s="30">
        <f t="shared" si="249"/>
        <v>1</v>
      </c>
      <c r="AG574" s="30" t="str">
        <f t="shared" si="250"/>
        <v>H140R14.</v>
      </c>
      <c r="AH574" s="30" t="str">
        <f t="shared" si="251"/>
        <v>H140R14</v>
      </c>
      <c r="AI574" s="82"/>
      <c r="AJ574" s="82"/>
      <c r="AK574" s="82"/>
    </row>
    <row r="575" spans="1:37" s="83" customFormat="1" ht="350.1" customHeight="1" x14ac:dyDescent="0.2">
      <c r="A575" s="26">
        <v>453</v>
      </c>
      <c r="B575" s="15">
        <v>574</v>
      </c>
      <c r="C575" s="26"/>
      <c r="D575" s="80" t="s">
        <v>1267</v>
      </c>
      <c r="E575" s="26" t="s">
        <v>110</v>
      </c>
      <c r="F575" s="43" t="s">
        <v>1506</v>
      </c>
      <c r="G575" s="43" t="s">
        <v>111</v>
      </c>
      <c r="H575" s="78" t="s">
        <v>1000</v>
      </c>
      <c r="I575" s="78" t="s">
        <v>1001</v>
      </c>
      <c r="J575" s="26" t="s">
        <v>400</v>
      </c>
      <c r="K575" s="26">
        <v>3</v>
      </c>
      <c r="L575" s="42">
        <v>43040</v>
      </c>
      <c r="M575" s="42">
        <v>43403</v>
      </c>
      <c r="N575" s="21">
        <f t="shared" si="237"/>
        <v>51.857142857142854</v>
      </c>
      <c r="O575" s="26" t="s">
        <v>386</v>
      </c>
      <c r="P575" s="22">
        <v>2</v>
      </c>
      <c r="Q575" s="26" t="s">
        <v>1909</v>
      </c>
      <c r="R575" s="26"/>
      <c r="S575" s="23">
        <f t="shared" si="235"/>
        <v>-1446.7666666666667</v>
      </c>
      <c r="T575" s="24">
        <f t="shared" si="238"/>
        <v>66.666666666666657</v>
      </c>
      <c r="U575" s="25">
        <f t="shared" si="239"/>
        <v>34.571428571428562</v>
      </c>
      <c r="V575" s="25">
        <f t="shared" si="240"/>
        <v>34.571428571428562</v>
      </c>
      <c r="W575" s="25">
        <f t="shared" si="241"/>
        <v>51.857142857142854</v>
      </c>
      <c r="X575" s="26"/>
      <c r="Y575" s="27" t="str">
        <f t="shared" si="244"/>
        <v>VENCIDA</v>
      </c>
      <c r="Z575" s="27" t="str">
        <f t="shared" si="242"/>
        <v>VENCIDO</v>
      </c>
      <c r="AA575" s="76" t="s">
        <v>201</v>
      </c>
      <c r="AB575" s="29" t="str">
        <f t="shared" si="245"/>
        <v>H146R14</v>
      </c>
      <c r="AC575" s="29">
        <f t="shared" si="243"/>
        <v>1</v>
      </c>
      <c r="AD575" s="29" t="str">
        <f t="shared" si="246"/>
        <v>H146R14 - 1</v>
      </c>
      <c r="AE575" s="30">
        <f t="shared" si="248"/>
        <v>1</v>
      </c>
      <c r="AF575" s="30">
        <f t="shared" si="249"/>
        <v>1</v>
      </c>
      <c r="AG575" s="30" t="str">
        <f t="shared" si="250"/>
        <v>H146R14.</v>
      </c>
      <c r="AH575" s="30" t="str">
        <f t="shared" si="251"/>
        <v>H146R14</v>
      </c>
      <c r="AI575" s="82"/>
      <c r="AJ575" s="82"/>
      <c r="AK575" s="82"/>
    </row>
    <row r="576" spans="1:37" s="83" customFormat="1" ht="350.1" customHeight="1" x14ac:dyDescent="0.2">
      <c r="A576" s="26">
        <v>454</v>
      </c>
      <c r="B576" s="15">
        <v>575</v>
      </c>
      <c r="C576" s="26"/>
      <c r="D576" s="26" t="s">
        <v>1267</v>
      </c>
      <c r="E576" s="26" t="s">
        <v>34</v>
      </c>
      <c r="F576" s="43" t="s">
        <v>1507</v>
      </c>
      <c r="G576" s="43" t="s">
        <v>112</v>
      </c>
      <c r="H576" s="43" t="s">
        <v>806</v>
      </c>
      <c r="I576" s="43" t="s">
        <v>806</v>
      </c>
      <c r="J576" s="26" t="s">
        <v>55</v>
      </c>
      <c r="K576" s="26">
        <v>3</v>
      </c>
      <c r="L576" s="92">
        <v>43040</v>
      </c>
      <c r="M576" s="92">
        <v>43342</v>
      </c>
      <c r="N576" s="21">
        <f t="shared" si="237"/>
        <v>43.142857142857146</v>
      </c>
      <c r="O576" s="26" t="s">
        <v>19</v>
      </c>
      <c r="P576" s="91">
        <v>3</v>
      </c>
      <c r="Q576" s="43" t="s">
        <v>2108</v>
      </c>
      <c r="R576" s="26"/>
      <c r="S576" s="23">
        <f t="shared" si="235"/>
        <v>-1444.7333333333333</v>
      </c>
      <c r="T576" s="24">
        <f t="shared" si="238"/>
        <v>100</v>
      </c>
      <c r="U576" s="25">
        <f t="shared" si="239"/>
        <v>43.142857142857146</v>
      </c>
      <c r="V576" s="25">
        <f t="shared" si="240"/>
        <v>43.142857142857146</v>
      </c>
      <c r="W576" s="25">
        <f t="shared" si="241"/>
        <v>43.142857142857146</v>
      </c>
      <c r="X576" s="26"/>
      <c r="Y576" s="27" t="str">
        <f t="shared" si="244"/>
        <v>CUMPLIDA</v>
      </c>
      <c r="Z576" s="27" t="str">
        <f t="shared" si="242"/>
        <v>CUMPLIDO</v>
      </c>
      <c r="AA576" s="76" t="s">
        <v>201</v>
      </c>
      <c r="AB576" s="29" t="str">
        <f t="shared" si="245"/>
        <v>H149R14</v>
      </c>
      <c r="AC576" s="29">
        <f t="shared" si="243"/>
        <v>1</v>
      </c>
      <c r="AD576" s="29" t="str">
        <f t="shared" si="246"/>
        <v>H149R14 - 1</v>
      </c>
      <c r="AE576" s="30">
        <f t="shared" si="248"/>
        <v>5</v>
      </c>
      <c r="AF576" s="30">
        <f t="shared" si="249"/>
        <v>5</v>
      </c>
      <c r="AG576" s="30" t="str">
        <f t="shared" si="250"/>
        <v>H149R14.</v>
      </c>
      <c r="AH576" s="30" t="str">
        <f t="shared" si="251"/>
        <v>H149R14</v>
      </c>
      <c r="AI576" s="82"/>
      <c r="AJ576" s="82"/>
      <c r="AK576" s="82"/>
    </row>
    <row r="577" spans="1:37" s="83" customFormat="1" ht="350.1" customHeight="1" x14ac:dyDescent="0.2">
      <c r="A577" s="26">
        <v>455</v>
      </c>
      <c r="B577" s="15">
        <v>576</v>
      </c>
      <c r="C577" s="26"/>
      <c r="D577" s="80" t="s">
        <v>1046</v>
      </c>
      <c r="E577" s="26" t="s">
        <v>26</v>
      </c>
      <c r="F577" s="43" t="s">
        <v>489</v>
      </c>
      <c r="G577" s="43" t="s">
        <v>490</v>
      </c>
      <c r="H577" s="78" t="s">
        <v>810</v>
      </c>
      <c r="I577" s="78" t="s">
        <v>810</v>
      </c>
      <c r="J577" s="80" t="s">
        <v>55</v>
      </c>
      <c r="K577" s="77">
        <v>3</v>
      </c>
      <c r="L577" s="92">
        <v>43040</v>
      </c>
      <c r="M577" s="92">
        <v>43342</v>
      </c>
      <c r="N577" s="21">
        <f t="shared" si="237"/>
        <v>43.142857142857146</v>
      </c>
      <c r="O577" s="26" t="s">
        <v>1097</v>
      </c>
      <c r="P577" s="91">
        <v>3</v>
      </c>
      <c r="Q577" s="43" t="s">
        <v>2110</v>
      </c>
      <c r="R577" s="26"/>
      <c r="S577" s="23">
        <f t="shared" si="235"/>
        <v>-1444.7333333333333</v>
      </c>
      <c r="T577" s="24">
        <f t="shared" si="238"/>
        <v>100</v>
      </c>
      <c r="U577" s="25">
        <f t="shared" si="239"/>
        <v>43.142857142857146</v>
      </c>
      <c r="V577" s="25">
        <f t="shared" si="240"/>
        <v>43.142857142857146</v>
      </c>
      <c r="W577" s="25">
        <f t="shared" si="241"/>
        <v>43.142857142857146</v>
      </c>
      <c r="X577" s="26"/>
      <c r="Y577" s="27" t="str">
        <f t="shared" si="244"/>
        <v>CUMPLIDA</v>
      </c>
      <c r="Z577" s="27" t="str">
        <f t="shared" si="242"/>
        <v>CUMPLIDO</v>
      </c>
      <c r="AA577" s="76" t="s">
        <v>201</v>
      </c>
      <c r="AB577" s="29" t="str">
        <f t="shared" si="245"/>
        <v>H152R14</v>
      </c>
      <c r="AC577" s="29">
        <f t="shared" si="243"/>
        <v>1</v>
      </c>
      <c r="AD577" s="29" t="str">
        <f t="shared" si="246"/>
        <v>H152R14 - 1</v>
      </c>
      <c r="AE577" s="30">
        <f t="shared" si="248"/>
        <v>5</v>
      </c>
      <c r="AF577" s="30">
        <f t="shared" si="249"/>
        <v>5</v>
      </c>
      <c r="AG577" s="30" t="str">
        <f t="shared" si="250"/>
        <v>H152R14.</v>
      </c>
      <c r="AH577" s="30" t="str">
        <f t="shared" si="251"/>
        <v>H152R14</v>
      </c>
      <c r="AI577" s="82"/>
      <c r="AJ577" s="82"/>
      <c r="AK577" s="82"/>
    </row>
    <row r="578" spans="1:37" s="83" customFormat="1" ht="350.1" customHeight="1" x14ac:dyDescent="0.2">
      <c r="A578" s="26">
        <v>456</v>
      </c>
      <c r="B578" s="15">
        <v>577</v>
      </c>
      <c r="C578" s="26"/>
      <c r="D578" s="80" t="s">
        <v>1046</v>
      </c>
      <c r="E578" s="26" t="s">
        <v>39</v>
      </c>
      <c r="F578" s="43" t="s">
        <v>1287</v>
      </c>
      <c r="G578" s="43" t="s">
        <v>1288</v>
      </c>
      <c r="H578" s="78" t="s">
        <v>491</v>
      </c>
      <c r="I578" s="78" t="s">
        <v>492</v>
      </c>
      <c r="J578" s="26" t="s">
        <v>471</v>
      </c>
      <c r="K578" s="26">
        <v>2</v>
      </c>
      <c r="L578" s="42">
        <v>43040</v>
      </c>
      <c r="M578" s="42">
        <v>43403</v>
      </c>
      <c r="N578" s="21">
        <f t="shared" si="237"/>
        <v>51.857142857142854</v>
      </c>
      <c r="O578" s="26" t="s">
        <v>466</v>
      </c>
      <c r="P578" s="22">
        <v>2</v>
      </c>
      <c r="Q578" s="26" t="s">
        <v>1909</v>
      </c>
      <c r="R578" s="26"/>
      <c r="S578" s="23">
        <f t="shared" si="235"/>
        <v>-1446.7666666666667</v>
      </c>
      <c r="T578" s="24">
        <f t="shared" si="238"/>
        <v>100</v>
      </c>
      <c r="U578" s="25">
        <f t="shared" si="239"/>
        <v>51.857142857142854</v>
      </c>
      <c r="V578" s="25">
        <f t="shared" si="240"/>
        <v>51.857142857142854</v>
      </c>
      <c r="W578" s="25">
        <f t="shared" si="241"/>
        <v>51.857142857142854</v>
      </c>
      <c r="X578" s="26"/>
      <c r="Y578" s="27" t="str">
        <f t="shared" si="244"/>
        <v>CUMPLIDA</v>
      </c>
      <c r="Z578" s="27" t="str">
        <f t="shared" si="242"/>
        <v>CUMPLIDO</v>
      </c>
      <c r="AA578" s="76" t="s">
        <v>201</v>
      </c>
      <c r="AB578" s="29" t="str">
        <f t="shared" si="245"/>
        <v>H153R14</v>
      </c>
      <c r="AC578" s="29">
        <f t="shared" si="243"/>
        <v>1</v>
      </c>
      <c r="AD578" s="29" t="str">
        <f t="shared" si="246"/>
        <v>H153R14 - 1</v>
      </c>
      <c r="AE578" s="30">
        <f t="shared" si="248"/>
        <v>5</v>
      </c>
      <c r="AF578" s="30">
        <f t="shared" si="249"/>
        <v>5</v>
      </c>
      <c r="AG578" s="30" t="str">
        <f t="shared" si="250"/>
        <v>H153R14.</v>
      </c>
      <c r="AH578" s="30" t="str">
        <f t="shared" si="251"/>
        <v>H153R14</v>
      </c>
      <c r="AI578" s="82"/>
      <c r="AJ578" s="82"/>
      <c r="AK578" s="82"/>
    </row>
    <row r="579" spans="1:37" s="83" customFormat="1" ht="350.1" customHeight="1" x14ac:dyDescent="0.2">
      <c r="A579" s="26">
        <v>457</v>
      </c>
      <c r="B579" s="15">
        <v>578</v>
      </c>
      <c r="C579" s="26"/>
      <c r="D579" s="26" t="s">
        <v>1267</v>
      </c>
      <c r="E579" s="26" t="s">
        <v>39</v>
      </c>
      <c r="F579" s="43" t="s">
        <v>1259</v>
      </c>
      <c r="G579" s="43" t="s">
        <v>113</v>
      </c>
      <c r="H579" s="43" t="s">
        <v>732</v>
      </c>
      <c r="I579" s="43" t="s">
        <v>1258</v>
      </c>
      <c r="J579" s="26" t="s">
        <v>733</v>
      </c>
      <c r="K579" s="26">
        <v>1</v>
      </c>
      <c r="L579" s="42">
        <v>43040</v>
      </c>
      <c r="M579" s="42">
        <v>43099</v>
      </c>
      <c r="N579" s="21">
        <f t="shared" si="237"/>
        <v>8.4285714285714288</v>
      </c>
      <c r="O579" s="26" t="s">
        <v>688</v>
      </c>
      <c r="P579" s="22">
        <v>1</v>
      </c>
      <c r="Q579" s="43" t="s">
        <v>2108</v>
      </c>
      <c r="R579" s="26"/>
      <c r="S579" s="23">
        <f t="shared" ref="S579:S592" si="252">(R579-M579)/30</f>
        <v>-1436.6333333333334</v>
      </c>
      <c r="T579" s="24">
        <f t="shared" si="238"/>
        <v>100</v>
      </c>
      <c r="U579" s="25">
        <f t="shared" si="239"/>
        <v>8.4285714285714288</v>
      </c>
      <c r="V579" s="25">
        <f t="shared" si="240"/>
        <v>8.4285714285714288</v>
      </c>
      <c r="W579" s="25">
        <f t="shared" si="241"/>
        <v>8.4285714285714288</v>
      </c>
      <c r="X579" s="26"/>
      <c r="Y579" s="27" t="str">
        <f t="shared" si="244"/>
        <v>CUMPLIDA</v>
      </c>
      <c r="Z579" s="27" t="str">
        <f t="shared" si="242"/>
        <v>CUMPLIDO</v>
      </c>
      <c r="AA579" s="76" t="s">
        <v>201</v>
      </c>
      <c r="AB579" s="29" t="str">
        <f t="shared" si="245"/>
        <v>H154R14</v>
      </c>
      <c r="AC579" s="29">
        <f t="shared" si="243"/>
        <v>1</v>
      </c>
      <c r="AD579" s="29" t="str">
        <f t="shared" si="246"/>
        <v>H154R14 - 1</v>
      </c>
      <c r="AE579" s="30">
        <f t="shared" si="248"/>
        <v>5</v>
      </c>
      <c r="AF579" s="30">
        <f t="shared" si="249"/>
        <v>5</v>
      </c>
      <c r="AG579" s="30" t="str">
        <f t="shared" si="250"/>
        <v>H154R14.</v>
      </c>
      <c r="AH579" s="30" t="str">
        <f t="shared" si="251"/>
        <v>H154R14</v>
      </c>
      <c r="AI579" s="82"/>
      <c r="AJ579" s="82"/>
      <c r="AK579" s="82"/>
    </row>
    <row r="580" spans="1:37" s="83" customFormat="1" ht="350.1" customHeight="1" x14ac:dyDescent="0.2">
      <c r="A580" s="26">
        <v>458</v>
      </c>
      <c r="B580" s="15">
        <v>579</v>
      </c>
      <c r="C580" s="26"/>
      <c r="D580" s="80" t="s">
        <v>1267</v>
      </c>
      <c r="E580" s="26" t="s">
        <v>26</v>
      </c>
      <c r="F580" s="43" t="s">
        <v>1508</v>
      </c>
      <c r="G580" s="43" t="s">
        <v>114</v>
      </c>
      <c r="H580" s="43" t="s">
        <v>813</v>
      </c>
      <c r="I580" s="78" t="s">
        <v>812</v>
      </c>
      <c r="J580" s="80" t="s">
        <v>8</v>
      </c>
      <c r="K580" s="77">
        <v>1</v>
      </c>
      <c r="L580" s="92">
        <v>43040</v>
      </c>
      <c r="M580" s="92">
        <v>43099</v>
      </c>
      <c r="N580" s="21">
        <f t="shared" ref="N580:N592" si="253">(+M580-L580)/7</f>
        <v>8.4285714285714288</v>
      </c>
      <c r="O580" s="77" t="s">
        <v>1098</v>
      </c>
      <c r="P580" s="22">
        <v>1</v>
      </c>
      <c r="Q580" s="26" t="s">
        <v>1909</v>
      </c>
      <c r="R580" s="26"/>
      <c r="S580" s="23">
        <f t="shared" si="252"/>
        <v>-1436.6333333333334</v>
      </c>
      <c r="T580" s="24">
        <f t="shared" si="238"/>
        <v>100</v>
      </c>
      <c r="U580" s="25">
        <f t="shared" si="239"/>
        <v>8.4285714285714288</v>
      </c>
      <c r="V580" s="25">
        <f t="shared" si="240"/>
        <v>8.4285714285714288</v>
      </c>
      <c r="W580" s="25">
        <f t="shared" si="241"/>
        <v>8.4285714285714288</v>
      </c>
      <c r="X580" s="26"/>
      <c r="Y580" s="27" t="str">
        <f t="shared" si="244"/>
        <v>CUMPLIDA</v>
      </c>
      <c r="Z580" s="27" t="str">
        <f t="shared" si="242"/>
        <v>CUMPLIDO</v>
      </c>
      <c r="AA580" s="76" t="s">
        <v>201</v>
      </c>
      <c r="AB580" s="29" t="str">
        <f t="shared" si="245"/>
        <v>H155R14</v>
      </c>
      <c r="AC580" s="29">
        <f t="shared" si="243"/>
        <v>1</v>
      </c>
      <c r="AD580" s="29" t="str">
        <f t="shared" si="246"/>
        <v>H155R14 - 1</v>
      </c>
      <c r="AE580" s="30">
        <f t="shared" si="248"/>
        <v>5</v>
      </c>
      <c r="AF580" s="30">
        <f t="shared" si="249"/>
        <v>5</v>
      </c>
      <c r="AG580" s="30" t="str">
        <f t="shared" si="250"/>
        <v>H155R14.</v>
      </c>
      <c r="AH580" s="30" t="str">
        <f t="shared" si="251"/>
        <v>H155R14</v>
      </c>
      <c r="AI580" s="82"/>
      <c r="AJ580" s="82"/>
      <c r="AK580" s="82"/>
    </row>
    <row r="581" spans="1:37" s="83" customFormat="1" ht="350.1" customHeight="1" x14ac:dyDescent="0.2">
      <c r="A581" s="26">
        <v>459</v>
      </c>
      <c r="B581" s="15">
        <v>580</v>
      </c>
      <c r="C581" s="26"/>
      <c r="D581" s="26" t="s">
        <v>1267</v>
      </c>
      <c r="E581" s="26" t="s">
        <v>26</v>
      </c>
      <c r="F581" s="43" t="s">
        <v>1509</v>
      </c>
      <c r="G581" s="43" t="s">
        <v>115</v>
      </c>
      <c r="H581" s="43" t="s">
        <v>814</v>
      </c>
      <c r="I581" s="43" t="s">
        <v>815</v>
      </c>
      <c r="J581" s="77" t="s">
        <v>8</v>
      </c>
      <c r="K581" s="77">
        <v>1</v>
      </c>
      <c r="L581" s="92">
        <v>43040</v>
      </c>
      <c r="M581" s="92">
        <v>43189</v>
      </c>
      <c r="N581" s="21">
        <f t="shared" si="253"/>
        <v>21.285714285714285</v>
      </c>
      <c r="O581" s="77" t="s">
        <v>1097</v>
      </c>
      <c r="P581" s="22">
        <v>1</v>
      </c>
      <c r="Q581" s="43" t="s">
        <v>2108</v>
      </c>
      <c r="R581" s="26"/>
      <c r="S581" s="23">
        <f t="shared" si="252"/>
        <v>-1439.6333333333334</v>
      </c>
      <c r="T581" s="24">
        <f t="shared" si="238"/>
        <v>100</v>
      </c>
      <c r="U581" s="25">
        <f t="shared" si="239"/>
        <v>21.285714285714285</v>
      </c>
      <c r="V581" s="25">
        <f t="shared" si="240"/>
        <v>21.285714285714285</v>
      </c>
      <c r="W581" s="25">
        <f t="shared" si="241"/>
        <v>21.285714285714285</v>
      </c>
      <c r="X581" s="26"/>
      <c r="Y581" s="27" t="str">
        <f t="shared" si="244"/>
        <v>CUMPLIDA</v>
      </c>
      <c r="Z581" s="27" t="str">
        <f t="shared" si="242"/>
        <v>CUMPLIDO</v>
      </c>
      <c r="AA581" s="76" t="s">
        <v>201</v>
      </c>
      <c r="AB581" s="29" t="str">
        <f t="shared" si="245"/>
        <v>H157R14</v>
      </c>
      <c r="AC581" s="29">
        <f t="shared" si="243"/>
        <v>1</v>
      </c>
      <c r="AD581" s="29" t="str">
        <f t="shared" si="246"/>
        <v>H157R14 - 1</v>
      </c>
      <c r="AE581" s="30">
        <f t="shared" si="248"/>
        <v>5</v>
      </c>
      <c r="AF581" s="30">
        <f t="shared" si="249"/>
        <v>5</v>
      </c>
      <c r="AG581" s="30" t="str">
        <f t="shared" si="250"/>
        <v>H157R14.</v>
      </c>
      <c r="AH581" s="30" t="str">
        <f t="shared" si="251"/>
        <v>H157R14</v>
      </c>
      <c r="AI581" s="82"/>
      <c r="AJ581" s="82"/>
      <c r="AK581" s="82"/>
    </row>
    <row r="582" spans="1:37" s="83" customFormat="1" ht="350.1" customHeight="1" x14ac:dyDescent="0.2">
      <c r="A582" s="26">
        <v>460</v>
      </c>
      <c r="B582" s="15">
        <v>581</v>
      </c>
      <c r="C582" s="26"/>
      <c r="D582" s="80" t="s">
        <v>1046</v>
      </c>
      <c r="E582" s="26" t="s">
        <v>28</v>
      </c>
      <c r="F582" s="43" t="s">
        <v>929</v>
      </c>
      <c r="G582" s="43" t="s">
        <v>116</v>
      </c>
      <c r="H582" s="78" t="s">
        <v>493</v>
      </c>
      <c r="I582" s="78" t="s">
        <v>469</v>
      </c>
      <c r="J582" s="26" t="s">
        <v>494</v>
      </c>
      <c r="K582" s="26">
        <v>1</v>
      </c>
      <c r="L582" s="42">
        <v>43040</v>
      </c>
      <c r="M582" s="42">
        <v>43069</v>
      </c>
      <c r="N582" s="21">
        <f t="shared" si="253"/>
        <v>4.1428571428571432</v>
      </c>
      <c r="O582" s="26" t="s">
        <v>466</v>
      </c>
      <c r="P582" s="26">
        <v>1</v>
      </c>
      <c r="Q582" s="26" t="s">
        <v>1909</v>
      </c>
      <c r="R582" s="26"/>
      <c r="S582" s="23">
        <f t="shared" si="252"/>
        <v>-1435.6333333333334</v>
      </c>
      <c r="T582" s="24">
        <f t="shared" si="238"/>
        <v>100</v>
      </c>
      <c r="U582" s="25">
        <f t="shared" si="239"/>
        <v>4.1428571428571432</v>
      </c>
      <c r="V582" s="25">
        <f t="shared" si="240"/>
        <v>4.1428571428571432</v>
      </c>
      <c r="W582" s="25">
        <f t="shared" si="241"/>
        <v>4.1428571428571432</v>
      </c>
      <c r="X582" s="26"/>
      <c r="Y582" s="27" t="str">
        <f t="shared" si="244"/>
        <v>CUMPLIDA</v>
      </c>
      <c r="Z582" s="27" t="str">
        <f t="shared" si="242"/>
        <v>CUMPLIDO</v>
      </c>
      <c r="AA582" s="76" t="s">
        <v>201</v>
      </c>
      <c r="AB582" s="29" t="str">
        <f t="shared" si="245"/>
        <v>H158R14</v>
      </c>
      <c r="AC582" s="29">
        <f t="shared" si="243"/>
        <v>1</v>
      </c>
      <c r="AD582" s="29" t="str">
        <f t="shared" si="246"/>
        <v>H158R14 - 1</v>
      </c>
      <c r="AE582" s="30">
        <f t="shared" si="248"/>
        <v>5</v>
      </c>
      <c r="AF582" s="30">
        <f t="shared" si="249"/>
        <v>5</v>
      </c>
      <c r="AG582" s="30" t="str">
        <f t="shared" si="250"/>
        <v>H158R14.</v>
      </c>
      <c r="AH582" s="30" t="str">
        <f t="shared" si="251"/>
        <v>H158R14</v>
      </c>
      <c r="AI582" s="82"/>
      <c r="AJ582" s="82"/>
      <c r="AK582" s="82"/>
    </row>
    <row r="583" spans="1:37" s="83" customFormat="1" ht="350.1" customHeight="1" x14ac:dyDescent="0.2">
      <c r="A583" s="26">
        <v>461</v>
      </c>
      <c r="B583" s="15">
        <v>582</v>
      </c>
      <c r="C583" s="26"/>
      <c r="D583" s="80" t="s">
        <v>1046</v>
      </c>
      <c r="E583" s="26" t="s">
        <v>27</v>
      </c>
      <c r="F583" s="43" t="s">
        <v>495</v>
      </c>
      <c r="G583" s="43" t="s">
        <v>117</v>
      </c>
      <c r="H583" s="78" t="s">
        <v>496</v>
      </c>
      <c r="I583" s="78" t="s">
        <v>497</v>
      </c>
      <c r="J583" s="26" t="s">
        <v>498</v>
      </c>
      <c r="K583" s="26">
        <v>1</v>
      </c>
      <c r="L583" s="42">
        <v>43040</v>
      </c>
      <c r="M583" s="42">
        <v>43099</v>
      </c>
      <c r="N583" s="21">
        <f t="shared" si="253"/>
        <v>8.4285714285714288</v>
      </c>
      <c r="O583" s="26" t="s">
        <v>466</v>
      </c>
      <c r="P583" s="26">
        <v>1</v>
      </c>
      <c r="Q583" s="26" t="s">
        <v>1909</v>
      </c>
      <c r="R583" s="26"/>
      <c r="S583" s="23">
        <f t="shared" si="252"/>
        <v>-1436.6333333333334</v>
      </c>
      <c r="T583" s="24">
        <f t="shared" si="238"/>
        <v>100</v>
      </c>
      <c r="U583" s="25">
        <f t="shared" si="239"/>
        <v>8.4285714285714288</v>
      </c>
      <c r="V583" s="25">
        <f t="shared" si="240"/>
        <v>8.4285714285714288</v>
      </c>
      <c r="W583" s="25">
        <f t="shared" si="241"/>
        <v>8.4285714285714288</v>
      </c>
      <c r="X583" s="26"/>
      <c r="Y583" s="27" t="str">
        <f t="shared" si="244"/>
        <v>CUMPLIDA</v>
      </c>
      <c r="Z583" s="27" t="str">
        <f t="shared" si="242"/>
        <v>CUMPLIDO</v>
      </c>
      <c r="AA583" s="76" t="s">
        <v>201</v>
      </c>
      <c r="AB583" s="29" t="str">
        <f t="shared" si="245"/>
        <v>H160R14</v>
      </c>
      <c r="AC583" s="29">
        <f t="shared" si="243"/>
        <v>1</v>
      </c>
      <c r="AD583" s="29" t="str">
        <f t="shared" si="246"/>
        <v>H160R14 - 1</v>
      </c>
      <c r="AE583" s="30">
        <f t="shared" si="248"/>
        <v>5</v>
      </c>
      <c r="AF583" s="30">
        <f t="shared" si="249"/>
        <v>5</v>
      </c>
      <c r="AG583" s="30" t="str">
        <f t="shared" si="250"/>
        <v>H160R14.</v>
      </c>
      <c r="AH583" s="30" t="str">
        <f t="shared" si="251"/>
        <v>H160R14</v>
      </c>
      <c r="AI583" s="82"/>
      <c r="AJ583" s="82"/>
      <c r="AK583" s="82"/>
    </row>
    <row r="584" spans="1:37" s="83" customFormat="1" ht="350.1" customHeight="1" x14ac:dyDescent="0.2">
      <c r="A584" s="26">
        <v>462</v>
      </c>
      <c r="B584" s="15">
        <v>583</v>
      </c>
      <c r="C584" s="26"/>
      <c r="D584" s="80" t="s">
        <v>1267</v>
      </c>
      <c r="E584" s="26" t="s">
        <v>41</v>
      </c>
      <c r="F584" s="43" t="s">
        <v>1510</v>
      </c>
      <c r="G584" s="43" t="s">
        <v>941</v>
      </c>
      <c r="H584" s="78" t="s">
        <v>937</v>
      </c>
      <c r="I584" s="78" t="s">
        <v>961</v>
      </c>
      <c r="J584" s="26" t="s">
        <v>962</v>
      </c>
      <c r="K584" s="26">
        <v>1</v>
      </c>
      <c r="L584" s="42">
        <v>43132</v>
      </c>
      <c r="M584" s="42">
        <v>43159</v>
      </c>
      <c r="N584" s="21">
        <v>8.1428571428571423</v>
      </c>
      <c r="O584" s="26" t="s">
        <v>805</v>
      </c>
      <c r="P584" s="22">
        <v>0.56999999999999995</v>
      </c>
      <c r="Q584" s="43" t="s">
        <v>2110</v>
      </c>
      <c r="R584" s="26"/>
      <c r="S584" s="23">
        <f t="shared" si="252"/>
        <v>-1438.6333333333334</v>
      </c>
      <c r="T584" s="24">
        <f t="shared" si="238"/>
        <v>56.999999999999993</v>
      </c>
      <c r="U584" s="25">
        <f t="shared" si="239"/>
        <v>4.6414285714285706</v>
      </c>
      <c r="V584" s="25">
        <f t="shared" si="240"/>
        <v>4.6414285714285706</v>
      </c>
      <c r="W584" s="25">
        <f t="shared" si="241"/>
        <v>8.1428571428571423</v>
      </c>
      <c r="X584" s="26"/>
      <c r="Y584" s="27" t="str">
        <f t="shared" si="244"/>
        <v>VENCIDA</v>
      </c>
      <c r="Z584" s="27" t="str">
        <f t="shared" si="242"/>
        <v>VENCIDO</v>
      </c>
      <c r="AA584" s="76" t="s">
        <v>201</v>
      </c>
      <c r="AB584" s="29" t="str">
        <f t="shared" si="245"/>
        <v>H161R14</v>
      </c>
      <c r="AC584" s="29">
        <f t="shared" si="243"/>
        <v>1</v>
      </c>
      <c r="AD584" s="29" t="str">
        <f t="shared" si="246"/>
        <v>H161R14 - 1</v>
      </c>
      <c r="AE584" s="30">
        <f t="shared" si="248"/>
        <v>1</v>
      </c>
      <c r="AF584" s="30">
        <f t="shared" si="249"/>
        <v>1</v>
      </c>
      <c r="AG584" s="30" t="str">
        <f t="shared" si="250"/>
        <v>H161R14.</v>
      </c>
      <c r="AH584" s="30" t="str">
        <f t="shared" si="251"/>
        <v>H161R14</v>
      </c>
      <c r="AI584" s="82"/>
      <c r="AJ584" s="82"/>
      <c r="AK584" s="82"/>
    </row>
    <row r="585" spans="1:37" s="83" customFormat="1" ht="350.1" customHeight="1" x14ac:dyDescent="0.2">
      <c r="A585" s="26">
        <v>463</v>
      </c>
      <c r="B585" s="15">
        <v>584</v>
      </c>
      <c r="C585" s="26"/>
      <c r="D585" s="26" t="s">
        <v>1267</v>
      </c>
      <c r="E585" s="26" t="s">
        <v>41</v>
      </c>
      <c r="F585" s="43" t="s">
        <v>1511</v>
      </c>
      <c r="G585" s="43" t="s">
        <v>118</v>
      </c>
      <c r="H585" s="43" t="s">
        <v>734</v>
      </c>
      <c r="I585" s="43" t="s">
        <v>735</v>
      </c>
      <c r="J585" s="26" t="s">
        <v>8</v>
      </c>
      <c r="K585" s="26">
        <v>1</v>
      </c>
      <c r="L585" s="42">
        <v>43040</v>
      </c>
      <c r="M585" s="42">
        <v>43099</v>
      </c>
      <c r="N585" s="21">
        <f t="shared" ref="N585" si="254">(+M585-L585)/7</f>
        <v>8.4285714285714288</v>
      </c>
      <c r="O585" s="26" t="s">
        <v>736</v>
      </c>
      <c r="P585" s="22">
        <v>1</v>
      </c>
      <c r="Q585" s="43" t="s">
        <v>2108</v>
      </c>
      <c r="R585" s="26"/>
      <c r="S585" s="23">
        <f t="shared" si="252"/>
        <v>-1436.6333333333334</v>
      </c>
      <c r="T585" s="24">
        <f t="shared" si="238"/>
        <v>100</v>
      </c>
      <c r="U585" s="25">
        <f t="shared" si="239"/>
        <v>8.4285714285714288</v>
      </c>
      <c r="V585" s="25">
        <f t="shared" si="240"/>
        <v>8.4285714285714288</v>
      </c>
      <c r="W585" s="25">
        <f t="shared" si="241"/>
        <v>8.4285714285714288</v>
      </c>
      <c r="X585" s="26"/>
      <c r="Y585" s="27" t="str">
        <f t="shared" si="244"/>
        <v>CUMPLIDA</v>
      </c>
      <c r="Z585" s="27" t="str">
        <f t="shared" si="242"/>
        <v>CUMPLIDO</v>
      </c>
      <c r="AA585" s="76" t="s">
        <v>201</v>
      </c>
      <c r="AB585" s="29" t="str">
        <f t="shared" si="245"/>
        <v>H162R14</v>
      </c>
      <c r="AC585" s="29">
        <f t="shared" si="243"/>
        <v>1</v>
      </c>
      <c r="AD585" s="29" t="str">
        <f t="shared" si="246"/>
        <v>H162R14 - 1</v>
      </c>
      <c r="AE585" s="30">
        <f t="shared" si="248"/>
        <v>5</v>
      </c>
      <c r="AF585" s="30">
        <f t="shared" si="249"/>
        <v>5</v>
      </c>
      <c r="AG585" s="30" t="str">
        <f t="shared" si="250"/>
        <v>H162R14.</v>
      </c>
      <c r="AH585" s="30" t="str">
        <f t="shared" si="251"/>
        <v>H162R14</v>
      </c>
      <c r="AI585" s="82"/>
      <c r="AJ585" s="82"/>
      <c r="AK585" s="82"/>
    </row>
    <row r="586" spans="1:37" s="83" customFormat="1" ht="350.1" customHeight="1" x14ac:dyDescent="0.2">
      <c r="A586" s="26">
        <v>464</v>
      </c>
      <c r="B586" s="15">
        <v>585</v>
      </c>
      <c r="C586" s="26"/>
      <c r="D586" s="80" t="s">
        <v>1267</v>
      </c>
      <c r="E586" s="26" t="s">
        <v>40</v>
      </c>
      <c r="F586" s="43" t="s">
        <v>1512</v>
      </c>
      <c r="G586" s="43" t="s">
        <v>119</v>
      </c>
      <c r="H586" s="78" t="s">
        <v>1931</v>
      </c>
      <c r="I586" s="78" t="s">
        <v>1908</v>
      </c>
      <c r="J586" s="26" t="s">
        <v>55</v>
      </c>
      <c r="K586" s="26">
        <v>4</v>
      </c>
      <c r="L586" s="42">
        <v>43853</v>
      </c>
      <c r="M586" s="42">
        <v>44188</v>
      </c>
      <c r="N586" s="21">
        <f t="shared" si="253"/>
        <v>47.857142857142854</v>
      </c>
      <c r="O586" s="26" t="s">
        <v>19</v>
      </c>
      <c r="P586" s="22">
        <v>0</v>
      </c>
      <c r="Q586" s="26" t="s">
        <v>1909</v>
      </c>
      <c r="R586" s="26"/>
      <c r="S586" s="23">
        <f t="shared" si="252"/>
        <v>-1472.9333333333334</v>
      </c>
      <c r="T586" s="24">
        <f t="shared" si="238"/>
        <v>0</v>
      </c>
      <c r="U586" s="25">
        <f t="shared" si="239"/>
        <v>0</v>
      </c>
      <c r="V586" s="25">
        <f t="shared" si="240"/>
        <v>0</v>
      </c>
      <c r="W586" s="25">
        <f t="shared" si="241"/>
        <v>47.857142857142854</v>
      </c>
      <c r="X586" s="26"/>
      <c r="Y586" s="27" t="str">
        <f t="shared" si="244"/>
        <v>VENCIDA</v>
      </c>
      <c r="Z586" s="27" t="str">
        <f t="shared" si="242"/>
        <v>VENCIDO</v>
      </c>
      <c r="AA586" s="76" t="s">
        <v>201</v>
      </c>
      <c r="AB586" s="29" t="str">
        <f t="shared" si="245"/>
        <v>H163R14</v>
      </c>
      <c r="AC586" s="29">
        <f t="shared" si="243"/>
        <v>1</v>
      </c>
      <c r="AD586" s="29" t="str">
        <f t="shared" si="246"/>
        <v>H163R14 - 1</v>
      </c>
      <c r="AE586" s="30">
        <f t="shared" si="248"/>
        <v>1</v>
      </c>
      <c r="AF586" s="30">
        <f t="shared" si="249"/>
        <v>1</v>
      </c>
      <c r="AG586" s="30" t="str">
        <f t="shared" si="250"/>
        <v>H163R14.</v>
      </c>
      <c r="AH586" s="30" t="str">
        <f t="shared" si="251"/>
        <v>H163R14</v>
      </c>
      <c r="AI586" s="82"/>
      <c r="AJ586" s="82"/>
      <c r="AK586" s="82"/>
    </row>
    <row r="587" spans="1:37" s="83" customFormat="1" ht="350.1" customHeight="1" x14ac:dyDescent="0.2">
      <c r="A587" s="26">
        <v>465</v>
      </c>
      <c r="B587" s="15">
        <v>586</v>
      </c>
      <c r="C587" s="26"/>
      <c r="D587" s="80" t="s">
        <v>1046</v>
      </c>
      <c r="E587" s="26" t="s">
        <v>27</v>
      </c>
      <c r="F587" s="43" t="s">
        <v>499</v>
      </c>
      <c r="G587" s="43" t="s">
        <v>120</v>
      </c>
      <c r="H587" s="78" t="s">
        <v>500</v>
      </c>
      <c r="I587" s="78" t="s">
        <v>501</v>
      </c>
      <c r="J587" s="26" t="s">
        <v>8</v>
      </c>
      <c r="K587" s="26">
        <v>1</v>
      </c>
      <c r="L587" s="42">
        <v>43040</v>
      </c>
      <c r="M587" s="42">
        <v>43069</v>
      </c>
      <c r="N587" s="21">
        <f t="shared" si="253"/>
        <v>4.1428571428571432</v>
      </c>
      <c r="O587" s="26" t="s">
        <v>466</v>
      </c>
      <c r="P587" s="26">
        <v>1</v>
      </c>
      <c r="Q587" s="43" t="s">
        <v>2110</v>
      </c>
      <c r="R587" s="26"/>
      <c r="S587" s="23">
        <f t="shared" si="252"/>
        <v>-1435.6333333333334</v>
      </c>
      <c r="T587" s="24">
        <f t="shared" si="238"/>
        <v>100</v>
      </c>
      <c r="U587" s="25">
        <f t="shared" si="239"/>
        <v>4.1428571428571432</v>
      </c>
      <c r="V587" s="25">
        <f t="shared" si="240"/>
        <v>4.1428571428571432</v>
      </c>
      <c r="W587" s="25">
        <f t="shared" si="241"/>
        <v>4.1428571428571432</v>
      </c>
      <c r="X587" s="26"/>
      <c r="Y587" s="27" t="str">
        <f t="shared" si="244"/>
        <v>CUMPLIDA</v>
      </c>
      <c r="Z587" s="27" t="str">
        <f t="shared" si="242"/>
        <v>CUMPLIDO</v>
      </c>
      <c r="AA587" s="76" t="s">
        <v>201</v>
      </c>
      <c r="AB587" s="29" t="str">
        <f t="shared" si="245"/>
        <v>H168R14</v>
      </c>
      <c r="AC587" s="29">
        <f t="shared" si="243"/>
        <v>1</v>
      </c>
      <c r="AD587" s="29" t="str">
        <f t="shared" si="246"/>
        <v>H168R14 - 1</v>
      </c>
      <c r="AE587" s="30">
        <f t="shared" si="248"/>
        <v>5</v>
      </c>
      <c r="AF587" s="30">
        <f t="shared" si="249"/>
        <v>5</v>
      </c>
      <c r="AG587" s="30" t="str">
        <f t="shared" si="250"/>
        <v>H168R14.</v>
      </c>
      <c r="AH587" s="30" t="str">
        <f t="shared" si="251"/>
        <v>H168R14</v>
      </c>
      <c r="AI587" s="82"/>
      <c r="AJ587" s="82"/>
      <c r="AK587" s="82"/>
    </row>
    <row r="588" spans="1:37" s="83" customFormat="1" ht="350.1" customHeight="1" x14ac:dyDescent="0.2">
      <c r="A588" s="26">
        <v>466</v>
      </c>
      <c r="B588" s="15">
        <v>587</v>
      </c>
      <c r="C588" s="26"/>
      <c r="D588" s="80" t="s">
        <v>1046</v>
      </c>
      <c r="E588" s="26" t="s">
        <v>43</v>
      </c>
      <c r="F588" s="43" t="s">
        <v>505</v>
      </c>
      <c r="G588" s="43" t="s">
        <v>504</v>
      </c>
      <c r="H588" s="78" t="s">
        <v>502</v>
      </c>
      <c r="I588" s="78" t="s">
        <v>503</v>
      </c>
      <c r="J588" s="26" t="s">
        <v>8</v>
      </c>
      <c r="K588" s="26">
        <v>1</v>
      </c>
      <c r="L588" s="42">
        <v>43160</v>
      </c>
      <c r="M588" s="42">
        <v>43281</v>
      </c>
      <c r="N588" s="21">
        <f t="shared" si="253"/>
        <v>17.285714285714285</v>
      </c>
      <c r="O588" s="26" t="s">
        <v>466</v>
      </c>
      <c r="P588" s="22">
        <v>1</v>
      </c>
      <c r="Q588" s="43" t="s">
        <v>2110</v>
      </c>
      <c r="R588" s="26"/>
      <c r="S588" s="23">
        <f t="shared" si="252"/>
        <v>-1442.7</v>
      </c>
      <c r="T588" s="24">
        <f t="shared" si="238"/>
        <v>100</v>
      </c>
      <c r="U588" s="25">
        <f t="shared" si="239"/>
        <v>17.285714285714285</v>
      </c>
      <c r="V588" s="25">
        <f t="shared" si="240"/>
        <v>17.285714285714285</v>
      </c>
      <c r="W588" s="25">
        <f t="shared" si="241"/>
        <v>17.285714285714285</v>
      </c>
      <c r="X588" s="26"/>
      <c r="Y588" s="27" t="str">
        <f t="shared" si="244"/>
        <v>CUMPLIDA</v>
      </c>
      <c r="Z588" s="27" t="str">
        <f t="shared" si="242"/>
        <v>CUMPLIDO</v>
      </c>
      <c r="AA588" s="76" t="s">
        <v>201</v>
      </c>
      <c r="AB588" s="29" t="str">
        <f t="shared" si="245"/>
        <v>H169R14</v>
      </c>
      <c r="AC588" s="29">
        <f t="shared" si="243"/>
        <v>1</v>
      </c>
      <c r="AD588" s="29" t="str">
        <f t="shared" si="246"/>
        <v>H169R14 - 1</v>
      </c>
      <c r="AE588" s="30">
        <f t="shared" si="248"/>
        <v>5</v>
      </c>
      <c r="AF588" s="30">
        <f t="shared" si="249"/>
        <v>5</v>
      </c>
      <c r="AG588" s="30" t="str">
        <f t="shared" si="250"/>
        <v>H169R14.</v>
      </c>
      <c r="AH588" s="30" t="str">
        <f t="shared" si="251"/>
        <v>H169R14</v>
      </c>
      <c r="AI588" s="82"/>
      <c r="AJ588" s="82"/>
      <c r="AK588" s="82"/>
    </row>
    <row r="589" spans="1:37" s="83" customFormat="1" ht="350.1" customHeight="1" x14ac:dyDescent="0.2">
      <c r="A589" s="26">
        <v>467</v>
      </c>
      <c r="B589" s="15">
        <v>588</v>
      </c>
      <c r="C589" s="26"/>
      <c r="D589" s="80" t="s">
        <v>1046</v>
      </c>
      <c r="E589" s="26" t="s">
        <v>27</v>
      </c>
      <c r="F589" s="43" t="s">
        <v>930</v>
      </c>
      <c r="G589" s="43" t="s">
        <v>121</v>
      </c>
      <c r="H589" s="78" t="s">
        <v>1840</v>
      </c>
      <c r="I589" s="78" t="s">
        <v>1948</v>
      </c>
      <c r="J589" s="26" t="s">
        <v>1814</v>
      </c>
      <c r="K589" s="26">
        <v>4</v>
      </c>
      <c r="L589" s="42">
        <v>43859</v>
      </c>
      <c r="M589" s="42">
        <v>44196</v>
      </c>
      <c r="N589" s="21">
        <f t="shared" si="253"/>
        <v>48.142857142857146</v>
      </c>
      <c r="O589" s="26" t="s">
        <v>466</v>
      </c>
      <c r="P589" s="22">
        <v>0</v>
      </c>
      <c r="Q589" s="26" t="s">
        <v>1909</v>
      </c>
      <c r="R589" s="26"/>
      <c r="S589" s="23">
        <f t="shared" si="252"/>
        <v>-1473.2</v>
      </c>
      <c r="T589" s="24">
        <f t="shared" si="238"/>
        <v>0</v>
      </c>
      <c r="U589" s="25">
        <f t="shared" si="239"/>
        <v>0</v>
      </c>
      <c r="V589" s="25">
        <f t="shared" si="240"/>
        <v>0</v>
      </c>
      <c r="W589" s="25">
        <f t="shared" si="241"/>
        <v>48.142857142857146</v>
      </c>
      <c r="X589" s="26"/>
      <c r="Y589" s="27" t="str">
        <f t="shared" si="244"/>
        <v>VENCIDA</v>
      </c>
      <c r="Z589" s="27" t="str">
        <f t="shared" si="242"/>
        <v>VENCIDO</v>
      </c>
      <c r="AA589" s="76" t="s">
        <v>201</v>
      </c>
      <c r="AB589" s="29" t="str">
        <f t="shared" si="245"/>
        <v>H175R14</v>
      </c>
      <c r="AC589" s="29">
        <f t="shared" si="243"/>
        <v>1</v>
      </c>
      <c r="AD589" s="29" t="str">
        <f t="shared" si="246"/>
        <v>H175R14 - 1</v>
      </c>
      <c r="AE589" s="30">
        <f t="shared" si="248"/>
        <v>1</v>
      </c>
      <c r="AF589" s="30">
        <f t="shared" si="249"/>
        <v>1</v>
      </c>
      <c r="AG589" s="30" t="str">
        <f t="shared" si="250"/>
        <v>H175R14.</v>
      </c>
      <c r="AH589" s="30" t="str">
        <f t="shared" si="251"/>
        <v>H175R14</v>
      </c>
      <c r="AI589" s="82"/>
      <c r="AJ589" s="82"/>
      <c r="AK589" s="82"/>
    </row>
    <row r="590" spans="1:37" s="83" customFormat="1" ht="350.1" customHeight="1" x14ac:dyDescent="0.2">
      <c r="A590" s="26">
        <v>468</v>
      </c>
      <c r="B590" s="15">
        <v>589</v>
      </c>
      <c r="C590" s="26"/>
      <c r="D590" s="80" t="s">
        <v>1046</v>
      </c>
      <c r="E590" s="26" t="s">
        <v>27</v>
      </c>
      <c r="F590" s="43" t="s">
        <v>508</v>
      </c>
      <c r="G590" s="43" t="s">
        <v>122</v>
      </c>
      <c r="H590" s="78" t="s">
        <v>506</v>
      </c>
      <c r="I590" s="78" t="s">
        <v>507</v>
      </c>
      <c r="J590" s="26" t="s">
        <v>9</v>
      </c>
      <c r="K590" s="26">
        <v>1</v>
      </c>
      <c r="L590" s="42">
        <v>43040</v>
      </c>
      <c r="M590" s="42">
        <v>43342</v>
      </c>
      <c r="N590" s="21">
        <f t="shared" si="253"/>
        <v>43.142857142857146</v>
      </c>
      <c r="O590" s="26" t="s">
        <v>466</v>
      </c>
      <c r="P590" s="22">
        <v>1</v>
      </c>
      <c r="Q590" s="43" t="s">
        <v>2110</v>
      </c>
      <c r="R590" s="26"/>
      <c r="S590" s="23">
        <f t="shared" si="252"/>
        <v>-1444.7333333333333</v>
      </c>
      <c r="T590" s="24">
        <f t="shared" si="238"/>
        <v>100</v>
      </c>
      <c r="U590" s="25">
        <f t="shared" si="239"/>
        <v>43.142857142857146</v>
      </c>
      <c r="V590" s="25">
        <f t="shared" si="240"/>
        <v>43.142857142857146</v>
      </c>
      <c r="W590" s="25">
        <f t="shared" si="241"/>
        <v>43.142857142857146</v>
      </c>
      <c r="X590" s="26"/>
      <c r="Y590" s="27" t="str">
        <f t="shared" si="244"/>
        <v>CUMPLIDA</v>
      </c>
      <c r="Z590" s="27" t="str">
        <f t="shared" si="242"/>
        <v>CUMPLIDO</v>
      </c>
      <c r="AA590" s="76" t="s">
        <v>201</v>
      </c>
      <c r="AB590" s="29" t="str">
        <f t="shared" si="245"/>
        <v>H181R14</v>
      </c>
      <c r="AC590" s="29">
        <f t="shared" si="243"/>
        <v>1</v>
      </c>
      <c r="AD590" s="29" t="str">
        <f t="shared" si="246"/>
        <v>H181R14 - 1</v>
      </c>
      <c r="AE590" s="30">
        <f t="shared" si="248"/>
        <v>5</v>
      </c>
      <c r="AF590" s="30">
        <f t="shared" si="249"/>
        <v>5</v>
      </c>
      <c r="AG590" s="30" t="str">
        <f t="shared" si="250"/>
        <v>H181R14.</v>
      </c>
      <c r="AH590" s="30" t="str">
        <f t="shared" si="251"/>
        <v>H181R14</v>
      </c>
      <c r="AI590" s="82"/>
      <c r="AJ590" s="82"/>
      <c r="AK590" s="82"/>
    </row>
    <row r="591" spans="1:37" s="83" customFormat="1" ht="350.1" customHeight="1" x14ac:dyDescent="0.2">
      <c r="A591" s="26">
        <v>469</v>
      </c>
      <c r="B591" s="15">
        <v>590</v>
      </c>
      <c r="C591" s="26"/>
      <c r="D591" s="80" t="s">
        <v>1046</v>
      </c>
      <c r="E591" s="26" t="s">
        <v>27</v>
      </c>
      <c r="F591" s="43" t="s">
        <v>511</v>
      </c>
      <c r="G591" s="43" t="s">
        <v>123</v>
      </c>
      <c r="H591" s="78" t="s">
        <v>509</v>
      </c>
      <c r="I591" s="78" t="s">
        <v>510</v>
      </c>
      <c r="J591" s="26" t="s">
        <v>477</v>
      </c>
      <c r="K591" s="26">
        <v>1</v>
      </c>
      <c r="L591" s="42">
        <v>43070</v>
      </c>
      <c r="M591" s="42">
        <v>43100</v>
      </c>
      <c r="N591" s="21">
        <f t="shared" si="253"/>
        <v>4.2857142857142856</v>
      </c>
      <c r="O591" s="26" t="s">
        <v>466</v>
      </c>
      <c r="P591" s="22">
        <v>1</v>
      </c>
      <c r="Q591" s="43" t="s">
        <v>2110</v>
      </c>
      <c r="R591" s="26"/>
      <c r="S591" s="23">
        <f t="shared" si="252"/>
        <v>-1436.6666666666667</v>
      </c>
      <c r="T591" s="24">
        <f t="shared" si="238"/>
        <v>100</v>
      </c>
      <c r="U591" s="25">
        <f t="shared" si="239"/>
        <v>4.2857142857142856</v>
      </c>
      <c r="V591" s="25">
        <f t="shared" si="240"/>
        <v>4.2857142857142856</v>
      </c>
      <c r="W591" s="25">
        <f t="shared" si="241"/>
        <v>4.2857142857142856</v>
      </c>
      <c r="X591" s="26"/>
      <c r="Y591" s="27" t="str">
        <f t="shared" si="244"/>
        <v>CUMPLIDA</v>
      </c>
      <c r="Z591" s="27" t="str">
        <f t="shared" si="242"/>
        <v>CUMPLIDO</v>
      </c>
      <c r="AA591" s="76" t="s">
        <v>201</v>
      </c>
      <c r="AB591" s="29" t="str">
        <f t="shared" si="245"/>
        <v>H182R14</v>
      </c>
      <c r="AC591" s="29">
        <f t="shared" si="243"/>
        <v>1</v>
      </c>
      <c r="AD591" s="29" t="str">
        <f t="shared" si="246"/>
        <v>H182R14 - 1</v>
      </c>
      <c r="AE591" s="30">
        <f t="shared" si="248"/>
        <v>5</v>
      </c>
      <c r="AF591" s="30">
        <f t="shared" si="249"/>
        <v>5</v>
      </c>
      <c r="AG591" s="30" t="str">
        <f t="shared" si="250"/>
        <v>H182R14.</v>
      </c>
      <c r="AH591" s="30" t="str">
        <f t="shared" si="251"/>
        <v>H182R14</v>
      </c>
      <c r="AI591" s="82"/>
      <c r="AJ591" s="82"/>
      <c r="AK591" s="82"/>
    </row>
    <row r="592" spans="1:37" s="83" customFormat="1" ht="350.1" customHeight="1" x14ac:dyDescent="0.2">
      <c r="A592" s="26">
        <v>470</v>
      </c>
      <c r="B592" s="15">
        <v>591</v>
      </c>
      <c r="C592" s="26"/>
      <c r="D592" s="80" t="s">
        <v>1046</v>
      </c>
      <c r="E592" s="26" t="s">
        <v>124</v>
      </c>
      <c r="F592" s="43" t="s">
        <v>512</v>
      </c>
      <c r="G592" s="43" t="s">
        <v>125</v>
      </c>
      <c r="H592" s="78" t="s">
        <v>509</v>
      </c>
      <c r="I592" s="78" t="s">
        <v>510</v>
      </c>
      <c r="J592" s="26" t="s">
        <v>477</v>
      </c>
      <c r="K592" s="26">
        <v>1</v>
      </c>
      <c r="L592" s="42">
        <v>43070</v>
      </c>
      <c r="M592" s="42">
        <v>43100</v>
      </c>
      <c r="N592" s="21">
        <f t="shared" si="253"/>
        <v>4.2857142857142856</v>
      </c>
      <c r="O592" s="26" t="s">
        <v>466</v>
      </c>
      <c r="P592" s="22">
        <v>1</v>
      </c>
      <c r="Q592" s="43" t="s">
        <v>2110</v>
      </c>
      <c r="R592" s="26"/>
      <c r="S592" s="23">
        <f t="shared" si="252"/>
        <v>-1436.6666666666667</v>
      </c>
      <c r="T592" s="24">
        <f>IF(P592/K592&gt;1,100,+P592/K592*100)</f>
        <v>100</v>
      </c>
      <c r="U592" s="25">
        <f t="shared" si="239"/>
        <v>4.2857142857142856</v>
      </c>
      <c r="V592" s="25">
        <f t="shared" si="240"/>
        <v>4.2857142857142856</v>
      </c>
      <c r="W592" s="25">
        <f t="shared" si="241"/>
        <v>4.2857142857142856</v>
      </c>
      <c r="X592" s="26"/>
      <c r="Y592" s="27" t="str">
        <f t="shared" si="244"/>
        <v>CUMPLIDA</v>
      </c>
      <c r="Z592" s="27" t="str">
        <f t="shared" si="242"/>
        <v>CUMPLIDO</v>
      </c>
      <c r="AA592" s="76" t="s">
        <v>201</v>
      </c>
      <c r="AB592" s="29" t="str">
        <f t="shared" si="245"/>
        <v>H183R14</v>
      </c>
      <c r="AC592" s="29">
        <f t="shared" si="243"/>
        <v>1</v>
      </c>
      <c r="AD592" s="29" t="str">
        <f t="shared" si="246"/>
        <v>H183R14 - 1</v>
      </c>
      <c r="AE592" s="30">
        <f t="shared" si="248"/>
        <v>5</v>
      </c>
      <c r="AF592" s="30">
        <f t="shared" si="249"/>
        <v>5</v>
      </c>
      <c r="AG592" s="30" t="str">
        <f t="shared" si="250"/>
        <v>H183R14.</v>
      </c>
      <c r="AH592" s="30" t="str">
        <f t="shared" si="251"/>
        <v>H183R14</v>
      </c>
      <c r="AI592" s="82"/>
      <c r="AJ592" s="82"/>
      <c r="AK592" s="82"/>
    </row>
    <row r="593" spans="1:35" ht="12.75" customHeight="1" x14ac:dyDescent="0.2">
      <c r="A593" s="107" t="s">
        <v>0</v>
      </c>
      <c r="B593" s="107"/>
      <c r="C593" s="107"/>
      <c r="D593" s="107"/>
      <c r="E593" s="107"/>
      <c r="F593" s="107"/>
      <c r="G593" s="107"/>
      <c r="H593" s="107"/>
      <c r="I593" s="107"/>
      <c r="J593" s="107"/>
      <c r="K593" s="107"/>
      <c r="L593" s="107"/>
      <c r="M593" s="107"/>
      <c r="N593" s="107"/>
      <c r="O593" s="107"/>
      <c r="P593" s="107"/>
      <c r="Q593" s="107"/>
      <c r="R593" s="107"/>
      <c r="S593" s="107"/>
      <c r="T593" s="107"/>
      <c r="U593" s="108">
        <f>SUM(U2:U592)</f>
        <v>8319.072849261087</v>
      </c>
      <c r="V593" s="108">
        <f>SUM(V2:V592)</f>
        <v>8301.6442778325163</v>
      </c>
      <c r="W593" s="108">
        <f>SUM(W2:W592)</f>
        <v>14356.571428571378</v>
      </c>
      <c r="X593" s="109"/>
      <c r="Y593" s="110"/>
      <c r="Z593" s="110"/>
      <c r="AA593" s="111"/>
      <c r="AB593" s="111"/>
      <c r="AC593" s="111"/>
      <c r="AD593" s="111"/>
      <c r="AE593" s="112"/>
      <c r="AF593" s="112"/>
      <c r="AG593" s="113"/>
    </row>
    <row r="594" spans="1:35" ht="12.75" customHeight="1" x14ac:dyDescent="0.2">
      <c r="A594" s="118"/>
      <c r="B594" s="119"/>
      <c r="C594" s="119"/>
      <c r="D594" s="119"/>
      <c r="E594" s="120"/>
      <c r="F594" s="120"/>
      <c r="G594" s="120"/>
      <c r="H594" s="120"/>
      <c r="I594" s="120"/>
      <c r="J594" s="120"/>
      <c r="K594" s="120"/>
      <c r="L594" s="120"/>
      <c r="M594" s="120"/>
      <c r="N594" s="120"/>
      <c r="O594" s="120"/>
      <c r="P594" s="120"/>
      <c r="Q594" s="121"/>
      <c r="R594" s="122"/>
      <c r="S594" s="121"/>
      <c r="T594" s="123"/>
      <c r="U594" s="124"/>
      <c r="V594" s="124"/>
      <c r="W594" s="124"/>
      <c r="X594" s="124"/>
      <c r="Y594" s="125"/>
      <c r="Z594" s="125"/>
      <c r="AA594" s="126"/>
      <c r="AB594" s="126"/>
      <c r="AC594" s="126"/>
      <c r="AD594" s="126"/>
      <c r="AE594" s="112"/>
      <c r="AF594" s="112"/>
      <c r="AG594" s="113"/>
    </row>
    <row r="595" spans="1:35" x14ac:dyDescent="0.2">
      <c r="A595" s="127"/>
      <c r="B595" s="128"/>
      <c r="C595" s="128"/>
      <c r="D595" s="128"/>
      <c r="E595" s="129"/>
      <c r="F595" s="130"/>
      <c r="G595" s="131"/>
      <c r="H595" s="131"/>
      <c r="I595" s="132"/>
      <c r="J595" s="133"/>
      <c r="K595" s="134"/>
      <c r="L595" s="135"/>
      <c r="M595" s="135"/>
      <c r="N595" s="136"/>
      <c r="O595" s="137"/>
      <c r="P595" s="136"/>
      <c r="Q595" s="121"/>
      <c r="R595" s="122"/>
      <c r="S595" s="121"/>
      <c r="T595" s="123"/>
      <c r="U595" s="124"/>
      <c r="V595" s="124"/>
      <c r="W595" s="124"/>
      <c r="X595" s="124"/>
      <c r="Y595" s="125"/>
      <c r="AE595" s="112"/>
      <c r="AF595" s="112"/>
      <c r="AG595" s="112"/>
    </row>
    <row r="596" spans="1:35" x14ac:dyDescent="0.2">
      <c r="A596" s="127"/>
      <c r="B596" s="140"/>
      <c r="C596" s="140"/>
      <c r="D596" s="140"/>
      <c r="E596" s="129"/>
      <c r="F596" s="130"/>
      <c r="G596" s="136"/>
      <c r="H596" s="136"/>
      <c r="I596" s="132"/>
      <c r="J596" s="133"/>
      <c r="K596" s="141" t="s">
        <v>46</v>
      </c>
      <c r="L596" s="141"/>
      <c r="M596" s="141"/>
      <c r="N596" s="136"/>
      <c r="O596" s="137"/>
      <c r="P596" s="136"/>
      <c r="Q596" s="121"/>
      <c r="R596" s="122"/>
      <c r="S596" s="121"/>
      <c r="T596" s="123"/>
      <c r="U596" s="124"/>
      <c r="V596" s="124"/>
      <c r="W596" s="124"/>
      <c r="X596" s="124"/>
      <c r="Y596" s="125"/>
      <c r="AE596" s="142"/>
      <c r="AF596" s="142"/>
      <c r="AG596" s="142"/>
    </row>
    <row r="597" spans="1:35" x14ac:dyDescent="0.2">
      <c r="A597" s="127"/>
      <c r="B597" s="140"/>
      <c r="C597" s="140"/>
      <c r="D597" s="140"/>
      <c r="E597" s="129"/>
      <c r="F597" s="130"/>
      <c r="G597" s="136"/>
      <c r="H597" s="136"/>
      <c r="I597" s="132"/>
      <c r="J597" s="133"/>
      <c r="K597" s="143" t="s">
        <v>1328</v>
      </c>
      <c r="L597" s="143"/>
      <c r="M597" s="143"/>
      <c r="N597" s="136"/>
      <c r="O597" s="137"/>
      <c r="P597" s="136"/>
      <c r="Q597" s="121"/>
      <c r="R597" s="122"/>
      <c r="S597" s="121"/>
      <c r="T597" s="123"/>
      <c r="U597" s="124"/>
      <c r="V597" s="124"/>
      <c r="W597" s="124"/>
      <c r="X597" s="124"/>
      <c r="Y597" s="125"/>
      <c r="AE597" s="112"/>
      <c r="AF597" s="112"/>
      <c r="AG597" s="112"/>
    </row>
    <row r="598" spans="1:35" x14ac:dyDescent="0.2">
      <c r="A598" s="127"/>
      <c r="B598" s="140"/>
      <c r="C598" s="140"/>
      <c r="D598" s="140"/>
      <c r="E598" s="129"/>
      <c r="F598" s="130"/>
      <c r="G598" s="136"/>
      <c r="H598" s="136"/>
      <c r="I598" s="132"/>
      <c r="J598" s="133"/>
      <c r="K598" s="143" t="s">
        <v>1329</v>
      </c>
      <c r="L598" s="143"/>
      <c r="M598" s="143"/>
      <c r="N598" s="136"/>
      <c r="O598" s="137"/>
      <c r="P598" s="136"/>
      <c r="Q598" s="121"/>
      <c r="R598" s="122"/>
      <c r="S598" s="121"/>
      <c r="T598" s="123"/>
      <c r="U598" s="124"/>
      <c r="V598" s="124"/>
      <c r="W598" s="124"/>
      <c r="X598" s="124"/>
      <c r="Y598" s="125"/>
      <c r="AE598" s="112"/>
      <c r="AF598" s="112"/>
      <c r="AG598" s="112"/>
    </row>
    <row r="599" spans="1:35" ht="13.5" thickBot="1" x14ac:dyDescent="0.25">
      <c r="A599" s="127"/>
      <c r="B599" s="140"/>
      <c r="C599" s="140"/>
      <c r="D599" s="140"/>
      <c r="E599" s="129"/>
      <c r="F599" s="130"/>
      <c r="G599" s="136"/>
      <c r="H599" s="136"/>
      <c r="I599" s="132"/>
      <c r="J599" s="133"/>
      <c r="K599" s="136"/>
      <c r="L599" s="144"/>
      <c r="M599" s="144"/>
      <c r="N599" s="136"/>
      <c r="O599" s="137"/>
      <c r="P599" s="136"/>
      <c r="Q599" s="121"/>
      <c r="R599" s="122"/>
      <c r="S599" s="121"/>
      <c r="T599" s="123"/>
      <c r="U599" s="124"/>
      <c r="V599" s="124"/>
      <c r="W599" s="124"/>
      <c r="X599" s="124"/>
      <c r="Y599" s="125"/>
      <c r="AD599" s="145"/>
      <c r="AE599" s="112"/>
      <c r="AF599" s="112"/>
      <c r="AG599" s="112"/>
    </row>
    <row r="600" spans="1:35" ht="13.5" thickBot="1" x14ac:dyDescent="0.25">
      <c r="A600" s="146"/>
      <c r="B600" s="147"/>
      <c r="C600" s="147"/>
      <c r="D600" s="147"/>
      <c r="E600" s="148"/>
      <c r="F600" s="149"/>
      <c r="G600" s="150"/>
      <c r="H600" s="150"/>
      <c r="I600" s="132"/>
      <c r="J600" s="133"/>
      <c r="K600" s="136"/>
      <c r="L600" s="144"/>
      <c r="M600" s="144"/>
      <c r="N600" s="136"/>
      <c r="O600" s="137"/>
      <c r="P600" s="136"/>
      <c r="Q600" s="121"/>
      <c r="R600" s="122"/>
      <c r="S600" s="121"/>
      <c r="T600" s="123"/>
      <c r="U600" s="124"/>
      <c r="V600" s="124"/>
      <c r="W600" s="124"/>
      <c r="X600" s="124"/>
      <c r="Y600" s="125"/>
      <c r="Z600" s="125"/>
      <c r="AA600" s="126"/>
      <c r="AB600" s="151"/>
      <c r="AC600" s="152"/>
      <c r="AD600" s="153"/>
      <c r="AE600" s="112"/>
      <c r="AF600" s="112"/>
      <c r="AG600" s="112"/>
    </row>
    <row r="601" spans="1:35" ht="13.5" thickBot="1" x14ac:dyDescent="0.25">
      <c r="A601" s="154" t="s">
        <v>47</v>
      </c>
      <c r="B601" s="155"/>
      <c r="C601" s="155"/>
      <c r="D601" s="155"/>
      <c r="E601" s="155"/>
      <c r="F601" s="155"/>
      <c r="G601" s="155"/>
      <c r="H601" s="156"/>
      <c r="I601" s="157"/>
      <c r="J601" s="158"/>
      <c r="K601" s="158"/>
      <c r="L601" s="158"/>
      <c r="M601" s="158"/>
      <c r="N601" s="158"/>
      <c r="O601" s="158"/>
      <c r="P601" s="158"/>
      <c r="Q601" s="159"/>
      <c r="R601" s="160"/>
      <c r="S601" s="159"/>
      <c r="T601" s="161"/>
      <c r="U601" s="161"/>
      <c r="V601" s="161"/>
      <c r="W601" s="161"/>
      <c r="X601" s="161"/>
      <c r="Y601" s="161"/>
      <c r="Z601" s="161"/>
      <c r="AA601" s="162"/>
      <c r="AB601" s="163" t="s">
        <v>1094</v>
      </c>
      <c r="AC601" s="164"/>
      <c r="AD601" s="165"/>
      <c r="AE601" s="142"/>
      <c r="AF601" s="142"/>
      <c r="AG601" s="142"/>
      <c r="AI601" s="166"/>
    </row>
    <row r="602" spans="1:35" ht="13.5" thickBot="1" x14ac:dyDescent="0.25">
      <c r="A602" s="167"/>
      <c r="B602" s="143"/>
      <c r="C602" s="143"/>
      <c r="D602" s="143"/>
      <c r="E602" s="143"/>
      <c r="F602" s="143"/>
      <c r="G602" s="143"/>
      <c r="H602" s="136"/>
      <c r="I602" s="168"/>
      <c r="J602" s="168"/>
      <c r="K602" s="168"/>
      <c r="L602" s="168"/>
      <c r="M602" s="168"/>
      <c r="N602" s="168"/>
      <c r="O602" s="168"/>
      <c r="P602" s="168"/>
      <c r="Q602" s="168"/>
      <c r="R602" s="168"/>
      <c r="S602" s="168"/>
      <c r="T602" s="168"/>
      <c r="U602" s="168"/>
      <c r="V602" s="168"/>
      <c r="W602" s="168"/>
      <c r="X602" s="168"/>
      <c r="Y602" s="125"/>
      <c r="AA602" s="169"/>
      <c r="AB602" s="170"/>
      <c r="AC602" s="171"/>
      <c r="AD602" s="172"/>
    </row>
    <row r="603" spans="1:35" ht="13.5" thickBot="1" x14ac:dyDescent="0.25">
      <c r="A603" s="174"/>
      <c r="B603" s="175"/>
      <c r="C603" s="175"/>
      <c r="D603" s="175"/>
      <c r="E603" s="176"/>
      <c r="F603" s="177" t="s">
        <v>48</v>
      </c>
      <c r="G603" s="178"/>
      <c r="H603" s="136"/>
      <c r="I603" s="179"/>
      <c r="J603" s="180"/>
      <c r="K603" s="180"/>
      <c r="L603" s="180"/>
      <c r="M603" s="180"/>
      <c r="N603" s="180"/>
      <c r="O603" s="180"/>
      <c r="P603" s="180"/>
      <c r="Q603" s="180"/>
      <c r="R603" s="180"/>
      <c r="S603" s="180"/>
      <c r="T603" s="180"/>
      <c r="U603" s="180"/>
      <c r="V603" s="180"/>
      <c r="W603" s="180"/>
      <c r="X603" s="180"/>
      <c r="Y603" s="180"/>
      <c r="Z603" s="181"/>
      <c r="AA603" s="126"/>
      <c r="AB603" s="182" t="s">
        <v>1</v>
      </c>
      <c r="AC603" s="183"/>
      <c r="AD603" s="184">
        <f>+W593</f>
        <v>14356.571428571378</v>
      </c>
    </row>
    <row r="604" spans="1:35" ht="13.5" thickBot="1" x14ac:dyDescent="0.25">
      <c r="A604" s="174"/>
      <c r="B604" s="175"/>
      <c r="C604" s="175"/>
      <c r="D604" s="175"/>
      <c r="E604" s="176"/>
      <c r="F604" s="177" t="s">
        <v>239</v>
      </c>
      <c r="G604" s="178"/>
      <c r="H604" s="136"/>
      <c r="I604" s="179"/>
      <c r="J604" s="180"/>
      <c r="K604" s="180"/>
      <c r="L604" s="180"/>
      <c r="M604" s="180"/>
      <c r="N604" s="180"/>
      <c r="O604" s="180"/>
      <c r="P604" s="180"/>
      <c r="Q604" s="180"/>
      <c r="R604" s="180"/>
      <c r="S604" s="180"/>
      <c r="T604" s="180"/>
      <c r="U604" s="180"/>
      <c r="V604" s="180"/>
      <c r="W604" s="180"/>
      <c r="X604" s="180"/>
      <c r="Y604" s="180"/>
      <c r="Z604" s="181"/>
      <c r="AA604" s="126"/>
      <c r="AB604" s="185" t="s">
        <v>2</v>
      </c>
      <c r="AC604" s="185"/>
      <c r="AD604" s="184">
        <f>SUM(N2:N592)</f>
        <v>15107.142857142808</v>
      </c>
    </row>
    <row r="605" spans="1:35" ht="24" thickBot="1" x14ac:dyDescent="0.25">
      <c r="A605" s="174"/>
      <c r="B605" s="175"/>
      <c r="C605" s="175"/>
      <c r="D605" s="175"/>
      <c r="E605" s="176"/>
      <c r="F605" s="177" t="s">
        <v>49</v>
      </c>
      <c r="G605" s="178"/>
      <c r="H605" s="136"/>
      <c r="I605" s="179"/>
      <c r="J605" s="180"/>
      <c r="K605" s="180"/>
      <c r="L605" s="180"/>
      <c r="M605" s="180"/>
      <c r="N605" s="180"/>
      <c r="O605" s="180"/>
      <c r="P605" s="180"/>
      <c r="Q605" s="180"/>
      <c r="R605" s="180"/>
      <c r="S605" s="180"/>
      <c r="T605" s="180"/>
      <c r="U605" s="180"/>
      <c r="V605" s="180"/>
      <c r="W605" s="180"/>
      <c r="X605" s="180"/>
      <c r="Y605" s="180"/>
      <c r="Z605" s="181"/>
      <c r="AA605" s="126"/>
      <c r="AB605" s="185" t="s">
        <v>4</v>
      </c>
      <c r="AC605" s="185"/>
      <c r="AD605" s="186">
        <f>IF(V593=0,0,+V593/AD603)</f>
        <v>0.57824699435627103</v>
      </c>
    </row>
    <row r="606" spans="1:35" ht="24" thickBot="1" x14ac:dyDescent="0.25">
      <c r="A606" s="187"/>
      <c r="B606" s="140"/>
      <c r="C606" s="140"/>
      <c r="D606" s="140"/>
      <c r="E606" s="129"/>
      <c r="F606" s="130"/>
      <c r="G606" s="136"/>
      <c r="H606" s="136"/>
      <c r="I606" s="179"/>
      <c r="J606" s="180"/>
      <c r="K606" s="180"/>
      <c r="L606" s="180"/>
      <c r="M606" s="180"/>
      <c r="N606" s="180"/>
      <c r="O606" s="180"/>
      <c r="P606" s="180"/>
      <c r="Q606" s="180"/>
      <c r="R606" s="180"/>
      <c r="S606" s="180"/>
      <c r="T606" s="180"/>
      <c r="U606" s="180"/>
      <c r="V606" s="180"/>
      <c r="W606" s="180"/>
      <c r="X606" s="180"/>
      <c r="Y606" s="180"/>
      <c r="Z606" s="181"/>
      <c r="AA606" s="126"/>
      <c r="AB606" s="185" t="s">
        <v>3</v>
      </c>
      <c r="AC606" s="185"/>
      <c r="AD606" s="188">
        <f>IF(U593=0,0,+U593/AD604)</f>
        <v>0.55067148883997918</v>
      </c>
      <c r="AE606" s="112"/>
      <c r="AF606" s="112"/>
      <c r="AG606" s="112"/>
    </row>
    <row r="607" spans="1:35" ht="22.5" customHeight="1" thickBot="1" x14ac:dyDescent="0.25">
      <c r="A607" s="187"/>
      <c r="B607" s="140"/>
      <c r="C607" s="140"/>
      <c r="D607" s="140"/>
      <c r="E607" s="129"/>
      <c r="F607" s="130"/>
      <c r="G607" s="136"/>
      <c r="H607" s="136"/>
      <c r="I607" s="122"/>
      <c r="J607" s="122"/>
      <c r="K607" s="122"/>
      <c r="L607" s="122"/>
      <c r="M607" s="122"/>
      <c r="N607" s="122"/>
      <c r="O607" s="122"/>
      <c r="P607" s="122"/>
      <c r="Q607" s="122"/>
      <c r="R607" s="122"/>
      <c r="S607" s="122"/>
      <c r="T607" s="122"/>
      <c r="U607" s="122"/>
      <c r="V607" s="122"/>
      <c r="W607" s="122"/>
      <c r="X607" s="122"/>
      <c r="Y607" s="122"/>
      <c r="Z607" s="122"/>
      <c r="AA607" s="126"/>
      <c r="AB607" s="189"/>
      <c r="AC607" s="189"/>
      <c r="AD607" s="190"/>
      <c r="AE607" s="112"/>
      <c r="AF607" s="112"/>
      <c r="AG607" s="112"/>
    </row>
    <row r="608" spans="1:35" ht="22.5" customHeight="1" thickBot="1" x14ac:dyDescent="0.25">
      <c r="A608" s="187"/>
      <c r="B608" s="140"/>
      <c r="C608" s="140"/>
      <c r="D608" s="140"/>
      <c r="E608" s="129"/>
      <c r="F608" s="130"/>
      <c r="G608" s="136"/>
      <c r="H608" s="136"/>
      <c r="I608" s="122"/>
      <c r="J608" s="122"/>
      <c r="K608" s="122"/>
      <c r="L608" s="122"/>
      <c r="M608" s="122"/>
      <c r="N608" s="122"/>
      <c r="O608" s="122"/>
      <c r="P608" s="122"/>
      <c r="Q608" s="122"/>
      <c r="R608" s="122"/>
      <c r="S608" s="122"/>
      <c r="T608" s="122"/>
      <c r="U608" s="122"/>
      <c r="V608" s="122"/>
      <c r="W608" s="122"/>
      <c r="X608" s="122"/>
      <c r="Y608" s="122"/>
      <c r="Z608" s="122"/>
      <c r="AA608" s="126"/>
      <c r="AB608" s="191" t="s">
        <v>2502</v>
      </c>
      <c r="AC608" s="191"/>
      <c r="AD608" s="191"/>
      <c r="AE608" s="112"/>
      <c r="AF608" s="112"/>
      <c r="AG608" s="112"/>
    </row>
    <row r="609" spans="1:33" ht="22.5" customHeight="1" thickBot="1" x14ac:dyDescent="0.25">
      <c r="A609" s="187"/>
      <c r="B609" s="140"/>
      <c r="C609" s="140"/>
      <c r="D609" s="140"/>
      <c r="E609" s="129"/>
      <c r="F609" s="130"/>
      <c r="G609" s="136"/>
      <c r="H609" s="136"/>
      <c r="I609" s="122"/>
      <c r="J609" s="122"/>
      <c r="K609" s="122"/>
      <c r="L609" s="122"/>
      <c r="M609" s="122"/>
      <c r="N609" s="122"/>
      <c r="O609" s="122"/>
      <c r="P609" s="122"/>
      <c r="Q609" s="122"/>
      <c r="R609" s="122"/>
      <c r="S609" s="122"/>
      <c r="T609" s="122"/>
      <c r="U609" s="122"/>
      <c r="V609" s="122"/>
      <c r="W609" s="122"/>
      <c r="X609" s="122"/>
      <c r="Y609" s="122"/>
      <c r="Z609" s="122"/>
      <c r="AA609" s="126"/>
      <c r="AB609" s="191"/>
      <c r="AC609" s="191"/>
      <c r="AD609" s="191"/>
      <c r="AE609" s="112"/>
      <c r="AF609" s="112"/>
      <c r="AG609" s="112"/>
    </row>
    <row r="610" spans="1:33" ht="22.5" customHeight="1" thickBot="1" x14ac:dyDescent="0.25">
      <c r="A610" s="187"/>
      <c r="B610" s="140"/>
      <c r="C610" s="140"/>
      <c r="D610" s="140"/>
      <c r="E610" s="129"/>
      <c r="F610" s="130"/>
      <c r="G610" s="136"/>
      <c r="H610" s="136"/>
      <c r="I610" s="122"/>
      <c r="J610" s="122"/>
      <c r="K610" s="122"/>
      <c r="L610" s="122"/>
      <c r="M610" s="122"/>
      <c r="N610" s="122"/>
      <c r="O610" s="122"/>
      <c r="P610" s="122"/>
      <c r="Q610" s="122"/>
      <c r="R610" s="122"/>
      <c r="S610" s="122"/>
      <c r="T610" s="122"/>
      <c r="U610" s="122"/>
      <c r="V610" s="122"/>
      <c r="W610" s="122"/>
      <c r="X610" s="122"/>
      <c r="Y610" s="122"/>
      <c r="Z610" s="122"/>
      <c r="AA610" s="126"/>
      <c r="AB610" s="192" t="s">
        <v>1</v>
      </c>
      <c r="AC610" s="192"/>
      <c r="AD610" s="184">
        <f>SUM(W2:W8)</f>
        <v>14.285714285714286</v>
      </c>
      <c r="AE610" s="112"/>
      <c r="AF610" s="112"/>
      <c r="AG610" s="112"/>
    </row>
    <row r="611" spans="1:33" ht="22.5" customHeight="1" thickBot="1" x14ac:dyDescent="0.25">
      <c r="A611" s="187"/>
      <c r="B611" s="140"/>
      <c r="C611" s="140"/>
      <c r="D611" s="140"/>
      <c r="E611" s="129"/>
      <c r="F611" s="130"/>
      <c r="G611" s="136"/>
      <c r="H611" s="136"/>
      <c r="I611" s="122"/>
      <c r="J611" s="122"/>
      <c r="K611" s="122"/>
      <c r="L611" s="122"/>
      <c r="M611" s="122"/>
      <c r="N611" s="122"/>
      <c r="O611" s="122"/>
      <c r="P611" s="122"/>
      <c r="Q611" s="122"/>
      <c r="R611" s="122"/>
      <c r="S611" s="122"/>
      <c r="T611" s="122"/>
      <c r="U611" s="122"/>
      <c r="V611" s="122"/>
      <c r="W611" s="122"/>
      <c r="X611" s="122"/>
      <c r="Y611" s="122"/>
      <c r="Z611" s="122"/>
      <c r="AA611" s="126"/>
      <c r="AB611" s="192" t="s">
        <v>2</v>
      </c>
      <c r="AC611" s="192"/>
      <c r="AD611" s="184">
        <f>SUM(N2:N8)</f>
        <v>152.28571428571428</v>
      </c>
      <c r="AE611" s="112"/>
      <c r="AF611" s="112"/>
      <c r="AG611" s="112"/>
    </row>
    <row r="612" spans="1:33" ht="22.5" customHeight="1" thickBot="1" x14ac:dyDescent="0.25">
      <c r="A612" s="187"/>
      <c r="B612" s="140"/>
      <c r="C612" s="140"/>
      <c r="D612" s="140"/>
      <c r="E612" s="129"/>
      <c r="F612" s="130"/>
      <c r="G612" s="136"/>
      <c r="H612" s="136"/>
      <c r="I612" s="122"/>
      <c r="J612" s="122"/>
      <c r="K612" s="122"/>
      <c r="L612" s="122"/>
      <c r="M612" s="122"/>
      <c r="N612" s="122"/>
      <c r="O612" s="122"/>
      <c r="P612" s="122"/>
      <c r="Q612" s="122"/>
      <c r="R612" s="122"/>
      <c r="S612" s="122"/>
      <c r="T612" s="122"/>
      <c r="U612" s="122"/>
      <c r="V612" s="122"/>
      <c r="W612" s="122"/>
      <c r="X612" s="122"/>
      <c r="Y612" s="122"/>
      <c r="Z612" s="122"/>
      <c r="AA612" s="126"/>
      <c r="AB612" s="192" t="s">
        <v>4</v>
      </c>
      <c r="AC612" s="192"/>
      <c r="AD612" s="193">
        <f>IF(SUM(V2:V8)=0,0,+(SUM(V2:V8)/AD610))</f>
        <v>0.30000000000000004</v>
      </c>
      <c r="AE612" s="112"/>
      <c r="AF612" s="112"/>
      <c r="AG612" s="112"/>
    </row>
    <row r="613" spans="1:33" ht="22.5" customHeight="1" thickBot="1" x14ac:dyDescent="0.25">
      <c r="A613" s="187"/>
      <c r="B613" s="140"/>
      <c r="C613" s="140"/>
      <c r="D613" s="140"/>
      <c r="E613" s="129"/>
      <c r="F613" s="130"/>
      <c r="G613" s="136"/>
      <c r="H613" s="136"/>
      <c r="I613" s="122"/>
      <c r="J613" s="122"/>
      <c r="K613" s="122"/>
      <c r="L613" s="122"/>
      <c r="M613" s="122"/>
      <c r="N613" s="122"/>
      <c r="O613" s="122"/>
      <c r="P613" s="122"/>
      <c r="Q613" s="122"/>
      <c r="R613" s="122"/>
      <c r="S613" s="122"/>
      <c r="T613" s="122"/>
      <c r="U613" s="122"/>
      <c r="V613" s="122"/>
      <c r="W613" s="122"/>
      <c r="X613" s="122"/>
      <c r="Y613" s="122"/>
      <c r="Z613" s="122"/>
      <c r="AA613" s="126"/>
      <c r="AB613" s="192" t="s">
        <v>3</v>
      </c>
      <c r="AC613" s="192"/>
      <c r="AD613" s="194">
        <f>IF(SUM(U2:U8)=0,0,+(SUM(U2:U8)/AD611))</f>
        <v>2.814258911819888E-2</v>
      </c>
      <c r="AE613" s="112"/>
      <c r="AF613" s="112"/>
      <c r="AG613" s="112"/>
    </row>
    <row r="614" spans="1:33" ht="22.5" customHeight="1" thickBot="1" x14ac:dyDescent="0.25">
      <c r="A614" s="187"/>
      <c r="B614" s="140"/>
      <c r="C614" s="140"/>
      <c r="D614" s="140"/>
      <c r="E614" s="129"/>
      <c r="F614" s="130"/>
      <c r="G614" s="136"/>
      <c r="H614" s="136"/>
      <c r="I614" s="122"/>
      <c r="J614" s="122"/>
      <c r="K614" s="122"/>
      <c r="L614" s="122"/>
      <c r="M614" s="122"/>
      <c r="N614" s="122"/>
      <c r="O614" s="122"/>
      <c r="P614" s="122"/>
      <c r="Q614" s="122"/>
      <c r="R614" s="122"/>
      <c r="S614" s="122"/>
      <c r="T614" s="122"/>
      <c r="U614" s="122"/>
      <c r="V614" s="122"/>
      <c r="W614" s="122"/>
      <c r="X614" s="122"/>
      <c r="Y614" s="122"/>
      <c r="Z614" s="122"/>
      <c r="AA614" s="126"/>
      <c r="AB614" s="189"/>
      <c r="AC614" s="189"/>
      <c r="AD614" s="190"/>
      <c r="AE614" s="112"/>
      <c r="AF614" s="112"/>
      <c r="AG614" s="112"/>
    </row>
    <row r="615" spans="1:33" ht="22.5" customHeight="1" thickBot="1" x14ac:dyDescent="0.25">
      <c r="A615" s="187"/>
      <c r="B615" s="140"/>
      <c r="C615" s="140"/>
      <c r="D615" s="140"/>
      <c r="E615" s="129"/>
      <c r="F615" s="130"/>
      <c r="G615" s="136"/>
      <c r="H615" s="136"/>
      <c r="I615" s="122"/>
      <c r="J615" s="122"/>
      <c r="K615" s="122"/>
      <c r="L615" s="122"/>
      <c r="M615" s="122"/>
      <c r="N615" s="122"/>
      <c r="O615" s="122"/>
      <c r="P615" s="122"/>
      <c r="Q615" s="122"/>
      <c r="R615" s="122"/>
      <c r="S615" s="122"/>
      <c r="T615" s="122"/>
      <c r="U615" s="122"/>
      <c r="V615" s="122"/>
      <c r="W615" s="122"/>
      <c r="X615" s="122"/>
      <c r="Y615" s="122"/>
      <c r="Z615" s="122"/>
      <c r="AA615" s="126"/>
      <c r="AB615" s="191" t="s">
        <v>2503</v>
      </c>
      <c r="AC615" s="191"/>
      <c r="AD615" s="191"/>
      <c r="AE615" s="112"/>
      <c r="AF615" s="112"/>
      <c r="AG615" s="112"/>
    </row>
    <row r="616" spans="1:33" ht="22.5" customHeight="1" thickBot="1" x14ac:dyDescent="0.25">
      <c r="A616" s="187"/>
      <c r="B616" s="140"/>
      <c r="C616" s="140"/>
      <c r="D616" s="140"/>
      <c r="E616" s="129"/>
      <c r="F616" s="130"/>
      <c r="G616" s="136"/>
      <c r="H616" s="136"/>
      <c r="I616" s="122"/>
      <c r="J616" s="122"/>
      <c r="K616" s="122"/>
      <c r="L616" s="122"/>
      <c r="M616" s="122"/>
      <c r="N616" s="122"/>
      <c r="O616" s="122"/>
      <c r="P616" s="122"/>
      <c r="Q616" s="122"/>
      <c r="R616" s="122"/>
      <c r="S616" s="122"/>
      <c r="T616" s="122"/>
      <c r="U616" s="122"/>
      <c r="V616" s="122"/>
      <c r="W616" s="122"/>
      <c r="X616" s="122"/>
      <c r="Y616" s="122"/>
      <c r="Z616" s="122"/>
      <c r="AA616" s="126"/>
      <c r="AB616" s="191"/>
      <c r="AC616" s="191"/>
      <c r="AD616" s="191"/>
      <c r="AE616" s="112"/>
      <c r="AF616" s="112"/>
      <c r="AG616" s="112"/>
    </row>
    <row r="617" spans="1:33" ht="22.5" customHeight="1" thickBot="1" x14ac:dyDescent="0.25">
      <c r="A617" s="187"/>
      <c r="B617" s="140"/>
      <c r="C617" s="140"/>
      <c r="D617" s="140"/>
      <c r="E617" s="129"/>
      <c r="F617" s="130"/>
      <c r="G617" s="136"/>
      <c r="H617" s="136"/>
      <c r="I617" s="122"/>
      <c r="J617" s="122"/>
      <c r="K617" s="122"/>
      <c r="L617" s="122"/>
      <c r="M617" s="122"/>
      <c r="N617" s="122"/>
      <c r="O617" s="122"/>
      <c r="P617" s="122"/>
      <c r="Q617" s="122"/>
      <c r="R617" s="122"/>
      <c r="S617" s="122"/>
      <c r="T617" s="122"/>
      <c r="U617" s="122"/>
      <c r="V617" s="122"/>
      <c r="W617" s="122"/>
      <c r="X617" s="122"/>
      <c r="Y617" s="122"/>
      <c r="Z617" s="122"/>
      <c r="AA617" s="126"/>
      <c r="AB617" s="192" t="s">
        <v>1</v>
      </c>
      <c r="AC617" s="192"/>
      <c r="AD617" s="184">
        <f>SUM(W9)</f>
        <v>0</v>
      </c>
      <c r="AE617" s="112"/>
      <c r="AF617" s="112"/>
      <c r="AG617" s="112"/>
    </row>
    <row r="618" spans="1:33" ht="22.5" customHeight="1" thickBot="1" x14ac:dyDescent="0.25">
      <c r="A618" s="187"/>
      <c r="B618" s="140"/>
      <c r="C618" s="140"/>
      <c r="D618" s="140"/>
      <c r="E618" s="129"/>
      <c r="F618" s="130"/>
      <c r="G618" s="136"/>
      <c r="H618" s="136"/>
      <c r="I618" s="122"/>
      <c r="J618" s="122"/>
      <c r="K618" s="122"/>
      <c r="L618" s="122"/>
      <c r="M618" s="122"/>
      <c r="N618" s="122"/>
      <c r="O618" s="122"/>
      <c r="P618" s="122"/>
      <c r="Q618" s="122"/>
      <c r="R618" s="122"/>
      <c r="S618" s="122"/>
      <c r="T618" s="122"/>
      <c r="U618" s="122"/>
      <c r="V618" s="122"/>
      <c r="W618" s="122"/>
      <c r="X618" s="122"/>
      <c r="Y618" s="122"/>
      <c r="Z618" s="122"/>
      <c r="AA618" s="126"/>
      <c r="AB618" s="192" t="s">
        <v>2</v>
      </c>
      <c r="AC618" s="192"/>
      <c r="AD618" s="184">
        <f>SUM(N9)</f>
        <v>23</v>
      </c>
      <c r="AE618" s="112"/>
      <c r="AF618" s="112"/>
      <c r="AG618" s="112"/>
    </row>
    <row r="619" spans="1:33" ht="22.5" customHeight="1" thickBot="1" x14ac:dyDescent="0.25">
      <c r="A619" s="187"/>
      <c r="B619" s="140"/>
      <c r="C619" s="140"/>
      <c r="D619" s="140"/>
      <c r="E619" s="129"/>
      <c r="F619" s="130"/>
      <c r="G619" s="136"/>
      <c r="H619" s="136"/>
      <c r="I619" s="122"/>
      <c r="J619" s="122"/>
      <c r="K619" s="122"/>
      <c r="L619" s="122"/>
      <c r="M619" s="122"/>
      <c r="N619" s="122"/>
      <c r="O619" s="122"/>
      <c r="P619" s="122"/>
      <c r="Q619" s="122"/>
      <c r="R619" s="122"/>
      <c r="S619" s="122"/>
      <c r="T619" s="122"/>
      <c r="U619" s="122"/>
      <c r="V619" s="122"/>
      <c r="W619" s="122"/>
      <c r="X619" s="122"/>
      <c r="Y619" s="122"/>
      <c r="Z619" s="122"/>
      <c r="AA619" s="126"/>
      <c r="AB619" s="192" t="s">
        <v>4</v>
      </c>
      <c r="AC619" s="192"/>
      <c r="AD619" s="193">
        <f>IF(SUM(V9)=0,0,+(SUM(V9)/AD617))</f>
        <v>0</v>
      </c>
      <c r="AE619" s="112"/>
      <c r="AF619" s="112"/>
      <c r="AG619" s="112"/>
    </row>
    <row r="620" spans="1:33" ht="22.5" customHeight="1" thickBot="1" x14ac:dyDescent="0.25">
      <c r="A620" s="187"/>
      <c r="B620" s="140"/>
      <c r="C620" s="140"/>
      <c r="D620" s="140"/>
      <c r="E620" s="129"/>
      <c r="F620" s="130"/>
      <c r="G620" s="136"/>
      <c r="H620" s="136"/>
      <c r="I620" s="122"/>
      <c r="J620" s="122"/>
      <c r="K620" s="122"/>
      <c r="L620" s="122"/>
      <c r="M620" s="122"/>
      <c r="N620" s="122"/>
      <c r="O620" s="122"/>
      <c r="P620" s="122"/>
      <c r="Q620" s="122"/>
      <c r="R620" s="122"/>
      <c r="S620" s="122"/>
      <c r="T620" s="122"/>
      <c r="U620" s="122"/>
      <c r="V620" s="122"/>
      <c r="W620" s="122"/>
      <c r="X620" s="122"/>
      <c r="Y620" s="122"/>
      <c r="Z620" s="122"/>
      <c r="AA620" s="126"/>
      <c r="AB620" s="192" t="s">
        <v>3</v>
      </c>
      <c r="AC620" s="192"/>
      <c r="AD620" s="194">
        <f>IF(SUM(U9)=0,0,+(SUM(U9)/AD618))</f>
        <v>0</v>
      </c>
      <c r="AE620" s="112"/>
      <c r="AF620" s="112"/>
      <c r="AG620" s="112"/>
    </row>
    <row r="621" spans="1:33" ht="22.5" customHeight="1" thickBot="1" x14ac:dyDescent="0.25">
      <c r="A621" s="187"/>
      <c r="B621" s="140"/>
      <c r="C621" s="140"/>
      <c r="D621" s="140"/>
      <c r="E621" s="129"/>
      <c r="F621" s="130"/>
      <c r="G621" s="136"/>
      <c r="H621" s="136"/>
      <c r="I621" s="122"/>
      <c r="J621" s="122"/>
      <c r="K621" s="122"/>
      <c r="L621" s="122"/>
      <c r="M621" s="122"/>
      <c r="N621" s="122"/>
      <c r="O621" s="122"/>
      <c r="P621" s="122"/>
      <c r="Q621" s="122"/>
      <c r="R621" s="122"/>
      <c r="S621" s="122"/>
      <c r="T621" s="122"/>
      <c r="U621" s="122"/>
      <c r="V621" s="122"/>
      <c r="W621" s="122"/>
      <c r="X621" s="122"/>
      <c r="Y621" s="122"/>
      <c r="Z621" s="122"/>
      <c r="AA621" s="126"/>
      <c r="AB621" s="189"/>
      <c r="AC621" s="189"/>
      <c r="AD621" s="190"/>
      <c r="AE621" s="112"/>
      <c r="AF621" s="112"/>
      <c r="AG621" s="112"/>
    </row>
    <row r="622" spans="1:33" ht="22.5" customHeight="1" thickBot="1" x14ac:dyDescent="0.25">
      <c r="A622" s="187"/>
      <c r="B622" s="140"/>
      <c r="C622" s="140"/>
      <c r="D622" s="140"/>
      <c r="E622" s="129"/>
      <c r="F622" s="130"/>
      <c r="G622" s="136"/>
      <c r="H622" s="136"/>
      <c r="I622" s="122"/>
      <c r="J622" s="122"/>
      <c r="K622" s="122"/>
      <c r="L622" s="122"/>
      <c r="M622" s="122"/>
      <c r="N622" s="122"/>
      <c r="O622" s="122"/>
      <c r="P622" s="122"/>
      <c r="Q622" s="122"/>
      <c r="R622" s="122"/>
      <c r="S622" s="122"/>
      <c r="T622" s="122"/>
      <c r="U622" s="122"/>
      <c r="V622" s="122"/>
      <c r="W622" s="122"/>
      <c r="X622" s="122"/>
      <c r="Y622" s="122"/>
      <c r="Z622" s="122"/>
      <c r="AA622" s="126"/>
      <c r="AB622" s="191" t="s">
        <v>2504</v>
      </c>
      <c r="AC622" s="191"/>
      <c r="AD622" s="191"/>
      <c r="AE622" s="112"/>
      <c r="AF622" s="112"/>
      <c r="AG622" s="112"/>
    </row>
    <row r="623" spans="1:33" ht="22.5" customHeight="1" thickBot="1" x14ac:dyDescent="0.25">
      <c r="A623" s="187"/>
      <c r="B623" s="140"/>
      <c r="C623" s="140"/>
      <c r="D623" s="140"/>
      <c r="E623" s="129"/>
      <c r="F623" s="130"/>
      <c r="G623" s="136"/>
      <c r="H623" s="136"/>
      <c r="I623" s="122"/>
      <c r="J623" s="122"/>
      <c r="K623" s="122"/>
      <c r="L623" s="122"/>
      <c r="M623" s="122"/>
      <c r="N623" s="122"/>
      <c r="O623" s="122"/>
      <c r="P623" s="122"/>
      <c r="Q623" s="122"/>
      <c r="R623" s="122"/>
      <c r="S623" s="122"/>
      <c r="T623" s="122"/>
      <c r="U623" s="122"/>
      <c r="V623" s="122"/>
      <c r="W623" s="122"/>
      <c r="X623" s="122"/>
      <c r="Y623" s="122"/>
      <c r="Z623" s="122"/>
      <c r="AA623" s="126"/>
      <c r="AB623" s="191"/>
      <c r="AC623" s="191"/>
      <c r="AD623" s="191"/>
      <c r="AE623" s="112"/>
      <c r="AF623" s="112"/>
      <c r="AG623" s="112"/>
    </row>
    <row r="624" spans="1:33" ht="22.5" customHeight="1" thickBot="1" x14ac:dyDescent="0.25">
      <c r="A624" s="187"/>
      <c r="B624" s="140"/>
      <c r="C624" s="140"/>
      <c r="D624" s="140"/>
      <c r="E624" s="129"/>
      <c r="F624" s="130"/>
      <c r="G624" s="136"/>
      <c r="H624" s="136"/>
      <c r="I624" s="122"/>
      <c r="J624" s="122"/>
      <c r="K624" s="122"/>
      <c r="L624" s="122"/>
      <c r="M624" s="122"/>
      <c r="N624" s="122"/>
      <c r="O624" s="122"/>
      <c r="P624" s="122"/>
      <c r="Q624" s="122"/>
      <c r="R624" s="122"/>
      <c r="S624" s="122"/>
      <c r="T624" s="122"/>
      <c r="U624" s="122"/>
      <c r="V624" s="122"/>
      <c r="W624" s="122"/>
      <c r="X624" s="122"/>
      <c r="Y624" s="122"/>
      <c r="Z624" s="122"/>
      <c r="AA624" s="126"/>
      <c r="AB624" s="192" t="s">
        <v>1</v>
      </c>
      <c r="AC624" s="192"/>
      <c r="AD624" s="184">
        <f>SUM(W10:W21)</f>
        <v>71.428571428571431</v>
      </c>
      <c r="AE624" s="112"/>
      <c r="AF624" s="112"/>
      <c r="AG624" s="112"/>
    </row>
    <row r="625" spans="1:33" ht="22.5" customHeight="1" thickBot="1" x14ac:dyDescent="0.25">
      <c r="A625" s="187"/>
      <c r="B625" s="140"/>
      <c r="C625" s="140"/>
      <c r="D625" s="140"/>
      <c r="E625" s="129"/>
      <c r="F625" s="130"/>
      <c r="G625" s="136"/>
      <c r="H625" s="136"/>
      <c r="I625" s="122"/>
      <c r="J625" s="122"/>
      <c r="K625" s="122"/>
      <c r="L625" s="122"/>
      <c r="M625" s="122"/>
      <c r="N625" s="122"/>
      <c r="O625" s="122"/>
      <c r="P625" s="122"/>
      <c r="Q625" s="122"/>
      <c r="R625" s="122"/>
      <c r="S625" s="122"/>
      <c r="T625" s="122"/>
      <c r="U625" s="122"/>
      <c r="V625" s="122"/>
      <c r="W625" s="122"/>
      <c r="X625" s="122"/>
      <c r="Y625" s="122"/>
      <c r="Z625" s="122"/>
      <c r="AA625" s="126"/>
      <c r="AB625" s="192" t="s">
        <v>2</v>
      </c>
      <c r="AC625" s="192"/>
      <c r="AD625" s="184">
        <f>SUM(N10:N21)</f>
        <v>235.42857142857142</v>
      </c>
      <c r="AE625" s="112"/>
      <c r="AF625" s="112"/>
      <c r="AG625" s="112"/>
    </row>
    <row r="626" spans="1:33" ht="22.5" customHeight="1" thickBot="1" x14ac:dyDescent="0.25">
      <c r="A626" s="187"/>
      <c r="B626" s="140"/>
      <c r="C626" s="140"/>
      <c r="D626" s="140"/>
      <c r="E626" s="129"/>
      <c r="F626" s="130"/>
      <c r="G626" s="136"/>
      <c r="H626" s="136"/>
      <c r="I626" s="122"/>
      <c r="J626" s="122"/>
      <c r="K626" s="122"/>
      <c r="L626" s="122"/>
      <c r="M626" s="122"/>
      <c r="N626" s="122"/>
      <c r="O626" s="122"/>
      <c r="P626" s="122"/>
      <c r="Q626" s="122"/>
      <c r="R626" s="122"/>
      <c r="S626" s="122"/>
      <c r="T626" s="122"/>
      <c r="U626" s="122"/>
      <c r="V626" s="122"/>
      <c r="W626" s="122"/>
      <c r="X626" s="122"/>
      <c r="Y626" s="122"/>
      <c r="Z626" s="122"/>
      <c r="AA626" s="126"/>
      <c r="AB626" s="192" t="s">
        <v>4</v>
      </c>
      <c r="AC626" s="192"/>
      <c r="AD626" s="193">
        <f>IF(SUM(V10:V21)=0,0,+(SUM(V10:V21)/AD624))</f>
        <v>0.30000000000000004</v>
      </c>
      <c r="AE626" s="112"/>
      <c r="AF626" s="112"/>
      <c r="AG626" s="112"/>
    </row>
    <row r="627" spans="1:33" ht="22.5" customHeight="1" thickBot="1" x14ac:dyDescent="0.25">
      <c r="A627" s="187"/>
      <c r="B627" s="140"/>
      <c r="C627" s="140"/>
      <c r="D627" s="140"/>
      <c r="E627" s="129"/>
      <c r="F627" s="130"/>
      <c r="G627" s="136"/>
      <c r="H627" s="136"/>
      <c r="I627" s="122"/>
      <c r="J627" s="122"/>
      <c r="K627" s="122"/>
      <c r="L627" s="122"/>
      <c r="M627" s="122"/>
      <c r="N627" s="122"/>
      <c r="O627" s="122"/>
      <c r="P627" s="122"/>
      <c r="Q627" s="122"/>
      <c r="R627" s="122"/>
      <c r="S627" s="122"/>
      <c r="T627" s="122"/>
      <c r="U627" s="122"/>
      <c r="V627" s="122"/>
      <c r="W627" s="122"/>
      <c r="X627" s="122"/>
      <c r="Y627" s="122"/>
      <c r="Z627" s="122"/>
      <c r="AA627" s="126"/>
      <c r="AB627" s="192" t="s">
        <v>3</v>
      </c>
      <c r="AC627" s="192"/>
      <c r="AD627" s="194">
        <f>IF(SUM(U10:U21)=0,0,+(SUM(U10:U21)/AD625))</f>
        <v>9.101941747572817E-2</v>
      </c>
      <c r="AE627" s="112"/>
      <c r="AF627" s="112"/>
      <c r="AG627" s="112"/>
    </row>
    <row r="628" spans="1:33" ht="22.5" customHeight="1" thickBot="1" x14ac:dyDescent="0.25">
      <c r="A628" s="187"/>
      <c r="B628" s="140"/>
      <c r="C628" s="140"/>
      <c r="D628" s="140"/>
      <c r="E628" s="129"/>
      <c r="F628" s="130"/>
      <c r="G628" s="136"/>
      <c r="H628" s="136"/>
      <c r="I628" s="122"/>
      <c r="J628" s="122"/>
      <c r="K628" s="122"/>
      <c r="L628" s="122"/>
      <c r="M628" s="122"/>
      <c r="N628" s="122"/>
      <c r="O628" s="122"/>
      <c r="P628" s="122"/>
      <c r="Q628" s="122"/>
      <c r="R628" s="122"/>
      <c r="S628" s="122"/>
      <c r="T628" s="122"/>
      <c r="U628" s="122"/>
      <c r="V628" s="122"/>
      <c r="W628" s="122"/>
      <c r="X628" s="122"/>
      <c r="Y628" s="122"/>
      <c r="Z628" s="122"/>
      <c r="AA628" s="126"/>
      <c r="AB628" s="189"/>
      <c r="AC628" s="189"/>
      <c r="AD628" s="190"/>
      <c r="AE628" s="112"/>
      <c r="AF628" s="112"/>
      <c r="AG628" s="112"/>
    </row>
    <row r="629" spans="1:33" ht="22.5" customHeight="1" thickBot="1" x14ac:dyDescent="0.25">
      <c r="A629" s="187"/>
      <c r="B629" s="140"/>
      <c r="C629" s="140"/>
      <c r="D629" s="140"/>
      <c r="E629" s="129"/>
      <c r="F629" s="130"/>
      <c r="G629" s="136"/>
      <c r="H629" s="136"/>
      <c r="I629" s="122"/>
      <c r="J629" s="122"/>
      <c r="K629" s="122"/>
      <c r="L629" s="122"/>
      <c r="M629" s="122"/>
      <c r="N629" s="122"/>
      <c r="O629" s="122"/>
      <c r="P629" s="122"/>
      <c r="Q629" s="122"/>
      <c r="R629" s="122"/>
      <c r="S629" s="122"/>
      <c r="T629" s="122"/>
      <c r="U629" s="122"/>
      <c r="V629" s="122"/>
      <c r="W629" s="122"/>
      <c r="X629" s="122"/>
      <c r="Y629" s="122"/>
      <c r="Z629" s="122"/>
      <c r="AA629" s="126"/>
      <c r="AB629" s="191" t="s">
        <v>2423</v>
      </c>
      <c r="AC629" s="191"/>
      <c r="AD629" s="191"/>
      <c r="AE629" s="112"/>
      <c r="AF629" s="112"/>
      <c r="AG629" s="112"/>
    </row>
    <row r="630" spans="1:33" ht="22.5" customHeight="1" thickBot="1" x14ac:dyDescent="0.25">
      <c r="A630" s="187"/>
      <c r="B630" s="140"/>
      <c r="C630" s="140"/>
      <c r="D630" s="140"/>
      <c r="E630" s="129"/>
      <c r="F630" s="130"/>
      <c r="G630" s="136"/>
      <c r="H630" s="136"/>
      <c r="I630" s="122"/>
      <c r="J630" s="122"/>
      <c r="K630" s="122"/>
      <c r="L630" s="122"/>
      <c r="M630" s="122"/>
      <c r="N630" s="122"/>
      <c r="O630" s="122"/>
      <c r="P630" s="122"/>
      <c r="Q630" s="122"/>
      <c r="R630" s="122"/>
      <c r="S630" s="122"/>
      <c r="T630" s="122"/>
      <c r="U630" s="122"/>
      <c r="V630" s="122"/>
      <c r="W630" s="122"/>
      <c r="X630" s="122"/>
      <c r="Y630" s="122"/>
      <c r="Z630" s="122"/>
      <c r="AA630" s="126"/>
      <c r="AB630" s="191"/>
      <c r="AC630" s="191"/>
      <c r="AD630" s="191"/>
      <c r="AE630" s="112"/>
      <c r="AF630" s="112"/>
      <c r="AG630" s="112"/>
    </row>
    <row r="631" spans="1:33" ht="22.5" customHeight="1" thickBot="1" x14ac:dyDescent="0.25">
      <c r="A631" s="187"/>
      <c r="B631" s="140"/>
      <c r="C631" s="140"/>
      <c r="D631" s="140"/>
      <c r="E631" s="129"/>
      <c r="F631" s="130"/>
      <c r="G631" s="136"/>
      <c r="H631" s="136"/>
      <c r="I631" s="122"/>
      <c r="J631" s="122"/>
      <c r="K631" s="122"/>
      <c r="L631" s="122"/>
      <c r="M631" s="122"/>
      <c r="N631" s="122"/>
      <c r="O631" s="122"/>
      <c r="P631" s="122"/>
      <c r="Q631" s="122"/>
      <c r="R631" s="122"/>
      <c r="S631" s="122"/>
      <c r="T631" s="122"/>
      <c r="U631" s="122"/>
      <c r="V631" s="122"/>
      <c r="W631" s="122"/>
      <c r="X631" s="122"/>
      <c r="Y631" s="122"/>
      <c r="Z631" s="122"/>
      <c r="AA631" s="126"/>
      <c r="AB631" s="192" t="s">
        <v>1</v>
      </c>
      <c r="AC631" s="192"/>
      <c r="AD631" s="184">
        <f>SUM(W22:W38)</f>
        <v>128.57142857142858</v>
      </c>
      <c r="AE631" s="112"/>
      <c r="AF631" s="112"/>
      <c r="AG631" s="112"/>
    </row>
    <row r="632" spans="1:33" ht="22.5" customHeight="1" thickBot="1" x14ac:dyDescent="0.25">
      <c r="A632" s="187"/>
      <c r="B632" s="140"/>
      <c r="C632" s="140"/>
      <c r="D632" s="140"/>
      <c r="E632" s="129"/>
      <c r="F632" s="130"/>
      <c r="G632" s="136"/>
      <c r="H632" s="136"/>
      <c r="I632" s="122"/>
      <c r="J632" s="122"/>
      <c r="K632" s="122"/>
      <c r="L632" s="122"/>
      <c r="M632" s="122"/>
      <c r="N632" s="122"/>
      <c r="O632" s="122"/>
      <c r="P632" s="122"/>
      <c r="Q632" s="122"/>
      <c r="R632" s="122"/>
      <c r="S632" s="122"/>
      <c r="T632" s="122"/>
      <c r="U632" s="122"/>
      <c r="V632" s="122"/>
      <c r="W632" s="122"/>
      <c r="X632" s="122"/>
      <c r="Y632" s="122"/>
      <c r="Z632" s="122"/>
      <c r="AA632" s="126"/>
      <c r="AB632" s="192" t="s">
        <v>2</v>
      </c>
      <c r="AC632" s="192"/>
      <c r="AD632" s="184">
        <f>SUM(N22:N38)</f>
        <v>307</v>
      </c>
      <c r="AE632" s="112"/>
      <c r="AF632" s="112"/>
      <c r="AG632" s="112"/>
    </row>
    <row r="633" spans="1:33" ht="22.5" customHeight="1" thickBot="1" x14ac:dyDescent="0.25">
      <c r="A633" s="187"/>
      <c r="B633" s="140"/>
      <c r="C633" s="140"/>
      <c r="D633" s="140"/>
      <c r="E633" s="129"/>
      <c r="F633" s="130"/>
      <c r="G633" s="136"/>
      <c r="H633" s="136"/>
      <c r="I633" s="122"/>
      <c r="J633" s="122"/>
      <c r="K633" s="122"/>
      <c r="L633" s="122"/>
      <c r="M633" s="122"/>
      <c r="N633" s="122"/>
      <c r="O633" s="122"/>
      <c r="P633" s="122"/>
      <c r="Q633" s="122"/>
      <c r="R633" s="122"/>
      <c r="S633" s="122"/>
      <c r="T633" s="122"/>
      <c r="U633" s="122"/>
      <c r="V633" s="122"/>
      <c r="W633" s="122"/>
      <c r="X633" s="122"/>
      <c r="Y633" s="122"/>
      <c r="Z633" s="122"/>
      <c r="AA633" s="126"/>
      <c r="AB633" s="192" t="s">
        <v>4</v>
      </c>
      <c r="AC633" s="192"/>
      <c r="AD633" s="193">
        <f>IF(SUM(V22:V38)=0,0,+(SUM(V22:V38)/AD631))</f>
        <v>0.29999999999999993</v>
      </c>
      <c r="AE633" s="112"/>
      <c r="AF633" s="112"/>
      <c r="AG633" s="112"/>
    </row>
    <row r="634" spans="1:33" ht="22.5" customHeight="1" thickBot="1" x14ac:dyDescent="0.25">
      <c r="A634" s="187"/>
      <c r="B634" s="140"/>
      <c r="C634" s="140"/>
      <c r="D634" s="140"/>
      <c r="E634" s="129"/>
      <c r="F634" s="130"/>
      <c r="G634" s="136"/>
      <c r="H634" s="136"/>
      <c r="I634" s="122"/>
      <c r="J634" s="122"/>
      <c r="K634" s="122"/>
      <c r="L634" s="122"/>
      <c r="M634" s="122"/>
      <c r="N634" s="122"/>
      <c r="O634" s="122"/>
      <c r="P634" s="122"/>
      <c r="Q634" s="122"/>
      <c r="R634" s="122"/>
      <c r="S634" s="122"/>
      <c r="T634" s="122"/>
      <c r="U634" s="122"/>
      <c r="V634" s="122"/>
      <c r="W634" s="122"/>
      <c r="X634" s="122"/>
      <c r="Y634" s="122"/>
      <c r="Z634" s="122"/>
      <c r="AA634" s="126"/>
      <c r="AB634" s="192" t="s">
        <v>3</v>
      </c>
      <c r="AC634" s="192"/>
      <c r="AD634" s="194">
        <f>IF(SUM(U22:U38)=0,0,+(SUM(U22:U38)/AD632))</f>
        <v>0.1824104234527687</v>
      </c>
      <c r="AE634" s="112"/>
      <c r="AF634" s="112"/>
      <c r="AG634" s="112"/>
    </row>
    <row r="635" spans="1:33" ht="22.5" customHeight="1" thickBot="1" x14ac:dyDescent="0.25">
      <c r="A635" s="187"/>
      <c r="B635" s="140"/>
      <c r="C635" s="140"/>
      <c r="D635" s="140"/>
      <c r="E635" s="129"/>
      <c r="F635" s="130"/>
      <c r="G635" s="136"/>
      <c r="H635" s="136"/>
      <c r="I635" s="122"/>
      <c r="J635" s="122"/>
      <c r="K635" s="122"/>
      <c r="L635" s="122"/>
      <c r="M635" s="122"/>
      <c r="N635" s="122"/>
      <c r="O635" s="122"/>
      <c r="P635" s="122"/>
      <c r="Q635" s="122"/>
      <c r="R635" s="122"/>
      <c r="S635" s="122"/>
      <c r="T635" s="122"/>
      <c r="U635" s="122"/>
      <c r="V635" s="122"/>
      <c r="W635" s="122"/>
      <c r="X635" s="122"/>
      <c r="Y635" s="122"/>
      <c r="Z635" s="122"/>
      <c r="AA635" s="126"/>
      <c r="AB635" s="189"/>
      <c r="AC635" s="189"/>
      <c r="AD635" s="190"/>
      <c r="AE635" s="112"/>
      <c r="AF635" s="112"/>
      <c r="AG635" s="112"/>
    </row>
    <row r="636" spans="1:33" ht="22.5" customHeight="1" thickBot="1" x14ac:dyDescent="0.25">
      <c r="A636" s="187"/>
      <c r="B636" s="140"/>
      <c r="C636" s="140"/>
      <c r="D636" s="140"/>
      <c r="E636" s="129"/>
      <c r="F636" s="130"/>
      <c r="G636" s="136"/>
      <c r="H636" s="136"/>
      <c r="I636" s="122"/>
      <c r="J636" s="122"/>
      <c r="K636" s="122"/>
      <c r="L636" s="122"/>
      <c r="M636" s="122"/>
      <c r="N636" s="122"/>
      <c r="O636" s="122"/>
      <c r="P636" s="122"/>
      <c r="Q636" s="122"/>
      <c r="R636" s="122"/>
      <c r="S636" s="122"/>
      <c r="T636" s="122"/>
      <c r="U636" s="122"/>
      <c r="V636" s="122"/>
      <c r="W636" s="122"/>
      <c r="X636" s="122"/>
      <c r="Y636" s="122"/>
      <c r="Z636" s="122"/>
      <c r="AA636" s="126"/>
      <c r="AB636" s="191" t="s">
        <v>2505</v>
      </c>
      <c r="AC636" s="191"/>
      <c r="AD636" s="191"/>
      <c r="AE636" s="112"/>
      <c r="AF636" s="112"/>
      <c r="AG636" s="112"/>
    </row>
    <row r="637" spans="1:33" ht="22.5" customHeight="1" thickBot="1" x14ac:dyDescent="0.25">
      <c r="A637" s="187"/>
      <c r="B637" s="140"/>
      <c r="C637" s="140"/>
      <c r="D637" s="140"/>
      <c r="E637" s="129"/>
      <c r="F637" s="130"/>
      <c r="G637" s="136"/>
      <c r="H637" s="136"/>
      <c r="I637" s="122"/>
      <c r="J637" s="122"/>
      <c r="K637" s="122"/>
      <c r="L637" s="122"/>
      <c r="M637" s="122"/>
      <c r="N637" s="122"/>
      <c r="O637" s="122"/>
      <c r="P637" s="122"/>
      <c r="Q637" s="122"/>
      <c r="R637" s="122"/>
      <c r="S637" s="122"/>
      <c r="T637" s="122"/>
      <c r="U637" s="122"/>
      <c r="V637" s="122"/>
      <c r="W637" s="122"/>
      <c r="X637" s="122"/>
      <c r="Y637" s="122"/>
      <c r="Z637" s="122"/>
      <c r="AA637" s="126"/>
      <c r="AB637" s="191"/>
      <c r="AC637" s="191"/>
      <c r="AD637" s="191"/>
      <c r="AE637" s="112"/>
      <c r="AF637" s="112"/>
      <c r="AG637" s="112"/>
    </row>
    <row r="638" spans="1:33" ht="22.5" customHeight="1" thickBot="1" x14ac:dyDescent="0.25">
      <c r="A638" s="187"/>
      <c r="B638" s="140"/>
      <c r="C638" s="140"/>
      <c r="D638" s="140"/>
      <c r="E638" s="129"/>
      <c r="F638" s="130"/>
      <c r="G638" s="136"/>
      <c r="H638" s="136"/>
      <c r="I638" s="122"/>
      <c r="J638" s="122"/>
      <c r="K638" s="122"/>
      <c r="L638" s="122"/>
      <c r="M638" s="122"/>
      <c r="N638" s="122"/>
      <c r="O638" s="122"/>
      <c r="P638" s="122"/>
      <c r="Q638" s="122"/>
      <c r="R638" s="122"/>
      <c r="S638" s="122"/>
      <c r="T638" s="122"/>
      <c r="U638" s="122"/>
      <c r="V638" s="122"/>
      <c r="W638" s="122"/>
      <c r="X638" s="122"/>
      <c r="Y638" s="122"/>
      <c r="Z638" s="122"/>
      <c r="AA638" s="126"/>
      <c r="AB638" s="192" t="s">
        <v>1</v>
      </c>
      <c r="AC638" s="192"/>
      <c r="AD638" s="184">
        <f>SUM(W39:W49)</f>
        <v>144</v>
      </c>
      <c r="AE638" s="112"/>
      <c r="AF638" s="112"/>
      <c r="AG638" s="112"/>
    </row>
    <row r="639" spans="1:33" ht="22.5" customHeight="1" thickBot="1" x14ac:dyDescent="0.25">
      <c r="A639" s="187"/>
      <c r="B639" s="140"/>
      <c r="C639" s="140"/>
      <c r="D639" s="140"/>
      <c r="E639" s="129"/>
      <c r="F639" s="130"/>
      <c r="G639" s="136"/>
      <c r="H639" s="136"/>
      <c r="I639" s="122"/>
      <c r="J639" s="122"/>
      <c r="K639" s="122"/>
      <c r="L639" s="122"/>
      <c r="M639" s="122"/>
      <c r="N639" s="122"/>
      <c r="O639" s="122"/>
      <c r="P639" s="122"/>
      <c r="Q639" s="122"/>
      <c r="R639" s="122"/>
      <c r="S639" s="122"/>
      <c r="T639" s="122"/>
      <c r="U639" s="122"/>
      <c r="V639" s="122"/>
      <c r="W639" s="122"/>
      <c r="X639" s="122"/>
      <c r="Y639" s="122"/>
      <c r="Z639" s="122"/>
      <c r="AA639" s="126"/>
      <c r="AB639" s="192" t="s">
        <v>2</v>
      </c>
      <c r="AC639" s="192"/>
      <c r="AD639" s="184">
        <f>SUM(N39:N49)</f>
        <v>274.57142857142856</v>
      </c>
      <c r="AE639" s="112"/>
      <c r="AF639" s="112"/>
      <c r="AG639" s="112"/>
    </row>
    <row r="640" spans="1:33" ht="22.5" customHeight="1" thickBot="1" x14ac:dyDescent="0.25">
      <c r="A640" s="187"/>
      <c r="B640" s="140"/>
      <c r="C640" s="140"/>
      <c r="D640" s="140"/>
      <c r="E640" s="129"/>
      <c r="F640" s="130"/>
      <c r="G640" s="136"/>
      <c r="H640" s="136"/>
      <c r="I640" s="122"/>
      <c r="J640" s="122"/>
      <c r="K640" s="122"/>
      <c r="L640" s="122"/>
      <c r="M640" s="122"/>
      <c r="N640" s="122"/>
      <c r="O640" s="122"/>
      <c r="P640" s="122"/>
      <c r="Q640" s="122"/>
      <c r="R640" s="122"/>
      <c r="S640" s="122"/>
      <c r="T640" s="122"/>
      <c r="U640" s="122"/>
      <c r="V640" s="122"/>
      <c r="W640" s="122"/>
      <c r="X640" s="122"/>
      <c r="Y640" s="122"/>
      <c r="Z640" s="122"/>
      <c r="AA640" s="126"/>
      <c r="AB640" s="192" t="s">
        <v>4</v>
      </c>
      <c r="AC640" s="192"/>
      <c r="AD640" s="193">
        <f>IF(SUM(V39:V49)=0,0,+(SUM(V39:V49)/AD638))</f>
        <v>6.6666666666666666E-2</v>
      </c>
      <c r="AE640" s="112"/>
      <c r="AF640" s="112"/>
      <c r="AG640" s="112"/>
    </row>
    <row r="641" spans="1:33" ht="22.5" customHeight="1" thickBot="1" x14ac:dyDescent="0.25">
      <c r="A641" s="187"/>
      <c r="B641" s="140"/>
      <c r="C641" s="140"/>
      <c r="D641" s="140"/>
      <c r="E641" s="129"/>
      <c r="F641" s="130"/>
      <c r="G641" s="136"/>
      <c r="H641" s="136"/>
      <c r="I641" s="122"/>
      <c r="J641" s="122"/>
      <c r="K641" s="122"/>
      <c r="L641" s="122"/>
      <c r="M641" s="122"/>
      <c r="N641" s="122"/>
      <c r="O641" s="122"/>
      <c r="P641" s="122"/>
      <c r="Q641" s="122"/>
      <c r="R641" s="122"/>
      <c r="S641" s="122"/>
      <c r="T641" s="122"/>
      <c r="U641" s="122"/>
      <c r="V641" s="122"/>
      <c r="W641" s="122"/>
      <c r="X641" s="122"/>
      <c r="Y641" s="122"/>
      <c r="Z641" s="122"/>
      <c r="AA641" s="126"/>
      <c r="AB641" s="192" t="s">
        <v>3</v>
      </c>
      <c r="AC641" s="192"/>
      <c r="AD641" s="194">
        <f>IF(SUM(U39:U49)=0,0,+(SUM(U39:U49)/AD639))</f>
        <v>3.4963579604578562E-2</v>
      </c>
      <c r="AE641" s="112"/>
      <c r="AF641" s="112"/>
      <c r="AG641" s="112"/>
    </row>
    <row r="642" spans="1:33" ht="22.5" customHeight="1" thickBot="1" x14ac:dyDescent="0.25">
      <c r="A642" s="187"/>
      <c r="B642" s="140"/>
      <c r="C642" s="140"/>
      <c r="D642" s="140"/>
      <c r="E642" s="129"/>
      <c r="F642" s="130"/>
      <c r="G642" s="136"/>
      <c r="H642" s="136"/>
      <c r="I642" s="122"/>
      <c r="J642" s="122"/>
      <c r="K642" s="122"/>
      <c r="L642" s="122"/>
      <c r="M642" s="122"/>
      <c r="N642" s="122"/>
      <c r="O642" s="122"/>
      <c r="P642" s="122"/>
      <c r="Q642" s="122"/>
      <c r="R642" s="122"/>
      <c r="S642" s="122"/>
      <c r="T642" s="122"/>
      <c r="U642" s="122"/>
      <c r="V642" s="122"/>
      <c r="W642" s="122"/>
      <c r="X642" s="122"/>
      <c r="Y642" s="122"/>
      <c r="Z642" s="122"/>
      <c r="AA642" s="126"/>
      <c r="AB642" s="189"/>
      <c r="AC642" s="189"/>
      <c r="AD642" s="190"/>
      <c r="AE642" s="112"/>
      <c r="AF642" s="112"/>
      <c r="AG642" s="112"/>
    </row>
    <row r="643" spans="1:33" ht="22.5" customHeight="1" thickBot="1" x14ac:dyDescent="0.25">
      <c r="A643" s="187"/>
      <c r="B643" s="140"/>
      <c r="C643" s="140"/>
      <c r="D643" s="140"/>
      <c r="E643" s="129"/>
      <c r="F643" s="130"/>
      <c r="G643" s="136"/>
      <c r="H643" s="136"/>
      <c r="I643" s="122"/>
      <c r="J643" s="122"/>
      <c r="K643" s="122"/>
      <c r="L643" s="122"/>
      <c r="M643" s="122"/>
      <c r="N643" s="122"/>
      <c r="O643" s="122"/>
      <c r="P643" s="122"/>
      <c r="Q643" s="122"/>
      <c r="R643" s="122"/>
      <c r="S643" s="122"/>
      <c r="T643" s="122"/>
      <c r="U643" s="122"/>
      <c r="V643" s="122"/>
      <c r="W643" s="122"/>
      <c r="X643" s="122"/>
      <c r="Y643" s="122"/>
      <c r="Z643" s="122"/>
      <c r="AA643" s="126"/>
      <c r="AB643" s="191" t="s">
        <v>2299</v>
      </c>
      <c r="AC643" s="191"/>
      <c r="AD643" s="191"/>
      <c r="AE643" s="112"/>
      <c r="AF643" s="112"/>
      <c r="AG643" s="112"/>
    </row>
    <row r="644" spans="1:33" ht="22.5" customHeight="1" thickBot="1" x14ac:dyDescent="0.25">
      <c r="A644" s="187"/>
      <c r="B644" s="140"/>
      <c r="C644" s="140"/>
      <c r="D644" s="140"/>
      <c r="E644" s="129"/>
      <c r="F644" s="130"/>
      <c r="G644" s="136"/>
      <c r="H644" s="136"/>
      <c r="I644" s="122"/>
      <c r="J644" s="122"/>
      <c r="K644" s="122"/>
      <c r="L644" s="122"/>
      <c r="M644" s="122"/>
      <c r="N644" s="122"/>
      <c r="O644" s="122"/>
      <c r="P644" s="122"/>
      <c r="Q644" s="122"/>
      <c r="R644" s="122"/>
      <c r="S644" s="122"/>
      <c r="T644" s="122"/>
      <c r="U644" s="122"/>
      <c r="V644" s="122"/>
      <c r="W644" s="122"/>
      <c r="X644" s="122"/>
      <c r="Y644" s="122"/>
      <c r="Z644" s="122"/>
      <c r="AA644" s="126"/>
      <c r="AB644" s="191"/>
      <c r="AC644" s="191"/>
      <c r="AD644" s="191"/>
      <c r="AE644" s="112"/>
      <c r="AF644" s="112"/>
      <c r="AG644" s="112"/>
    </row>
    <row r="645" spans="1:33" ht="22.5" customHeight="1" thickBot="1" x14ac:dyDescent="0.25">
      <c r="A645" s="187"/>
      <c r="B645" s="140"/>
      <c r="C645" s="140"/>
      <c r="D645" s="140"/>
      <c r="E645" s="129"/>
      <c r="F645" s="130"/>
      <c r="G645" s="136"/>
      <c r="H645" s="136"/>
      <c r="I645" s="122"/>
      <c r="J645" s="122"/>
      <c r="K645" s="122"/>
      <c r="L645" s="122"/>
      <c r="M645" s="122"/>
      <c r="N645" s="122"/>
      <c r="O645" s="122"/>
      <c r="P645" s="122"/>
      <c r="Q645" s="122"/>
      <c r="R645" s="122"/>
      <c r="S645" s="122"/>
      <c r="T645" s="122"/>
      <c r="U645" s="122"/>
      <c r="V645" s="122"/>
      <c r="W645" s="122"/>
      <c r="X645" s="122"/>
      <c r="Y645" s="122"/>
      <c r="Z645" s="122"/>
      <c r="AA645" s="126"/>
      <c r="AB645" s="192" t="s">
        <v>1</v>
      </c>
      <c r="AC645" s="192"/>
      <c r="AD645" s="184">
        <f>SUM(W50:W51)</f>
        <v>15.571428571428571</v>
      </c>
      <c r="AE645" s="112"/>
      <c r="AF645" s="112"/>
      <c r="AG645" s="112"/>
    </row>
    <row r="646" spans="1:33" ht="22.5" customHeight="1" thickBot="1" x14ac:dyDescent="0.25">
      <c r="A646" s="187"/>
      <c r="B646" s="140"/>
      <c r="C646" s="140"/>
      <c r="D646" s="140"/>
      <c r="E646" s="129"/>
      <c r="F646" s="130"/>
      <c r="G646" s="136"/>
      <c r="H646" s="136"/>
      <c r="I646" s="122"/>
      <c r="J646" s="122"/>
      <c r="K646" s="122"/>
      <c r="L646" s="122"/>
      <c r="M646" s="122"/>
      <c r="N646" s="122"/>
      <c r="O646" s="122"/>
      <c r="P646" s="122"/>
      <c r="Q646" s="122"/>
      <c r="R646" s="122"/>
      <c r="S646" s="122"/>
      <c r="T646" s="122"/>
      <c r="U646" s="122"/>
      <c r="V646" s="122"/>
      <c r="W646" s="122"/>
      <c r="X646" s="122"/>
      <c r="Y646" s="122"/>
      <c r="Z646" s="122"/>
      <c r="AA646" s="126"/>
      <c r="AB646" s="192" t="s">
        <v>2</v>
      </c>
      <c r="AC646" s="192"/>
      <c r="AD646" s="184">
        <f>SUM(N50:N51)</f>
        <v>15.571428571428571</v>
      </c>
      <c r="AE646" s="112"/>
      <c r="AF646" s="112"/>
      <c r="AG646" s="112"/>
    </row>
    <row r="647" spans="1:33" ht="22.5" customHeight="1" thickBot="1" x14ac:dyDescent="0.25">
      <c r="A647" s="187"/>
      <c r="B647" s="140"/>
      <c r="C647" s="140"/>
      <c r="D647" s="140"/>
      <c r="E647" s="129"/>
      <c r="F647" s="130"/>
      <c r="G647" s="136"/>
      <c r="H647" s="136"/>
      <c r="I647" s="122"/>
      <c r="J647" s="122"/>
      <c r="K647" s="122"/>
      <c r="L647" s="122"/>
      <c r="M647" s="122"/>
      <c r="N647" s="122"/>
      <c r="O647" s="122"/>
      <c r="P647" s="122"/>
      <c r="Q647" s="122"/>
      <c r="R647" s="122"/>
      <c r="S647" s="122"/>
      <c r="T647" s="122"/>
      <c r="U647" s="122"/>
      <c r="V647" s="122"/>
      <c r="W647" s="122"/>
      <c r="X647" s="122"/>
      <c r="Y647" s="122"/>
      <c r="Z647" s="122"/>
      <c r="AA647" s="126"/>
      <c r="AB647" s="192" t="s">
        <v>4</v>
      </c>
      <c r="AC647" s="192"/>
      <c r="AD647" s="193">
        <f>IF(SUM(V50:V51)=0,0,+(SUM(V50:V51)/AD645))</f>
        <v>0</v>
      </c>
      <c r="AE647" s="112"/>
      <c r="AF647" s="112"/>
      <c r="AG647" s="112"/>
    </row>
    <row r="648" spans="1:33" ht="22.5" customHeight="1" thickBot="1" x14ac:dyDescent="0.25">
      <c r="A648" s="187"/>
      <c r="B648" s="140"/>
      <c r="C648" s="140"/>
      <c r="D648" s="140"/>
      <c r="E648" s="129"/>
      <c r="F648" s="130"/>
      <c r="G648" s="136"/>
      <c r="H648" s="136"/>
      <c r="I648" s="122"/>
      <c r="J648" s="122"/>
      <c r="K648" s="122"/>
      <c r="L648" s="122"/>
      <c r="M648" s="122"/>
      <c r="N648" s="122"/>
      <c r="O648" s="122"/>
      <c r="P648" s="122"/>
      <c r="Q648" s="122"/>
      <c r="R648" s="122"/>
      <c r="S648" s="122"/>
      <c r="T648" s="122"/>
      <c r="U648" s="122"/>
      <c r="V648" s="122"/>
      <c r="W648" s="122"/>
      <c r="X648" s="122"/>
      <c r="Y648" s="122"/>
      <c r="Z648" s="122"/>
      <c r="AA648" s="126"/>
      <c r="AB648" s="192" t="s">
        <v>3</v>
      </c>
      <c r="AC648" s="192"/>
      <c r="AD648" s="194">
        <f>IF(SUM(U50:U51)=0,0,+(SUM(U50:U51)/AD646))</f>
        <v>0</v>
      </c>
      <c r="AE648" s="112"/>
      <c r="AF648" s="112"/>
      <c r="AG648" s="112"/>
    </row>
    <row r="649" spans="1:33" ht="22.5" customHeight="1" thickBot="1" x14ac:dyDescent="0.25">
      <c r="A649" s="187"/>
      <c r="B649" s="140"/>
      <c r="C649" s="140"/>
      <c r="D649" s="140"/>
      <c r="E649" s="129"/>
      <c r="F649" s="130"/>
      <c r="G649" s="136"/>
      <c r="H649" s="136"/>
      <c r="I649" s="122"/>
      <c r="J649" s="122"/>
      <c r="K649" s="122"/>
      <c r="L649" s="122"/>
      <c r="M649" s="122"/>
      <c r="N649" s="122"/>
      <c r="O649" s="122"/>
      <c r="P649" s="122"/>
      <c r="Q649" s="122"/>
      <c r="R649" s="122"/>
      <c r="S649" s="122"/>
      <c r="T649" s="122"/>
      <c r="U649" s="122"/>
      <c r="V649" s="122"/>
      <c r="W649" s="122"/>
      <c r="X649" s="122"/>
      <c r="Y649" s="122"/>
      <c r="Z649" s="122"/>
      <c r="AA649" s="126"/>
      <c r="AB649" s="189"/>
      <c r="AC649" s="189"/>
      <c r="AD649" s="190"/>
      <c r="AE649" s="112"/>
      <c r="AF649" s="112"/>
      <c r="AG649" s="112"/>
    </row>
    <row r="650" spans="1:33" ht="18" customHeight="1" thickBot="1" x14ac:dyDescent="0.25">
      <c r="A650" s="187"/>
      <c r="B650" s="140"/>
      <c r="C650" s="140"/>
      <c r="D650" s="140"/>
      <c r="E650" s="129"/>
      <c r="F650" s="130"/>
      <c r="G650" s="136"/>
      <c r="H650" s="136"/>
      <c r="I650" s="122"/>
      <c r="J650" s="122"/>
      <c r="K650" s="122"/>
      <c r="L650" s="122"/>
      <c r="M650" s="122"/>
      <c r="N650" s="122"/>
      <c r="O650" s="122"/>
      <c r="P650" s="122"/>
      <c r="Q650" s="122"/>
      <c r="R650" s="122"/>
      <c r="S650" s="122"/>
      <c r="T650" s="122"/>
      <c r="U650" s="122"/>
      <c r="V650" s="122"/>
      <c r="W650" s="122"/>
      <c r="X650" s="122"/>
      <c r="Y650" s="122"/>
      <c r="Z650" s="122"/>
      <c r="AA650" s="126"/>
      <c r="AB650" s="195" t="s">
        <v>2120</v>
      </c>
      <c r="AC650" s="195"/>
      <c r="AD650" s="195"/>
      <c r="AE650" s="112"/>
      <c r="AF650" s="112"/>
      <c r="AG650" s="112"/>
    </row>
    <row r="651" spans="1:33" ht="18" customHeight="1" thickBot="1" x14ac:dyDescent="0.25">
      <c r="A651" s="187"/>
      <c r="B651" s="140"/>
      <c r="C651" s="140"/>
      <c r="D651" s="140"/>
      <c r="E651" s="129"/>
      <c r="F651" s="130"/>
      <c r="G651" s="136"/>
      <c r="H651" s="136"/>
      <c r="I651" s="122"/>
      <c r="J651" s="122"/>
      <c r="K651" s="122"/>
      <c r="L651" s="122"/>
      <c r="M651" s="122"/>
      <c r="N651" s="122"/>
      <c r="O651" s="122"/>
      <c r="P651" s="122"/>
      <c r="Q651" s="122"/>
      <c r="R651" s="122"/>
      <c r="S651" s="122"/>
      <c r="T651" s="122"/>
      <c r="U651" s="122"/>
      <c r="V651" s="122"/>
      <c r="W651" s="122"/>
      <c r="X651" s="122"/>
      <c r="Y651" s="122"/>
      <c r="Z651" s="122"/>
      <c r="AA651" s="126"/>
      <c r="AB651" s="195"/>
      <c r="AC651" s="195"/>
      <c r="AD651" s="195"/>
      <c r="AE651" s="112"/>
      <c r="AF651" s="112"/>
      <c r="AG651" s="112"/>
    </row>
    <row r="652" spans="1:33" ht="22.5" customHeight="1" thickBot="1" x14ac:dyDescent="0.25">
      <c r="A652" s="187"/>
      <c r="B652" s="140"/>
      <c r="C652" s="140"/>
      <c r="D652" s="140"/>
      <c r="E652" s="129"/>
      <c r="F652" s="130"/>
      <c r="G652" s="136"/>
      <c r="H652" s="136"/>
      <c r="I652" s="122"/>
      <c r="J652" s="122"/>
      <c r="K652" s="122"/>
      <c r="L652" s="122"/>
      <c r="M652" s="122"/>
      <c r="N652" s="122"/>
      <c r="O652" s="122"/>
      <c r="P652" s="122"/>
      <c r="Q652" s="122"/>
      <c r="R652" s="122"/>
      <c r="S652" s="122"/>
      <c r="T652" s="122"/>
      <c r="U652" s="122"/>
      <c r="V652" s="122"/>
      <c r="W652" s="122"/>
      <c r="X652" s="122"/>
      <c r="Y652" s="122"/>
      <c r="Z652" s="122"/>
      <c r="AA652" s="126"/>
      <c r="AB652" s="185" t="s">
        <v>1</v>
      </c>
      <c r="AC652" s="185"/>
      <c r="AD652" s="184">
        <f>SUM(W52:W74)</f>
        <v>406.85714285714278</v>
      </c>
      <c r="AE652" s="112"/>
      <c r="AF652" s="112"/>
      <c r="AG652" s="112"/>
    </row>
    <row r="653" spans="1:33" ht="22.5" customHeight="1" thickBot="1" x14ac:dyDescent="0.25">
      <c r="A653" s="187"/>
      <c r="B653" s="140"/>
      <c r="C653" s="140"/>
      <c r="D653" s="140"/>
      <c r="E653" s="129"/>
      <c r="F653" s="130"/>
      <c r="G653" s="136"/>
      <c r="H653" s="136"/>
      <c r="I653" s="122"/>
      <c r="J653" s="122"/>
      <c r="K653" s="122"/>
      <c r="L653" s="122"/>
      <c r="M653" s="122"/>
      <c r="N653" s="122"/>
      <c r="O653" s="122"/>
      <c r="P653" s="122"/>
      <c r="Q653" s="122"/>
      <c r="R653" s="122"/>
      <c r="S653" s="122"/>
      <c r="T653" s="122"/>
      <c r="U653" s="122"/>
      <c r="V653" s="122"/>
      <c r="W653" s="122"/>
      <c r="X653" s="122"/>
      <c r="Y653" s="122"/>
      <c r="Z653" s="122"/>
      <c r="AA653" s="126"/>
      <c r="AB653" s="185" t="s">
        <v>2</v>
      </c>
      <c r="AC653" s="185"/>
      <c r="AD653" s="184">
        <f>SUM(N52:N74)</f>
        <v>406.85714285714278</v>
      </c>
      <c r="AE653" s="112"/>
      <c r="AF653" s="112"/>
      <c r="AG653" s="112"/>
    </row>
    <row r="654" spans="1:33" ht="22.5" customHeight="1" thickBot="1" x14ac:dyDescent="0.25">
      <c r="A654" s="187"/>
      <c r="B654" s="140"/>
      <c r="C654" s="140"/>
      <c r="D654" s="140"/>
      <c r="E654" s="129"/>
      <c r="F654" s="130"/>
      <c r="G654" s="136"/>
      <c r="H654" s="136"/>
      <c r="I654" s="122"/>
      <c r="J654" s="122"/>
      <c r="K654" s="122"/>
      <c r="L654" s="122"/>
      <c r="M654" s="122"/>
      <c r="N654" s="122"/>
      <c r="O654" s="122"/>
      <c r="P654" s="122"/>
      <c r="Q654" s="122"/>
      <c r="R654" s="122"/>
      <c r="S654" s="122"/>
      <c r="T654" s="122"/>
      <c r="U654" s="122"/>
      <c r="V654" s="122"/>
      <c r="W654" s="122"/>
      <c r="X654" s="122"/>
      <c r="Y654" s="122"/>
      <c r="Z654" s="122"/>
      <c r="AA654" s="126"/>
      <c r="AB654" s="185" t="s">
        <v>4</v>
      </c>
      <c r="AC654" s="185"/>
      <c r="AD654" s="186">
        <f>IF(SUM(V52:V74)=0,0,+(SUM(V52:V74)/AD652))</f>
        <v>0.65368679775280913</v>
      </c>
      <c r="AE654" s="112"/>
      <c r="AF654" s="112"/>
      <c r="AG654" s="112"/>
    </row>
    <row r="655" spans="1:33" ht="22.5" customHeight="1" thickBot="1" x14ac:dyDescent="0.25">
      <c r="A655" s="187"/>
      <c r="B655" s="140"/>
      <c r="C655" s="140"/>
      <c r="D655" s="140"/>
      <c r="E655" s="129"/>
      <c r="F655" s="130"/>
      <c r="G655" s="136"/>
      <c r="H655" s="136"/>
      <c r="I655" s="122"/>
      <c r="J655" s="122"/>
      <c r="K655" s="122"/>
      <c r="L655" s="122"/>
      <c r="M655" s="122"/>
      <c r="N655" s="122"/>
      <c r="O655" s="122"/>
      <c r="P655" s="122"/>
      <c r="Q655" s="122"/>
      <c r="R655" s="122"/>
      <c r="S655" s="122"/>
      <c r="T655" s="122"/>
      <c r="U655" s="122"/>
      <c r="V655" s="122"/>
      <c r="W655" s="122"/>
      <c r="X655" s="122"/>
      <c r="Y655" s="122"/>
      <c r="Z655" s="122"/>
      <c r="AA655" s="126"/>
      <c r="AB655" s="185" t="s">
        <v>3</v>
      </c>
      <c r="AC655" s="185"/>
      <c r="AD655" s="196">
        <f>IF(SUM(U52:U74)=0,0,+(SUM(U52:U74)/AD653))</f>
        <v>0.65368679775280913</v>
      </c>
      <c r="AE655" s="112"/>
      <c r="AF655" s="112"/>
      <c r="AG655" s="112"/>
    </row>
    <row r="656" spans="1:33" ht="22.5" customHeight="1" thickBot="1" x14ac:dyDescent="0.25">
      <c r="A656" s="187"/>
      <c r="B656" s="140"/>
      <c r="C656" s="140"/>
      <c r="D656" s="140"/>
      <c r="E656" s="129"/>
      <c r="F656" s="130"/>
      <c r="G656" s="136"/>
      <c r="H656" s="136"/>
      <c r="I656" s="122"/>
      <c r="J656" s="122"/>
      <c r="K656" s="122"/>
      <c r="L656" s="122"/>
      <c r="M656" s="122"/>
      <c r="N656" s="122"/>
      <c r="O656" s="122"/>
      <c r="P656" s="122"/>
      <c r="Q656" s="122"/>
      <c r="R656" s="122"/>
      <c r="S656" s="122"/>
      <c r="T656" s="122"/>
      <c r="U656" s="122"/>
      <c r="V656" s="122"/>
      <c r="W656" s="122"/>
      <c r="X656" s="122"/>
      <c r="Y656" s="122"/>
      <c r="Z656" s="122"/>
      <c r="AA656" s="126"/>
      <c r="AB656" s="189"/>
      <c r="AC656" s="189"/>
      <c r="AD656" s="190"/>
      <c r="AE656" s="112"/>
      <c r="AF656" s="112"/>
      <c r="AG656" s="112"/>
    </row>
    <row r="657" spans="1:33" ht="18.75" customHeight="1" thickBot="1" x14ac:dyDescent="0.25">
      <c r="A657" s="187"/>
      <c r="B657" s="140"/>
      <c r="C657" s="140"/>
      <c r="D657" s="140"/>
      <c r="E657" s="129"/>
      <c r="F657" s="130"/>
      <c r="G657" s="136"/>
      <c r="H657" s="136"/>
      <c r="I657" s="122"/>
      <c r="J657" s="122"/>
      <c r="K657" s="122"/>
      <c r="L657" s="122"/>
      <c r="M657" s="122"/>
      <c r="N657" s="122"/>
      <c r="O657" s="122"/>
      <c r="P657" s="122"/>
      <c r="Q657" s="122"/>
      <c r="R657" s="122"/>
      <c r="S657" s="122"/>
      <c r="T657" s="122"/>
      <c r="U657" s="122"/>
      <c r="V657" s="122"/>
      <c r="W657" s="122"/>
      <c r="X657" s="122"/>
      <c r="Y657" s="122"/>
      <c r="Z657" s="122"/>
      <c r="AA657" s="126"/>
      <c r="AB657" s="195" t="s">
        <v>2119</v>
      </c>
      <c r="AC657" s="195"/>
      <c r="AD657" s="195"/>
      <c r="AE657" s="112"/>
      <c r="AF657" s="112"/>
      <c r="AG657" s="112"/>
    </row>
    <row r="658" spans="1:33" ht="18" customHeight="1" thickBot="1" x14ac:dyDescent="0.25">
      <c r="A658" s="187"/>
      <c r="B658" s="140"/>
      <c r="C658" s="140"/>
      <c r="D658" s="140"/>
      <c r="E658" s="129"/>
      <c r="F658" s="130"/>
      <c r="G658" s="136"/>
      <c r="H658" s="136"/>
      <c r="I658" s="122"/>
      <c r="J658" s="122"/>
      <c r="K658" s="122"/>
      <c r="L658" s="122"/>
      <c r="M658" s="122"/>
      <c r="N658" s="122"/>
      <c r="O658" s="122"/>
      <c r="P658" s="122"/>
      <c r="Q658" s="122"/>
      <c r="R658" s="122"/>
      <c r="S658" s="122"/>
      <c r="T658" s="122"/>
      <c r="U658" s="122"/>
      <c r="V658" s="122"/>
      <c r="W658" s="122"/>
      <c r="X658" s="122"/>
      <c r="Y658" s="122"/>
      <c r="Z658" s="122"/>
      <c r="AA658" s="126"/>
      <c r="AB658" s="195"/>
      <c r="AC658" s="195"/>
      <c r="AD658" s="195"/>
      <c r="AE658" s="112"/>
      <c r="AF658" s="112"/>
      <c r="AG658" s="112"/>
    </row>
    <row r="659" spans="1:33" ht="22.5" customHeight="1" thickBot="1" x14ac:dyDescent="0.25">
      <c r="A659" s="187"/>
      <c r="B659" s="140"/>
      <c r="C659" s="140"/>
      <c r="D659" s="140"/>
      <c r="E659" s="129"/>
      <c r="F659" s="130"/>
      <c r="G659" s="136"/>
      <c r="H659" s="136"/>
      <c r="I659" s="122"/>
      <c r="J659" s="122"/>
      <c r="K659" s="122"/>
      <c r="L659" s="122"/>
      <c r="M659" s="122"/>
      <c r="N659" s="122"/>
      <c r="O659" s="122"/>
      <c r="P659" s="122"/>
      <c r="Q659" s="122"/>
      <c r="R659" s="122"/>
      <c r="S659" s="122"/>
      <c r="T659" s="122"/>
      <c r="U659" s="122"/>
      <c r="V659" s="122"/>
      <c r="W659" s="122"/>
      <c r="X659" s="122"/>
      <c r="Y659" s="122"/>
      <c r="Z659" s="122"/>
      <c r="AA659" s="126"/>
      <c r="AB659" s="185" t="s">
        <v>1</v>
      </c>
      <c r="AC659" s="185"/>
      <c r="AD659" s="184">
        <f>SUM(W75:W81)</f>
        <v>133.42857142857142</v>
      </c>
      <c r="AE659" s="112"/>
      <c r="AF659" s="112"/>
      <c r="AG659" s="112"/>
    </row>
    <row r="660" spans="1:33" ht="22.5" customHeight="1" thickBot="1" x14ac:dyDescent="0.25">
      <c r="A660" s="187"/>
      <c r="B660" s="140"/>
      <c r="C660" s="140"/>
      <c r="D660" s="140"/>
      <c r="E660" s="129"/>
      <c r="F660" s="130"/>
      <c r="G660" s="136"/>
      <c r="H660" s="136"/>
      <c r="I660" s="122"/>
      <c r="J660" s="122"/>
      <c r="K660" s="122"/>
      <c r="L660" s="122"/>
      <c r="M660" s="122"/>
      <c r="N660" s="122"/>
      <c r="O660" s="122"/>
      <c r="P660" s="122"/>
      <c r="Q660" s="122"/>
      <c r="R660" s="122"/>
      <c r="S660" s="122"/>
      <c r="T660" s="122"/>
      <c r="U660" s="122"/>
      <c r="V660" s="122"/>
      <c r="W660" s="122"/>
      <c r="X660" s="122"/>
      <c r="Y660" s="122"/>
      <c r="Z660" s="122"/>
      <c r="AA660" s="126"/>
      <c r="AB660" s="185" t="s">
        <v>2</v>
      </c>
      <c r="AC660" s="185"/>
      <c r="AD660" s="184">
        <f>SUM(N75:N81)</f>
        <v>133.42857142857142</v>
      </c>
      <c r="AE660" s="112"/>
      <c r="AF660" s="112"/>
      <c r="AG660" s="112"/>
    </row>
    <row r="661" spans="1:33" ht="22.5" customHeight="1" thickBot="1" x14ac:dyDescent="0.25">
      <c r="A661" s="187"/>
      <c r="B661" s="140"/>
      <c r="C661" s="140"/>
      <c r="D661" s="140"/>
      <c r="E661" s="129"/>
      <c r="F661" s="130"/>
      <c r="G661" s="136"/>
      <c r="H661" s="136"/>
      <c r="I661" s="122"/>
      <c r="J661" s="122"/>
      <c r="K661" s="122"/>
      <c r="L661" s="122"/>
      <c r="M661" s="122"/>
      <c r="N661" s="122"/>
      <c r="O661" s="122"/>
      <c r="P661" s="122"/>
      <c r="Q661" s="122"/>
      <c r="R661" s="122"/>
      <c r="S661" s="122"/>
      <c r="T661" s="122"/>
      <c r="U661" s="122"/>
      <c r="V661" s="122"/>
      <c r="W661" s="122"/>
      <c r="X661" s="122"/>
      <c r="Y661" s="122"/>
      <c r="Z661" s="122"/>
      <c r="AA661" s="126"/>
      <c r="AB661" s="185" t="s">
        <v>4</v>
      </c>
      <c r="AC661" s="185"/>
      <c r="AD661" s="186">
        <f>IF(SUM(V75:V81)=0,0,+(SUM(V75:V81)/AD659))</f>
        <v>0.47890792291220557</v>
      </c>
      <c r="AE661" s="112"/>
      <c r="AF661" s="112"/>
      <c r="AG661" s="112"/>
    </row>
    <row r="662" spans="1:33" ht="22.5" customHeight="1" thickBot="1" x14ac:dyDescent="0.25">
      <c r="A662" s="187"/>
      <c r="B662" s="140"/>
      <c r="C662" s="140"/>
      <c r="D662" s="140"/>
      <c r="E662" s="129"/>
      <c r="F662" s="130"/>
      <c r="G662" s="136"/>
      <c r="H662" s="136"/>
      <c r="I662" s="122"/>
      <c r="J662" s="122"/>
      <c r="K662" s="122"/>
      <c r="L662" s="122"/>
      <c r="M662" s="122"/>
      <c r="N662" s="122"/>
      <c r="O662" s="122"/>
      <c r="P662" s="122"/>
      <c r="Q662" s="122"/>
      <c r="R662" s="122"/>
      <c r="S662" s="122"/>
      <c r="T662" s="122"/>
      <c r="U662" s="122"/>
      <c r="V662" s="122"/>
      <c r="W662" s="122"/>
      <c r="X662" s="122"/>
      <c r="Y662" s="122"/>
      <c r="Z662" s="122"/>
      <c r="AA662" s="126"/>
      <c r="AB662" s="185" t="s">
        <v>3</v>
      </c>
      <c r="AC662" s="185"/>
      <c r="AD662" s="196">
        <f>IF(SUM(U75:U81)=0,0,+(SUM(U75:U81)/AD660))</f>
        <v>0.47890792291220557</v>
      </c>
      <c r="AE662" s="112"/>
      <c r="AF662" s="112"/>
      <c r="AG662" s="112"/>
    </row>
    <row r="663" spans="1:33" ht="22.5" customHeight="1" thickBot="1" x14ac:dyDescent="0.25">
      <c r="A663" s="187"/>
      <c r="B663" s="140"/>
      <c r="C663" s="140"/>
      <c r="D663" s="140"/>
      <c r="E663" s="129"/>
      <c r="F663" s="130"/>
      <c r="G663" s="136"/>
      <c r="H663" s="136"/>
      <c r="I663" s="122"/>
      <c r="J663" s="122"/>
      <c r="K663" s="122"/>
      <c r="L663" s="122"/>
      <c r="M663" s="122"/>
      <c r="N663" s="122"/>
      <c r="O663" s="122"/>
      <c r="P663" s="122"/>
      <c r="Q663" s="122"/>
      <c r="R663" s="122"/>
      <c r="S663" s="122"/>
      <c r="T663" s="122"/>
      <c r="U663" s="122"/>
      <c r="V663" s="122"/>
      <c r="W663" s="122"/>
      <c r="X663" s="122"/>
      <c r="Y663" s="122"/>
      <c r="Z663" s="122"/>
      <c r="AA663" s="126"/>
      <c r="AB663" s="189"/>
      <c r="AC663" s="189"/>
      <c r="AD663" s="190"/>
      <c r="AE663" s="112"/>
      <c r="AF663" s="112"/>
      <c r="AG663" s="112"/>
    </row>
    <row r="664" spans="1:33" ht="13.5" thickBot="1" x14ac:dyDescent="0.25">
      <c r="A664" s="187"/>
      <c r="B664" s="140"/>
      <c r="C664" s="140"/>
      <c r="D664" s="140"/>
      <c r="E664" s="129"/>
      <c r="F664" s="130"/>
      <c r="G664" s="136"/>
      <c r="H664" s="136"/>
      <c r="I664" s="122"/>
      <c r="J664" s="122"/>
      <c r="K664" s="122"/>
      <c r="L664" s="122"/>
      <c r="M664" s="122"/>
      <c r="N664" s="122"/>
      <c r="O664" s="122"/>
      <c r="P664" s="122"/>
      <c r="Q664" s="122"/>
      <c r="R664" s="122"/>
      <c r="S664" s="122"/>
      <c r="T664" s="122"/>
      <c r="U664" s="122"/>
      <c r="V664" s="122"/>
      <c r="W664" s="122"/>
      <c r="X664" s="122"/>
      <c r="Y664" s="122"/>
      <c r="Z664" s="122"/>
      <c r="AA664" s="126"/>
      <c r="AB664" s="195" t="s">
        <v>1800</v>
      </c>
      <c r="AC664" s="195"/>
      <c r="AD664" s="195"/>
      <c r="AE664" s="112"/>
      <c r="AF664" s="112"/>
      <c r="AG664" s="112"/>
    </row>
    <row r="665" spans="1:33" ht="13.5" thickBot="1" x14ac:dyDescent="0.25">
      <c r="A665" s="187"/>
      <c r="B665" s="140"/>
      <c r="C665" s="140"/>
      <c r="D665" s="140"/>
      <c r="E665" s="129"/>
      <c r="F665" s="130"/>
      <c r="G665" s="136"/>
      <c r="H665" s="136"/>
      <c r="I665" s="122"/>
      <c r="J665" s="122"/>
      <c r="K665" s="122"/>
      <c r="L665" s="122"/>
      <c r="M665" s="122"/>
      <c r="N665" s="122"/>
      <c r="O665" s="122"/>
      <c r="P665" s="122"/>
      <c r="Q665" s="122"/>
      <c r="R665" s="122"/>
      <c r="S665" s="122"/>
      <c r="T665" s="122"/>
      <c r="U665" s="122"/>
      <c r="V665" s="122"/>
      <c r="W665" s="122"/>
      <c r="X665" s="122"/>
      <c r="Y665" s="122"/>
      <c r="Z665" s="122"/>
      <c r="AA665" s="126"/>
      <c r="AB665" s="195"/>
      <c r="AC665" s="195"/>
      <c r="AD665" s="195"/>
      <c r="AE665" s="112"/>
      <c r="AF665" s="112"/>
      <c r="AG665" s="112"/>
    </row>
    <row r="666" spans="1:33" ht="13.5" thickBot="1" x14ac:dyDescent="0.25">
      <c r="A666" s="187"/>
      <c r="B666" s="140"/>
      <c r="C666" s="140"/>
      <c r="D666" s="140"/>
      <c r="E666" s="129"/>
      <c r="F666" s="130"/>
      <c r="G666" s="136"/>
      <c r="H666" s="136"/>
      <c r="I666" s="122"/>
      <c r="J666" s="122"/>
      <c r="K666" s="122"/>
      <c r="L666" s="122"/>
      <c r="M666" s="122"/>
      <c r="N666" s="122"/>
      <c r="O666" s="122"/>
      <c r="P666" s="122"/>
      <c r="Q666" s="122"/>
      <c r="R666" s="122"/>
      <c r="S666" s="122"/>
      <c r="T666" s="122"/>
      <c r="U666" s="122"/>
      <c r="V666" s="122"/>
      <c r="W666" s="122"/>
      <c r="X666" s="122"/>
      <c r="Y666" s="122"/>
      <c r="Z666" s="122"/>
      <c r="AA666" s="126"/>
      <c r="AB666" s="185" t="s">
        <v>1</v>
      </c>
      <c r="AC666" s="185"/>
      <c r="AD666" s="184">
        <f>SUM(W82:W89)</f>
        <v>209.71428571428569</v>
      </c>
      <c r="AE666" s="112"/>
      <c r="AF666" s="112"/>
      <c r="AG666" s="112"/>
    </row>
    <row r="667" spans="1:33" ht="13.5" thickBot="1" x14ac:dyDescent="0.25">
      <c r="A667" s="187"/>
      <c r="B667" s="140"/>
      <c r="C667" s="140"/>
      <c r="D667" s="140"/>
      <c r="E667" s="129"/>
      <c r="F667" s="130"/>
      <c r="G667" s="136"/>
      <c r="H667" s="136"/>
      <c r="I667" s="122"/>
      <c r="J667" s="122"/>
      <c r="K667" s="122"/>
      <c r="L667" s="122"/>
      <c r="M667" s="122"/>
      <c r="N667" s="122"/>
      <c r="O667" s="122"/>
      <c r="P667" s="122"/>
      <c r="Q667" s="122"/>
      <c r="R667" s="122"/>
      <c r="S667" s="122"/>
      <c r="T667" s="122"/>
      <c r="U667" s="122"/>
      <c r="V667" s="122"/>
      <c r="W667" s="122"/>
      <c r="X667" s="122"/>
      <c r="Y667" s="122"/>
      <c r="Z667" s="122"/>
      <c r="AA667" s="126"/>
      <c r="AB667" s="185" t="s">
        <v>2</v>
      </c>
      <c r="AC667" s="185"/>
      <c r="AD667" s="184">
        <f>SUM(N82:N89)</f>
        <v>209.71428571428569</v>
      </c>
      <c r="AE667" s="112"/>
      <c r="AF667" s="112"/>
      <c r="AG667" s="112"/>
    </row>
    <row r="668" spans="1:33" ht="24" thickBot="1" x14ac:dyDescent="0.25">
      <c r="A668" s="187"/>
      <c r="B668" s="140"/>
      <c r="C668" s="140"/>
      <c r="D668" s="140"/>
      <c r="E668" s="129"/>
      <c r="F668" s="130"/>
      <c r="G668" s="136"/>
      <c r="H668" s="136"/>
      <c r="I668" s="122"/>
      <c r="J668" s="122"/>
      <c r="K668" s="122"/>
      <c r="L668" s="122"/>
      <c r="M668" s="122"/>
      <c r="N668" s="122"/>
      <c r="O668" s="122"/>
      <c r="P668" s="122"/>
      <c r="Q668" s="122"/>
      <c r="R668" s="122"/>
      <c r="S668" s="122"/>
      <c r="T668" s="122"/>
      <c r="U668" s="122"/>
      <c r="V668" s="122"/>
      <c r="W668" s="122"/>
      <c r="X668" s="122"/>
      <c r="Y668" s="122"/>
      <c r="Z668" s="122"/>
      <c r="AA668" s="126"/>
      <c r="AB668" s="185" t="s">
        <v>4</v>
      </c>
      <c r="AC668" s="185"/>
      <c r="AD668" s="186">
        <f>IF(SUM(V82:V89)=0,0,+(SUM(V82:V89)/AD666))</f>
        <v>0.56880108991825618</v>
      </c>
      <c r="AE668" s="112"/>
      <c r="AF668" s="112"/>
      <c r="AG668" s="112"/>
    </row>
    <row r="669" spans="1:33" ht="24" thickBot="1" x14ac:dyDescent="0.25">
      <c r="A669" s="187"/>
      <c r="B669" s="140"/>
      <c r="C669" s="140"/>
      <c r="D669" s="140"/>
      <c r="E669" s="129"/>
      <c r="F669" s="130"/>
      <c r="G669" s="136"/>
      <c r="H669" s="136"/>
      <c r="I669" s="122"/>
      <c r="J669" s="122"/>
      <c r="K669" s="122"/>
      <c r="L669" s="122"/>
      <c r="M669" s="122"/>
      <c r="N669" s="122"/>
      <c r="O669" s="122"/>
      <c r="P669" s="122"/>
      <c r="Q669" s="122"/>
      <c r="R669" s="122"/>
      <c r="S669" s="122"/>
      <c r="T669" s="122"/>
      <c r="U669" s="122"/>
      <c r="V669" s="122"/>
      <c r="W669" s="122"/>
      <c r="X669" s="122"/>
      <c r="Y669" s="122"/>
      <c r="Z669" s="122"/>
      <c r="AA669" s="126"/>
      <c r="AB669" s="185" t="s">
        <v>3</v>
      </c>
      <c r="AC669" s="185"/>
      <c r="AD669" s="196">
        <f>IF(SUM(U82:U89)=0,0,+(SUM(U82:U89)/AD667))</f>
        <v>0.56880108991825618</v>
      </c>
      <c r="AE669" s="112"/>
      <c r="AF669" s="112"/>
      <c r="AG669" s="112"/>
    </row>
    <row r="670" spans="1:33" ht="24" thickBot="1" x14ac:dyDescent="0.25">
      <c r="A670" s="187"/>
      <c r="B670" s="140"/>
      <c r="C670" s="140"/>
      <c r="D670" s="140"/>
      <c r="E670" s="129"/>
      <c r="F670" s="130"/>
      <c r="G670" s="136"/>
      <c r="H670" s="136"/>
      <c r="I670" s="122"/>
      <c r="J670" s="122"/>
      <c r="K670" s="122"/>
      <c r="L670" s="122"/>
      <c r="M670" s="122"/>
      <c r="N670" s="122"/>
      <c r="O670" s="122"/>
      <c r="P670" s="122"/>
      <c r="Q670" s="122"/>
      <c r="R670" s="122"/>
      <c r="S670" s="122"/>
      <c r="T670" s="122"/>
      <c r="U670" s="122"/>
      <c r="V670" s="122"/>
      <c r="W670" s="122"/>
      <c r="X670" s="122"/>
      <c r="Y670" s="122"/>
      <c r="Z670" s="122"/>
      <c r="AA670" s="126"/>
      <c r="AB670" s="189"/>
      <c r="AC670" s="189"/>
      <c r="AD670" s="190"/>
      <c r="AE670" s="112"/>
      <c r="AF670" s="112"/>
      <c r="AG670" s="112"/>
    </row>
    <row r="671" spans="1:33" ht="13.5" thickBot="1" x14ac:dyDescent="0.25">
      <c r="A671" s="187"/>
      <c r="B671" s="140"/>
      <c r="C671" s="140"/>
      <c r="D671" s="140"/>
      <c r="E671" s="129"/>
      <c r="F671" s="130"/>
      <c r="G671" s="136"/>
      <c r="H671" s="136"/>
      <c r="I671" s="122"/>
      <c r="J671" s="122"/>
      <c r="K671" s="122"/>
      <c r="L671" s="122"/>
      <c r="M671" s="122"/>
      <c r="N671" s="122"/>
      <c r="O671" s="122"/>
      <c r="P671" s="122"/>
      <c r="Q671" s="122"/>
      <c r="R671" s="122"/>
      <c r="S671" s="122"/>
      <c r="T671" s="122"/>
      <c r="U671" s="122"/>
      <c r="V671" s="122"/>
      <c r="W671" s="122"/>
      <c r="X671" s="122"/>
      <c r="Y671" s="122"/>
      <c r="Z671" s="122"/>
      <c r="AA671" s="126"/>
      <c r="AB671" s="195" t="s">
        <v>1747</v>
      </c>
      <c r="AC671" s="195"/>
      <c r="AD671" s="195"/>
      <c r="AE671" s="112"/>
      <c r="AF671" s="112"/>
      <c r="AG671" s="112"/>
    </row>
    <row r="672" spans="1:33" ht="13.5" thickBot="1" x14ac:dyDescent="0.25">
      <c r="A672" s="187"/>
      <c r="B672" s="140"/>
      <c r="C672" s="140"/>
      <c r="D672" s="140"/>
      <c r="E672" s="129"/>
      <c r="F672" s="130"/>
      <c r="G672" s="136"/>
      <c r="H672" s="136"/>
      <c r="I672" s="122"/>
      <c r="J672" s="122"/>
      <c r="K672" s="122"/>
      <c r="L672" s="122"/>
      <c r="M672" s="122"/>
      <c r="N672" s="122"/>
      <c r="O672" s="122"/>
      <c r="P672" s="122"/>
      <c r="Q672" s="122"/>
      <c r="R672" s="122"/>
      <c r="S672" s="122"/>
      <c r="T672" s="122"/>
      <c r="U672" s="122"/>
      <c r="V672" s="122"/>
      <c r="W672" s="122"/>
      <c r="X672" s="122"/>
      <c r="Y672" s="122"/>
      <c r="Z672" s="122"/>
      <c r="AA672" s="126"/>
      <c r="AB672" s="195"/>
      <c r="AC672" s="195"/>
      <c r="AD672" s="195"/>
      <c r="AE672" s="112"/>
      <c r="AF672" s="112"/>
      <c r="AG672" s="112"/>
    </row>
    <row r="673" spans="1:33" ht="13.5" thickBot="1" x14ac:dyDescent="0.25">
      <c r="A673" s="187"/>
      <c r="B673" s="140"/>
      <c r="C673" s="140"/>
      <c r="D673" s="140"/>
      <c r="E673" s="129"/>
      <c r="F673" s="130"/>
      <c r="G673" s="136"/>
      <c r="H673" s="136"/>
      <c r="I673" s="122"/>
      <c r="J673" s="122"/>
      <c r="K673" s="122"/>
      <c r="L673" s="122"/>
      <c r="M673" s="122"/>
      <c r="N673" s="122"/>
      <c r="O673" s="122"/>
      <c r="P673" s="122"/>
      <c r="Q673" s="122"/>
      <c r="R673" s="122"/>
      <c r="S673" s="122"/>
      <c r="T673" s="122"/>
      <c r="U673" s="122"/>
      <c r="V673" s="122"/>
      <c r="W673" s="122"/>
      <c r="X673" s="122"/>
      <c r="Y673" s="122"/>
      <c r="Z673" s="122"/>
      <c r="AA673" s="126"/>
      <c r="AB673" s="185" t="s">
        <v>1</v>
      </c>
      <c r="AC673" s="185"/>
      <c r="AD673" s="184">
        <f>SUM(W90:W189)</f>
        <v>2082.5714285714284</v>
      </c>
      <c r="AE673" s="112"/>
      <c r="AF673" s="112"/>
      <c r="AG673" s="112"/>
    </row>
    <row r="674" spans="1:33" ht="13.5" thickBot="1" x14ac:dyDescent="0.25">
      <c r="A674" s="187"/>
      <c r="B674" s="140"/>
      <c r="C674" s="140"/>
      <c r="D674" s="140"/>
      <c r="E674" s="129"/>
      <c r="F674" s="130"/>
      <c r="G674" s="136"/>
      <c r="H674" s="136"/>
      <c r="I674" s="122"/>
      <c r="J674" s="122"/>
      <c r="K674" s="122"/>
      <c r="L674" s="122"/>
      <c r="M674" s="122"/>
      <c r="N674" s="122"/>
      <c r="O674" s="122"/>
      <c r="P674" s="122"/>
      <c r="Q674" s="122"/>
      <c r="R674" s="122"/>
      <c r="S674" s="122"/>
      <c r="T674" s="122"/>
      <c r="U674" s="122"/>
      <c r="V674" s="122"/>
      <c r="W674" s="122"/>
      <c r="X674" s="122"/>
      <c r="Y674" s="122"/>
      <c r="Z674" s="122"/>
      <c r="AA674" s="126"/>
      <c r="AB674" s="185" t="s">
        <v>2</v>
      </c>
      <c r="AC674" s="185"/>
      <c r="AD674" s="184">
        <f>SUM(N90:N189)</f>
        <v>2082.5714285714284</v>
      </c>
      <c r="AE674" s="112"/>
      <c r="AF674" s="112"/>
      <c r="AG674" s="112"/>
    </row>
    <row r="675" spans="1:33" ht="24" thickBot="1" x14ac:dyDescent="0.25">
      <c r="A675" s="187"/>
      <c r="B675" s="140"/>
      <c r="C675" s="140"/>
      <c r="D675" s="140"/>
      <c r="E675" s="129"/>
      <c r="F675" s="130"/>
      <c r="G675" s="136"/>
      <c r="H675" s="136"/>
      <c r="I675" s="122"/>
      <c r="J675" s="122"/>
      <c r="K675" s="122"/>
      <c r="L675" s="122"/>
      <c r="M675" s="122"/>
      <c r="N675" s="122"/>
      <c r="O675" s="122"/>
      <c r="P675" s="122"/>
      <c r="Q675" s="122"/>
      <c r="R675" s="122"/>
      <c r="S675" s="122"/>
      <c r="T675" s="122"/>
      <c r="U675" s="122"/>
      <c r="V675" s="122"/>
      <c r="W675" s="122"/>
      <c r="X675" s="122"/>
      <c r="Y675" s="122"/>
      <c r="Z675" s="122"/>
      <c r="AA675" s="126"/>
      <c r="AB675" s="185" t="s">
        <v>4</v>
      </c>
      <c r="AC675" s="185"/>
      <c r="AD675" s="186">
        <f>IF(SUM(V90:V189)=0,0,+(SUM(V90:V189)/AD673))</f>
        <v>0.65288862291312855</v>
      </c>
      <c r="AE675" s="112"/>
      <c r="AF675" s="112"/>
      <c r="AG675" s="112"/>
    </row>
    <row r="676" spans="1:33" ht="24" thickBot="1" x14ac:dyDescent="0.25">
      <c r="A676" s="187"/>
      <c r="B676" s="140"/>
      <c r="C676" s="140"/>
      <c r="D676" s="140"/>
      <c r="E676" s="129"/>
      <c r="F676" s="130"/>
      <c r="G676" s="136"/>
      <c r="H676" s="136"/>
      <c r="I676" s="122"/>
      <c r="J676" s="122"/>
      <c r="K676" s="122"/>
      <c r="L676" s="122"/>
      <c r="M676" s="122"/>
      <c r="N676" s="122"/>
      <c r="O676" s="122"/>
      <c r="P676" s="122"/>
      <c r="Q676" s="122"/>
      <c r="R676" s="122"/>
      <c r="S676" s="122"/>
      <c r="T676" s="122"/>
      <c r="U676" s="122"/>
      <c r="V676" s="122"/>
      <c r="W676" s="122"/>
      <c r="X676" s="122"/>
      <c r="Y676" s="122"/>
      <c r="Z676" s="122"/>
      <c r="AA676" s="126"/>
      <c r="AB676" s="185" t="s">
        <v>3</v>
      </c>
      <c r="AC676" s="185"/>
      <c r="AD676" s="196">
        <f>IF(SUM(U90:U189)=0,0,+(SUM(U90:U189)/AD674))</f>
        <v>0.65288862291312855</v>
      </c>
      <c r="AE676" s="112"/>
      <c r="AF676" s="112"/>
      <c r="AG676" s="112"/>
    </row>
    <row r="677" spans="1:33" ht="24" thickBot="1" x14ac:dyDescent="0.25">
      <c r="A677" s="187"/>
      <c r="B677" s="140"/>
      <c r="C677" s="140"/>
      <c r="D677" s="140"/>
      <c r="E677" s="129"/>
      <c r="F677" s="130"/>
      <c r="G677" s="136"/>
      <c r="H677" s="136"/>
      <c r="I677" s="122"/>
      <c r="J677" s="122"/>
      <c r="K677" s="122"/>
      <c r="L677" s="122"/>
      <c r="M677" s="122"/>
      <c r="N677" s="122"/>
      <c r="O677" s="122"/>
      <c r="P677" s="122"/>
      <c r="Q677" s="122"/>
      <c r="R677" s="122"/>
      <c r="S677" s="122"/>
      <c r="T677" s="122"/>
      <c r="U677" s="122"/>
      <c r="V677" s="122"/>
      <c r="W677" s="122"/>
      <c r="X677" s="122"/>
      <c r="Y677" s="122"/>
      <c r="Z677" s="122"/>
      <c r="AA677" s="126"/>
      <c r="AB677" s="189"/>
      <c r="AC677" s="189"/>
      <c r="AD677" s="190"/>
      <c r="AE677" s="112"/>
      <c r="AF677" s="112"/>
      <c r="AG677" s="112"/>
    </row>
    <row r="678" spans="1:33" ht="13.5" thickBot="1" x14ac:dyDescent="0.25">
      <c r="A678" s="187"/>
      <c r="B678" s="140"/>
      <c r="C678" s="140"/>
      <c r="D678" s="140"/>
      <c r="E678" s="129"/>
      <c r="F678" s="130"/>
      <c r="G678" s="136"/>
      <c r="H678" s="136"/>
      <c r="I678" s="122"/>
      <c r="J678" s="122"/>
      <c r="K678" s="122"/>
      <c r="L678" s="122"/>
      <c r="M678" s="122"/>
      <c r="N678" s="122"/>
      <c r="O678" s="122"/>
      <c r="P678" s="122"/>
      <c r="Q678" s="122"/>
      <c r="R678" s="122"/>
      <c r="S678" s="122"/>
      <c r="T678" s="122"/>
      <c r="U678" s="122"/>
      <c r="V678" s="122"/>
      <c r="W678" s="122"/>
      <c r="X678" s="122"/>
      <c r="Y678" s="122"/>
      <c r="Z678" s="122"/>
      <c r="AA678" s="126"/>
      <c r="AB678" s="195" t="s">
        <v>1568</v>
      </c>
      <c r="AC678" s="195"/>
      <c r="AD678" s="195"/>
      <c r="AE678" s="112"/>
      <c r="AF678" s="112"/>
      <c r="AG678" s="112"/>
    </row>
    <row r="679" spans="1:33" ht="13.5" thickBot="1" x14ac:dyDescent="0.25">
      <c r="A679" s="187"/>
      <c r="B679" s="140"/>
      <c r="C679" s="140"/>
      <c r="D679" s="140"/>
      <c r="E679" s="129"/>
      <c r="F679" s="130"/>
      <c r="G679" s="136"/>
      <c r="H679" s="136"/>
      <c r="I679" s="122"/>
      <c r="J679" s="122"/>
      <c r="K679" s="122"/>
      <c r="L679" s="122"/>
      <c r="M679" s="122"/>
      <c r="N679" s="122"/>
      <c r="O679" s="122"/>
      <c r="P679" s="122"/>
      <c r="Q679" s="122"/>
      <c r="R679" s="122"/>
      <c r="S679" s="122"/>
      <c r="T679" s="122"/>
      <c r="U679" s="122"/>
      <c r="V679" s="122"/>
      <c r="W679" s="122"/>
      <c r="X679" s="122"/>
      <c r="Y679" s="122"/>
      <c r="Z679" s="122"/>
      <c r="AA679" s="126"/>
      <c r="AB679" s="195"/>
      <c r="AC679" s="195"/>
      <c r="AD679" s="195"/>
      <c r="AE679" s="112"/>
      <c r="AF679" s="112"/>
      <c r="AG679" s="112"/>
    </row>
    <row r="680" spans="1:33" ht="13.5" thickBot="1" x14ac:dyDescent="0.25">
      <c r="A680" s="187"/>
      <c r="B680" s="140"/>
      <c r="C680" s="140"/>
      <c r="D680" s="140"/>
      <c r="E680" s="129"/>
      <c r="F680" s="130"/>
      <c r="G680" s="136"/>
      <c r="H680" s="136"/>
      <c r="I680" s="122"/>
      <c r="J680" s="122"/>
      <c r="K680" s="122"/>
      <c r="L680" s="122"/>
      <c r="M680" s="122"/>
      <c r="N680" s="122"/>
      <c r="O680" s="122"/>
      <c r="P680" s="122"/>
      <c r="Q680" s="122"/>
      <c r="R680" s="122"/>
      <c r="S680" s="122"/>
      <c r="T680" s="122"/>
      <c r="U680" s="122"/>
      <c r="V680" s="122"/>
      <c r="W680" s="122"/>
      <c r="X680" s="122"/>
      <c r="Y680" s="122"/>
      <c r="Z680" s="122"/>
      <c r="AA680" s="126"/>
      <c r="AB680" s="185" t="s">
        <v>1</v>
      </c>
      <c r="AC680" s="185"/>
      <c r="AD680" s="184">
        <f>SUM(W190:W194)</f>
        <v>48.857142857142854</v>
      </c>
      <c r="AE680" s="112"/>
      <c r="AF680" s="112"/>
      <c r="AG680" s="112"/>
    </row>
    <row r="681" spans="1:33" ht="13.5" thickBot="1" x14ac:dyDescent="0.25">
      <c r="A681" s="187"/>
      <c r="B681" s="140"/>
      <c r="C681" s="140"/>
      <c r="D681" s="140"/>
      <c r="E681" s="129"/>
      <c r="F681" s="130"/>
      <c r="G681" s="136"/>
      <c r="H681" s="136"/>
      <c r="I681" s="122"/>
      <c r="J681" s="122"/>
      <c r="K681" s="122"/>
      <c r="L681" s="122"/>
      <c r="M681" s="122"/>
      <c r="N681" s="122"/>
      <c r="O681" s="122"/>
      <c r="P681" s="122"/>
      <c r="Q681" s="122"/>
      <c r="R681" s="122"/>
      <c r="S681" s="122"/>
      <c r="T681" s="122"/>
      <c r="U681" s="122"/>
      <c r="V681" s="122"/>
      <c r="W681" s="122"/>
      <c r="X681" s="122"/>
      <c r="Y681" s="122"/>
      <c r="Z681" s="122"/>
      <c r="AA681" s="126"/>
      <c r="AB681" s="185" t="s">
        <v>2</v>
      </c>
      <c r="AC681" s="185"/>
      <c r="AD681" s="184">
        <f>SUM(N190:N194)</f>
        <v>48.857142857142854</v>
      </c>
      <c r="AE681" s="112"/>
      <c r="AF681" s="112"/>
      <c r="AG681" s="112"/>
    </row>
    <row r="682" spans="1:33" ht="24" thickBot="1" x14ac:dyDescent="0.25">
      <c r="A682" s="187"/>
      <c r="B682" s="140"/>
      <c r="C682" s="140"/>
      <c r="D682" s="140"/>
      <c r="E682" s="129"/>
      <c r="F682" s="130"/>
      <c r="G682" s="136"/>
      <c r="H682" s="136"/>
      <c r="I682" s="122"/>
      <c r="J682" s="122"/>
      <c r="K682" s="122"/>
      <c r="L682" s="122"/>
      <c r="M682" s="122"/>
      <c r="N682" s="122"/>
      <c r="O682" s="122"/>
      <c r="P682" s="122"/>
      <c r="Q682" s="122"/>
      <c r="R682" s="122"/>
      <c r="S682" s="122"/>
      <c r="T682" s="122"/>
      <c r="U682" s="122"/>
      <c r="V682" s="122"/>
      <c r="W682" s="122"/>
      <c r="X682" s="122"/>
      <c r="Y682" s="122"/>
      <c r="Z682" s="122"/>
      <c r="AA682" s="126"/>
      <c r="AB682" s="185" t="s">
        <v>4</v>
      </c>
      <c r="AC682" s="185"/>
      <c r="AD682" s="186">
        <f>IF(SUM(V190:V194)=0,0,+(SUM(V190:V194)/AD680))</f>
        <v>0.75555555555555554</v>
      </c>
      <c r="AE682" s="112"/>
      <c r="AF682" s="112"/>
      <c r="AG682" s="112"/>
    </row>
    <row r="683" spans="1:33" ht="24" thickBot="1" x14ac:dyDescent="0.25">
      <c r="A683" s="187"/>
      <c r="B683" s="140"/>
      <c r="C683" s="140"/>
      <c r="D683" s="140"/>
      <c r="E683" s="129"/>
      <c r="F683" s="130"/>
      <c r="G683" s="136"/>
      <c r="H683" s="136"/>
      <c r="I683" s="122"/>
      <c r="J683" s="122"/>
      <c r="K683" s="122"/>
      <c r="L683" s="122"/>
      <c r="M683" s="122"/>
      <c r="N683" s="122"/>
      <c r="O683" s="122"/>
      <c r="P683" s="122"/>
      <c r="Q683" s="122"/>
      <c r="R683" s="122"/>
      <c r="S683" s="122"/>
      <c r="T683" s="122"/>
      <c r="U683" s="122"/>
      <c r="V683" s="122"/>
      <c r="W683" s="122"/>
      <c r="X683" s="122"/>
      <c r="Y683" s="122"/>
      <c r="Z683" s="122"/>
      <c r="AA683" s="126"/>
      <c r="AB683" s="185" t="s">
        <v>3</v>
      </c>
      <c r="AC683" s="185"/>
      <c r="AD683" s="196">
        <f>IF(SUM(U190:U194)=0,0,+(SUM(U190:U194)/AD681))</f>
        <v>0.75555555555555554</v>
      </c>
      <c r="AE683" s="112"/>
      <c r="AF683" s="112"/>
      <c r="AG683" s="112"/>
    </row>
    <row r="684" spans="1:33" ht="24" thickBot="1" x14ac:dyDescent="0.25">
      <c r="A684" s="187"/>
      <c r="B684" s="140"/>
      <c r="C684" s="140"/>
      <c r="D684" s="140"/>
      <c r="E684" s="129"/>
      <c r="F684" s="130"/>
      <c r="G684" s="136"/>
      <c r="H684" s="136"/>
      <c r="I684" s="122"/>
      <c r="J684" s="122"/>
      <c r="K684" s="122"/>
      <c r="L684" s="122"/>
      <c r="M684" s="122"/>
      <c r="N684" s="122"/>
      <c r="O684" s="122"/>
      <c r="P684" s="122"/>
      <c r="Q684" s="122"/>
      <c r="R684" s="122"/>
      <c r="S684" s="122"/>
      <c r="T684" s="122"/>
      <c r="U684" s="122"/>
      <c r="V684" s="122"/>
      <c r="W684" s="122"/>
      <c r="X684" s="122"/>
      <c r="Y684" s="122"/>
      <c r="Z684" s="122"/>
      <c r="AA684" s="126"/>
      <c r="AB684" s="189"/>
      <c r="AC684" s="189"/>
      <c r="AD684" s="190"/>
      <c r="AE684" s="112"/>
      <c r="AF684" s="112"/>
      <c r="AG684" s="112"/>
    </row>
    <row r="685" spans="1:33" ht="13.5" thickBot="1" x14ac:dyDescent="0.25">
      <c r="A685" s="187"/>
      <c r="B685" s="140"/>
      <c r="C685" s="140"/>
      <c r="D685" s="140"/>
      <c r="E685" s="129"/>
      <c r="F685" s="130"/>
      <c r="G685" s="136"/>
      <c r="H685" s="136"/>
      <c r="I685" s="122"/>
      <c r="J685" s="122"/>
      <c r="K685" s="122"/>
      <c r="L685" s="122"/>
      <c r="M685" s="122"/>
      <c r="N685" s="122"/>
      <c r="O685" s="122"/>
      <c r="P685" s="122"/>
      <c r="Q685" s="122"/>
      <c r="R685" s="122"/>
      <c r="S685" s="122"/>
      <c r="T685" s="122"/>
      <c r="U685" s="122"/>
      <c r="V685" s="122"/>
      <c r="W685" s="122"/>
      <c r="X685" s="122"/>
      <c r="Y685" s="122"/>
      <c r="Z685" s="122"/>
      <c r="AA685" s="126"/>
      <c r="AB685" s="195" t="s">
        <v>1543</v>
      </c>
      <c r="AC685" s="195"/>
      <c r="AD685" s="195"/>
      <c r="AE685" s="112"/>
      <c r="AF685" s="112"/>
      <c r="AG685" s="112"/>
    </row>
    <row r="686" spans="1:33" ht="13.5" thickBot="1" x14ac:dyDescent="0.25">
      <c r="A686" s="187"/>
      <c r="B686" s="140"/>
      <c r="C686" s="140"/>
      <c r="D686" s="140"/>
      <c r="E686" s="129"/>
      <c r="F686" s="130"/>
      <c r="G686" s="136"/>
      <c r="H686" s="136"/>
      <c r="I686" s="122"/>
      <c r="J686" s="122"/>
      <c r="K686" s="122"/>
      <c r="L686" s="122"/>
      <c r="M686" s="122"/>
      <c r="N686" s="122"/>
      <c r="O686" s="122"/>
      <c r="P686" s="122"/>
      <c r="Q686" s="122"/>
      <c r="R686" s="122"/>
      <c r="S686" s="122"/>
      <c r="T686" s="122"/>
      <c r="U686" s="122"/>
      <c r="V686" s="122"/>
      <c r="W686" s="122"/>
      <c r="X686" s="122"/>
      <c r="Y686" s="122"/>
      <c r="Z686" s="122"/>
      <c r="AA686" s="126"/>
      <c r="AB686" s="195"/>
      <c r="AC686" s="195"/>
      <c r="AD686" s="195"/>
      <c r="AE686" s="112"/>
      <c r="AF686" s="112"/>
      <c r="AG686" s="112"/>
    </row>
    <row r="687" spans="1:33" ht="13.5" thickBot="1" x14ac:dyDescent="0.25">
      <c r="A687" s="187"/>
      <c r="B687" s="140"/>
      <c r="C687" s="140"/>
      <c r="D687" s="140"/>
      <c r="E687" s="129"/>
      <c r="F687" s="130"/>
      <c r="G687" s="136"/>
      <c r="H687" s="136"/>
      <c r="I687" s="122"/>
      <c r="J687" s="122"/>
      <c r="K687" s="122"/>
      <c r="L687" s="122"/>
      <c r="M687" s="122"/>
      <c r="N687" s="122"/>
      <c r="O687" s="122"/>
      <c r="P687" s="122"/>
      <c r="Q687" s="122"/>
      <c r="R687" s="122"/>
      <c r="S687" s="122"/>
      <c r="T687" s="122"/>
      <c r="U687" s="122"/>
      <c r="V687" s="122"/>
      <c r="W687" s="122"/>
      <c r="X687" s="122"/>
      <c r="Y687" s="122"/>
      <c r="Z687" s="122"/>
      <c r="AA687" s="126"/>
      <c r="AB687" s="185" t="s">
        <v>1</v>
      </c>
      <c r="AC687" s="185"/>
      <c r="AD687" s="184">
        <f>SUM(W195:W225)</f>
        <v>504.4285714285715</v>
      </c>
      <c r="AE687" s="112"/>
      <c r="AF687" s="112"/>
      <c r="AG687" s="112"/>
    </row>
    <row r="688" spans="1:33" ht="13.5" thickBot="1" x14ac:dyDescent="0.25">
      <c r="A688" s="187"/>
      <c r="B688" s="140"/>
      <c r="C688" s="140"/>
      <c r="D688" s="140"/>
      <c r="E688" s="129"/>
      <c r="F688" s="130"/>
      <c r="G688" s="136"/>
      <c r="H688" s="136"/>
      <c r="I688" s="122"/>
      <c r="J688" s="122"/>
      <c r="K688" s="122"/>
      <c r="L688" s="122"/>
      <c r="M688" s="122"/>
      <c r="N688" s="122"/>
      <c r="O688" s="122"/>
      <c r="P688" s="122"/>
      <c r="Q688" s="122"/>
      <c r="R688" s="122"/>
      <c r="S688" s="122"/>
      <c r="T688" s="122"/>
      <c r="U688" s="122"/>
      <c r="V688" s="122"/>
      <c r="W688" s="122"/>
      <c r="X688" s="122"/>
      <c r="Y688" s="122"/>
      <c r="Z688" s="122"/>
      <c r="AA688" s="126"/>
      <c r="AB688" s="185" t="s">
        <v>2</v>
      </c>
      <c r="AC688" s="185"/>
      <c r="AD688" s="184">
        <f>SUM(N195:N225)</f>
        <v>504.4285714285715</v>
      </c>
      <c r="AE688" s="112"/>
      <c r="AF688" s="112"/>
      <c r="AG688" s="112"/>
    </row>
    <row r="689" spans="1:35" ht="24" thickBot="1" x14ac:dyDescent="0.25">
      <c r="A689" s="187"/>
      <c r="B689" s="140"/>
      <c r="C689" s="140"/>
      <c r="D689" s="140"/>
      <c r="E689" s="129"/>
      <c r="F689" s="130"/>
      <c r="G689" s="136"/>
      <c r="H689" s="136"/>
      <c r="I689" s="122"/>
      <c r="J689" s="122"/>
      <c r="K689" s="122"/>
      <c r="L689" s="122"/>
      <c r="M689" s="122"/>
      <c r="N689" s="122"/>
      <c r="O689" s="122"/>
      <c r="P689" s="122"/>
      <c r="Q689" s="122"/>
      <c r="R689" s="122"/>
      <c r="S689" s="122"/>
      <c r="T689" s="122"/>
      <c r="U689" s="122"/>
      <c r="V689" s="122"/>
      <c r="W689" s="122"/>
      <c r="X689" s="122"/>
      <c r="Y689" s="122"/>
      <c r="Z689" s="122"/>
      <c r="AA689" s="126"/>
      <c r="AB689" s="185" t="s">
        <v>4</v>
      </c>
      <c r="AC689" s="185"/>
      <c r="AD689" s="186">
        <f>IF(SUM(V195:V225)=0,0,+(SUM(V195:V225)/AD687))</f>
        <v>0.12234494477485131</v>
      </c>
      <c r="AE689" s="112"/>
      <c r="AF689" s="112"/>
      <c r="AG689" s="112"/>
    </row>
    <row r="690" spans="1:35" ht="24" thickBot="1" x14ac:dyDescent="0.25">
      <c r="A690" s="187"/>
      <c r="B690" s="140"/>
      <c r="C690" s="140"/>
      <c r="D690" s="140"/>
      <c r="E690" s="129"/>
      <c r="F690" s="130"/>
      <c r="G690" s="136"/>
      <c r="H690" s="136"/>
      <c r="I690" s="122"/>
      <c r="J690" s="122"/>
      <c r="K690" s="122"/>
      <c r="L690" s="122"/>
      <c r="M690" s="122"/>
      <c r="N690" s="122"/>
      <c r="O690" s="122"/>
      <c r="P690" s="122"/>
      <c r="Q690" s="122"/>
      <c r="R690" s="122"/>
      <c r="S690" s="122"/>
      <c r="T690" s="122"/>
      <c r="U690" s="122"/>
      <c r="V690" s="122"/>
      <c r="W690" s="122"/>
      <c r="X690" s="122"/>
      <c r="Y690" s="122"/>
      <c r="Z690" s="122"/>
      <c r="AA690" s="126"/>
      <c r="AB690" s="185" t="s">
        <v>3</v>
      </c>
      <c r="AC690" s="185"/>
      <c r="AD690" s="196">
        <f>IF(SUM(U195:U225)=0,0,+(SUM(U195:U225)/AD688))</f>
        <v>0.12234494477485131</v>
      </c>
      <c r="AE690" s="112"/>
      <c r="AF690" s="112"/>
      <c r="AG690" s="112"/>
    </row>
    <row r="691" spans="1:35" ht="24" thickBot="1" x14ac:dyDescent="0.25">
      <c r="A691" s="187"/>
      <c r="B691" s="140"/>
      <c r="C691" s="140"/>
      <c r="D691" s="140"/>
      <c r="E691" s="129"/>
      <c r="F691" s="130"/>
      <c r="G691" s="136"/>
      <c r="H691" s="136"/>
      <c r="I691" s="122"/>
      <c r="J691" s="122"/>
      <c r="K691" s="122"/>
      <c r="L691" s="122"/>
      <c r="M691" s="122"/>
      <c r="N691" s="122"/>
      <c r="O691" s="122"/>
      <c r="P691" s="122"/>
      <c r="Q691" s="122"/>
      <c r="R691" s="122"/>
      <c r="S691" s="122"/>
      <c r="T691" s="122"/>
      <c r="U691" s="122"/>
      <c r="V691" s="122"/>
      <c r="W691" s="122"/>
      <c r="X691" s="122"/>
      <c r="Y691" s="122"/>
      <c r="Z691" s="122"/>
      <c r="AA691" s="126"/>
      <c r="AB691" s="189"/>
      <c r="AC691" s="189"/>
      <c r="AD691" s="190"/>
      <c r="AE691" s="112"/>
      <c r="AF691" s="112"/>
      <c r="AG691" s="112"/>
    </row>
    <row r="692" spans="1:35" ht="13.5" thickBot="1" x14ac:dyDescent="0.25">
      <c r="A692" s="187"/>
      <c r="B692" s="140"/>
      <c r="C692" s="140"/>
      <c r="D692" s="140"/>
      <c r="E692" s="129"/>
      <c r="F692" s="130"/>
      <c r="G692" s="136"/>
      <c r="H692" s="136"/>
      <c r="I692" s="122"/>
      <c r="J692" s="122"/>
      <c r="K692" s="122"/>
      <c r="L692" s="122"/>
      <c r="M692" s="122"/>
      <c r="N692" s="122"/>
      <c r="O692" s="122"/>
      <c r="P692" s="122"/>
      <c r="Q692" s="122"/>
      <c r="R692" s="122"/>
      <c r="S692" s="122"/>
      <c r="T692" s="122"/>
      <c r="U692" s="122"/>
      <c r="V692" s="122"/>
      <c r="W692" s="122"/>
      <c r="X692" s="122"/>
      <c r="Y692" s="122"/>
      <c r="Z692" s="122"/>
      <c r="AA692" s="126"/>
      <c r="AB692" s="195" t="s">
        <v>1327</v>
      </c>
      <c r="AC692" s="195"/>
      <c r="AD692" s="195"/>
      <c r="AE692" s="112"/>
      <c r="AF692" s="112"/>
      <c r="AG692" s="112"/>
    </row>
    <row r="693" spans="1:35" ht="13.5" thickBot="1" x14ac:dyDescent="0.25">
      <c r="A693" s="187"/>
      <c r="B693" s="140"/>
      <c r="C693" s="140"/>
      <c r="D693" s="140"/>
      <c r="E693" s="129"/>
      <c r="F693" s="130"/>
      <c r="G693" s="136"/>
      <c r="H693" s="136"/>
      <c r="I693" s="122"/>
      <c r="J693" s="122"/>
      <c r="K693" s="122"/>
      <c r="L693" s="122"/>
      <c r="M693" s="122"/>
      <c r="N693" s="122"/>
      <c r="O693" s="122"/>
      <c r="P693" s="122"/>
      <c r="Q693" s="122"/>
      <c r="R693" s="122"/>
      <c r="S693" s="122"/>
      <c r="T693" s="122"/>
      <c r="U693" s="122"/>
      <c r="V693" s="122"/>
      <c r="W693" s="122"/>
      <c r="X693" s="122"/>
      <c r="Y693" s="122"/>
      <c r="Z693" s="122"/>
      <c r="AA693" s="126"/>
      <c r="AB693" s="195"/>
      <c r="AC693" s="195"/>
      <c r="AD693" s="195"/>
      <c r="AE693" s="112"/>
      <c r="AF693" s="112"/>
      <c r="AG693" s="112"/>
    </row>
    <row r="694" spans="1:35" ht="13.5" thickBot="1" x14ac:dyDescent="0.25">
      <c r="A694" s="187"/>
      <c r="B694" s="140"/>
      <c r="C694" s="140"/>
      <c r="D694" s="140"/>
      <c r="E694" s="129"/>
      <c r="F694" s="130"/>
      <c r="G694" s="136"/>
      <c r="H694" s="136"/>
      <c r="I694" s="122"/>
      <c r="J694" s="122"/>
      <c r="K694" s="122"/>
      <c r="L694" s="122"/>
      <c r="M694" s="122"/>
      <c r="N694" s="122"/>
      <c r="O694" s="122"/>
      <c r="P694" s="122"/>
      <c r="Q694" s="122"/>
      <c r="R694" s="122"/>
      <c r="S694" s="122"/>
      <c r="T694" s="122"/>
      <c r="U694" s="122"/>
      <c r="V694" s="122"/>
      <c r="W694" s="122"/>
      <c r="X694" s="122"/>
      <c r="Y694" s="122"/>
      <c r="Z694" s="122"/>
      <c r="AA694" s="126"/>
      <c r="AB694" s="185" t="s">
        <v>1</v>
      </c>
      <c r="AC694" s="185"/>
      <c r="AD694" s="184">
        <f>SUM(W226:W233)</f>
        <v>217.14285714285714</v>
      </c>
      <c r="AE694" s="112"/>
      <c r="AF694" s="112"/>
      <c r="AG694" s="112"/>
    </row>
    <row r="695" spans="1:35" ht="13.5" thickBot="1" x14ac:dyDescent="0.25">
      <c r="A695" s="187"/>
      <c r="B695" s="140"/>
      <c r="C695" s="140"/>
      <c r="D695" s="140"/>
      <c r="E695" s="129"/>
      <c r="F695" s="130"/>
      <c r="G695" s="136"/>
      <c r="H695" s="136"/>
      <c r="I695" s="122"/>
      <c r="J695" s="122"/>
      <c r="K695" s="122"/>
      <c r="L695" s="122"/>
      <c r="M695" s="122"/>
      <c r="N695" s="122"/>
      <c r="O695" s="122"/>
      <c r="P695" s="122"/>
      <c r="Q695" s="122"/>
      <c r="R695" s="122"/>
      <c r="S695" s="122"/>
      <c r="T695" s="122"/>
      <c r="U695" s="122"/>
      <c r="V695" s="122"/>
      <c r="W695" s="122"/>
      <c r="X695" s="122"/>
      <c r="Y695" s="122"/>
      <c r="Z695" s="122"/>
      <c r="AA695" s="126"/>
      <c r="AB695" s="185" t="s">
        <v>2</v>
      </c>
      <c r="AC695" s="185"/>
      <c r="AD695" s="184">
        <f>SUM(N226:N233)</f>
        <v>217.14285714285714</v>
      </c>
      <c r="AE695" s="112"/>
      <c r="AF695" s="112"/>
      <c r="AG695" s="112"/>
    </row>
    <row r="696" spans="1:35" ht="25.5" customHeight="1" thickBot="1" x14ac:dyDescent="0.25">
      <c r="A696" s="187"/>
      <c r="B696" s="140"/>
      <c r="C696" s="140"/>
      <c r="D696" s="140"/>
      <c r="E696" s="129"/>
      <c r="F696" s="130"/>
      <c r="G696" s="136"/>
      <c r="H696" s="136"/>
      <c r="I696" s="122"/>
      <c r="J696" s="122"/>
      <c r="K696" s="122"/>
      <c r="L696" s="122"/>
      <c r="M696" s="122"/>
      <c r="N696" s="122"/>
      <c r="O696" s="122"/>
      <c r="P696" s="122"/>
      <c r="Q696" s="122"/>
      <c r="R696" s="122"/>
      <c r="S696" s="122"/>
      <c r="T696" s="122"/>
      <c r="U696" s="122"/>
      <c r="V696" s="122"/>
      <c r="W696" s="122"/>
      <c r="X696" s="122"/>
      <c r="Y696" s="122"/>
      <c r="Z696" s="122"/>
      <c r="AA696" s="126"/>
      <c r="AB696" s="185" t="s">
        <v>4</v>
      </c>
      <c r="AC696" s="185"/>
      <c r="AD696" s="186">
        <f>IF(SUM(V226:V233)=0,0,+(SUM(V226:V233)/AD694))</f>
        <v>0.14407894736842106</v>
      </c>
      <c r="AE696" s="112"/>
      <c r="AF696" s="112"/>
      <c r="AG696" s="112"/>
    </row>
    <row r="697" spans="1:35" ht="24" thickBot="1" x14ac:dyDescent="0.25">
      <c r="A697" s="187"/>
      <c r="B697" s="140"/>
      <c r="C697" s="140"/>
      <c r="D697" s="140"/>
      <c r="E697" s="129"/>
      <c r="F697" s="130"/>
      <c r="G697" s="136"/>
      <c r="H697" s="136"/>
      <c r="I697" s="122"/>
      <c r="J697" s="122"/>
      <c r="K697" s="122"/>
      <c r="L697" s="122"/>
      <c r="M697" s="122"/>
      <c r="N697" s="122"/>
      <c r="O697" s="122"/>
      <c r="P697" s="122"/>
      <c r="Q697" s="122"/>
      <c r="R697" s="122"/>
      <c r="S697" s="122"/>
      <c r="T697" s="122"/>
      <c r="U697" s="122"/>
      <c r="V697" s="122"/>
      <c r="W697" s="122"/>
      <c r="X697" s="122"/>
      <c r="Y697" s="122"/>
      <c r="Z697" s="122"/>
      <c r="AA697" s="126"/>
      <c r="AB697" s="185" t="s">
        <v>3</v>
      </c>
      <c r="AC697" s="185"/>
      <c r="AD697" s="196">
        <f>IF(SUM(U226:U233)=0,0,+(SUM(U226:U233)/AD695))</f>
        <v>0.14407894736842106</v>
      </c>
      <c r="AE697" s="112"/>
      <c r="AF697" s="112"/>
      <c r="AG697" s="112"/>
    </row>
    <row r="698" spans="1:35" ht="15.75" customHeight="1" thickBot="1" x14ac:dyDescent="0.25">
      <c r="A698" s="187"/>
      <c r="B698" s="140"/>
      <c r="C698" s="140"/>
      <c r="D698" s="140"/>
      <c r="E698" s="129"/>
      <c r="F698" s="130"/>
      <c r="G698" s="136"/>
      <c r="H698" s="136"/>
      <c r="I698" s="122"/>
      <c r="J698" s="122"/>
      <c r="K698" s="122"/>
      <c r="L698" s="122"/>
      <c r="M698" s="122"/>
      <c r="N698" s="122"/>
      <c r="O698" s="122"/>
      <c r="P698" s="122"/>
      <c r="Q698" s="122"/>
      <c r="R698" s="122"/>
      <c r="S698" s="122"/>
      <c r="T698" s="122"/>
      <c r="U698" s="122"/>
      <c r="V698" s="122"/>
      <c r="W698" s="122"/>
      <c r="X698" s="122"/>
      <c r="Y698" s="122"/>
      <c r="Z698" s="122"/>
      <c r="AA698" s="126"/>
      <c r="AB698" s="189"/>
      <c r="AC698" s="189"/>
      <c r="AD698" s="190"/>
      <c r="AE698" s="112"/>
      <c r="AF698" s="112"/>
      <c r="AG698" s="112"/>
    </row>
    <row r="699" spans="1:35" ht="13.5" thickBot="1" x14ac:dyDescent="0.25">
      <c r="A699" s="187"/>
      <c r="B699" s="140"/>
      <c r="C699" s="140"/>
      <c r="D699" s="140"/>
      <c r="E699" s="129"/>
      <c r="F699" s="130"/>
      <c r="G699" s="136"/>
      <c r="H699" s="136"/>
      <c r="I699" s="122"/>
      <c r="J699" s="122"/>
      <c r="K699" s="122"/>
      <c r="L699" s="122"/>
      <c r="M699" s="122"/>
      <c r="N699" s="122"/>
      <c r="O699" s="122"/>
      <c r="P699" s="122"/>
      <c r="Q699" s="122"/>
      <c r="R699" s="122"/>
      <c r="S699" s="122"/>
      <c r="T699" s="122"/>
      <c r="U699" s="122"/>
      <c r="V699" s="122"/>
      <c r="W699" s="122"/>
      <c r="X699" s="122"/>
      <c r="Y699" s="122"/>
      <c r="Z699" s="122"/>
      <c r="AA699" s="126"/>
      <c r="AB699" s="195" t="s">
        <v>1260</v>
      </c>
      <c r="AC699" s="195"/>
      <c r="AD699" s="195"/>
      <c r="AE699" s="112"/>
      <c r="AF699" s="112"/>
      <c r="AG699" s="112"/>
    </row>
    <row r="700" spans="1:35" ht="13.5" thickBot="1" x14ac:dyDescent="0.25">
      <c r="A700" s="187"/>
      <c r="B700" s="140"/>
      <c r="C700" s="140"/>
      <c r="D700" s="140"/>
      <c r="E700" s="129"/>
      <c r="F700" s="130"/>
      <c r="G700" s="136"/>
      <c r="H700" s="136"/>
      <c r="I700" s="122"/>
      <c r="J700" s="122"/>
      <c r="K700" s="122"/>
      <c r="L700" s="122"/>
      <c r="M700" s="122"/>
      <c r="N700" s="122"/>
      <c r="O700" s="122"/>
      <c r="P700" s="122"/>
      <c r="Q700" s="122"/>
      <c r="R700" s="122"/>
      <c r="S700" s="122"/>
      <c r="T700" s="122"/>
      <c r="U700" s="122"/>
      <c r="V700" s="122"/>
      <c r="W700" s="122"/>
      <c r="X700" s="122"/>
      <c r="Y700" s="122"/>
      <c r="Z700" s="122"/>
      <c r="AA700" s="126"/>
      <c r="AB700" s="195"/>
      <c r="AC700" s="195"/>
      <c r="AD700" s="195"/>
      <c r="AE700" s="112"/>
      <c r="AF700" s="112"/>
      <c r="AG700" s="112"/>
    </row>
    <row r="701" spans="1:35" ht="13.5" thickBot="1" x14ac:dyDescent="0.25">
      <c r="A701" s="187"/>
      <c r="B701" s="140"/>
      <c r="C701" s="140"/>
      <c r="D701" s="140"/>
      <c r="E701" s="129"/>
      <c r="F701" s="130"/>
      <c r="G701" s="136"/>
      <c r="H701" s="136"/>
      <c r="I701" s="122"/>
      <c r="J701" s="122"/>
      <c r="K701" s="122"/>
      <c r="L701" s="122"/>
      <c r="M701" s="122"/>
      <c r="N701" s="122"/>
      <c r="O701" s="122"/>
      <c r="P701" s="122"/>
      <c r="Q701" s="122"/>
      <c r="R701" s="122"/>
      <c r="S701" s="122"/>
      <c r="T701" s="122"/>
      <c r="U701" s="122"/>
      <c r="V701" s="122"/>
      <c r="W701" s="122"/>
      <c r="X701" s="122"/>
      <c r="Y701" s="122"/>
      <c r="Z701" s="122"/>
      <c r="AA701" s="126"/>
      <c r="AB701" s="185" t="s">
        <v>1</v>
      </c>
      <c r="AC701" s="185"/>
      <c r="AD701" s="184">
        <f>SUM(W234:W294)</f>
        <v>2095.428571428572</v>
      </c>
      <c r="AE701" s="112"/>
      <c r="AF701" s="112"/>
      <c r="AG701" s="112"/>
    </row>
    <row r="702" spans="1:35" ht="13.5" thickBot="1" x14ac:dyDescent="0.25">
      <c r="AB702" s="185" t="s">
        <v>2</v>
      </c>
      <c r="AC702" s="185"/>
      <c r="AD702" s="184">
        <f>SUM(N234:N294)</f>
        <v>2095.428571428572</v>
      </c>
      <c r="AI702" s="206"/>
    </row>
    <row r="703" spans="1:35" ht="24" thickBot="1" x14ac:dyDescent="0.25">
      <c r="AB703" s="185" t="s">
        <v>4</v>
      </c>
      <c r="AC703" s="185"/>
      <c r="AD703" s="186">
        <f>IF(SUM(V234:V294)=0,0,+(SUM(V234:V294)/AD701))</f>
        <v>0.5531538428324696</v>
      </c>
      <c r="AI703" s="206"/>
    </row>
    <row r="704" spans="1:35" ht="24" thickBot="1" x14ac:dyDescent="0.25">
      <c r="AB704" s="185" t="s">
        <v>3</v>
      </c>
      <c r="AC704" s="185"/>
      <c r="AD704" s="196">
        <f>IF(SUM(U234:U294)=0,0,+(SUM(U234:U294)/AD702))</f>
        <v>0.5531538428324696</v>
      </c>
      <c r="AI704" s="206"/>
    </row>
    <row r="705" spans="28:30" ht="13.5" thickBot="1" x14ac:dyDescent="0.25"/>
    <row r="706" spans="28:30" ht="13.5" thickBot="1" x14ac:dyDescent="0.25">
      <c r="AB706" s="195" t="s">
        <v>1087</v>
      </c>
      <c r="AC706" s="195"/>
      <c r="AD706" s="195"/>
    </row>
    <row r="707" spans="28:30" ht="13.5" thickBot="1" x14ac:dyDescent="0.25">
      <c r="AB707" s="195"/>
      <c r="AC707" s="195"/>
      <c r="AD707" s="195"/>
    </row>
    <row r="708" spans="28:30" ht="13.5" thickBot="1" x14ac:dyDescent="0.25">
      <c r="AB708" s="185" t="s">
        <v>1</v>
      </c>
      <c r="AC708" s="185"/>
      <c r="AD708" s="184">
        <f>SUM(W295:W298)</f>
        <v>206.14285714285714</v>
      </c>
    </row>
    <row r="709" spans="28:30" ht="13.5" thickBot="1" x14ac:dyDescent="0.25">
      <c r="AB709" s="185" t="s">
        <v>2</v>
      </c>
      <c r="AC709" s="185"/>
      <c r="AD709" s="184">
        <f>SUM(N295:N298)</f>
        <v>206.14285714285714</v>
      </c>
    </row>
    <row r="710" spans="28:30" ht="24" thickBot="1" x14ac:dyDescent="0.25">
      <c r="AB710" s="185" t="s">
        <v>4</v>
      </c>
      <c r="AC710" s="185"/>
      <c r="AD710" s="186">
        <f>IF(SUM(V295:V298)=0,0,+(SUM(V295:V298)/AD708))</f>
        <v>0.69646569646569645</v>
      </c>
    </row>
    <row r="711" spans="28:30" ht="24" thickBot="1" x14ac:dyDescent="0.25">
      <c r="AB711" s="185" t="s">
        <v>3</v>
      </c>
      <c r="AC711" s="185"/>
      <c r="AD711" s="196">
        <f>IF(SUM(U295:U298)=0,0,+(SUM(U295:U298)/AD709))</f>
        <v>0.69646569646569645</v>
      </c>
    </row>
    <row r="712" spans="28:30" ht="13.5" thickBot="1" x14ac:dyDescent="0.25"/>
    <row r="713" spans="28:30" ht="13.5" thickBot="1" x14ac:dyDescent="0.25">
      <c r="AB713" s="195" t="s">
        <v>1088</v>
      </c>
      <c r="AC713" s="195"/>
      <c r="AD713" s="195"/>
    </row>
    <row r="714" spans="28:30" ht="13.5" thickBot="1" x14ac:dyDescent="0.25">
      <c r="AB714" s="195"/>
      <c r="AC714" s="195"/>
      <c r="AD714" s="195"/>
    </row>
    <row r="715" spans="28:30" ht="13.5" thickBot="1" x14ac:dyDescent="0.25">
      <c r="AB715" s="185" t="s">
        <v>1</v>
      </c>
      <c r="AC715" s="185"/>
      <c r="AD715" s="184">
        <f>SUM(W299:W377)</f>
        <v>2424.8571428571436</v>
      </c>
    </row>
    <row r="716" spans="28:30" ht="13.5" thickBot="1" x14ac:dyDescent="0.25">
      <c r="AB716" s="185" t="s">
        <v>2</v>
      </c>
      <c r="AC716" s="185"/>
      <c r="AD716" s="184">
        <f>SUM(N299:N377)</f>
        <v>2424.8571428571436</v>
      </c>
    </row>
    <row r="717" spans="28:30" ht="24" thickBot="1" x14ac:dyDescent="0.25">
      <c r="AB717" s="185" t="s">
        <v>4</v>
      </c>
      <c r="AC717" s="185"/>
      <c r="AD717" s="186">
        <f>IF(SUM(V299:V377)=0,0,+(SUM(V299:V377)/AD715))</f>
        <v>0.65394927536231851</v>
      </c>
    </row>
    <row r="718" spans="28:30" ht="24" thickBot="1" x14ac:dyDescent="0.25">
      <c r="AB718" s="185" t="s">
        <v>3</v>
      </c>
      <c r="AC718" s="185"/>
      <c r="AD718" s="196">
        <f>IF(SUM(U299:U377)=0,0,+(SUM(U299:U377)/AD716))</f>
        <v>0.65394927536231851</v>
      </c>
    </row>
    <row r="719" spans="28:30" ht="13.5" thickBot="1" x14ac:dyDescent="0.25"/>
    <row r="720" spans="28:30" ht="13.5" thickBot="1" x14ac:dyDescent="0.25">
      <c r="AB720" s="195" t="s">
        <v>1089</v>
      </c>
      <c r="AC720" s="195"/>
      <c r="AD720" s="195"/>
    </row>
    <row r="721" spans="28:30" ht="13.5" thickBot="1" x14ac:dyDescent="0.25">
      <c r="AB721" s="195"/>
      <c r="AC721" s="195"/>
      <c r="AD721" s="195"/>
    </row>
    <row r="722" spans="28:30" ht="13.5" thickBot="1" x14ac:dyDescent="0.25">
      <c r="AB722" s="185" t="s">
        <v>1</v>
      </c>
      <c r="AC722" s="185"/>
      <c r="AD722" s="184">
        <f>SUM(W378:W384)</f>
        <v>121</v>
      </c>
    </row>
    <row r="723" spans="28:30" ht="13.5" thickBot="1" x14ac:dyDescent="0.25">
      <c r="AB723" s="185" t="s">
        <v>2</v>
      </c>
      <c r="AC723" s="185"/>
      <c r="AD723" s="184">
        <f>SUM(N378:N384)</f>
        <v>121</v>
      </c>
    </row>
    <row r="724" spans="28:30" ht="24" thickBot="1" x14ac:dyDescent="0.25">
      <c r="AB724" s="185" t="s">
        <v>4</v>
      </c>
      <c r="AC724" s="185"/>
      <c r="AD724" s="186">
        <f>IF(SUM(V378:V384)=0,0,+(SUM(V378:V384)/AD722))</f>
        <v>0.58110979929161755</v>
      </c>
    </row>
    <row r="725" spans="28:30" ht="24" thickBot="1" x14ac:dyDescent="0.25">
      <c r="AB725" s="185" t="s">
        <v>3</v>
      </c>
      <c r="AC725" s="185"/>
      <c r="AD725" s="196">
        <f>IF(SUM(U378:U384)=0,0,+(SUM(U378:U384)/AD723))</f>
        <v>0.58110979929161755</v>
      </c>
    </row>
    <row r="726" spans="28:30" ht="13.5" thickBot="1" x14ac:dyDescent="0.25"/>
    <row r="727" spans="28:30" ht="13.5" thickBot="1" x14ac:dyDescent="0.25">
      <c r="AB727" s="195" t="s">
        <v>1090</v>
      </c>
      <c r="AC727" s="195"/>
      <c r="AD727" s="195"/>
    </row>
    <row r="728" spans="28:30" ht="13.5" thickBot="1" x14ac:dyDescent="0.25">
      <c r="AB728" s="195"/>
      <c r="AC728" s="195"/>
      <c r="AD728" s="195"/>
    </row>
    <row r="729" spans="28:30" ht="13.5" thickBot="1" x14ac:dyDescent="0.25">
      <c r="AB729" s="185" t="s">
        <v>1</v>
      </c>
      <c r="AC729" s="185"/>
      <c r="AD729" s="184">
        <f>SUM(W385:W411)</f>
        <v>611.99999999999989</v>
      </c>
    </row>
    <row r="730" spans="28:30" ht="13.5" thickBot="1" x14ac:dyDescent="0.25">
      <c r="AB730" s="185" t="s">
        <v>2</v>
      </c>
      <c r="AC730" s="185"/>
      <c r="AD730" s="184">
        <f>SUM(N385:N411)</f>
        <v>611.99999999999989</v>
      </c>
    </row>
    <row r="731" spans="28:30" ht="24" thickBot="1" x14ac:dyDescent="0.25">
      <c r="AB731" s="185" t="s">
        <v>4</v>
      </c>
      <c r="AC731" s="185"/>
      <c r="AD731" s="186">
        <f>IF(SUM(V385:V411)=0,0,+(SUM(V385:V411)/AD729))</f>
        <v>0.47871042250233437</v>
      </c>
    </row>
    <row r="732" spans="28:30" ht="24" thickBot="1" x14ac:dyDescent="0.25">
      <c r="AB732" s="185" t="s">
        <v>3</v>
      </c>
      <c r="AC732" s="185"/>
      <c r="AD732" s="196">
        <f>IF(SUM(U385:U411)=0,0,+(SUM(U385:U411)/AD730))</f>
        <v>0.47871042250233437</v>
      </c>
    </row>
    <row r="733" spans="28:30" ht="13.5" thickBot="1" x14ac:dyDescent="0.25"/>
    <row r="734" spans="28:30" ht="13.5" thickBot="1" x14ac:dyDescent="0.25">
      <c r="AB734" s="195" t="s">
        <v>1091</v>
      </c>
      <c r="AC734" s="195"/>
      <c r="AD734" s="195"/>
    </row>
    <row r="735" spans="28:30" ht="13.5" thickBot="1" x14ac:dyDescent="0.25">
      <c r="AB735" s="195"/>
      <c r="AC735" s="195"/>
      <c r="AD735" s="195"/>
    </row>
    <row r="736" spans="28:30" ht="13.5" thickBot="1" x14ac:dyDescent="0.25">
      <c r="AB736" s="185" t="s">
        <v>1</v>
      </c>
      <c r="AC736" s="185"/>
      <c r="AD736" s="184">
        <f>SUM(W412:W419)</f>
        <v>75.857142857142861</v>
      </c>
    </row>
    <row r="737" spans="28:30" ht="13.5" thickBot="1" x14ac:dyDescent="0.25">
      <c r="AB737" s="185" t="s">
        <v>2</v>
      </c>
      <c r="AC737" s="185"/>
      <c r="AD737" s="184">
        <f>SUM(N412:N419)</f>
        <v>75.857142857142861</v>
      </c>
    </row>
    <row r="738" spans="28:30" ht="24" thickBot="1" x14ac:dyDescent="0.25">
      <c r="AB738" s="185" t="s">
        <v>4</v>
      </c>
      <c r="AC738" s="185"/>
      <c r="AD738" s="186">
        <f>IF(SUM(V412:V419)=0,0,+(SUM(V412:V419)/AD736))</f>
        <v>1</v>
      </c>
    </row>
    <row r="739" spans="28:30" ht="24" thickBot="1" x14ac:dyDescent="0.25">
      <c r="AB739" s="185" t="s">
        <v>3</v>
      </c>
      <c r="AC739" s="185"/>
      <c r="AD739" s="196">
        <f>IF(SUM(U412:U419)=0,0,+(SUM(U412:U419)/AD737))</f>
        <v>1</v>
      </c>
    </row>
    <row r="740" spans="28:30" ht="13.5" thickBot="1" x14ac:dyDescent="0.25"/>
    <row r="741" spans="28:30" ht="13.5" thickBot="1" x14ac:dyDescent="0.25">
      <c r="AB741" s="195" t="s">
        <v>1092</v>
      </c>
      <c r="AC741" s="195"/>
      <c r="AD741" s="195"/>
    </row>
    <row r="742" spans="28:30" ht="13.5" thickBot="1" x14ac:dyDescent="0.25">
      <c r="AB742" s="195"/>
      <c r="AC742" s="195"/>
      <c r="AD742" s="195"/>
    </row>
    <row r="743" spans="28:30" ht="13.5" thickBot="1" x14ac:dyDescent="0.25">
      <c r="AB743" s="185" t="s">
        <v>1</v>
      </c>
      <c r="AC743" s="185"/>
      <c r="AD743" s="184">
        <f>SUM(W420:W502)</f>
        <v>2348.4285714285706</v>
      </c>
    </row>
    <row r="744" spans="28:30" ht="13.5" thickBot="1" x14ac:dyDescent="0.25">
      <c r="AB744" s="185" t="s">
        <v>2</v>
      </c>
      <c r="AC744" s="185"/>
      <c r="AD744" s="184">
        <f>SUM(N420:N502)</f>
        <v>2426.142857142856</v>
      </c>
    </row>
    <row r="745" spans="28:30" ht="24" thickBot="1" x14ac:dyDescent="0.25">
      <c r="AB745" s="185" t="s">
        <v>4</v>
      </c>
      <c r="AC745" s="185"/>
      <c r="AD745" s="186">
        <f>IF(SUM(V420:V502)=0,0,+(SUM(V420:V502)/AD743))</f>
        <v>0.62231513980980202</v>
      </c>
    </row>
    <row r="746" spans="28:30" ht="24" thickBot="1" x14ac:dyDescent="0.25">
      <c r="AB746" s="185" t="s">
        <v>3</v>
      </c>
      <c r="AC746" s="185"/>
      <c r="AD746" s="196">
        <f>IF(SUM(U420:U502)=0,0,+(SUM(U420:U502)/AD744))</f>
        <v>0.60238112131739607</v>
      </c>
    </row>
    <row r="747" spans="28:30" ht="13.5" thickBot="1" x14ac:dyDescent="0.25"/>
    <row r="748" spans="28:30" ht="13.5" thickBot="1" x14ac:dyDescent="0.25">
      <c r="AB748" s="195" t="s">
        <v>1093</v>
      </c>
      <c r="AC748" s="195"/>
      <c r="AD748" s="195"/>
    </row>
    <row r="749" spans="28:30" ht="13.5" thickBot="1" x14ac:dyDescent="0.25">
      <c r="AB749" s="195"/>
      <c r="AC749" s="195"/>
      <c r="AD749" s="195"/>
    </row>
    <row r="750" spans="28:30" ht="13.5" thickBot="1" x14ac:dyDescent="0.25">
      <c r="AB750" s="185" t="s">
        <v>1</v>
      </c>
      <c r="AC750" s="185"/>
      <c r="AD750" s="184">
        <f>SUM(W503:W592)</f>
        <v>2496.0000000000009</v>
      </c>
    </row>
    <row r="751" spans="28:30" ht="13.5" thickBot="1" x14ac:dyDescent="0.25">
      <c r="AB751" s="185" t="s">
        <v>2</v>
      </c>
      <c r="AC751" s="185"/>
      <c r="AD751" s="184">
        <f>SUM(N503:N592)</f>
        <v>2534.8571428571436</v>
      </c>
    </row>
    <row r="752" spans="28:30" ht="24" thickBot="1" x14ac:dyDescent="0.25">
      <c r="AB752" s="185" t="s">
        <v>4</v>
      </c>
      <c r="AC752" s="185"/>
      <c r="AD752" s="186">
        <f>IF(SUM(V503:V592)=0,0,+(SUM(V503:V592)/AD750))</f>
        <v>0.60096554487179432</v>
      </c>
    </row>
    <row r="753" spans="28:30" ht="24" thickBot="1" x14ac:dyDescent="0.25">
      <c r="AB753" s="185" t="s">
        <v>3</v>
      </c>
      <c r="AC753" s="185"/>
      <c r="AD753" s="196">
        <f>IF(SUM(U503:U592)=0,0,+(SUM(U503:U592)/AD751))</f>
        <v>0.59175326871054956</v>
      </c>
    </row>
  </sheetData>
  <sheetProtection algorithmName="SHA-512" hashValue="fFpTpKKNy3+Tx8+aLkPJMA5x70u77XexePaBfbhreNIz/r4ed4kGZFOIOIiWjLViVAcyORyV2Z/p4rhFADfdPA==" saltValue="49XunkwUPYTPP8xL0FMDJg==" spinCount="100000" sheet="1" objects="1" scenarios="1"/>
  <autoFilter ref="A1:AD594" xr:uid="{00000000-0009-0000-0000-000002000000}"/>
  <mergeCells count="128">
    <mergeCell ref="I606:Z606"/>
    <mergeCell ref="I603:Z603"/>
    <mergeCell ref="I604:Z604"/>
    <mergeCell ref="AB699:AD700"/>
    <mergeCell ref="AB701:AC701"/>
    <mergeCell ref="AB678:AD679"/>
    <mergeCell ref="AB680:AC680"/>
    <mergeCell ref="AB681:AC681"/>
    <mergeCell ref="AB682:AC682"/>
    <mergeCell ref="AB683:AC683"/>
    <mergeCell ref="AB685:AD686"/>
    <mergeCell ref="AB687:AC687"/>
    <mergeCell ref="AB688:AC688"/>
    <mergeCell ref="AB689:AC689"/>
    <mergeCell ref="AB692:AD693"/>
    <mergeCell ref="AB694:AC694"/>
    <mergeCell ref="AB695:AC695"/>
    <mergeCell ref="AB660:AC660"/>
    <mergeCell ref="AB661:AC661"/>
    <mergeCell ref="AB662:AC662"/>
    <mergeCell ref="AB636:AD637"/>
    <mergeCell ref="AB638:AC638"/>
    <mergeCell ref="AB639:AC639"/>
    <mergeCell ref="AB640:AC640"/>
    <mergeCell ref="AB601:AD602"/>
    <mergeCell ref="AB603:AC603"/>
    <mergeCell ref="AB669:AC669"/>
    <mergeCell ref="AB673:AC673"/>
    <mergeCell ref="AB674:AC674"/>
    <mergeCell ref="AB675:AC675"/>
    <mergeCell ref="AB676:AC676"/>
    <mergeCell ref="AB702:AC702"/>
    <mergeCell ref="AB703:AC703"/>
    <mergeCell ref="AB604:AC604"/>
    <mergeCell ref="AB606:AC606"/>
    <mergeCell ref="AB605:AC605"/>
    <mergeCell ref="AB650:AD651"/>
    <mergeCell ref="AB652:AC652"/>
    <mergeCell ref="AB653:AC653"/>
    <mergeCell ref="AB654:AC654"/>
    <mergeCell ref="AB655:AC655"/>
    <mergeCell ref="AB657:AD658"/>
    <mergeCell ref="AB643:AD644"/>
    <mergeCell ref="AB645:AC645"/>
    <mergeCell ref="AB646:AC646"/>
    <mergeCell ref="AB647:AC647"/>
    <mergeCell ref="AB648:AC648"/>
    <mergeCell ref="AB659:AC659"/>
    <mergeCell ref="A593:T593"/>
    <mergeCell ref="A594:P594"/>
    <mergeCell ref="A605:E605"/>
    <mergeCell ref="F605:G605"/>
    <mergeCell ref="A602:G602"/>
    <mergeCell ref="I602:X602"/>
    <mergeCell ref="A603:E603"/>
    <mergeCell ref="F603:G603"/>
    <mergeCell ref="A601:G601"/>
    <mergeCell ref="K598:M598"/>
    <mergeCell ref="K597:M597"/>
    <mergeCell ref="K596:M596"/>
    <mergeCell ref="A604:E604"/>
    <mergeCell ref="F604:G604"/>
    <mergeCell ref="I605:Z605"/>
    <mergeCell ref="AB753:AC753"/>
    <mergeCell ref="AB741:AD742"/>
    <mergeCell ref="AB743:AC743"/>
    <mergeCell ref="AB744:AC744"/>
    <mergeCell ref="AB745:AC745"/>
    <mergeCell ref="AB746:AC746"/>
    <mergeCell ref="AB722:AC722"/>
    <mergeCell ref="AB723:AC723"/>
    <mergeCell ref="AB724:AC724"/>
    <mergeCell ref="AB725:AC725"/>
    <mergeCell ref="AB727:AD728"/>
    <mergeCell ref="AB729:AC729"/>
    <mergeCell ref="AB730:AC730"/>
    <mergeCell ref="AB731:AC731"/>
    <mergeCell ref="AB732:AC732"/>
    <mergeCell ref="AB748:AD749"/>
    <mergeCell ref="AB750:AC750"/>
    <mergeCell ref="AB751:AC751"/>
    <mergeCell ref="AB752:AC752"/>
    <mergeCell ref="AB734:AD735"/>
    <mergeCell ref="AB736:AC736"/>
    <mergeCell ref="AB737:AC737"/>
    <mergeCell ref="AB738:AC738"/>
    <mergeCell ref="AB739:AC739"/>
    <mergeCell ref="AB718:AC718"/>
    <mergeCell ref="AB720:AD721"/>
    <mergeCell ref="AB706:AD707"/>
    <mergeCell ref="AB708:AC708"/>
    <mergeCell ref="AB709:AC709"/>
    <mergeCell ref="AB710:AC710"/>
    <mergeCell ref="AB711:AC711"/>
    <mergeCell ref="AB713:AD714"/>
    <mergeCell ref="AB715:AC715"/>
    <mergeCell ref="AB716:AC716"/>
    <mergeCell ref="AB717:AC717"/>
    <mergeCell ref="AB629:AD630"/>
    <mergeCell ref="AB631:AC631"/>
    <mergeCell ref="AB632:AC632"/>
    <mergeCell ref="AB633:AC633"/>
    <mergeCell ref="AB634:AC634"/>
    <mergeCell ref="AB641:AC641"/>
    <mergeCell ref="AB704:AC704"/>
    <mergeCell ref="AB664:AD665"/>
    <mergeCell ref="AB666:AC666"/>
    <mergeCell ref="AB667:AC667"/>
    <mergeCell ref="AB668:AC668"/>
    <mergeCell ref="AB690:AC690"/>
    <mergeCell ref="AB671:AD672"/>
    <mergeCell ref="AB696:AC696"/>
    <mergeCell ref="AB697:AC697"/>
    <mergeCell ref="AB620:AC620"/>
    <mergeCell ref="AB622:AD623"/>
    <mergeCell ref="AB624:AC624"/>
    <mergeCell ref="AB625:AC625"/>
    <mergeCell ref="AB626:AC626"/>
    <mergeCell ref="AB627:AC627"/>
    <mergeCell ref="AB608:AD609"/>
    <mergeCell ref="AB610:AC610"/>
    <mergeCell ref="AB611:AC611"/>
    <mergeCell ref="AB612:AC612"/>
    <mergeCell ref="AB613:AC613"/>
    <mergeCell ref="AB615:AD616"/>
    <mergeCell ref="AB617:AC617"/>
    <mergeCell ref="AB618:AC618"/>
    <mergeCell ref="AB619:AC619"/>
  </mergeCells>
  <phoneticPr fontId="6" type="noConversion"/>
  <conditionalFormatting sqref="L299:M299 E537:G538 N537:N542 N561 L578:N578 H578:J578 N424 E424:G424 E435:J439 E434:G434 L435:N439 N434 N440 E440:G440 E461:G461 N461 N395 E395:G395 N405 N417 E417:G417 E314:G314 L322:M322 E322:J322 E324:J325 E323:G323 E326:G328 L318:M318 L324:N324 L370:M371 L315:N317 L325:M325 N568:N570 H573:J575 N340 E340:H340 N342 E342:H342 E299:J299 A593:XFD595 A706:AA711 AE706:XFD711 A713:AA718 AE713:XFD718 A720:AA725 AE720:XFD725 A727:AA732 AE727:XFD732 A754:XFD1048576 A712:XFD712 A719:XFD719 A726:XFD726 A733:XFD733 A734:AA753 AE734:XFD753 AB740:AD740 A600:AA602 AE600:XFD602 E528 G528:J528 A705:XFD705 A699:AA704 AE699:XFD704 A692:AA697 AE692:XFD697 A698:XFD698 A599:XFD599 A596:K598 N596:XFD598 A691:XFD691 A685:AA690 AE685:XFD690 A678:AA683 AE678:XFD683 A684:XFD684 A603:XFD607 F240:G249 D248:D251 E295:K296 E396:J404 L396:N404 E226:M233 F254:G254 F286:J286 M283:N286 E282:E294 F289:G293 E297:I297 E298:K298 O297:O299 D282:D299 L301:M302 E301:J313 L303:N313 E315:J318 O315:O318 E341:G341 I341:J341 L341:N341 E343:J350 L343:N350 E370:J394 L372:N394 L425:N433 E425:J433 E516:J527 E529:J536 L516:O536 H543:J560 L543:N560 H563:J567 L563:N567 O538:O561 A671:AA676 AE671:XFD676 A677:XFD677 O282:O294 O301:O313 O370:O405 A670:XFD670 A664:AA669 AE664:XFD669 I352:J352 N351 L352:M352 L353:O363 H477:J478 L477:M478 N485:O485 E485:G485 E405:G405 F406:G406 D494:J494 F493:J493 D496:J496 H495:J495 H497:J497 D498:J498 E500:J510 I499:J499 O563:O570 F256:G258 F260:G264 F266:G266 F268:G268 F270:G270 F272:G272 F274:G274 F276:G283 C82:D89 E142 E365:G369 D353:J363 L479:O480 E486:J492 L486:O510 D479:J480 N577 L573:O575 N580 H582:J584 L582:O584 D563:D575 D365:D405 D482:D492 L482:O484 E482:J484 A577:A578 O577:O578 A580 AA580 AA582:AA584 A582:A584 A586:A592 AA586:AA592 L586:O592 H586:J592 C586:D592 C582:D584 C580:D580 C577:D578 A656:XFD656 A650:AA655 AE650:XFD655 A657:AA662 AE657:XFD662 A663:XFD663 H65:I65 O65:O73 AA53:AA81 D90:E91 O91:O94 E163:E165 D167:D168 H168:M168 D169:G170 C90:C189 D192:E194 O163:O194 H192:H194 I192:I193 AA91:AA194 E234:E249 O226:O251 AA226:AA295 F238:I239 D226:D239 E319:G321 E329:J339 L329:N339 O329:O351 D301:D350 AA299:AA366 C192:C363 E407:J416 L407:N416 E441:J460 L441:N460 E462:J476 L462:N476 D407:D476 A365:A480 C365:C480 E511:G515 N511:N515 D500:D561 A482:A575 C482:C575 AA368:AA421 AB53:AB421 E418:J423 L418:N423 O407:O476 AB423:AD592 T423:Z592 AA423:AA578 E50:E51 A649:XFD649 A643:AA648 AE643:XFD648 AC55:AD421 AD52:AD54 C50:C81 O39:O51 T39:Z421 AC39:AH50 A642:XFD642 A636:AA641 AE636:XFD641 A1:Q1 C39:M49 A629:AA634 AE629:XFD634 A635:XFD635 AA39 A5:A363 C5:C38 B5:B592 A2:C4 E2:E21 H2:M21 O2:O21 AI2:XFD592 A614:XFD614 A608:AA613 AE608:XFD613 A621:XFD621 A615:AA620 AE615:XFD620 A622:AA627 AE622:XFD627 A628:XFD628 T1:XFD1">
    <cfRule type="containsErrors" dxfId="1306" priority="2489">
      <formula>ISERROR(A1)</formula>
    </cfRule>
  </conditionalFormatting>
  <conditionalFormatting sqref="N226:N233 N301:N302 N321 N52:N74 N90:N198">
    <cfRule type="cellIs" dxfId="1305" priority="2471" operator="equal">
      <formula>0</formula>
    </cfRule>
  </conditionalFormatting>
  <conditionalFormatting sqref="N299">
    <cfRule type="cellIs" dxfId="1304" priority="2486" operator="equal">
      <formula>0</formula>
    </cfRule>
  </conditionalFormatting>
  <conditionalFormatting sqref="N365:N370">
    <cfRule type="cellIs" dxfId="1303" priority="2480" operator="equal">
      <formula>0</formula>
    </cfRule>
  </conditionalFormatting>
  <conditionalFormatting sqref="N328">
    <cfRule type="cellIs" dxfId="1302" priority="2389" operator="equal">
      <formula>0</formula>
    </cfRule>
  </conditionalFormatting>
  <conditionalFormatting sqref="N300">
    <cfRule type="cellIs" dxfId="1301" priority="2451" operator="equal">
      <formula>0</formula>
    </cfRule>
  </conditionalFormatting>
  <conditionalFormatting sqref="N314">
    <cfRule type="cellIs" dxfId="1300" priority="2445" operator="equal">
      <formula>0</formula>
    </cfRule>
  </conditionalFormatting>
  <conditionalFormatting sqref="N319">
    <cfRule type="cellIs" dxfId="1299" priority="2439" operator="equal">
      <formula>0</formula>
    </cfRule>
  </conditionalFormatting>
  <conditionalFormatting sqref="N320">
    <cfRule type="cellIs" dxfId="1298" priority="2436" operator="equal">
      <formula>0</formula>
    </cfRule>
  </conditionalFormatting>
  <conditionalFormatting sqref="N323">
    <cfRule type="cellIs" dxfId="1297" priority="2401" operator="equal">
      <formula>0</formula>
    </cfRule>
  </conditionalFormatting>
  <conditionalFormatting sqref="N326">
    <cfRule type="cellIs" dxfId="1296" priority="2399" operator="equal">
      <formula>0</formula>
    </cfRule>
  </conditionalFormatting>
  <conditionalFormatting sqref="N327">
    <cfRule type="cellIs" dxfId="1295" priority="2395" operator="equal">
      <formula>0</formula>
    </cfRule>
  </conditionalFormatting>
  <conditionalFormatting sqref="N318">
    <cfRule type="cellIs" dxfId="1294" priority="2383" operator="equal">
      <formula>0</formula>
    </cfRule>
  </conditionalFormatting>
  <conditionalFormatting sqref="N322">
    <cfRule type="cellIs" dxfId="1293" priority="2381" operator="equal">
      <formula>0</formula>
    </cfRule>
  </conditionalFormatting>
  <conditionalFormatting sqref="N371">
    <cfRule type="cellIs" dxfId="1292" priority="2377" operator="equal">
      <formula>0</formula>
    </cfRule>
  </conditionalFormatting>
  <conditionalFormatting sqref="N325">
    <cfRule type="cellIs" dxfId="1291" priority="2373" operator="equal">
      <formula>0</formula>
    </cfRule>
  </conditionalFormatting>
  <conditionalFormatting sqref="N295">
    <cfRule type="cellIs" dxfId="1290" priority="2313" operator="equal">
      <formula>0</formula>
    </cfRule>
  </conditionalFormatting>
  <conditionalFormatting sqref="N296">
    <cfRule type="cellIs" dxfId="1289" priority="2309" operator="equal">
      <formula>0</formula>
    </cfRule>
  </conditionalFormatting>
  <conditionalFormatting sqref="N297">
    <cfRule type="cellIs" dxfId="1288" priority="2289" operator="equal">
      <formula>0</formula>
    </cfRule>
  </conditionalFormatting>
  <conditionalFormatting sqref="N298">
    <cfRule type="cellIs" dxfId="1287" priority="2276" operator="equal">
      <formula>0</formula>
    </cfRule>
  </conditionalFormatting>
  <conditionalFormatting sqref="F528">
    <cfRule type="containsErrors" dxfId="1286" priority="2222">
      <formula>ISERROR(F528)</formula>
    </cfRule>
  </conditionalFormatting>
  <conditionalFormatting sqref="F294:J294 M294:N294 F234:K235 F236:G236 F237:K237 N293 F250:G251 M252:M253 J249:K249 F252:J252 N262 M280:N280 F284:J284 J283 F285:H285 J285 M288:N288 F288:J288 F287:G287 N287 M291:N291 N289:N290 N264 N282 J291 H253:J253 N266 N268 N270 N272 N274 N276 N278">
    <cfRule type="containsErrors" dxfId="1285" priority="2221">
      <formula>ISERROR(F234)</formula>
    </cfRule>
  </conditionalFormatting>
  <conditionalFormatting sqref="N292">
    <cfRule type="cellIs" dxfId="1284" priority="2218" operator="equal">
      <formula>0</formula>
    </cfRule>
  </conditionalFormatting>
  <conditionalFormatting sqref="N250:N252 N254 N256:N258 N260">
    <cfRule type="cellIs" dxfId="1283" priority="2217" operator="equal">
      <formula>0</formula>
    </cfRule>
  </conditionalFormatting>
  <conditionalFormatting sqref="N236:N237">
    <cfRule type="cellIs" dxfId="1282" priority="2216" operator="equal">
      <formula>0</formula>
    </cfRule>
  </conditionalFormatting>
  <conditionalFormatting sqref="N234">
    <cfRule type="cellIs" dxfId="1281" priority="2215" operator="equal">
      <formula>0</formula>
    </cfRule>
  </conditionalFormatting>
  <conditionalFormatting sqref="N235">
    <cfRule type="cellIs" dxfId="1280" priority="2214" operator="equal">
      <formula>0</formula>
    </cfRule>
  </conditionalFormatting>
  <conditionalFormatting sqref="N238">
    <cfRule type="cellIs" dxfId="1279" priority="2213" operator="equal">
      <formula>0</formula>
    </cfRule>
  </conditionalFormatting>
  <conditionalFormatting sqref="N239">
    <cfRule type="cellIs" dxfId="1278" priority="2211" operator="equal">
      <formula>0</formula>
    </cfRule>
  </conditionalFormatting>
  <conditionalFormatting sqref="N240">
    <cfRule type="cellIs" dxfId="1277" priority="2210" operator="equal">
      <formula>0</formula>
    </cfRule>
  </conditionalFormatting>
  <conditionalFormatting sqref="N241">
    <cfRule type="cellIs" dxfId="1276" priority="2209" operator="equal">
      <formula>0</formula>
    </cfRule>
  </conditionalFormatting>
  <conditionalFormatting sqref="N242">
    <cfRule type="cellIs" dxfId="1275" priority="2208" operator="equal">
      <formula>0</formula>
    </cfRule>
  </conditionalFormatting>
  <conditionalFormatting sqref="N243">
    <cfRule type="cellIs" dxfId="1274" priority="2207" operator="equal">
      <formula>0</formula>
    </cfRule>
  </conditionalFormatting>
  <conditionalFormatting sqref="N244">
    <cfRule type="cellIs" dxfId="1273" priority="2206" operator="equal">
      <formula>0</formula>
    </cfRule>
  </conditionalFormatting>
  <conditionalFormatting sqref="N245">
    <cfRule type="cellIs" dxfId="1272" priority="2205" operator="equal">
      <formula>0</formula>
    </cfRule>
  </conditionalFormatting>
  <conditionalFormatting sqref="N246">
    <cfRule type="cellIs" dxfId="1271" priority="2204" operator="equal">
      <formula>0</formula>
    </cfRule>
  </conditionalFormatting>
  <conditionalFormatting sqref="N247">
    <cfRule type="cellIs" dxfId="1270" priority="2202" operator="equal">
      <formula>0</formula>
    </cfRule>
  </conditionalFormatting>
  <conditionalFormatting sqref="N248">
    <cfRule type="cellIs" dxfId="1269" priority="2201" operator="equal">
      <formula>0</formula>
    </cfRule>
  </conditionalFormatting>
  <conditionalFormatting sqref="N249">
    <cfRule type="cellIs" dxfId="1268" priority="2200" operator="equal">
      <formula>0</formula>
    </cfRule>
  </conditionalFormatting>
  <conditionalFormatting sqref="H236:K236">
    <cfRule type="containsErrors" dxfId="1267" priority="2199">
      <formula>ISERROR(H236)</formula>
    </cfRule>
  </conditionalFormatting>
  <conditionalFormatting sqref="K238">
    <cfRule type="containsErrors" dxfId="1266" priority="2198">
      <formula>ISERROR(K238)</formula>
    </cfRule>
  </conditionalFormatting>
  <conditionalFormatting sqref="H242">
    <cfRule type="containsErrors" dxfId="1265" priority="2197">
      <formula>ISERROR(H242)</formula>
    </cfRule>
  </conditionalFormatting>
  <conditionalFormatting sqref="I242">
    <cfRule type="containsErrors" dxfId="1264" priority="2196">
      <formula>ISERROR(I242)</formula>
    </cfRule>
  </conditionalFormatting>
  <conditionalFormatting sqref="H247:K247">
    <cfRule type="containsErrors" dxfId="1263" priority="2195">
      <formula>ISERROR(H247)</formula>
    </cfRule>
  </conditionalFormatting>
  <conditionalFormatting sqref="H240">
    <cfRule type="containsErrors" dxfId="1262" priority="2194">
      <formula>ISERROR(H240)</formula>
    </cfRule>
  </conditionalFormatting>
  <conditionalFormatting sqref="I240">
    <cfRule type="containsErrors" dxfId="1261" priority="2193">
      <formula>ISERROR(I240)</formula>
    </cfRule>
  </conditionalFormatting>
  <conditionalFormatting sqref="H241:I241">
    <cfRule type="containsErrors" dxfId="1260" priority="2192">
      <formula>ISERROR(H241)</formula>
    </cfRule>
  </conditionalFormatting>
  <conditionalFormatting sqref="H245">
    <cfRule type="containsErrors" dxfId="1259" priority="2191">
      <formula>ISERROR(H245)</formula>
    </cfRule>
  </conditionalFormatting>
  <conditionalFormatting sqref="I245">
    <cfRule type="containsErrors" dxfId="1258" priority="2190">
      <formula>ISERROR(I245)</formula>
    </cfRule>
  </conditionalFormatting>
  <conditionalFormatting sqref="H249:I249">
    <cfRule type="containsErrors" dxfId="1257" priority="2187">
      <formula>ISERROR(H249)</formula>
    </cfRule>
  </conditionalFormatting>
  <conditionalFormatting sqref="M254:M256 H257:J257 H254:H255">
    <cfRule type="containsErrors" dxfId="1256" priority="2186">
      <formula>ISERROR(H254)</formula>
    </cfRule>
  </conditionalFormatting>
  <conditionalFormatting sqref="M257">
    <cfRule type="containsErrors" dxfId="1255" priority="2185">
      <formula>ISERROR(M257)</formula>
    </cfRule>
  </conditionalFormatting>
  <conditionalFormatting sqref="M261">
    <cfRule type="containsErrors" dxfId="1254" priority="2182">
      <formula>ISERROR(M261)</formula>
    </cfRule>
  </conditionalFormatting>
  <conditionalFormatting sqref="M263">
    <cfRule type="containsErrors" dxfId="1253" priority="2179">
      <formula>ISERROR(M263)</formula>
    </cfRule>
  </conditionalFormatting>
  <conditionalFormatting sqref="H261 J261">
    <cfRule type="containsErrors" dxfId="1252" priority="2183">
      <formula>ISERROR(H261)</formula>
    </cfRule>
  </conditionalFormatting>
  <conditionalFormatting sqref="J263">
    <cfRule type="containsErrors" dxfId="1251" priority="2180">
      <formula>ISERROR(J263)</formula>
    </cfRule>
  </conditionalFormatting>
  <conditionalFormatting sqref="M281">
    <cfRule type="containsErrors" dxfId="1250" priority="2176">
      <formula>ISERROR(M281)</formula>
    </cfRule>
  </conditionalFormatting>
  <conditionalFormatting sqref="J281">
    <cfRule type="containsErrors" dxfId="1249" priority="2177">
      <formula>ISERROR(J281)</formula>
    </cfRule>
  </conditionalFormatting>
  <conditionalFormatting sqref="N261">
    <cfRule type="cellIs" dxfId="1248" priority="2175" operator="equal">
      <formula>0</formula>
    </cfRule>
  </conditionalFormatting>
  <conditionalFormatting sqref="N263">
    <cfRule type="containsErrors" dxfId="1247" priority="2174">
      <formula>ISERROR(N263)</formula>
    </cfRule>
  </conditionalFormatting>
  <conditionalFormatting sqref="N281">
    <cfRule type="containsErrors" dxfId="1246" priority="2173">
      <formula>ISERROR(N281)</formula>
    </cfRule>
  </conditionalFormatting>
  <conditionalFormatting sqref="H283">
    <cfRule type="containsErrors" dxfId="1245" priority="2172">
      <formula>ISERROR(H283)</formula>
    </cfRule>
  </conditionalFormatting>
  <conditionalFormatting sqref="I283">
    <cfRule type="containsErrors" dxfId="1244" priority="2171">
      <formula>ISERROR(I283)</formula>
    </cfRule>
  </conditionalFormatting>
  <conditionalFormatting sqref="I285">
    <cfRule type="containsErrors" dxfId="1243" priority="2165">
      <formula>ISERROR(I285)</formula>
    </cfRule>
  </conditionalFormatting>
  <conditionalFormatting sqref="H287:J287">
    <cfRule type="containsErrors" dxfId="1242" priority="2159">
      <formula>ISERROR(H287)</formula>
    </cfRule>
  </conditionalFormatting>
  <conditionalFormatting sqref="M287">
    <cfRule type="containsErrors" dxfId="1241" priority="2158">
      <formula>ISERROR(M287)</formula>
    </cfRule>
  </conditionalFormatting>
  <conditionalFormatting sqref="H289">
    <cfRule type="containsErrors" dxfId="1240" priority="2155">
      <formula>ISERROR(H289)</formula>
    </cfRule>
  </conditionalFormatting>
  <conditionalFormatting sqref="I289">
    <cfRule type="containsErrors" dxfId="1239" priority="2154">
      <formula>ISERROR(I289)</formula>
    </cfRule>
  </conditionalFormatting>
  <conditionalFormatting sqref="J289">
    <cfRule type="containsErrors" dxfId="1238" priority="2153">
      <formula>ISERROR(J289)</formula>
    </cfRule>
  </conditionalFormatting>
  <conditionalFormatting sqref="M289">
    <cfRule type="containsErrors" dxfId="1237" priority="2152">
      <formula>ISERROR(M289)</formula>
    </cfRule>
  </conditionalFormatting>
  <conditionalFormatting sqref="M290 I290:J290">
    <cfRule type="containsErrors" dxfId="1236" priority="2149">
      <formula>ISERROR(I290)</formula>
    </cfRule>
  </conditionalFormatting>
  <conditionalFormatting sqref="H290">
    <cfRule type="containsErrors" dxfId="1235" priority="2148">
      <formula>ISERROR(H290)</formula>
    </cfRule>
  </conditionalFormatting>
  <conditionalFormatting sqref="M250 H250:J250">
    <cfRule type="containsErrors" dxfId="1234" priority="2147">
      <formula>ISERROR(H250)</formula>
    </cfRule>
  </conditionalFormatting>
  <conditionalFormatting sqref="M251 H251:J251">
    <cfRule type="containsErrors" dxfId="1233" priority="2139">
      <formula>ISERROR(H251)</formula>
    </cfRule>
  </conditionalFormatting>
  <conditionalFormatting sqref="J238">
    <cfRule type="containsErrors" dxfId="1232" priority="2137">
      <formula>ISERROR(J238)</formula>
    </cfRule>
  </conditionalFormatting>
  <conditionalFormatting sqref="H243">
    <cfRule type="containsErrors" dxfId="1231" priority="2136">
      <formula>ISERROR(H243)</formula>
    </cfRule>
  </conditionalFormatting>
  <conditionalFormatting sqref="I243">
    <cfRule type="containsErrors" dxfId="1230" priority="2135">
      <formula>ISERROR(I243)</formula>
    </cfRule>
  </conditionalFormatting>
  <conditionalFormatting sqref="J243:K243">
    <cfRule type="containsErrors" dxfId="1229" priority="2134">
      <formula>ISERROR(J243)</formula>
    </cfRule>
  </conditionalFormatting>
  <conditionalFormatting sqref="K244">
    <cfRule type="containsErrors" dxfId="1228" priority="2133">
      <formula>ISERROR(K244)</formula>
    </cfRule>
  </conditionalFormatting>
  <conditionalFormatting sqref="H244">
    <cfRule type="containsErrors" dxfId="1227" priority="2132">
      <formula>ISERROR(H244)</formula>
    </cfRule>
  </conditionalFormatting>
  <conditionalFormatting sqref="I244">
    <cfRule type="containsErrors" dxfId="1226" priority="2131">
      <formula>ISERROR(I244)</formula>
    </cfRule>
  </conditionalFormatting>
  <conditionalFormatting sqref="J244">
    <cfRule type="containsErrors" dxfId="1225" priority="2130">
      <formula>ISERROR(J244)</formula>
    </cfRule>
  </conditionalFormatting>
  <conditionalFormatting sqref="K246">
    <cfRule type="containsErrors" dxfId="1224" priority="2129">
      <formula>ISERROR(K246)</formula>
    </cfRule>
  </conditionalFormatting>
  <conditionalFormatting sqref="H246">
    <cfRule type="containsErrors" dxfId="1223" priority="2128">
      <formula>ISERROR(H246)</formula>
    </cfRule>
  </conditionalFormatting>
  <conditionalFormatting sqref="I246">
    <cfRule type="containsErrors" dxfId="1222" priority="2127">
      <formula>ISERROR(I246)</formula>
    </cfRule>
  </conditionalFormatting>
  <conditionalFormatting sqref="J246">
    <cfRule type="containsErrors" dxfId="1221" priority="2126">
      <formula>ISERROR(J246)</formula>
    </cfRule>
  </conditionalFormatting>
  <conditionalFormatting sqref="J248:K248">
    <cfRule type="containsErrors" dxfId="1220" priority="2125">
      <formula>ISERROR(J248)</formula>
    </cfRule>
  </conditionalFormatting>
  <conditionalFormatting sqref="H248">
    <cfRule type="containsErrors" dxfId="1219" priority="2124">
      <formula>ISERROR(H248)</formula>
    </cfRule>
  </conditionalFormatting>
  <conditionalFormatting sqref="I248">
    <cfRule type="containsErrors" dxfId="1218" priority="2123">
      <formula>ISERROR(I248)</formula>
    </cfRule>
  </conditionalFormatting>
  <conditionalFormatting sqref="I254:I255">
    <cfRule type="containsErrors" dxfId="1217" priority="2122">
      <formula>ISERROR(I254)</formula>
    </cfRule>
  </conditionalFormatting>
  <conditionalFormatting sqref="H256">
    <cfRule type="containsErrors" dxfId="1216" priority="2121">
      <formula>ISERROR(H256)</formula>
    </cfRule>
  </conditionalFormatting>
  <conditionalFormatting sqref="I256">
    <cfRule type="containsErrors" dxfId="1215" priority="2120">
      <formula>ISERROR(I256)</formula>
    </cfRule>
  </conditionalFormatting>
  <conditionalFormatting sqref="J280">
    <cfRule type="containsErrors" dxfId="1214" priority="2085">
      <formula>ISERROR(J280)</formula>
    </cfRule>
  </conditionalFormatting>
  <conditionalFormatting sqref="M258:M259 H258:H259">
    <cfRule type="containsErrors" dxfId="1213" priority="2119">
      <formula>ISERROR(H258)</formula>
    </cfRule>
  </conditionalFormatting>
  <conditionalFormatting sqref="I258:I259">
    <cfRule type="containsErrors" dxfId="1212" priority="2118">
      <formula>ISERROR(I258)</formula>
    </cfRule>
  </conditionalFormatting>
  <conditionalFormatting sqref="H282:K282">
    <cfRule type="containsErrors" dxfId="1211" priority="2081">
      <formula>ISERROR(H282)</formula>
    </cfRule>
  </conditionalFormatting>
  <conditionalFormatting sqref="M260 H260">
    <cfRule type="containsErrors" dxfId="1210" priority="2117">
      <formula>ISERROR(H260)</formula>
    </cfRule>
  </conditionalFormatting>
  <conditionalFormatting sqref="I260">
    <cfRule type="containsErrors" dxfId="1209" priority="2116">
      <formula>ISERROR(I260)</formula>
    </cfRule>
  </conditionalFormatting>
  <conditionalFormatting sqref="J260">
    <cfRule type="containsErrors" dxfId="1208" priority="2115">
      <formula>ISERROR(J260)</formula>
    </cfRule>
  </conditionalFormatting>
  <conditionalFormatting sqref="J258:J259">
    <cfRule type="containsErrors" dxfId="1207" priority="2114">
      <formula>ISERROR(J258)</formula>
    </cfRule>
  </conditionalFormatting>
  <conditionalFormatting sqref="J256">
    <cfRule type="containsErrors" dxfId="1206" priority="2113">
      <formula>ISERROR(J256)</formula>
    </cfRule>
  </conditionalFormatting>
  <conditionalFormatting sqref="J254:J255">
    <cfRule type="containsErrors" dxfId="1205" priority="2112">
      <formula>ISERROR(J254)</formula>
    </cfRule>
  </conditionalFormatting>
  <conditionalFormatting sqref="I261">
    <cfRule type="containsErrors" dxfId="1204" priority="2111">
      <formula>ISERROR(I261)</formula>
    </cfRule>
  </conditionalFormatting>
  <conditionalFormatting sqref="M262 H262">
    <cfRule type="containsErrors" dxfId="1203" priority="2110">
      <formula>ISERROR(H262)</formula>
    </cfRule>
  </conditionalFormatting>
  <conditionalFormatting sqref="I262">
    <cfRule type="containsErrors" dxfId="1202" priority="2109">
      <formula>ISERROR(I262)</formula>
    </cfRule>
  </conditionalFormatting>
  <conditionalFormatting sqref="J262">
    <cfRule type="containsErrors" dxfId="1201" priority="2108">
      <formula>ISERROR(J262)</formula>
    </cfRule>
  </conditionalFormatting>
  <conditionalFormatting sqref="H263">
    <cfRule type="containsErrors" dxfId="1200" priority="2107">
      <formula>ISERROR(H263)</formula>
    </cfRule>
  </conditionalFormatting>
  <conditionalFormatting sqref="I263">
    <cfRule type="containsErrors" dxfId="1199" priority="2106">
      <formula>ISERROR(I263)</formula>
    </cfRule>
  </conditionalFormatting>
  <conditionalFormatting sqref="M264:M265 H264:H265">
    <cfRule type="containsErrors" dxfId="1198" priority="2105">
      <formula>ISERROR(H264)</formula>
    </cfRule>
  </conditionalFormatting>
  <conditionalFormatting sqref="I264:I265">
    <cfRule type="containsErrors" dxfId="1197" priority="2104">
      <formula>ISERROR(I264)</formula>
    </cfRule>
  </conditionalFormatting>
  <conditionalFormatting sqref="J264:J265">
    <cfRule type="containsErrors" dxfId="1196" priority="2103">
      <formula>ISERROR(J264)</formula>
    </cfRule>
  </conditionalFormatting>
  <conditionalFormatting sqref="M266:M267 H266:H267">
    <cfRule type="containsErrors" dxfId="1195" priority="2102">
      <formula>ISERROR(H266)</formula>
    </cfRule>
  </conditionalFormatting>
  <conditionalFormatting sqref="I266:I267">
    <cfRule type="containsErrors" dxfId="1194" priority="2101">
      <formula>ISERROR(I266)</formula>
    </cfRule>
  </conditionalFormatting>
  <conditionalFormatting sqref="J266:J267">
    <cfRule type="containsErrors" dxfId="1193" priority="2100">
      <formula>ISERROR(J266)</formula>
    </cfRule>
  </conditionalFormatting>
  <conditionalFormatting sqref="M268:M269 H268:H269">
    <cfRule type="containsErrors" dxfId="1192" priority="2099">
      <formula>ISERROR(H268)</formula>
    </cfRule>
  </conditionalFormatting>
  <conditionalFormatting sqref="I268:I269">
    <cfRule type="containsErrors" dxfId="1191" priority="2098">
      <formula>ISERROR(I268)</formula>
    </cfRule>
  </conditionalFormatting>
  <conditionalFormatting sqref="J268:J269">
    <cfRule type="containsErrors" dxfId="1190" priority="2097">
      <formula>ISERROR(J268)</formula>
    </cfRule>
  </conditionalFormatting>
  <conditionalFormatting sqref="M270:M273 H270:H273">
    <cfRule type="containsErrors" dxfId="1189" priority="2096">
      <formula>ISERROR(H270)</formula>
    </cfRule>
  </conditionalFormatting>
  <conditionalFormatting sqref="I270:I273">
    <cfRule type="containsErrors" dxfId="1188" priority="2095">
      <formula>ISERROR(I270)</formula>
    </cfRule>
  </conditionalFormatting>
  <conditionalFormatting sqref="J270:J273">
    <cfRule type="containsErrors" dxfId="1187" priority="2094">
      <formula>ISERROR(J270)</formula>
    </cfRule>
  </conditionalFormatting>
  <conditionalFormatting sqref="H280">
    <cfRule type="containsErrors" dxfId="1186" priority="2087">
      <formula>ISERROR(H280)</formula>
    </cfRule>
  </conditionalFormatting>
  <conditionalFormatting sqref="I280">
    <cfRule type="containsErrors" dxfId="1185" priority="2086">
      <formula>ISERROR(I280)</formula>
    </cfRule>
  </conditionalFormatting>
  <conditionalFormatting sqref="H281">
    <cfRule type="containsErrors" dxfId="1184" priority="2084">
      <formula>ISERROR(H281)</formula>
    </cfRule>
  </conditionalFormatting>
  <conditionalFormatting sqref="I281">
    <cfRule type="containsErrors" dxfId="1183" priority="2083">
      <formula>ISERROR(I281)</formula>
    </cfRule>
  </conditionalFormatting>
  <conditionalFormatting sqref="M282">
    <cfRule type="containsErrors" dxfId="1182" priority="2082">
      <formula>ISERROR(M282)</formula>
    </cfRule>
  </conditionalFormatting>
  <conditionalFormatting sqref="H291">
    <cfRule type="containsErrors" dxfId="1181" priority="2077">
      <formula>ISERROR(H291)</formula>
    </cfRule>
  </conditionalFormatting>
  <conditionalFormatting sqref="I291">
    <cfRule type="containsErrors" dxfId="1180" priority="2076">
      <formula>ISERROR(I291)</formula>
    </cfRule>
  </conditionalFormatting>
  <conditionalFormatting sqref="E250:E252 E254">
    <cfRule type="containsErrors" dxfId="1179" priority="2075">
      <formula>ISERROR(E250)</formula>
    </cfRule>
  </conditionalFormatting>
  <conditionalFormatting sqref="E256:E257">
    <cfRule type="containsErrors" dxfId="1178" priority="2074">
      <formula>ISERROR(E256)</formula>
    </cfRule>
  </conditionalFormatting>
  <conditionalFormatting sqref="E258 E260">
    <cfRule type="containsErrors" dxfId="1177" priority="2073">
      <formula>ISERROR(E258)</formula>
    </cfRule>
  </conditionalFormatting>
  <conditionalFormatting sqref="E261:E262">
    <cfRule type="containsErrors" dxfId="1176" priority="2072">
      <formula>ISERROR(E261)</formula>
    </cfRule>
  </conditionalFormatting>
  <conditionalFormatting sqref="E263:E264 E266 E268 E270 E272 E274 E276:E279">
    <cfRule type="containsErrors" dxfId="1175" priority="2071">
      <formula>ISERROR(E263)</formula>
    </cfRule>
  </conditionalFormatting>
  <conditionalFormatting sqref="E280">
    <cfRule type="containsErrors" dxfId="1174" priority="2070">
      <formula>ISERROR(E280)</formula>
    </cfRule>
  </conditionalFormatting>
  <conditionalFormatting sqref="E281">
    <cfRule type="containsErrors" dxfId="1173" priority="2069">
      <formula>ISERROR(E281)</formula>
    </cfRule>
  </conditionalFormatting>
  <conditionalFormatting sqref="O322 O324:O325 O295:O296">
    <cfRule type="containsErrors" dxfId="1172" priority="2017">
      <formula>ISERROR(O295)</formula>
    </cfRule>
  </conditionalFormatting>
  <conditionalFormatting sqref="O262 O280 O252 O264 O254 O256:O258 O260 O266 O268 O270">
    <cfRule type="containsErrors" dxfId="1171" priority="2014">
      <formula>ISERROR(O252)</formula>
    </cfRule>
  </conditionalFormatting>
  <conditionalFormatting sqref="O272 O274 O276 O278">
    <cfRule type="containsErrors" dxfId="1170" priority="2009">
      <formula>ISERROR(O272)</formula>
    </cfRule>
  </conditionalFormatting>
  <conditionalFormatting sqref="D240:D242 D245">
    <cfRule type="containsErrors" dxfId="1169" priority="2001">
      <formula>ISERROR(D240)</formula>
    </cfRule>
  </conditionalFormatting>
  <conditionalFormatting sqref="D243:D244">
    <cfRule type="containsErrors" dxfId="1168" priority="1999">
      <formula>ISERROR(D243)</formula>
    </cfRule>
  </conditionalFormatting>
  <conditionalFormatting sqref="D246">
    <cfRule type="containsErrors" dxfId="1167" priority="1998">
      <formula>ISERROR(D246)</formula>
    </cfRule>
  </conditionalFormatting>
  <conditionalFormatting sqref="D247">
    <cfRule type="containsErrors" dxfId="1166" priority="1997">
      <formula>ISERROR(D247)</formula>
    </cfRule>
  </conditionalFormatting>
  <conditionalFormatting sqref="D252 D254">
    <cfRule type="containsErrors" dxfId="1165" priority="1996">
      <formula>ISERROR(D252)</formula>
    </cfRule>
  </conditionalFormatting>
  <conditionalFormatting sqref="D256">
    <cfRule type="containsErrors" dxfId="1164" priority="1995">
      <formula>ISERROR(D256)</formula>
    </cfRule>
  </conditionalFormatting>
  <conditionalFormatting sqref="D257">
    <cfRule type="containsErrors" dxfId="1163" priority="1994">
      <formula>ISERROR(D257)</formula>
    </cfRule>
  </conditionalFormatting>
  <conditionalFormatting sqref="D258 D260">
    <cfRule type="containsErrors" dxfId="1162" priority="1993">
      <formula>ISERROR(D258)</formula>
    </cfRule>
  </conditionalFormatting>
  <conditionalFormatting sqref="D261">
    <cfRule type="containsErrors" dxfId="1161" priority="1992">
      <formula>ISERROR(D261)</formula>
    </cfRule>
  </conditionalFormatting>
  <conditionalFormatting sqref="D262">
    <cfRule type="containsErrors" dxfId="1160" priority="1991">
      <formula>ISERROR(D262)</formula>
    </cfRule>
  </conditionalFormatting>
  <conditionalFormatting sqref="D263">
    <cfRule type="containsErrors" dxfId="1159" priority="1990">
      <formula>ISERROR(D263)</formula>
    </cfRule>
  </conditionalFormatting>
  <conditionalFormatting sqref="D264">
    <cfRule type="containsErrors" dxfId="1158" priority="1989">
      <formula>ISERROR(D264)</formula>
    </cfRule>
  </conditionalFormatting>
  <conditionalFormatting sqref="D266">
    <cfRule type="containsErrors" dxfId="1157" priority="1988">
      <formula>ISERROR(D266)</formula>
    </cfRule>
  </conditionalFormatting>
  <conditionalFormatting sqref="D268">
    <cfRule type="containsErrors" dxfId="1156" priority="1987">
      <formula>ISERROR(D268)</formula>
    </cfRule>
  </conditionalFormatting>
  <conditionalFormatting sqref="D270 D272">
    <cfRule type="containsErrors" dxfId="1155" priority="1986">
      <formula>ISERROR(D270)</formula>
    </cfRule>
  </conditionalFormatting>
  <conditionalFormatting sqref="D274">
    <cfRule type="containsErrors" dxfId="1154" priority="1985">
      <formula>ISERROR(D274)</formula>
    </cfRule>
  </conditionalFormatting>
  <conditionalFormatting sqref="D276:D277">
    <cfRule type="containsErrors" dxfId="1153" priority="1984">
      <formula>ISERROR(D276)</formula>
    </cfRule>
  </conditionalFormatting>
  <conditionalFormatting sqref="D278:D279">
    <cfRule type="containsErrors" dxfId="1152" priority="1983">
      <formula>ISERROR(D278)</formula>
    </cfRule>
  </conditionalFormatting>
  <conditionalFormatting sqref="D280">
    <cfRule type="containsErrors" dxfId="1151" priority="1982">
      <formula>ISERROR(D280)</formula>
    </cfRule>
  </conditionalFormatting>
  <conditionalFormatting sqref="D281">
    <cfRule type="containsErrors" dxfId="1150" priority="1981">
      <formula>ISERROR(D281)</formula>
    </cfRule>
  </conditionalFormatting>
  <conditionalFormatting sqref="D300">
    <cfRule type="containsErrors" dxfId="1149" priority="1980">
      <formula>ISERROR(D300)</formula>
    </cfRule>
  </conditionalFormatting>
  <conditionalFormatting sqref="O225 O223 O217:O221 O213:O215 O196:O211">
    <cfRule type="containsErrors" dxfId="1148" priority="1846">
      <formula>ISERROR(O196)</formula>
    </cfRule>
  </conditionalFormatting>
  <conditionalFormatting sqref="F220">
    <cfRule type="containsErrors" dxfId="1147" priority="1954">
      <formula>ISERROR(F220)</formula>
    </cfRule>
  </conditionalFormatting>
  <conditionalFormatting sqref="F221:F225">
    <cfRule type="containsErrors" dxfId="1146" priority="1953">
      <formula>ISERROR(F221)</formula>
    </cfRule>
  </conditionalFormatting>
  <conditionalFormatting sqref="G220:G225">
    <cfRule type="containsErrors" dxfId="1145" priority="1952">
      <formula>ISERROR(G220)</formula>
    </cfRule>
  </conditionalFormatting>
  <conditionalFormatting sqref="F204:G206">
    <cfRule type="containsErrors" dxfId="1144" priority="1951">
      <formula>ISERROR(F204)</formula>
    </cfRule>
  </conditionalFormatting>
  <conditionalFormatting sqref="F203:G203">
    <cfRule type="containsErrors" dxfId="1143" priority="1950">
      <formula>ISERROR(F203)</formula>
    </cfRule>
  </conditionalFormatting>
  <conditionalFormatting sqref="F208:G208 G209:G210">
    <cfRule type="containsErrors" dxfId="1142" priority="1949">
      <formula>ISERROR(F208)</formula>
    </cfRule>
  </conditionalFormatting>
  <conditionalFormatting sqref="F207:G207">
    <cfRule type="containsErrors" dxfId="1141" priority="1948">
      <formula>ISERROR(F207)</formula>
    </cfRule>
  </conditionalFormatting>
  <conditionalFormatting sqref="H196:H199 H201:H209">
    <cfRule type="containsErrors" dxfId="1140" priority="1947">
      <formula>ISERROR(H196)</formula>
    </cfRule>
  </conditionalFormatting>
  <conditionalFormatting sqref="H215:H216 H210:H211">
    <cfRule type="containsErrors" dxfId="1139" priority="1946">
      <formula>ISERROR(H210)</formula>
    </cfRule>
  </conditionalFormatting>
  <conditionalFormatting sqref="H212">
    <cfRule type="containsErrors" dxfId="1138" priority="1945">
      <formula>ISERROR(H212)</formula>
    </cfRule>
  </conditionalFormatting>
  <conditionalFormatting sqref="H219">
    <cfRule type="containsErrors" dxfId="1137" priority="1944">
      <formula>ISERROR(H219)</formula>
    </cfRule>
  </conditionalFormatting>
  <conditionalFormatting sqref="H225">
    <cfRule type="containsErrors" dxfId="1136" priority="1943">
      <formula>ISERROR(H225)</formula>
    </cfRule>
  </conditionalFormatting>
  <conditionalFormatting sqref="H217">
    <cfRule type="containsErrors" dxfId="1135" priority="1942">
      <formula>ISERROR(H217)</formula>
    </cfRule>
  </conditionalFormatting>
  <conditionalFormatting sqref="H218">
    <cfRule type="containsErrors" dxfId="1134" priority="1941">
      <formula>ISERROR(H218)</formula>
    </cfRule>
  </conditionalFormatting>
  <conditionalFormatting sqref="H220">
    <cfRule type="containsErrors" dxfId="1133" priority="1940">
      <formula>ISERROR(H220)</formula>
    </cfRule>
  </conditionalFormatting>
  <conditionalFormatting sqref="H214">
    <cfRule type="containsErrors" dxfId="1132" priority="1939">
      <formula>ISERROR(H214)</formula>
    </cfRule>
  </conditionalFormatting>
  <conditionalFormatting sqref="H220">
    <cfRule type="containsErrors" dxfId="1131" priority="1938">
      <formula>ISERROR(H220)</formula>
    </cfRule>
  </conditionalFormatting>
  <conditionalFormatting sqref="H223">
    <cfRule type="containsErrors" dxfId="1130" priority="1937">
      <formula>ISERROR(H223)</formula>
    </cfRule>
  </conditionalFormatting>
  <conditionalFormatting sqref="H222">
    <cfRule type="containsErrors" dxfId="1129" priority="1936">
      <formula>ISERROR(H222)</formula>
    </cfRule>
  </conditionalFormatting>
  <conditionalFormatting sqref="H224">
    <cfRule type="containsErrors" dxfId="1128" priority="1935">
      <formula>ISERROR(H224)</formula>
    </cfRule>
  </conditionalFormatting>
  <conditionalFormatting sqref="I196:I199 I201:I205 I207:I209">
    <cfRule type="containsErrors" dxfId="1127" priority="1934">
      <formula>ISERROR(I196)</formula>
    </cfRule>
  </conditionalFormatting>
  <conditionalFormatting sqref="I215:I216 I210:I211">
    <cfRule type="containsErrors" dxfId="1126" priority="1933">
      <formula>ISERROR(I210)</formula>
    </cfRule>
  </conditionalFormatting>
  <conditionalFormatting sqref="I212">
    <cfRule type="containsErrors" dxfId="1125" priority="1932">
      <formula>ISERROR(I212)</formula>
    </cfRule>
  </conditionalFormatting>
  <conditionalFormatting sqref="I219">
    <cfRule type="containsErrors" dxfId="1124" priority="1931">
      <formula>ISERROR(I219)</formula>
    </cfRule>
  </conditionalFormatting>
  <conditionalFormatting sqref="I225">
    <cfRule type="containsErrors" dxfId="1123" priority="1930">
      <formula>ISERROR(I225)</formula>
    </cfRule>
  </conditionalFormatting>
  <conditionalFormatting sqref="I217">
    <cfRule type="containsErrors" dxfId="1122" priority="1929">
      <formula>ISERROR(I217)</formula>
    </cfRule>
  </conditionalFormatting>
  <conditionalFormatting sqref="I218">
    <cfRule type="containsErrors" dxfId="1121" priority="1928">
      <formula>ISERROR(I218)</formula>
    </cfRule>
  </conditionalFormatting>
  <conditionalFormatting sqref="I220">
    <cfRule type="containsErrors" dxfId="1120" priority="1927">
      <formula>ISERROR(I220)</formula>
    </cfRule>
  </conditionalFormatting>
  <conditionalFormatting sqref="I221">
    <cfRule type="containsErrors" dxfId="1119" priority="1926">
      <formula>ISERROR(I221)</formula>
    </cfRule>
  </conditionalFormatting>
  <conditionalFormatting sqref="I223">
    <cfRule type="containsErrors" dxfId="1118" priority="1925">
      <formula>ISERROR(I223)</formula>
    </cfRule>
  </conditionalFormatting>
  <conditionalFormatting sqref="I213">
    <cfRule type="containsErrors" dxfId="1117" priority="1924">
      <formula>ISERROR(I213)</formula>
    </cfRule>
  </conditionalFormatting>
  <conditionalFormatting sqref="I200">
    <cfRule type="containsErrors" dxfId="1116" priority="1923">
      <formula>ISERROR(I200)</formula>
    </cfRule>
  </conditionalFormatting>
  <conditionalFormatting sqref="I195">
    <cfRule type="containsErrors" dxfId="1115" priority="1922">
      <formula>ISERROR(I195)</formula>
    </cfRule>
  </conditionalFormatting>
  <conditionalFormatting sqref="I220">
    <cfRule type="containsErrors" dxfId="1114" priority="1921">
      <formula>ISERROR(I220)</formula>
    </cfRule>
  </conditionalFormatting>
  <conditionalFormatting sqref="I206">
    <cfRule type="containsErrors" dxfId="1113" priority="1920">
      <formula>ISERROR(I206)</formula>
    </cfRule>
  </conditionalFormatting>
  <conditionalFormatting sqref="I214">
    <cfRule type="containsErrors" dxfId="1112" priority="1919">
      <formula>ISERROR(I214)</formula>
    </cfRule>
  </conditionalFormatting>
  <conditionalFormatting sqref="I222">
    <cfRule type="containsErrors" dxfId="1111" priority="1918">
      <formula>ISERROR(I222)</formula>
    </cfRule>
  </conditionalFormatting>
  <conditionalFormatting sqref="I224">
    <cfRule type="containsErrors" dxfId="1110" priority="1917">
      <formula>ISERROR(I224)</formula>
    </cfRule>
  </conditionalFormatting>
  <conditionalFormatting sqref="J196 J201 J204:J205">
    <cfRule type="containsErrors" dxfId="1109" priority="1916">
      <formula>ISERROR(J196)</formula>
    </cfRule>
  </conditionalFormatting>
  <conditionalFormatting sqref="J212">
    <cfRule type="containsErrors" dxfId="1108" priority="1915">
      <formula>ISERROR(J212)</formula>
    </cfRule>
  </conditionalFormatting>
  <conditionalFormatting sqref="J200">
    <cfRule type="containsErrors" dxfId="1107" priority="1914">
      <formula>ISERROR(J200)</formula>
    </cfRule>
  </conditionalFormatting>
  <conditionalFormatting sqref="J195">
    <cfRule type="containsErrors" dxfId="1106" priority="1913">
      <formula>ISERROR(J195)</formula>
    </cfRule>
  </conditionalFormatting>
  <conditionalFormatting sqref="J197">
    <cfRule type="containsErrors" dxfId="1105" priority="1912">
      <formula>ISERROR(J197)</formula>
    </cfRule>
  </conditionalFormatting>
  <conditionalFormatting sqref="J198">
    <cfRule type="containsErrors" dxfId="1104" priority="1911">
      <formula>ISERROR(J198)</formula>
    </cfRule>
  </conditionalFormatting>
  <conditionalFormatting sqref="J199">
    <cfRule type="containsErrors" dxfId="1103" priority="1910">
      <formula>ISERROR(J199)</formula>
    </cfRule>
  </conditionalFormatting>
  <conditionalFormatting sqref="J202">
    <cfRule type="containsErrors" dxfId="1102" priority="1909">
      <formula>ISERROR(J202)</formula>
    </cfRule>
  </conditionalFormatting>
  <conditionalFormatting sqref="J203">
    <cfRule type="containsErrors" dxfId="1101" priority="1908">
      <formula>ISERROR(J203)</formula>
    </cfRule>
  </conditionalFormatting>
  <conditionalFormatting sqref="J206">
    <cfRule type="containsErrors" dxfId="1100" priority="1907">
      <formula>ISERROR(J206)</formula>
    </cfRule>
  </conditionalFormatting>
  <conditionalFormatting sqref="J208">
    <cfRule type="containsErrors" dxfId="1099" priority="1906">
      <formula>ISERROR(J208)</formula>
    </cfRule>
  </conditionalFormatting>
  <conditionalFormatting sqref="J207">
    <cfRule type="containsErrors" dxfId="1098" priority="1905">
      <formula>ISERROR(J207)</formula>
    </cfRule>
  </conditionalFormatting>
  <conditionalFormatting sqref="J209">
    <cfRule type="containsErrors" dxfId="1097" priority="1904">
      <formula>ISERROR(J209)</formula>
    </cfRule>
  </conditionalFormatting>
  <conditionalFormatting sqref="J210">
    <cfRule type="containsErrors" dxfId="1096" priority="1903">
      <formula>ISERROR(J210)</formula>
    </cfRule>
  </conditionalFormatting>
  <conditionalFormatting sqref="J211">
    <cfRule type="containsErrors" dxfId="1095" priority="1902">
      <formula>ISERROR(J211)</formula>
    </cfRule>
  </conditionalFormatting>
  <conditionalFormatting sqref="J213">
    <cfRule type="containsErrors" dxfId="1094" priority="1901">
      <formula>ISERROR(J213)</formula>
    </cfRule>
  </conditionalFormatting>
  <conditionalFormatting sqref="J214">
    <cfRule type="containsErrors" dxfId="1093" priority="1900">
      <formula>ISERROR(J214)</formula>
    </cfRule>
  </conditionalFormatting>
  <conditionalFormatting sqref="J220">
    <cfRule type="containsErrors" dxfId="1092" priority="1899">
      <formula>ISERROR(J220)</formula>
    </cfRule>
  </conditionalFormatting>
  <conditionalFormatting sqref="J221">
    <cfRule type="containsErrors" dxfId="1091" priority="1898">
      <formula>ISERROR(J221)</formula>
    </cfRule>
  </conditionalFormatting>
  <conditionalFormatting sqref="J223">
    <cfRule type="containsErrors" dxfId="1090" priority="1897">
      <formula>ISERROR(J223)</formula>
    </cfRule>
  </conditionalFormatting>
  <conditionalFormatting sqref="J225">
    <cfRule type="containsErrors" dxfId="1089" priority="1896">
      <formula>ISERROR(J225)</formula>
    </cfRule>
  </conditionalFormatting>
  <conditionalFormatting sqref="K195">
    <cfRule type="containsErrors" dxfId="1088" priority="1895">
      <formula>ISERROR(K195)</formula>
    </cfRule>
  </conditionalFormatting>
  <conditionalFormatting sqref="K196">
    <cfRule type="containsErrors" dxfId="1087" priority="1894">
      <formula>ISERROR(K196)</formula>
    </cfRule>
  </conditionalFormatting>
  <conditionalFormatting sqref="K197">
    <cfRule type="containsErrors" dxfId="1086" priority="1893">
      <formula>ISERROR(K197)</formula>
    </cfRule>
  </conditionalFormatting>
  <conditionalFormatting sqref="K198">
    <cfRule type="containsErrors" dxfId="1085" priority="1892">
      <formula>ISERROR(K198)</formula>
    </cfRule>
  </conditionalFormatting>
  <conditionalFormatting sqref="K199">
    <cfRule type="containsErrors" dxfId="1084" priority="1891">
      <formula>ISERROR(K199)</formula>
    </cfRule>
  </conditionalFormatting>
  <conditionalFormatting sqref="K200">
    <cfRule type="containsErrors" dxfId="1083" priority="1890">
      <formula>ISERROR(K200)</formula>
    </cfRule>
  </conditionalFormatting>
  <conditionalFormatting sqref="K201">
    <cfRule type="containsErrors" dxfId="1082" priority="1889">
      <formula>ISERROR(K201)</formula>
    </cfRule>
  </conditionalFormatting>
  <conditionalFormatting sqref="K202">
    <cfRule type="containsErrors" dxfId="1081" priority="1888">
      <formula>ISERROR(K202)</formula>
    </cfRule>
  </conditionalFormatting>
  <conditionalFormatting sqref="K203">
    <cfRule type="containsErrors" dxfId="1080" priority="1887">
      <formula>ISERROR(K203)</formula>
    </cfRule>
  </conditionalFormatting>
  <conditionalFormatting sqref="K204">
    <cfRule type="containsErrors" dxfId="1079" priority="1886">
      <formula>ISERROR(K204)</formula>
    </cfRule>
  </conditionalFormatting>
  <conditionalFormatting sqref="K205">
    <cfRule type="containsErrors" dxfId="1078" priority="1885">
      <formula>ISERROR(K205)</formula>
    </cfRule>
  </conditionalFormatting>
  <conditionalFormatting sqref="K206">
    <cfRule type="containsErrors" dxfId="1077" priority="1884">
      <formula>ISERROR(K206)</formula>
    </cfRule>
  </conditionalFormatting>
  <conditionalFormatting sqref="K208">
    <cfRule type="containsErrors" dxfId="1076" priority="1883">
      <formula>ISERROR(K208)</formula>
    </cfRule>
  </conditionalFormatting>
  <conditionalFormatting sqref="K207">
    <cfRule type="containsErrors" dxfId="1075" priority="1882">
      <formula>ISERROR(K207)</formula>
    </cfRule>
  </conditionalFormatting>
  <conditionalFormatting sqref="K209">
    <cfRule type="containsErrors" dxfId="1074" priority="1881">
      <formula>ISERROR(K209)</formula>
    </cfRule>
  </conditionalFormatting>
  <conditionalFormatting sqref="K210">
    <cfRule type="containsErrors" dxfId="1073" priority="1880">
      <formula>ISERROR(K210)</formula>
    </cfRule>
  </conditionalFormatting>
  <conditionalFormatting sqref="K211">
    <cfRule type="containsErrors" dxfId="1072" priority="1879">
      <formula>ISERROR(K211)</formula>
    </cfRule>
  </conditionalFormatting>
  <conditionalFormatting sqref="K212">
    <cfRule type="containsErrors" dxfId="1071" priority="1878">
      <formula>ISERROR(K212)</formula>
    </cfRule>
  </conditionalFormatting>
  <conditionalFormatting sqref="K213">
    <cfRule type="containsErrors" dxfId="1070" priority="1877">
      <formula>ISERROR(K213)</formula>
    </cfRule>
  </conditionalFormatting>
  <conditionalFormatting sqref="K214">
    <cfRule type="containsErrors" dxfId="1069" priority="1876">
      <formula>ISERROR(K214)</formula>
    </cfRule>
  </conditionalFormatting>
  <conditionalFormatting sqref="K218">
    <cfRule type="containsErrors" dxfId="1068" priority="1875">
      <formula>ISERROR(K218)</formula>
    </cfRule>
  </conditionalFormatting>
  <conditionalFormatting sqref="K220">
    <cfRule type="containsErrors" dxfId="1067" priority="1874">
      <formula>ISERROR(K220)</formula>
    </cfRule>
  </conditionalFormatting>
  <conditionalFormatting sqref="K221">
    <cfRule type="containsErrors" dxfId="1066" priority="1873">
      <formula>ISERROR(K221)</formula>
    </cfRule>
  </conditionalFormatting>
  <conditionalFormatting sqref="K223">
    <cfRule type="containsErrors" dxfId="1065" priority="1872">
      <formula>ISERROR(K223)</formula>
    </cfRule>
  </conditionalFormatting>
  <conditionalFormatting sqref="K225">
    <cfRule type="containsErrors" dxfId="1064" priority="1871">
      <formula>ISERROR(K225)</formula>
    </cfRule>
  </conditionalFormatting>
  <conditionalFormatting sqref="N199:N225">
    <cfRule type="cellIs" dxfId="1063" priority="1869" operator="equal">
      <formula>0</formula>
    </cfRule>
  </conditionalFormatting>
  <conditionalFormatting sqref="AA195:AA225">
    <cfRule type="containsErrors" dxfId="1062" priority="1857">
      <formula>ISERROR(AA195)</formula>
    </cfRule>
  </conditionalFormatting>
  <conditionalFormatting sqref="O212 O216 O222 O224">
    <cfRule type="containsErrors" dxfId="1061" priority="1856">
      <formula>ISERROR(O212)</formula>
    </cfRule>
  </conditionalFormatting>
  <conditionalFormatting sqref="O195">
    <cfRule type="containsErrors" dxfId="1060" priority="1855">
      <formula>ISERROR(O195)</formula>
    </cfRule>
  </conditionalFormatting>
  <conditionalFormatting sqref="E195:E225">
    <cfRule type="containsErrors" dxfId="1059" priority="1839">
      <formula>ISERROR(E195)</formula>
    </cfRule>
  </conditionalFormatting>
  <conditionalFormatting sqref="A577:A578 A482:A575 A365:A480 A207:A363 A1:A89 A580 A582:A584 A586:A1048576">
    <cfRule type="duplicateValues" dxfId="1058" priority="1834"/>
  </conditionalFormatting>
  <conditionalFormatting sqref="C190:E191">
    <cfRule type="containsErrors" dxfId="1057" priority="1795">
      <formula>ISERROR(C190)</formula>
    </cfRule>
  </conditionalFormatting>
  <conditionalFormatting sqref="H190:I191">
    <cfRule type="containsErrors" dxfId="1056" priority="1793">
      <formula>ISERROR(H190)</formula>
    </cfRule>
  </conditionalFormatting>
  <conditionalFormatting sqref="AA90">
    <cfRule type="containsErrors" dxfId="1055" priority="1758">
      <formula>ISERROR(AA90)</formula>
    </cfRule>
  </conditionalFormatting>
  <conditionalFormatting sqref="D163 D93:E94 F177:G178 F164:G165 F174:G175 F167:G167 E185:G188 D187:D188 H157:J157 L157:M157 F180:G180 O159 O157">
    <cfRule type="containsErrors" dxfId="1054" priority="1746">
      <formula>ISERROR(D93)</formula>
    </cfRule>
  </conditionalFormatting>
  <conditionalFormatting sqref="F182:G184">
    <cfRule type="containsErrors" dxfId="1053" priority="1744">
      <formula>ISERROR(F182)</formula>
    </cfRule>
  </conditionalFormatting>
  <conditionalFormatting sqref="D174:D175 D177 D180 D182:D186">
    <cfRule type="containsErrors" dxfId="1052" priority="1738">
      <formula>ISERROR(D174)</formula>
    </cfRule>
  </conditionalFormatting>
  <conditionalFormatting sqref="F163:G163">
    <cfRule type="containsErrors" dxfId="1051" priority="1737">
      <formula>ISERROR(F163)</formula>
    </cfRule>
  </conditionalFormatting>
  <conditionalFormatting sqref="O96:O100 O132:O137 O102:O110 O114:O116 O118:O129 O152:O156">
    <cfRule type="containsErrors" dxfId="1050" priority="1711">
      <formula>ISERROR(O96)</formula>
    </cfRule>
  </conditionalFormatting>
  <conditionalFormatting sqref="F154">
    <cfRule type="containsErrors" dxfId="1049" priority="1735">
      <formula>ISERROR(F154)</formula>
    </cfRule>
  </conditionalFormatting>
  <conditionalFormatting sqref="F156 F158:F160">
    <cfRule type="containsErrors" dxfId="1048" priority="1734">
      <formula>ISERROR(F156)</formula>
    </cfRule>
  </conditionalFormatting>
  <conditionalFormatting sqref="G158:G160 G154:G156">
    <cfRule type="containsErrors" dxfId="1047" priority="1733">
      <formula>ISERROR(G154)</formula>
    </cfRule>
  </conditionalFormatting>
  <conditionalFormatting sqref="F115:G116 F119:G119">
    <cfRule type="containsErrors" dxfId="1046" priority="1732">
      <formula>ISERROR(F115)</formula>
    </cfRule>
  </conditionalFormatting>
  <conditionalFormatting sqref="F114:G114">
    <cfRule type="containsErrors" dxfId="1045" priority="1731">
      <formula>ISERROR(F114)</formula>
    </cfRule>
  </conditionalFormatting>
  <conditionalFormatting sqref="F123:G123 G125 G127">
    <cfRule type="containsErrors" dxfId="1044" priority="1730">
      <formula>ISERROR(F123)</formula>
    </cfRule>
  </conditionalFormatting>
  <conditionalFormatting sqref="F121:G121">
    <cfRule type="containsErrors" dxfId="1043" priority="1729">
      <formula>ISERROR(F121)</formula>
    </cfRule>
  </conditionalFormatting>
  <conditionalFormatting sqref="H138:H141">
    <cfRule type="containsErrors" dxfId="1042" priority="1728">
      <formula>ISERROR(H138)</formula>
    </cfRule>
  </conditionalFormatting>
  <conditionalFormatting sqref="H152:H153">
    <cfRule type="containsErrors" dxfId="1041" priority="1727">
      <formula>ISERROR(H152)</formula>
    </cfRule>
  </conditionalFormatting>
  <conditionalFormatting sqref="H154:H155">
    <cfRule type="containsErrors" dxfId="1040" priority="1726">
      <formula>ISERROR(H154)</formula>
    </cfRule>
  </conditionalFormatting>
  <conditionalFormatting sqref="H133:H137">
    <cfRule type="containsErrors" dxfId="1039" priority="1725">
      <formula>ISERROR(H133)</formula>
    </cfRule>
  </conditionalFormatting>
  <conditionalFormatting sqref="H154:H155">
    <cfRule type="containsErrors" dxfId="1038" priority="1724">
      <formula>ISERROR(H154)</formula>
    </cfRule>
  </conditionalFormatting>
  <conditionalFormatting sqref="I152:I153">
    <cfRule type="containsErrors" dxfId="1037" priority="1723">
      <formula>ISERROR(I152)</formula>
    </cfRule>
  </conditionalFormatting>
  <conditionalFormatting sqref="I154:I155">
    <cfRule type="containsErrors" dxfId="1036" priority="1722">
      <formula>ISERROR(I154)</formula>
    </cfRule>
  </conditionalFormatting>
  <conditionalFormatting sqref="I156">
    <cfRule type="containsErrors" dxfId="1035" priority="1721">
      <formula>ISERROR(I156)</formula>
    </cfRule>
  </conditionalFormatting>
  <conditionalFormatting sqref="J156">
    <cfRule type="containsErrors" dxfId="1034" priority="1717">
      <formula>ISERROR(J156)</formula>
    </cfRule>
  </conditionalFormatting>
  <conditionalFormatting sqref="I133">
    <cfRule type="containsErrors" dxfId="1033" priority="1719">
      <formula>ISERROR(I133)</formula>
    </cfRule>
  </conditionalFormatting>
  <conditionalFormatting sqref="I154:I155">
    <cfRule type="containsErrors" dxfId="1032" priority="1720">
      <formula>ISERROR(I154)</formula>
    </cfRule>
  </conditionalFormatting>
  <conditionalFormatting sqref="J154:J155">
    <cfRule type="containsErrors" dxfId="1031" priority="1718">
      <formula>ISERROR(J154)</formula>
    </cfRule>
  </conditionalFormatting>
  <conditionalFormatting sqref="K154">
    <cfRule type="containsErrors" dxfId="1030" priority="1716">
      <formula>ISERROR(K154)</formula>
    </cfRule>
  </conditionalFormatting>
  <conditionalFormatting sqref="K156">
    <cfRule type="containsErrors" dxfId="1029" priority="1715">
      <formula>ISERROR(K156)</formula>
    </cfRule>
  </conditionalFormatting>
  <conditionalFormatting sqref="O158 O130:O131 O160:O162">
    <cfRule type="containsErrors" dxfId="1028" priority="1713">
      <formula>ISERROR(O130)</formula>
    </cfRule>
  </conditionalFormatting>
  <conditionalFormatting sqref="O95">
    <cfRule type="containsErrors" dxfId="1027" priority="1712">
      <formula>ISERROR(O95)</formula>
    </cfRule>
  </conditionalFormatting>
  <conditionalFormatting sqref="E95:E96 E98:E99 E102 E105 E108 E111 E114:E116 E119 E121 E123 E125 E127:E128 E130 E132:E133 E138 E147 E167 E174:E175 E177:E178 E152:E154 E158:E160 E180 E182:E184 E156">
    <cfRule type="containsErrors" dxfId="1026" priority="1710">
      <formula>ISERROR(E95)</formula>
    </cfRule>
  </conditionalFormatting>
  <conditionalFormatting sqref="H90:I90">
    <cfRule type="containsErrors" dxfId="1025" priority="1708">
      <formula>ISERROR(H90)</formula>
    </cfRule>
  </conditionalFormatting>
  <conditionalFormatting sqref="O90">
    <cfRule type="containsErrors" dxfId="1024" priority="1705">
      <formula>ISERROR(O90)</formula>
    </cfRule>
  </conditionalFormatting>
  <conditionalFormatting sqref="D164">
    <cfRule type="containsErrors" dxfId="1023" priority="1704">
      <formula>ISERROR(D164)</formula>
    </cfRule>
  </conditionalFormatting>
  <conditionalFormatting sqref="D165">
    <cfRule type="containsErrors" dxfId="1022" priority="1703">
      <formula>ISERROR(D165)</formula>
    </cfRule>
  </conditionalFormatting>
  <conditionalFormatting sqref="D178">
    <cfRule type="containsErrors" dxfId="1021" priority="1702">
      <formula>ISERROR(D178)</formula>
    </cfRule>
  </conditionalFormatting>
  <conditionalFormatting sqref="D92:E92">
    <cfRule type="containsErrors" dxfId="1020" priority="1695">
      <formula>ISERROR(D92)</formula>
    </cfRule>
  </conditionalFormatting>
  <conditionalFormatting sqref="H91:I91">
    <cfRule type="containsErrors" dxfId="1019" priority="1694">
      <formula>ISERROR(H91)</formula>
    </cfRule>
  </conditionalFormatting>
  <conditionalFormatting sqref="I92">
    <cfRule type="containsErrors" dxfId="1018" priority="1692">
      <formula>ISERROR(I92)</formula>
    </cfRule>
  </conditionalFormatting>
  <conditionalFormatting sqref="H92">
    <cfRule type="containsErrors" dxfId="1017" priority="1691">
      <formula>ISERROR(H92)</formula>
    </cfRule>
  </conditionalFormatting>
  <conditionalFormatting sqref="H93:I93">
    <cfRule type="containsErrors" dxfId="1016" priority="1690">
      <formula>ISERROR(H93)</formula>
    </cfRule>
  </conditionalFormatting>
  <conditionalFormatting sqref="H94">
    <cfRule type="containsErrors" dxfId="1015" priority="1689">
      <formula>ISERROR(H94)</formula>
    </cfRule>
  </conditionalFormatting>
  <conditionalFormatting sqref="I94">
    <cfRule type="containsErrors" dxfId="1014" priority="1688">
      <formula>ISERROR(I94)</formula>
    </cfRule>
  </conditionalFormatting>
  <conditionalFormatting sqref="H95">
    <cfRule type="containsErrors" dxfId="1013" priority="1687">
      <formula>ISERROR(H95)</formula>
    </cfRule>
  </conditionalFormatting>
  <conditionalFormatting sqref="J95">
    <cfRule type="containsErrors" dxfId="1012" priority="1686">
      <formula>ISERROR(J95)</formula>
    </cfRule>
  </conditionalFormatting>
  <conditionalFormatting sqref="K95">
    <cfRule type="containsErrors" dxfId="1011" priority="1685">
      <formula>ISERROR(K95)</formula>
    </cfRule>
  </conditionalFormatting>
  <conditionalFormatting sqref="I95">
    <cfRule type="containsErrors" dxfId="1010" priority="1684">
      <formula>ISERROR(I95)</formula>
    </cfRule>
  </conditionalFormatting>
  <conditionalFormatting sqref="E97">
    <cfRule type="containsErrors" dxfId="1009" priority="1683">
      <formula>ISERROR(E97)</formula>
    </cfRule>
  </conditionalFormatting>
  <conditionalFormatting sqref="I96">
    <cfRule type="containsErrors" dxfId="1008" priority="1682">
      <formula>ISERROR(I96)</formula>
    </cfRule>
  </conditionalFormatting>
  <conditionalFormatting sqref="J96">
    <cfRule type="containsErrors" dxfId="1007" priority="1681">
      <formula>ISERROR(J96)</formula>
    </cfRule>
  </conditionalFormatting>
  <conditionalFormatting sqref="K96">
    <cfRule type="containsErrors" dxfId="1006" priority="1680">
      <formula>ISERROR(K96)</formula>
    </cfRule>
  </conditionalFormatting>
  <conditionalFormatting sqref="H96">
    <cfRule type="containsErrors" dxfId="1005" priority="1679">
      <formula>ISERROR(H96)</formula>
    </cfRule>
  </conditionalFormatting>
  <conditionalFormatting sqref="I97">
    <cfRule type="containsErrors" dxfId="1004" priority="1678">
      <formula>ISERROR(I97)</formula>
    </cfRule>
  </conditionalFormatting>
  <conditionalFormatting sqref="J97">
    <cfRule type="containsErrors" dxfId="1003" priority="1677">
      <formula>ISERROR(J97)</formula>
    </cfRule>
  </conditionalFormatting>
  <conditionalFormatting sqref="K97">
    <cfRule type="containsErrors" dxfId="1002" priority="1676">
      <formula>ISERROR(K97)</formula>
    </cfRule>
  </conditionalFormatting>
  <conditionalFormatting sqref="H97">
    <cfRule type="containsErrors" dxfId="1001" priority="1675">
      <formula>ISERROR(H97)</formula>
    </cfRule>
  </conditionalFormatting>
  <conditionalFormatting sqref="E100">
    <cfRule type="containsErrors" dxfId="1000" priority="1671">
      <formula>ISERROR(E100)</formula>
    </cfRule>
  </conditionalFormatting>
  <conditionalFormatting sqref="E101">
    <cfRule type="containsErrors" dxfId="999" priority="1670">
      <formula>ISERROR(E101)</formula>
    </cfRule>
  </conditionalFormatting>
  <conditionalFormatting sqref="I99 K99">
    <cfRule type="containsErrors" dxfId="998" priority="1669">
      <formula>ISERROR(I99)</formula>
    </cfRule>
  </conditionalFormatting>
  <conditionalFormatting sqref="H98:I98">
    <cfRule type="containsErrors" dxfId="997" priority="1674">
      <formula>ISERROR(H98)</formula>
    </cfRule>
  </conditionalFormatting>
  <conditionalFormatting sqref="J98">
    <cfRule type="containsErrors" dxfId="996" priority="1673">
      <formula>ISERROR(J98)</formula>
    </cfRule>
  </conditionalFormatting>
  <conditionalFormatting sqref="K98">
    <cfRule type="containsErrors" dxfId="995" priority="1672">
      <formula>ISERROR(K98)</formula>
    </cfRule>
  </conditionalFormatting>
  <conditionalFormatting sqref="H99">
    <cfRule type="containsErrors" dxfId="994" priority="1668">
      <formula>ISERROR(H99)</formula>
    </cfRule>
  </conditionalFormatting>
  <conditionalFormatting sqref="K100">
    <cfRule type="containsErrors" dxfId="993" priority="1667">
      <formula>ISERROR(K100)</formula>
    </cfRule>
  </conditionalFormatting>
  <conditionalFormatting sqref="H100">
    <cfRule type="containsErrors" dxfId="992" priority="1666">
      <formula>ISERROR(H100)</formula>
    </cfRule>
  </conditionalFormatting>
  <conditionalFormatting sqref="I100">
    <cfRule type="containsErrors" dxfId="991" priority="1665">
      <formula>ISERROR(I100)</formula>
    </cfRule>
  </conditionalFormatting>
  <conditionalFormatting sqref="J100">
    <cfRule type="containsErrors" dxfId="990" priority="1664">
      <formula>ISERROR(J100)</formula>
    </cfRule>
  </conditionalFormatting>
  <conditionalFormatting sqref="O101">
    <cfRule type="containsErrors" dxfId="989" priority="1663">
      <formula>ISERROR(O101)</formula>
    </cfRule>
  </conditionalFormatting>
  <conditionalFormatting sqref="I101">
    <cfRule type="containsErrors" dxfId="988" priority="1662">
      <formula>ISERROR(I101)</formula>
    </cfRule>
  </conditionalFormatting>
  <conditionalFormatting sqref="J101">
    <cfRule type="containsErrors" dxfId="987" priority="1661">
      <formula>ISERROR(J101)</formula>
    </cfRule>
  </conditionalFormatting>
  <conditionalFormatting sqref="K101">
    <cfRule type="containsErrors" dxfId="986" priority="1660">
      <formula>ISERROR(K101)</formula>
    </cfRule>
  </conditionalFormatting>
  <conditionalFormatting sqref="H101">
    <cfRule type="containsErrors" dxfId="985" priority="1659">
      <formula>ISERROR(H101)</formula>
    </cfRule>
  </conditionalFormatting>
  <conditionalFormatting sqref="E103">
    <cfRule type="containsErrors" dxfId="984" priority="1658">
      <formula>ISERROR(E103)</formula>
    </cfRule>
  </conditionalFormatting>
  <conditionalFormatting sqref="E104">
    <cfRule type="containsErrors" dxfId="983" priority="1657">
      <formula>ISERROR(E104)</formula>
    </cfRule>
  </conditionalFormatting>
  <conditionalFormatting sqref="I102 K102">
    <cfRule type="containsErrors" dxfId="982" priority="1656">
      <formula>ISERROR(I102)</formula>
    </cfRule>
  </conditionalFormatting>
  <conditionalFormatting sqref="H102">
    <cfRule type="containsErrors" dxfId="981" priority="1655">
      <formula>ISERROR(H102)</formula>
    </cfRule>
  </conditionalFormatting>
  <conditionalFormatting sqref="K103">
    <cfRule type="containsErrors" dxfId="980" priority="1654">
      <formula>ISERROR(K103)</formula>
    </cfRule>
  </conditionalFormatting>
  <conditionalFormatting sqref="H103">
    <cfRule type="containsErrors" dxfId="979" priority="1653">
      <formula>ISERROR(H103)</formula>
    </cfRule>
  </conditionalFormatting>
  <conditionalFormatting sqref="I103">
    <cfRule type="containsErrors" dxfId="978" priority="1652">
      <formula>ISERROR(I103)</formula>
    </cfRule>
  </conditionalFormatting>
  <conditionalFormatting sqref="J103">
    <cfRule type="containsErrors" dxfId="977" priority="1651">
      <formula>ISERROR(J103)</formula>
    </cfRule>
  </conditionalFormatting>
  <conditionalFormatting sqref="I104">
    <cfRule type="containsErrors" dxfId="976" priority="1650">
      <formula>ISERROR(I104)</formula>
    </cfRule>
  </conditionalFormatting>
  <conditionalFormatting sqref="K104">
    <cfRule type="containsErrors" dxfId="975" priority="1649">
      <formula>ISERROR(K104)</formula>
    </cfRule>
  </conditionalFormatting>
  <conditionalFormatting sqref="J104">
    <cfRule type="containsErrors" dxfId="974" priority="1648">
      <formula>ISERROR(J104)</formula>
    </cfRule>
  </conditionalFormatting>
  <conditionalFormatting sqref="H104">
    <cfRule type="containsErrors" dxfId="973" priority="1647">
      <formula>ISERROR(H104)</formula>
    </cfRule>
  </conditionalFormatting>
  <conditionalFormatting sqref="E106">
    <cfRule type="containsErrors" dxfId="972" priority="1646">
      <formula>ISERROR(E106)</formula>
    </cfRule>
  </conditionalFormatting>
  <conditionalFormatting sqref="E107">
    <cfRule type="containsErrors" dxfId="971" priority="1645">
      <formula>ISERROR(E107)</formula>
    </cfRule>
  </conditionalFormatting>
  <conditionalFormatting sqref="I105 K105">
    <cfRule type="containsErrors" dxfId="970" priority="1644">
      <formula>ISERROR(I105)</formula>
    </cfRule>
  </conditionalFormatting>
  <conditionalFormatting sqref="H105">
    <cfRule type="containsErrors" dxfId="969" priority="1643">
      <formula>ISERROR(H105)</formula>
    </cfRule>
  </conditionalFormatting>
  <conditionalFormatting sqref="K106">
    <cfRule type="containsErrors" dxfId="968" priority="1642">
      <formula>ISERROR(K106)</formula>
    </cfRule>
  </conditionalFormatting>
  <conditionalFormatting sqref="H106">
    <cfRule type="containsErrors" dxfId="967" priority="1641">
      <formula>ISERROR(H106)</formula>
    </cfRule>
  </conditionalFormatting>
  <conditionalFormatting sqref="I106">
    <cfRule type="containsErrors" dxfId="966" priority="1640">
      <formula>ISERROR(I106)</formula>
    </cfRule>
  </conditionalFormatting>
  <conditionalFormatting sqref="J106">
    <cfRule type="containsErrors" dxfId="965" priority="1639">
      <formula>ISERROR(J106)</formula>
    </cfRule>
  </conditionalFormatting>
  <conditionalFormatting sqref="I107">
    <cfRule type="containsErrors" dxfId="964" priority="1638">
      <formula>ISERROR(I107)</formula>
    </cfRule>
  </conditionalFormatting>
  <conditionalFormatting sqref="K107">
    <cfRule type="containsErrors" dxfId="963" priority="1637">
      <formula>ISERROR(K107)</formula>
    </cfRule>
  </conditionalFormatting>
  <conditionalFormatting sqref="J107">
    <cfRule type="containsErrors" dxfId="962" priority="1636">
      <formula>ISERROR(J107)</formula>
    </cfRule>
  </conditionalFormatting>
  <conditionalFormatting sqref="H107">
    <cfRule type="containsErrors" dxfId="961" priority="1635">
      <formula>ISERROR(H107)</formula>
    </cfRule>
  </conditionalFormatting>
  <conditionalFormatting sqref="E109">
    <cfRule type="containsErrors" dxfId="960" priority="1634">
      <formula>ISERROR(E109)</formula>
    </cfRule>
  </conditionalFormatting>
  <conditionalFormatting sqref="E110">
    <cfRule type="containsErrors" dxfId="959" priority="1633">
      <formula>ISERROR(E110)</formula>
    </cfRule>
  </conditionalFormatting>
  <conditionalFormatting sqref="I108 K108">
    <cfRule type="containsErrors" dxfId="958" priority="1632">
      <formula>ISERROR(I108)</formula>
    </cfRule>
  </conditionalFormatting>
  <conditionalFormatting sqref="H108">
    <cfRule type="containsErrors" dxfId="957" priority="1631">
      <formula>ISERROR(H108)</formula>
    </cfRule>
  </conditionalFormatting>
  <conditionalFormatting sqref="K109">
    <cfRule type="containsErrors" dxfId="956" priority="1630">
      <formula>ISERROR(K109)</formula>
    </cfRule>
  </conditionalFormatting>
  <conditionalFormatting sqref="H109">
    <cfRule type="containsErrors" dxfId="955" priority="1629">
      <formula>ISERROR(H109)</formula>
    </cfRule>
  </conditionalFormatting>
  <conditionalFormatting sqref="I109">
    <cfRule type="containsErrors" dxfId="954" priority="1628">
      <formula>ISERROR(I109)</formula>
    </cfRule>
  </conditionalFormatting>
  <conditionalFormatting sqref="J109">
    <cfRule type="containsErrors" dxfId="953" priority="1627">
      <formula>ISERROR(J109)</formula>
    </cfRule>
  </conditionalFormatting>
  <conditionalFormatting sqref="I110">
    <cfRule type="containsErrors" dxfId="952" priority="1626">
      <formula>ISERROR(I110)</formula>
    </cfRule>
  </conditionalFormatting>
  <conditionalFormatting sqref="K110">
    <cfRule type="containsErrors" dxfId="951" priority="1625">
      <formula>ISERROR(K110)</formula>
    </cfRule>
  </conditionalFormatting>
  <conditionalFormatting sqref="J110">
    <cfRule type="containsErrors" dxfId="950" priority="1624">
      <formula>ISERROR(J110)</formula>
    </cfRule>
  </conditionalFormatting>
  <conditionalFormatting sqref="H110">
    <cfRule type="containsErrors" dxfId="949" priority="1623">
      <formula>ISERROR(H110)</formula>
    </cfRule>
  </conditionalFormatting>
  <conditionalFormatting sqref="E112">
    <cfRule type="containsErrors" dxfId="948" priority="1622">
      <formula>ISERROR(E112)</formula>
    </cfRule>
  </conditionalFormatting>
  <conditionalFormatting sqref="E113">
    <cfRule type="containsErrors" dxfId="947" priority="1621">
      <formula>ISERROR(E113)</formula>
    </cfRule>
  </conditionalFormatting>
  <conditionalFormatting sqref="O111:O113">
    <cfRule type="containsErrors" dxfId="946" priority="1619">
      <formula>ISERROR(O111)</formula>
    </cfRule>
  </conditionalFormatting>
  <conditionalFormatting sqref="I111 K111">
    <cfRule type="containsErrors" dxfId="945" priority="1618">
      <formula>ISERROR(I111)</formula>
    </cfRule>
  </conditionalFormatting>
  <conditionalFormatting sqref="H111">
    <cfRule type="containsErrors" dxfId="944" priority="1617">
      <formula>ISERROR(H111)</formula>
    </cfRule>
  </conditionalFormatting>
  <conditionalFormatting sqref="K112">
    <cfRule type="containsErrors" dxfId="943" priority="1616">
      <formula>ISERROR(K112)</formula>
    </cfRule>
  </conditionalFormatting>
  <conditionalFormatting sqref="H112">
    <cfRule type="containsErrors" dxfId="942" priority="1615">
      <formula>ISERROR(H112)</formula>
    </cfRule>
  </conditionalFormatting>
  <conditionalFormatting sqref="I112">
    <cfRule type="containsErrors" dxfId="941" priority="1614">
      <formula>ISERROR(I112)</formula>
    </cfRule>
  </conditionalFormatting>
  <conditionalFormatting sqref="J112">
    <cfRule type="containsErrors" dxfId="940" priority="1613">
      <formula>ISERROR(J112)</formula>
    </cfRule>
  </conditionalFormatting>
  <conditionalFormatting sqref="I113">
    <cfRule type="containsErrors" dxfId="939" priority="1612">
      <formula>ISERROR(I113)</formula>
    </cfRule>
  </conditionalFormatting>
  <conditionalFormatting sqref="K113">
    <cfRule type="containsErrors" dxfId="938" priority="1611">
      <formula>ISERROR(K113)</formula>
    </cfRule>
  </conditionalFormatting>
  <conditionalFormatting sqref="J113">
    <cfRule type="containsErrors" dxfId="937" priority="1610">
      <formula>ISERROR(J113)</formula>
    </cfRule>
  </conditionalFormatting>
  <conditionalFormatting sqref="H113">
    <cfRule type="containsErrors" dxfId="936" priority="1609">
      <formula>ISERROR(H113)</formula>
    </cfRule>
  </conditionalFormatting>
  <conditionalFormatting sqref="H114">
    <cfRule type="containsErrors" dxfId="935" priority="1608">
      <formula>ISERROR(H114)</formula>
    </cfRule>
  </conditionalFormatting>
  <conditionalFormatting sqref="I114">
    <cfRule type="containsErrors" dxfId="934" priority="1607">
      <formula>ISERROR(I114)</formula>
    </cfRule>
  </conditionalFormatting>
  <conditionalFormatting sqref="K114">
    <cfRule type="containsErrors" dxfId="933" priority="1605">
      <formula>ISERROR(K114)</formula>
    </cfRule>
  </conditionalFormatting>
  <conditionalFormatting sqref="J114">
    <cfRule type="containsErrors" dxfId="932" priority="1606">
      <formula>ISERROR(J114)</formula>
    </cfRule>
  </conditionalFormatting>
  <conditionalFormatting sqref="F117:G117">
    <cfRule type="containsErrors" dxfId="931" priority="1604">
      <formula>ISERROR(F117)</formula>
    </cfRule>
  </conditionalFormatting>
  <conditionalFormatting sqref="E117">
    <cfRule type="containsErrors" dxfId="930" priority="1603">
      <formula>ISERROR(E117)</formula>
    </cfRule>
  </conditionalFormatting>
  <conditionalFormatting sqref="F118:G118">
    <cfRule type="containsErrors" dxfId="929" priority="1602">
      <formula>ISERROR(F118)</formula>
    </cfRule>
  </conditionalFormatting>
  <conditionalFormatting sqref="E118">
    <cfRule type="containsErrors" dxfId="928" priority="1601">
      <formula>ISERROR(E118)</formula>
    </cfRule>
  </conditionalFormatting>
  <conditionalFormatting sqref="K116">
    <cfRule type="containsErrors" dxfId="927" priority="1600">
      <formula>ISERROR(K116)</formula>
    </cfRule>
  </conditionalFormatting>
  <conditionalFormatting sqref="I116">
    <cfRule type="containsErrors" dxfId="926" priority="1599">
      <formula>ISERROR(I116)</formula>
    </cfRule>
  </conditionalFormatting>
  <conditionalFormatting sqref="H116">
    <cfRule type="containsErrors" dxfId="925" priority="1598">
      <formula>ISERROR(H116)</formula>
    </cfRule>
  </conditionalFormatting>
  <conditionalFormatting sqref="O117">
    <cfRule type="containsErrors" dxfId="924" priority="1597">
      <formula>ISERROR(O117)</formula>
    </cfRule>
  </conditionalFormatting>
  <conditionalFormatting sqref="K117">
    <cfRule type="containsErrors" dxfId="923" priority="1596">
      <formula>ISERROR(K117)</formula>
    </cfRule>
  </conditionalFormatting>
  <conditionalFormatting sqref="H117">
    <cfRule type="containsErrors" dxfId="922" priority="1595">
      <formula>ISERROR(H117)</formula>
    </cfRule>
  </conditionalFormatting>
  <conditionalFormatting sqref="I117">
    <cfRule type="containsErrors" dxfId="921" priority="1594">
      <formula>ISERROR(I117)</formula>
    </cfRule>
  </conditionalFormatting>
  <conditionalFormatting sqref="J117">
    <cfRule type="containsErrors" dxfId="920" priority="1593">
      <formula>ISERROR(J117)</formula>
    </cfRule>
  </conditionalFormatting>
  <conditionalFormatting sqref="I118">
    <cfRule type="containsErrors" dxfId="919" priority="1592">
      <formula>ISERROR(I118)</formula>
    </cfRule>
  </conditionalFormatting>
  <conditionalFormatting sqref="K118">
    <cfRule type="containsErrors" dxfId="918" priority="1591">
      <formula>ISERROR(K118)</formula>
    </cfRule>
  </conditionalFormatting>
  <conditionalFormatting sqref="H118">
    <cfRule type="containsErrors" dxfId="917" priority="1590">
      <formula>ISERROR(H118)</formula>
    </cfRule>
  </conditionalFormatting>
  <conditionalFormatting sqref="J118">
    <cfRule type="containsErrors" dxfId="916" priority="1589">
      <formula>ISERROR(J118)</formula>
    </cfRule>
  </conditionalFormatting>
  <conditionalFormatting sqref="F120:G120">
    <cfRule type="containsErrors" dxfId="915" priority="1588">
      <formula>ISERROR(F120)</formula>
    </cfRule>
  </conditionalFormatting>
  <conditionalFormatting sqref="E120">
    <cfRule type="containsErrors" dxfId="914" priority="1587">
      <formula>ISERROR(E120)</formula>
    </cfRule>
  </conditionalFormatting>
  <conditionalFormatting sqref="H119">
    <cfRule type="containsErrors" dxfId="913" priority="1585">
      <formula>ISERROR(H119)</formula>
    </cfRule>
  </conditionalFormatting>
  <conditionalFormatting sqref="K119">
    <cfRule type="containsErrors" dxfId="912" priority="1586">
      <formula>ISERROR(K119)</formula>
    </cfRule>
  </conditionalFormatting>
  <conditionalFormatting sqref="I119">
    <cfRule type="containsErrors" dxfId="911" priority="1584">
      <formula>ISERROR(I119)</formula>
    </cfRule>
  </conditionalFormatting>
  <conditionalFormatting sqref="J119">
    <cfRule type="containsErrors" dxfId="910" priority="1583">
      <formula>ISERROR(J119)</formula>
    </cfRule>
  </conditionalFormatting>
  <conditionalFormatting sqref="K120">
    <cfRule type="containsErrors" dxfId="909" priority="1582">
      <formula>ISERROR(K120)</formula>
    </cfRule>
  </conditionalFormatting>
  <conditionalFormatting sqref="H120">
    <cfRule type="containsErrors" dxfId="908" priority="1581">
      <formula>ISERROR(H120)</formula>
    </cfRule>
  </conditionalFormatting>
  <conditionalFormatting sqref="I120:J120">
    <cfRule type="containsErrors" dxfId="907" priority="1580">
      <formula>ISERROR(I120)</formula>
    </cfRule>
  </conditionalFormatting>
  <conditionalFormatting sqref="F122:G122">
    <cfRule type="containsErrors" dxfId="906" priority="1579">
      <formula>ISERROR(F122)</formula>
    </cfRule>
  </conditionalFormatting>
  <conditionalFormatting sqref="E122">
    <cfRule type="containsErrors" dxfId="905" priority="1578">
      <formula>ISERROR(E122)</formula>
    </cfRule>
  </conditionalFormatting>
  <conditionalFormatting sqref="K121">
    <cfRule type="containsErrors" dxfId="904" priority="1577">
      <formula>ISERROR(K121)</formula>
    </cfRule>
  </conditionalFormatting>
  <conditionalFormatting sqref="H121">
    <cfRule type="containsErrors" dxfId="903" priority="1576">
      <formula>ISERROR(H121)</formula>
    </cfRule>
  </conditionalFormatting>
  <conditionalFormatting sqref="I121:J121">
    <cfRule type="containsErrors" dxfId="902" priority="1575">
      <formula>ISERROR(I121)</formula>
    </cfRule>
  </conditionalFormatting>
  <conditionalFormatting sqref="H122">
    <cfRule type="containsErrors" dxfId="901" priority="1574">
      <formula>ISERROR(H122)</formula>
    </cfRule>
  </conditionalFormatting>
  <conditionalFormatting sqref="I122">
    <cfRule type="containsErrors" dxfId="900" priority="1573">
      <formula>ISERROR(I122)</formula>
    </cfRule>
  </conditionalFormatting>
  <conditionalFormatting sqref="K122">
    <cfRule type="containsErrors" dxfId="899" priority="1572">
      <formula>ISERROR(K122)</formula>
    </cfRule>
  </conditionalFormatting>
  <conditionalFormatting sqref="J122">
    <cfRule type="containsErrors" dxfId="898" priority="1571">
      <formula>ISERROR(J122)</formula>
    </cfRule>
  </conditionalFormatting>
  <conditionalFormatting sqref="F124:G124">
    <cfRule type="containsErrors" dxfId="897" priority="1570">
      <formula>ISERROR(F124)</formula>
    </cfRule>
  </conditionalFormatting>
  <conditionalFormatting sqref="E124">
    <cfRule type="containsErrors" dxfId="896" priority="1569">
      <formula>ISERROR(E124)</formula>
    </cfRule>
  </conditionalFormatting>
  <conditionalFormatting sqref="K123">
    <cfRule type="containsErrors" dxfId="895" priority="1568">
      <formula>ISERROR(K123)</formula>
    </cfRule>
  </conditionalFormatting>
  <conditionalFormatting sqref="K123">
    <cfRule type="containsErrors" dxfId="894" priority="1567">
      <formula>ISERROR(K123)</formula>
    </cfRule>
  </conditionalFormatting>
  <conditionalFormatting sqref="H123">
    <cfRule type="containsErrors" dxfId="893" priority="1566">
      <formula>ISERROR(H123)</formula>
    </cfRule>
  </conditionalFormatting>
  <conditionalFormatting sqref="I123:J123">
    <cfRule type="containsErrors" dxfId="892" priority="1565">
      <formula>ISERROR(I123)</formula>
    </cfRule>
  </conditionalFormatting>
  <conditionalFormatting sqref="H124">
    <cfRule type="containsErrors" dxfId="891" priority="1564">
      <formula>ISERROR(H124)</formula>
    </cfRule>
  </conditionalFormatting>
  <conditionalFormatting sqref="I124">
    <cfRule type="containsErrors" dxfId="890" priority="1563">
      <formula>ISERROR(I124)</formula>
    </cfRule>
  </conditionalFormatting>
  <conditionalFormatting sqref="K124">
    <cfRule type="containsErrors" dxfId="889" priority="1562">
      <formula>ISERROR(K124)</formula>
    </cfRule>
  </conditionalFormatting>
  <conditionalFormatting sqref="J124">
    <cfRule type="containsErrors" dxfId="888" priority="1561">
      <formula>ISERROR(J124)</formula>
    </cfRule>
  </conditionalFormatting>
  <conditionalFormatting sqref="G126">
    <cfRule type="containsErrors" dxfId="887" priority="1560">
      <formula>ISERROR(G126)</formula>
    </cfRule>
  </conditionalFormatting>
  <conditionalFormatting sqref="E126">
    <cfRule type="containsErrors" dxfId="886" priority="1559">
      <formula>ISERROR(E126)</formula>
    </cfRule>
  </conditionalFormatting>
  <conditionalFormatting sqref="K125">
    <cfRule type="containsErrors" dxfId="885" priority="1558">
      <formula>ISERROR(K125)</formula>
    </cfRule>
  </conditionalFormatting>
  <conditionalFormatting sqref="K125">
    <cfRule type="containsErrors" dxfId="884" priority="1557">
      <formula>ISERROR(K125)</formula>
    </cfRule>
  </conditionalFormatting>
  <conditionalFormatting sqref="H125">
    <cfRule type="containsErrors" dxfId="883" priority="1556">
      <formula>ISERROR(H125)</formula>
    </cfRule>
  </conditionalFormatting>
  <conditionalFormatting sqref="I125:J125">
    <cfRule type="containsErrors" dxfId="882" priority="1555">
      <formula>ISERROR(I125)</formula>
    </cfRule>
  </conditionalFormatting>
  <conditionalFormatting sqref="H126">
    <cfRule type="containsErrors" dxfId="881" priority="1554">
      <formula>ISERROR(H126)</formula>
    </cfRule>
  </conditionalFormatting>
  <conditionalFormatting sqref="I126">
    <cfRule type="containsErrors" dxfId="880" priority="1553">
      <formula>ISERROR(I126)</formula>
    </cfRule>
  </conditionalFormatting>
  <conditionalFormatting sqref="K126">
    <cfRule type="containsErrors" dxfId="879" priority="1552">
      <formula>ISERROR(K126)</formula>
    </cfRule>
  </conditionalFormatting>
  <conditionalFormatting sqref="J126">
    <cfRule type="containsErrors" dxfId="878" priority="1551">
      <formula>ISERROR(J126)</formula>
    </cfRule>
  </conditionalFormatting>
  <conditionalFormatting sqref="H127">
    <cfRule type="containsErrors" dxfId="877" priority="1550">
      <formula>ISERROR(H127)</formula>
    </cfRule>
  </conditionalFormatting>
  <conditionalFormatting sqref="I127:J127">
    <cfRule type="containsErrors" dxfId="876" priority="1548">
      <formula>ISERROR(I127)</formula>
    </cfRule>
  </conditionalFormatting>
  <conditionalFormatting sqref="K127">
    <cfRule type="containsErrors" dxfId="875" priority="1549">
      <formula>ISERROR(K127)</formula>
    </cfRule>
  </conditionalFormatting>
  <conditionalFormatting sqref="E129">
    <cfRule type="containsErrors" dxfId="874" priority="1547">
      <formula>ISERROR(E129)</formula>
    </cfRule>
  </conditionalFormatting>
  <conditionalFormatting sqref="K128">
    <cfRule type="containsErrors" dxfId="873" priority="1546">
      <formula>ISERROR(K128)</formula>
    </cfRule>
  </conditionalFormatting>
  <conditionalFormatting sqref="K128">
    <cfRule type="containsErrors" dxfId="872" priority="1545">
      <formula>ISERROR(K128)</formula>
    </cfRule>
  </conditionalFormatting>
  <conditionalFormatting sqref="H128">
    <cfRule type="containsErrors" dxfId="871" priority="1544">
      <formula>ISERROR(H128)</formula>
    </cfRule>
  </conditionalFormatting>
  <conditionalFormatting sqref="I128">
    <cfRule type="containsErrors" dxfId="870" priority="1543">
      <formula>ISERROR(I128)</formula>
    </cfRule>
  </conditionalFormatting>
  <conditionalFormatting sqref="J128">
    <cfRule type="containsErrors" dxfId="869" priority="1542">
      <formula>ISERROR(J128)</formula>
    </cfRule>
  </conditionalFormatting>
  <conditionalFormatting sqref="I129">
    <cfRule type="containsErrors" dxfId="868" priority="1541">
      <formula>ISERROR(I129)</formula>
    </cfRule>
  </conditionalFormatting>
  <conditionalFormatting sqref="H129">
    <cfRule type="containsErrors" dxfId="867" priority="1540">
      <formula>ISERROR(H129)</formula>
    </cfRule>
  </conditionalFormatting>
  <conditionalFormatting sqref="K129">
    <cfRule type="containsErrors" dxfId="866" priority="1539">
      <formula>ISERROR(K129)</formula>
    </cfRule>
  </conditionalFormatting>
  <conditionalFormatting sqref="J129">
    <cfRule type="containsErrors" dxfId="865" priority="1538">
      <formula>ISERROR(J129)</formula>
    </cfRule>
  </conditionalFormatting>
  <conditionalFormatting sqref="E131">
    <cfRule type="containsErrors" dxfId="864" priority="1537">
      <formula>ISERROR(E131)</formula>
    </cfRule>
  </conditionalFormatting>
  <conditionalFormatting sqref="I130 K130">
    <cfRule type="containsErrors" dxfId="863" priority="1536">
      <formula>ISERROR(I130)</formula>
    </cfRule>
  </conditionalFormatting>
  <conditionalFormatting sqref="H130">
    <cfRule type="containsErrors" dxfId="862" priority="1535">
      <formula>ISERROR(H130)</formula>
    </cfRule>
  </conditionalFormatting>
  <conditionalFormatting sqref="I131:K131">
    <cfRule type="containsErrors" dxfId="861" priority="1534">
      <formula>ISERROR(I131)</formula>
    </cfRule>
  </conditionalFormatting>
  <conditionalFormatting sqref="H131">
    <cfRule type="containsErrors" dxfId="860" priority="1533">
      <formula>ISERROR(H131)</formula>
    </cfRule>
  </conditionalFormatting>
  <conditionalFormatting sqref="H131">
    <cfRule type="containsErrors" dxfId="859" priority="1532">
      <formula>ISERROR(H131)</formula>
    </cfRule>
  </conditionalFormatting>
  <conditionalFormatting sqref="I132">
    <cfRule type="containsErrors" dxfId="858" priority="1531">
      <formula>ISERROR(I132)</formula>
    </cfRule>
  </conditionalFormatting>
  <conditionalFormatting sqref="J132">
    <cfRule type="containsErrors" dxfId="857" priority="1530">
      <formula>ISERROR(J132)</formula>
    </cfRule>
  </conditionalFormatting>
  <conditionalFormatting sqref="K132">
    <cfRule type="containsErrors" dxfId="856" priority="1529">
      <formula>ISERROR(K132)</formula>
    </cfRule>
  </conditionalFormatting>
  <conditionalFormatting sqref="E134">
    <cfRule type="containsErrors" dxfId="855" priority="1519">
      <formula>ISERROR(E134)</formula>
    </cfRule>
  </conditionalFormatting>
  <conditionalFormatting sqref="E135">
    <cfRule type="containsErrors" dxfId="854" priority="1518">
      <formula>ISERROR(E135)</formula>
    </cfRule>
  </conditionalFormatting>
  <conditionalFormatting sqref="E136">
    <cfRule type="containsErrors" dxfId="853" priority="1517">
      <formula>ISERROR(E136)</formula>
    </cfRule>
  </conditionalFormatting>
  <conditionalFormatting sqref="H187">
    <cfRule type="containsErrors" dxfId="852" priority="1528">
      <formula>ISERROR(H187)</formula>
    </cfRule>
  </conditionalFormatting>
  <conditionalFormatting sqref="I187">
    <cfRule type="containsErrors" dxfId="851" priority="1527">
      <formula>ISERROR(I187)</formula>
    </cfRule>
  </conditionalFormatting>
  <conditionalFormatting sqref="F189:G189">
    <cfRule type="containsErrors" dxfId="850" priority="1524">
      <formula>ISERROR(F189)</formula>
    </cfRule>
  </conditionalFormatting>
  <conditionalFormatting sqref="D189">
    <cfRule type="containsErrors" dxfId="849" priority="1523">
      <formula>ISERROR(D189)</formula>
    </cfRule>
  </conditionalFormatting>
  <conditionalFormatting sqref="E189">
    <cfRule type="containsErrors" dxfId="848" priority="1522">
      <formula>ISERROR(E189)</formula>
    </cfRule>
  </conditionalFormatting>
  <conditionalFormatting sqref="H188:J188">
    <cfRule type="containsErrors" dxfId="847" priority="1521">
      <formula>ISERROR(H188)</formula>
    </cfRule>
  </conditionalFormatting>
  <conditionalFormatting sqref="H189:I189">
    <cfRule type="containsErrors" dxfId="846" priority="1520">
      <formula>ISERROR(H189)</formula>
    </cfRule>
  </conditionalFormatting>
  <conditionalFormatting sqref="J133:K133">
    <cfRule type="containsErrors" dxfId="845" priority="1516">
      <formula>ISERROR(J133)</formula>
    </cfRule>
  </conditionalFormatting>
  <conditionalFormatting sqref="J134:K134">
    <cfRule type="containsErrors" dxfId="844" priority="1515">
      <formula>ISERROR(J134)</formula>
    </cfRule>
  </conditionalFormatting>
  <conditionalFormatting sqref="I134">
    <cfRule type="containsErrors" dxfId="843" priority="1514">
      <formula>ISERROR(I134)</formula>
    </cfRule>
  </conditionalFormatting>
  <conditionalFormatting sqref="J135:K135">
    <cfRule type="containsErrors" dxfId="842" priority="1513">
      <formula>ISERROR(J135)</formula>
    </cfRule>
  </conditionalFormatting>
  <conditionalFormatting sqref="I135">
    <cfRule type="containsErrors" dxfId="841" priority="1512">
      <formula>ISERROR(I135)</formula>
    </cfRule>
  </conditionalFormatting>
  <conditionalFormatting sqref="J136:K136">
    <cfRule type="containsErrors" dxfId="840" priority="1511">
      <formula>ISERROR(J136)</formula>
    </cfRule>
  </conditionalFormatting>
  <conditionalFormatting sqref="I136">
    <cfRule type="containsErrors" dxfId="839" priority="1510">
      <formula>ISERROR(I136)</formula>
    </cfRule>
  </conditionalFormatting>
  <conditionalFormatting sqref="E137">
    <cfRule type="containsErrors" dxfId="838" priority="1509">
      <formula>ISERROR(E137)</formula>
    </cfRule>
  </conditionalFormatting>
  <conditionalFormatting sqref="J137">
    <cfRule type="containsErrors" dxfId="837" priority="1508">
      <formula>ISERROR(J137)</formula>
    </cfRule>
  </conditionalFormatting>
  <conditionalFormatting sqref="I137">
    <cfRule type="containsErrors" dxfId="836" priority="1507">
      <formula>ISERROR(I137)</formula>
    </cfRule>
  </conditionalFormatting>
  <conditionalFormatting sqref="K137">
    <cfRule type="containsErrors" dxfId="835" priority="1506">
      <formula>ISERROR(K137)</formula>
    </cfRule>
  </conditionalFormatting>
  <conditionalFormatting sqref="E139">
    <cfRule type="containsErrors" dxfId="834" priority="1505">
      <formula>ISERROR(E139)</formula>
    </cfRule>
  </conditionalFormatting>
  <conditionalFormatting sqref="E140">
    <cfRule type="containsErrors" dxfId="833" priority="1504">
      <formula>ISERROR(E140)</formula>
    </cfRule>
  </conditionalFormatting>
  <conditionalFormatting sqref="E141">
    <cfRule type="containsErrors" dxfId="832" priority="1503">
      <formula>ISERROR(E141)</formula>
    </cfRule>
  </conditionalFormatting>
  <conditionalFormatting sqref="K138">
    <cfRule type="containsErrors" dxfId="831" priority="1502">
      <formula>ISERROR(K138)</formula>
    </cfRule>
  </conditionalFormatting>
  <conditionalFormatting sqref="I138">
    <cfRule type="containsErrors" dxfId="830" priority="1501">
      <formula>ISERROR(I138)</formula>
    </cfRule>
  </conditionalFormatting>
  <conditionalFormatting sqref="J138">
    <cfRule type="containsErrors" dxfId="829" priority="1500">
      <formula>ISERROR(J138)</formula>
    </cfRule>
  </conditionalFormatting>
  <conditionalFormatting sqref="K139">
    <cfRule type="containsErrors" dxfId="828" priority="1499">
      <formula>ISERROR(K139)</formula>
    </cfRule>
  </conditionalFormatting>
  <conditionalFormatting sqref="J139">
    <cfRule type="containsErrors" dxfId="827" priority="1498">
      <formula>ISERROR(J139)</formula>
    </cfRule>
  </conditionalFormatting>
  <conditionalFormatting sqref="I139">
    <cfRule type="containsErrors" dxfId="826" priority="1497">
      <formula>ISERROR(I139)</formula>
    </cfRule>
  </conditionalFormatting>
  <conditionalFormatting sqref="K140">
    <cfRule type="containsErrors" dxfId="825" priority="1496">
      <formula>ISERROR(K140)</formula>
    </cfRule>
  </conditionalFormatting>
  <conditionalFormatting sqref="J140">
    <cfRule type="containsErrors" dxfId="824" priority="1495">
      <formula>ISERROR(J140)</formula>
    </cfRule>
  </conditionalFormatting>
  <conditionalFormatting sqref="I140">
    <cfRule type="containsErrors" dxfId="823" priority="1494">
      <formula>ISERROR(I140)</formula>
    </cfRule>
  </conditionalFormatting>
  <conditionalFormatting sqref="K141">
    <cfRule type="containsErrors" dxfId="822" priority="1493">
      <formula>ISERROR(K141)</formula>
    </cfRule>
  </conditionalFormatting>
  <conditionalFormatting sqref="J141">
    <cfRule type="containsErrors" dxfId="821" priority="1492">
      <formula>ISERROR(J141)</formula>
    </cfRule>
  </conditionalFormatting>
  <conditionalFormatting sqref="I141">
    <cfRule type="containsErrors" dxfId="820" priority="1491">
      <formula>ISERROR(I141)</formula>
    </cfRule>
  </conditionalFormatting>
  <conditionalFormatting sqref="O140">
    <cfRule type="containsErrors" dxfId="819" priority="1489">
      <formula>ISERROR(O140)</formula>
    </cfRule>
  </conditionalFormatting>
  <conditionalFormatting sqref="O138:O139 O141">
    <cfRule type="containsErrors" dxfId="818" priority="1490">
      <formula>ISERROR(O138)</formula>
    </cfRule>
  </conditionalFormatting>
  <conditionalFormatting sqref="E143">
    <cfRule type="containsErrors" dxfId="817" priority="1488">
      <formula>ISERROR(E143)</formula>
    </cfRule>
  </conditionalFormatting>
  <conditionalFormatting sqref="E144">
    <cfRule type="containsErrors" dxfId="816" priority="1487">
      <formula>ISERROR(E144)</formula>
    </cfRule>
  </conditionalFormatting>
  <conditionalFormatting sqref="E145">
    <cfRule type="containsErrors" dxfId="815" priority="1486">
      <formula>ISERROR(E145)</formula>
    </cfRule>
  </conditionalFormatting>
  <conditionalFormatting sqref="E146">
    <cfRule type="containsErrors" dxfId="814" priority="1485">
      <formula>ISERROR(E146)</formula>
    </cfRule>
  </conditionalFormatting>
  <conditionalFormatting sqref="H142">
    <cfRule type="containsErrors" dxfId="813" priority="1484">
      <formula>ISERROR(H142)</formula>
    </cfRule>
  </conditionalFormatting>
  <conditionalFormatting sqref="I142">
    <cfRule type="containsErrors" dxfId="812" priority="1483">
      <formula>ISERROR(I142)</formula>
    </cfRule>
  </conditionalFormatting>
  <conditionalFormatting sqref="J142:K142">
    <cfRule type="containsErrors" dxfId="811" priority="1482">
      <formula>ISERROR(J142)</formula>
    </cfRule>
  </conditionalFormatting>
  <conditionalFormatting sqref="H143:H144">
    <cfRule type="containsErrors" dxfId="810" priority="1481">
      <formula>ISERROR(H143)</formula>
    </cfRule>
  </conditionalFormatting>
  <conditionalFormatting sqref="J143:K143">
    <cfRule type="containsErrors" dxfId="809" priority="1480">
      <formula>ISERROR(J143)</formula>
    </cfRule>
  </conditionalFormatting>
  <conditionalFormatting sqref="I143">
    <cfRule type="containsErrors" dxfId="808" priority="1479">
      <formula>ISERROR(I143)</formula>
    </cfRule>
  </conditionalFormatting>
  <conditionalFormatting sqref="J144:K144">
    <cfRule type="containsErrors" dxfId="807" priority="1478">
      <formula>ISERROR(J144)</formula>
    </cfRule>
  </conditionalFormatting>
  <conditionalFormatting sqref="I144">
    <cfRule type="containsErrors" dxfId="806" priority="1477">
      <formula>ISERROR(I144)</formula>
    </cfRule>
  </conditionalFormatting>
  <conditionalFormatting sqref="H145">
    <cfRule type="containsErrors" dxfId="805" priority="1476">
      <formula>ISERROR(H145)</formula>
    </cfRule>
  </conditionalFormatting>
  <conditionalFormatting sqref="J145:K145">
    <cfRule type="containsErrors" dxfId="804" priority="1475">
      <formula>ISERROR(J145)</formula>
    </cfRule>
  </conditionalFormatting>
  <conditionalFormatting sqref="I145">
    <cfRule type="containsErrors" dxfId="803" priority="1474">
      <formula>ISERROR(I145)</formula>
    </cfRule>
  </conditionalFormatting>
  <conditionalFormatting sqref="H146">
    <cfRule type="containsErrors" dxfId="802" priority="1473">
      <formula>ISERROR(H146)</formula>
    </cfRule>
  </conditionalFormatting>
  <conditionalFormatting sqref="J146">
    <cfRule type="containsErrors" dxfId="801" priority="1472">
      <formula>ISERROR(J146)</formula>
    </cfRule>
  </conditionalFormatting>
  <conditionalFormatting sqref="I146">
    <cfRule type="containsErrors" dxfId="800" priority="1471">
      <formula>ISERROR(I146)</formula>
    </cfRule>
  </conditionalFormatting>
  <conditionalFormatting sqref="K146">
    <cfRule type="containsErrors" dxfId="799" priority="1470">
      <formula>ISERROR(K146)</formula>
    </cfRule>
  </conditionalFormatting>
  <conditionalFormatting sqref="O146">
    <cfRule type="containsErrors" dxfId="798" priority="1469">
      <formula>ISERROR(O146)</formula>
    </cfRule>
  </conditionalFormatting>
  <conditionalFormatting sqref="O142:O145">
    <cfRule type="containsErrors" dxfId="797" priority="1468">
      <formula>ISERROR(O142)</formula>
    </cfRule>
  </conditionalFormatting>
  <conditionalFormatting sqref="H177:M177">
    <cfRule type="containsErrors" dxfId="796" priority="1467">
      <formula>ISERROR(H177)</formula>
    </cfRule>
  </conditionalFormatting>
  <conditionalFormatting sqref="H178:M179">
    <cfRule type="containsErrors" dxfId="795" priority="1466">
      <formula>ISERROR(H178)</formula>
    </cfRule>
  </conditionalFormatting>
  <conditionalFormatting sqref="I183:K183">
    <cfRule type="containsErrors" dxfId="794" priority="1465">
      <formula>ISERROR(I183)</formula>
    </cfRule>
  </conditionalFormatting>
  <conditionalFormatting sqref="H159">
    <cfRule type="containsErrors" dxfId="793" priority="1464">
      <formula>ISERROR(H159)</formula>
    </cfRule>
  </conditionalFormatting>
  <conditionalFormatting sqref="I159">
    <cfRule type="containsErrors" dxfId="792" priority="1463">
      <formula>ISERROR(I159)</formula>
    </cfRule>
  </conditionalFormatting>
  <conditionalFormatting sqref="H169:M169">
    <cfRule type="containsErrors" dxfId="791" priority="1450">
      <formula>ISERROR(H169)</formula>
    </cfRule>
  </conditionalFormatting>
  <conditionalFormatting sqref="H174:M174">
    <cfRule type="containsErrors" dxfId="790" priority="1446">
      <formula>ISERROR(H174)</formula>
    </cfRule>
  </conditionalFormatting>
  <conditionalFormatting sqref="H186:I186">
    <cfRule type="containsErrors" dxfId="789" priority="1445">
      <formula>ISERROR(H186)</formula>
    </cfRule>
  </conditionalFormatting>
  <conditionalFormatting sqref="K186">
    <cfRule type="containsErrors" dxfId="788" priority="1444">
      <formula>ISERROR(K186)</formula>
    </cfRule>
  </conditionalFormatting>
  <conditionalFormatting sqref="J186">
    <cfRule type="containsErrors" dxfId="787" priority="1443">
      <formula>ISERROR(J186)</formula>
    </cfRule>
  </conditionalFormatting>
  <conditionalFormatting sqref="H115">
    <cfRule type="containsErrors" dxfId="786" priority="1442">
      <formula>ISERROR(H115)</formula>
    </cfRule>
  </conditionalFormatting>
  <conditionalFormatting sqref="I115">
    <cfRule type="containsErrors" dxfId="785" priority="1441">
      <formula>ISERROR(I115)</formula>
    </cfRule>
  </conditionalFormatting>
  <conditionalFormatting sqref="J115">
    <cfRule type="containsErrors" dxfId="784" priority="1440">
      <formula>ISERROR(J115)</formula>
    </cfRule>
  </conditionalFormatting>
  <conditionalFormatting sqref="K115">
    <cfRule type="containsErrors" dxfId="783" priority="1439">
      <formula>ISERROR(K115)</formula>
    </cfRule>
  </conditionalFormatting>
  <conditionalFormatting sqref="F161">
    <cfRule type="containsErrors" dxfId="782" priority="1438">
      <formula>ISERROR(F161)</formula>
    </cfRule>
  </conditionalFormatting>
  <conditionalFormatting sqref="G161">
    <cfRule type="containsErrors" dxfId="781" priority="1437">
      <formula>ISERROR(G161)</formula>
    </cfRule>
  </conditionalFormatting>
  <conditionalFormatting sqref="E161">
    <cfRule type="containsErrors" dxfId="780" priority="1436">
      <formula>ISERROR(E161)</formula>
    </cfRule>
  </conditionalFormatting>
  <conditionalFormatting sqref="F162">
    <cfRule type="containsErrors" dxfId="779" priority="1435">
      <formula>ISERROR(F162)</formula>
    </cfRule>
  </conditionalFormatting>
  <conditionalFormatting sqref="G162">
    <cfRule type="containsErrors" dxfId="778" priority="1434">
      <formula>ISERROR(G162)</formula>
    </cfRule>
  </conditionalFormatting>
  <conditionalFormatting sqref="E162">
    <cfRule type="containsErrors" dxfId="777" priority="1433">
      <formula>ISERROR(E162)</formula>
    </cfRule>
  </conditionalFormatting>
  <conditionalFormatting sqref="H160">
    <cfRule type="containsErrors" dxfId="776" priority="1432">
      <formula>ISERROR(H160)</formula>
    </cfRule>
  </conditionalFormatting>
  <conditionalFormatting sqref="I160:M160">
    <cfRule type="containsErrors" dxfId="775" priority="1431">
      <formula>ISERROR(I160)</formula>
    </cfRule>
  </conditionalFormatting>
  <conditionalFormatting sqref="H161">
    <cfRule type="containsErrors" dxfId="774" priority="1430">
      <formula>ISERROR(H161)</formula>
    </cfRule>
  </conditionalFormatting>
  <conditionalFormatting sqref="I161:J161 L161:M161">
    <cfRule type="containsErrors" dxfId="773" priority="1429">
      <formula>ISERROR(I161)</formula>
    </cfRule>
  </conditionalFormatting>
  <conditionalFormatting sqref="K161">
    <cfRule type="containsErrors" dxfId="772" priority="1428">
      <formula>ISERROR(K161)</formula>
    </cfRule>
  </conditionalFormatting>
  <conditionalFormatting sqref="H162">
    <cfRule type="containsErrors" dxfId="771" priority="1427">
      <formula>ISERROR(H162)</formula>
    </cfRule>
  </conditionalFormatting>
  <conditionalFormatting sqref="I162:M162">
    <cfRule type="containsErrors" dxfId="770" priority="1426">
      <formula>ISERROR(I162)</formula>
    </cfRule>
  </conditionalFormatting>
  <conditionalFormatting sqref="F166:G166">
    <cfRule type="containsErrors" dxfId="769" priority="1425">
      <formula>ISERROR(F166)</formula>
    </cfRule>
  </conditionalFormatting>
  <conditionalFormatting sqref="E166">
    <cfRule type="containsErrors" dxfId="768" priority="1424">
      <formula>ISERROR(E166)</formula>
    </cfRule>
  </conditionalFormatting>
  <conditionalFormatting sqref="D166">
    <cfRule type="containsErrors" dxfId="767" priority="1423">
      <formula>ISERROR(D166)</formula>
    </cfRule>
  </conditionalFormatting>
  <conditionalFormatting sqref="J165">
    <cfRule type="containsErrors" dxfId="766" priority="1422">
      <formula>ISERROR(J165)</formula>
    </cfRule>
  </conditionalFormatting>
  <conditionalFormatting sqref="K165">
    <cfRule type="cellIs" dxfId="765" priority="1421" operator="equal">
      <formula>0</formula>
    </cfRule>
  </conditionalFormatting>
  <conditionalFormatting sqref="H165">
    <cfRule type="containsErrors" dxfId="764" priority="1420">
      <formula>ISERROR(H165)</formula>
    </cfRule>
  </conditionalFormatting>
  <conditionalFormatting sqref="L165:M165">
    <cfRule type="containsErrors" dxfId="763" priority="1419">
      <formula>ISERROR(L165)</formula>
    </cfRule>
  </conditionalFormatting>
  <conditionalFormatting sqref="J166">
    <cfRule type="containsErrors" dxfId="762" priority="1418">
      <formula>ISERROR(J166)</formula>
    </cfRule>
  </conditionalFormatting>
  <conditionalFormatting sqref="K166">
    <cfRule type="cellIs" dxfId="761" priority="1417" operator="equal">
      <formula>0</formula>
    </cfRule>
  </conditionalFormatting>
  <conditionalFormatting sqref="H166">
    <cfRule type="containsErrors" dxfId="760" priority="1416">
      <formula>ISERROR(H166)</formula>
    </cfRule>
  </conditionalFormatting>
  <conditionalFormatting sqref="L166:M166">
    <cfRule type="containsErrors" dxfId="759" priority="1415">
      <formula>ISERROR(L166)</formula>
    </cfRule>
  </conditionalFormatting>
  <conditionalFormatting sqref="H167:M167">
    <cfRule type="containsErrors" dxfId="758" priority="1414">
      <formula>ISERROR(H167)</formula>
    </cfRule>
  </conditionalFormatting>
  <conditionalFormatting sqref="F171:G171">
    <cfRule type="containsErrors" dxfId="757" priority="1413">
      <formula>ISERROR(F171)</formula>
    </cfRule>
  </conditionalFormatting>
  <conditionalFormatting sqref="D171">
    <cfRule type="containsErrors" dxfId="756" priority="1412">
      <formula>ISERROR(D171)</formula>
    </cfRule>
  </conditionalFormatting>
  <conditionalFormatting sqref="E171">
    <cfRule type="containsErrors" dxfId="755" priority="1411">
      <formula>ISERROR(E171)</formula>
    </cfRule>
  </conditionalFormatting>
  <conditionalFormatting sqref="F172:G172">
    <cfRule type="containsErrors" dxfId="754" priority="1410">
      <formula>ISERROR(F172)</formula>
    </cfRule>
  </conditionalFormatting>
  <conditionalFormatting sqref="D172">
    <cfRule type="containsErrors" dxfId="753" priority="1409">
      <formula>ISERROR(D172)</formula>
    </cfRule>
  </conditionalFormatting>
  <conditionalFormatting sqref="E172">
    <cfRule type="containsErrors" dxfId="752" priority="1408">
      <formula>ISERROR(E172)</formula>
    </cfRule>
  </conditionalFormatting>
  <conditionalFormatting sqref="H170:K170">
    <cfRule type="containsErrors" dxfId="751" priority="1407">
      <formula>ISERROR(H170)</formula>
    </cfRule>
  </conditionalFormatting>
  <conditionalFormatting sqref="L170:M170">
    <cfRule type="containsErrors" dxfId="750" priority="1406">
      <formula>ISERROR(L170)</formula>
    </cfRule>
  </conditionalFormatting>
  <conditionalFormatting sqref="H171:M171">
    <cfRule type="containsErrors" dxfId="749" priority="1405">
      <formula>ISERROR(H171)</formula>
    </cfRule>
  </conditionalFormatting>
  <conditionalFormatting sqref="H172">
    <cfRule type="containsErrors" dxfId="748" priority="1404">
      <formula>ISERROR(H172)</formula>
    </cfRule>
  </conditionalFormatting>
  <conditionalFormatting sqref="I172:K172">
    <cfRule type="containsErrors" dxfId="747" priority="1403">
      <formula>ISERROR(I172)</formula>
    </cfRule>
  </conditionalFormatting>
  <conditionalFormatting sqref="L172:M172">
    <cfRule type="containsErrors" dxfId="746" priority="1402">
      <formula>ISERROR(L172)</formula>
    </cfRule>
  </conditionalFormatting>
  <conditionalFormatting sqref="F173:G173">
    <cfRule type="containsErrors" dxfId="745" priority="1401">
      <formula>ISERROR(F173)</formula>
    </cfRule>
  </conditionalFormatting>
  <conditionalFormatting sqref="D173">
    <cfRule type="containsErrors" dxfId="744" priority="1400">
      <formula>ISERROR(D173)</formula>
    </cfRule>
  </conditionalFormatting>
  <conditionalFormatting sqref="E173">
    <cfRule type="containsErrors" dxfId="743" priority="1399">
      <formula>ISERROR(E173)</formula>
    </cfRule>
  </conditionalFormatting>
  <conditionalFormatting sqref="F176:G176">
    <cfRule type="containsErrors" dxfId="742" priority="1397">
      <formula>ISERROR(F176)</formula>
    </cfRule>
  </conditionalFormatting>
  <conditionalFormatting sqref="D176">
    <cfRule type="containsErrors" dxfId="741" priority="1396">
      <formula>ISERROR(D176)</formula>
    </cfRule>
  </conditionalFormatting>
  <conditionalFormatting sqref="E176">
    <cfRule type="containsErrors" dxfId="740" priority="1395">
      <formula>ISERROR(E176)</formula>
    </cfRule>
  </conditionalFormatting>
  <conditionalFormatting sqref="H175:M175">
    <cfRule type="containsErrors" dxfId="739" priority="1394">
      <formula>ISERROR(H175)</formula>
    </cfRule>
  </conditionalFormatting>
  <conditionalFormatting sqref="H176 J176:M176">
    <cfRule type="containsErrors" dxfId="738" priority="1393">
      <formula>ISERROR(H176)</formula>
    </cfRule>
  </conditionalFormatting>
  <conditionalFormatting sqref="H176 J176:M176">
    <cfRule type="containsErrors" dxfId="737" priority="1392">
      <formula>ISERROR(H176)</formula>
    </cfRule>
  </conditionalFormatting>
  <conditionalFormatting sqref="I176">
    <cfRule type="containsErrors" dxfId="736" priority="1391">
      <formula>ISERROR(I176)</formula>
    </cfRule>
  </conditionalFormatting>
  <conditionalFormatting sqref="H184:K184">
    <cfRule type="containsErrors" dxfId="735" priority="1390">
      <formula>ISERROR(H184)</formula>
    </cfRule>
  </conditionalFormatting>
  <conditionalFormatting sqref="H147">
    <cfRule type="containsErrors" dxfId="734" priority="1387">
      <formula>ISERROR(H147)</formula>
    </cfRule>
  </conditionalFormatting>
  <conditionalFormatting sqref="I147">
    <cfRule type="containsErrors" dxfId="733" priority="1386">
      <formula>ISERROR(I147)</formula>
    </cfRule>
  </conditionalFormatting>
  <conditionalFormatting sqref="J147:K147">
    <cfRule type="containsErrors" dxfId="732" priority="1385">
      <formula>ISERROR(J147)</formula>
    </cfRule>
  </conditionalFormatting>
  <conditionalFormatting sqref="H148:H149">
    <cfRule type="containsErrors" dxfId="731" priority="1384">
      <formula>ISERROR(H148)</formula>
    </cfRule>
  </conditionalFormatting>
  <conditionalFormatting sqref="J148:K148">
    <cfRule type="containsErrors" dxfId="730" priority="1383">
      <formula>ISERROR(J148)</formula>
    </cfRule>
  </conditionalFormatting>
  <conditionalFormatting sqref="I148">
    <cfRule type="containsErrors" dxfId="729" priority="1382">
      <formula>ISERROR(I148)</formula>
    </cfRule>
  </conditionalFormatting>
  <conditionalFormatting sqref="J149:K149">
    <cfRule type="containsErrors" dxfId="728" priority="1381">
      <formula>ISERROR(J149)</formula>
    </cfRule>
  </conditionalFormatting>
  <conditionalFormatting sqref="I149">
    <cfRule type="containsErrors" dxfId="727" priority="1380">
      <formula>ISERROR(I149)</formula>
    </cfRule>
  </conditionalFormatting>
  <conditionalFormatting sqref="H150">
    <cfRule type="containsErrors" dxfId="726" priority="1379">
      <formula>ISERROR(H150)</formula>
    </cfRule>
  </conditionalFormatting>
  <conditionalFormatting sqref="J150:K150">
    <cfRule type="containsErrors" dxfId="725" priority="1378">
      <formula>ISERROR(J150)</formula>
    </cfRule>
  </conditionalFormatting>
  <conditionalFormatting sqref="I150">
    <cfRule type="containsErrors" dxfId="724" priority="1377">
      <formula>ISERROR(I150)</formula>
    </cfRule>
  </conditionalFormatting>
  <conditionalFormatting sqref="H151">
    <cfRule type="containsErrors" dxfId="723" priority="1376">
      <formula>ISERROR(H151)</formula>
    </cfRule>
  </conditionalFormatting>
  <conditionalFormatting sqref="J151">
    <cfRule type="containsErrors" dxfId="722" priority="1375">
      <formula>ISERROR(J151)</formula>
    </cfRule>
  </conditionalFormatting>
  <conditionalFormatting sqref="I151">
    <cfRule type="containsErrors" dxfId="721" priority="1374">
      <formula>ISERROR(I151)</formula>
    </cfRule>
  </conditionalFormatting>
  <conditionalFormatting sqref="K151">
    <cfRule type="containsErrors" dxfId="720" priority="1373">
      <formula>ISERROR(K151)</formula>
    </cfRule>
  </conditionalFormatting>
  <conditionalFormatting sqref="E148">
    <cfRule type="containsErrors" dxfId="719" priority="1372">
      <formula>ISERROR(E148)</formula>
    </cfRule>
  </conditionalFormatting>
  <conditionalFormatting sqref="E149">
    <cfRule type="containsErrors" dxfId="718" priority="1371">
      <formula>ISERROR(E149)</formula>
    </cfRule>
  </conditionalFormatting>
  <conditionalFormatting sqref="E150">
    <cfRule type="containsErrors" dxfId="717" priority="1370">
      <formula>ISERROR(E150)</formula>
    </cfRule>
  </conditionalFormatting>
  <conditionalFormatting sqref="E151">
    <cfRule type="containsErrors" dxfId="716" priority="1369">
      <formula>ISERROR(E151)</formula>
    </cfRule>
  </conditionalFormatting>
  <conditionalFormatting sqref="O151">
    <cfRule type="containsErrors" dxfId="715" priority="1368">
      <formula>ISERROR(O151)</formula>
    </cfRule>
  </conditionalFormatting>
  <conditionalFormatting sqref="O147:O150">
    <cfRule type="containsErrors" dxfId="714" priority="1367">
      <formula>ISERROR(O147)</formula>
    </cfRule>
  </conditionalFormatting>
  <conditionalFormatting sqref="F157">
    <cfRule type="containsErrors" dxfId="713" priority="1366">
      <formula>ISERROR(F157)</formula>
    </cfRule>
  </conditionalFormatting>
  <conditionalFormatting sqref="G157">
    <cfRule type="containsErrors" dxfId="712" priority="1365">
      <formula>ISERROR(G157)</formula>
    </cfRule>
  </conditionalFormatting>
  <conditionalFormatting sqref="E157">
    <cfRule type="containsErrors" dxfId="711" priority="1364">
      <formula>ISERROR(E157)</formula>
    </cfRule>
  </conditionalFormatting>
  <conditionalFormatting sqref="H158">
    <cfRule type="containsErrors" dxfId="710" priority="1363">
      <formula>ISERROR(H158)</formula>
    </cfRule>
  </conditionalFormatting>
  <conditionalFormatting sqref="I158">
    <cfRule type="containsErrors" dxfId="709" priority="1362">
      <formula>ISERROR(I158)</formula>
    </cfRule>
  </conditionalFormatting>
  <conditionalFormatting sqref="H173">
    <cfRule type="containsErrors" dxfId="708" priority="1361">
      <formula>ISERROR(H173)</formula>
    </cfRule>
  </conditionalFormatting>
  <conditionalFormatting sqref="I173:J173 L173:M173">
    <cfRule type="containsErrors" dxfId="707" priority="1360">
      <formula>ISERROR(I173)</formula>
    </cfRule>
  </conditionalFormatting>
  <conditionalFormatting sqref="K173">
    <cfRule type="containsErrors" dxfId="706" priority="1359">
      <formula>ISERROR(K173)</formula>
    </cfRule>
  </conditionalFormatting>
  <conditionalFormatting sqref="F179:G179">
    <cfRule type="containsErrors" dxfId="705" priority="1358">
      <formula>ISERROR(F179)</formula>
    </cfRule>
  </conditionalFormatting>
  <conditionalFormatting sqref="E179">
    <cfRule type="containsErrors" dxfId="704" priority="1357">
      <formula>ISERROR(E179)</formula>
    </cfRule>
  </conditionalFormatting>
  <conditionalFormatting sqref="D179">
    <cfRule type="containsErrors" dxfId="703" priority="1356">
      <formula>ISERROR(D179)</formula>
    </cfRule>
  </conditionalFormatting>
  <conditionalFormatting sqref="F181:G181">
    <cfRule type="containsErrors" dxfId="702" priority="1355">
      <formula>ISERROR(F181)</formula>
    </cfRule>
  </conditionalFormatting>
  <conditionalFormatting sqref="D181">
    <cfRule type="containsErrors" dxfId="701" priority="1354">
      <formula>ISERROR(D181)</formula>
    </cfRule>
  </conditionalFormatting>
  <conditionalFormatting sqref="E181">
    <cfRule type="containsErrors" dxfId="700" priority="1353">
      <formula>ISERROR(E181)</formula>
    </cfRule>
  </conditionalFormatting>
  <conditionalFormatting sqref="H180:M180">
    <cfRule type="containsErrors" dxfId="699" priority="1352">
      <formula>ISERROR(H180)</formula>
    </cfRule>
  </conditionalFormatting>
  <conditionalFormatting sqref="H181:M181">
    <cfRule type="containsErrors" dxfId="698" priority="1351">
      <formula>ISERROR(H181)</formula>
    </cfRule>
  </conditionalFormatting>
  <conditionalFormatting sqref="H182">
    <cfRule type="containsErrors" dxfId="697" priority="1350">
      <formula>ISERROR(H182)</formula>
    </cfRule>
  </conditionalFormatting>
  <conditionalFormatting sqref="I182">
    <cfRule type="containsErrors" dxfId="696" priority="1349">
      <formula>ISERROR(I182)</formula>
    </cfRule>
  </conditionalFormatting>
  <conditionalFormatting sqref="H163">
    <cfRule type="containsErrors" dxfId="695" priority="1348">
      <formula>ISERROR(H163)</formula>
    </cfRule>
  </conditionalFormatting>
  <conditionalFormatting sqref="I163">
    <cfRule type="containsErrors" dxfId="694" priority="1347">
      <formula>ISERROR(I163)</formula>
    </cfRule>
  </conditionalFormatting>
  <conditionalFormatting sqref="H164">
    <cfRule type="containsErrors" dxfId="693" priority="1346">
      <formula>ISERROR(H164)</formula>
    </cfRule>
  </conditionalFormatting>
  <conditionalFormatting sqref="I164">
    <cfRule type="containsErrors" dxfId="692" priority="1345">
      <formula>ISERROR(I164)</formula>
    </cfRule>
  </conditionalFormatting>
  <conditionalFormatting sqref="F168:G168">
    <cfRule type="containsErrors" dxfId="691" priority="1344">
      <formula>ISERROR(F168)</formula>
    </cfRule>
  </conditionalFormatting>
  <conditionalFormatting sqref="E168">
    <cfRule type="containsErrors" dxfId="690" priority="1343">
      <formula>ISERROR(E168)</formula>
    </cfRule>
  </conditionalFormatting>
  <conditionalFormatting sqref="F155">
    <cfRule type="containsErrors" dxfId="689" priority="1342">
      <formula>ISERROR(F155)</formula>
    </cfRule>
  </conditionalFormatting>
  <conditionalFormatting sqref="E155">
    <cfRule type="containsErrors" dxfId="688" priority="1341">
      <formula>ISERROR(E155)</formula>
    </cfRule>
  </conditionalFormatting>
  <conditionalFormatting sqref="E82:G89 K82:K89">
    <cfRule type="containsErrors" dxfId="687" priority="1330">
      <formula>ISERROR(E82)</formula>
    </cfRule>
  </conditionalFormatting>
  <conditionalFormatting sqref="N82:N89">
    <cfRule type="cellIs" dxfId="686" priority="1329" operator="equal">
      <formula>0</formula>
    </cfRule>
  </conditionalFormatting>
  <conditionalFormatting sqref="O82:O84">
    <cfRule type="containsErrors" dxfId="685" priority="1328">
      <formula>ISERROR(O82)</formula>
    </cfRule>
  </conditionalFormatting>
  <conditionalFormatting sqref="O86">
    <cfRule type="containsErrors" dxfId="684" priority="1327">
      <formula>ISERROR(O86)</formula>
    </cfRule>
  </conditionalFormatting>
  <conditionalFormatting sqref="O88">
    <cfRule type="containsErrors" dxfId="683" priority="1326">
      <formula>ISERROR(O88)</formula>
    </cfRule>
  </conditionalFormatting>
  <conditionalFormatting sqref="O85">
    <cfRule type="containsErrors" dxfId="682" priority="1325">
      <formula>ISERROR(O85)</formula>
    </cfRule>
  </conditionalFormatting>
  <conditionalFormatting sqref="O87">
    <cfRule type="containsErrors" dxfId="681" priority="1324">
      <formula>ISERROR(O87)</formula>
    </cfRule>
  </conditionalFormatting>
  <conditionalFormatting sqref="O89">
    <cfRule type="containsErrors" dxfId="680" priority="1323">
      <formula>ISERROR(O89)</formula>
    </cfRule>
  </conditionalFormatting>
  <conditionalFormatting sqref="AA82:AA89">
    <cfRule type="containsErrors" dxfId="679" priority="1316">
      <formula>ISERROR(AA82)</formula>
    </cfRule>
  </conditionalFormatting>
  <conditionalFormatting sqref="H82:J82 H84:J89">
    <cfRule type="containsErrors" dxfId="678" priority="1305">
      <formula>ISERROR(H82)</formula>
    </cfRule>
  </conditionalFormatting>
  <conditionalFormatting sqref="H83">
    <cfRule type="containsErrors" dxfId="677" priority="1304">
      <formula>ISERROR(H83)</formula>
    </cfRule>
  </conditionalFormatting>
  <conditionalFormatting sqref="H83">
    <cfRule type="containsErrors" dxfId="676" priority="1303">
      <formula>ISERROR(H83)</formula>
    </cfRule>
  </conditionalFormatting>
  <conditionalFormatting sqref="I83">
    <cfRule type="containsErrors" dxfId="675" priority="1302">
      <formula>ISERROR(I83)</formula>
    </cfRule>
  </conditionalFormatting>
  <conditionalFormatting sqref="D351:G351">
    <cfRule type="containsErrors" dxfId="674" priority="1296">
      <formula>ISERROR(D351)</formula>
    </cfRule>
  </conditionalFormatting>
  <conditionalFormatting sqref="D352:H352">
    <cfRule type="containsErrors" dxfId="673" priority="1295">
      <formula>ISERROR(D352)</formula>
    </cfRule>
  </conditionalFormatting>
  <conditionalFormatting sqref="M351 H351:J351">
    <cfRule type="containsErrors" dxfId="672" priority="1294">
      <formula>ISERROR(H351)</formula>
    </cfRule>
  </conditionalFormatting>
  <conditionalFormatting sqref="N352:O352">
    <cfRule type="containsErrors" dxfId="671" priority="1293">
      <formula>ISERROR(N352)</formula>
    </cfRule>
  </conditionalFormatting>
  <conditionalFormatting sqref="D477:G477">
    <cfRule type="containsErrors" dxfId="670" priority="1292">
      <formula>ISERROR(D477)</formula>
    </cfRule>
  </conditionalFormatting>
  <conditionalFormatting sqref="D478:G478">
    <cfRule type="containsErrors" dxfId="669" priority="1291">
      <formula>ISERROR(D478)</formula>
    </cfRule>
  </conditionalFormatting>
  <conditionalFormatting sqref="M485 H485:J485">
    <cfRule type="containsErrors" dxfId="668" priority="1288">
      <formula>ISERROR(H485)</formula>
    </cfRule>
  </conditionalFormatting>
  <conditionalFormatting sqref="N477:O477">
    <cfRule type="containsErrors" dxfId="667" priority="1290">
      <formula>ISERROR(N477)</formula>
    </cfRule>
  </conditionalFormatting>
  <conditionalFormatting sqref="N478:O478">
    <cfRule type="containsErrors" dxfId="666" priority="1289">
      <formula>ISERROR(N478)</formula>
    </cfRule>
  </conditionalFormatting>
  <conditionalFormatting sqref="D406:E406">
    <cfRule type="containsErrors" dxfId="665" priority="1287">
      <formula>ISERROR(D406)</formula>
    </cfRule>
  </conditionalFormatting>
  <conditionalFormatting sqref="N406:O406">
    <cfRule type="containsErrors" dxfId="664" priority="1286">
      <formula>ISERROR(N406)</formula>
    </cfRule>
  </conditionalFormatting>
  <conditionalFormatting sqref="D493:E493">
    <cfRule type="containsErrors" dxfId="663" priority="1285">
      <formula>ISERROR(D493)</formula>
    </cfRule>
  </conditionalFormatting>
  <conditionalFormatting sqref="D495:E495 G495">
    <cfRule type="containsErrors" dxfId="662" priority="1284">
      <formula>ISERROR(D495)</formula>
    </cfRule>
  </conditionalFormatting>
  <conditionalFormatting sqref="F495">
    <cfRule type="containsErrors" dxfId="661" priority="1283">
      <formula>ISERROR(F495)</formula>
    </cfRule>
  </conditionalFormatting>
  <conditionalFormatting sqref="D497:G497">
    <cfRule type="containsErrors" dxfId="660" priority="1282">
      <formula>ISERROR(D497)</formula>
    </cfRule>
  </conditionalFormatting>
  <conditionalFormatting sqref="D499:H499">
    <cfRule type="containsErrors" dxfId="659" priority="1281">
      <formula>ISERROR(D499)</formula>
    </cfRule>
  </conditionalFormatting>
  <conditionalFormatting sqref="D562">
    <cfRule type="containsErrors" dxfId="658" priority="1280">
      <formula>ISERROR(D562)</formula>
    </cfRule>
  </conditionalFormatting>
  <conditionalFormatting sqref="N562:O562">
    <cfRule type="containsErrors" dxfId="657" priority="1279">
      <formula>ISERROR(N562)</formula>
    </cfRule>
  </conditionalFormatting>
  <conditionalFormatting sqref="F253:G253">
    <cfRule type="containsErrors" dxfId="656" priority="1278">
      <formula>ISERROR(F253)</formula>
    </cfRule>
  </conditionalFormatting>
  <conditionalFormatting sqref="E253">
    <cfRule type="containsErrors" dxfId="655" priority="1277">
      <formula>ISERROR(E253)</formula>
    </cfRule>
  </conditionalFormatting>
  <conditionalFormatting sqref="D253">
    <cfRule type="containsErrors" dxfId="654" priority="1276">
      <formula>ISERROR(D253)</formula>
    </cfRule>
  </conditionalFormatting>
  <conditionalFormatting sqref="O253">
    <cfRule type="containsErrors" dxfId="653" priority="1274">
      <formula>ISERROR(O253)</formula>
    </cfRule>
  </conditionalFormatting>
  <conditionalFormatting sqref="N253">
    <cfRule type="cellIs" dxfId="652" priority="1275" operator="equal">
      <formula>0</formula>
    </cfRule>
  </conditionalFormatting>
  <conditionalFormatting sqref="F255:G255">
    <cfRule type="containsErrors" dxfId="651" priority="1273">
      <formula>ISERROR(F255)</formula>
    </cfRule>
  </conditionalFormatting>
  <conditionalFormatting sqref="E255">
    <cfRule type="containsErrors" dxfId="650" priority="1272">
      <formula>ISERROR(E255)</formula>
    </cfRule>
  </conditionalFormatting>
  <conditionalFormatting sqref="D255">
    <cfRule type="containsErrors" dxfId="649" priority="1271">
      <formula>ISERROR(D255)</formula>
    </cfRule>
  </conditionalFormatting>
  <conditionalFormatting sqref="N255">
    <cfRule type="cellIs" dxfId="648" priority="1270" operator="equal">
      <formula>0</formula>
    </cfRule>
  </conditionalFormatting>
  <conditionalFormatting sqref="O255">
    <cfRule type="containsErrors" dxfId="647" priority="1269">
      <formula>ISERROR(O255)</formula>
    </cfRule>
  </conditionalFormatting>
  <conditionalFormatting sqref="F259:G259">
    <cfRule type="containsErrors" dxfId="646" priority="1268">
      <formula>ISERROR(F259)</formula>
    </cfRule>
  </conditionalFormatting>
  <conditionalFormatting sqref="E259">
    <cfRule type="containsErrors" dxfId="645" priority="1267">
      <formula>ISERROR(E259)</formula>
    </cfRule>
  </conditionalFormatting>
  <conditionalFormatting sqref="D259">
    <cfRule type="containsErrors" dxfId="644" priority="1266">
      <formula>ISERROR(D259)</formula>
    </cfRule>
  </conditionalFormatting>
  <conditionalFormatting sqref="N259">
    <cfRule type="cellIs" dxfId="643" priority="1265" operator="equal">
      <formula>0</formula>
    </cfRule>
  </conditionalFormatting>
  <conditionalFormatting sqref="O259">
    <cfRule type="containsErrors" dxfId="642" priority="1264">
      <formula>ISERROR(O259)</formula>
    </cfRule>
  </conditionalFormatting>
  <conditionalFormatting sqref="O261">
    <cfRule type="containsErrors" dxfId="641" priority="1263">
      <formula>ISERROR(O261)</formula>
    </cfRule>
  </conditionalFormatting>
  <conditionalFormatting sqref="O263">
    <cfRule type="containsErrors" dxfId="640" priority="1262">
      <formula>ISERROR(O263)</formula>
    </cfRule>
  </conditionalFormatting>
  <conditionalFormatting sqref="F265:G265">
    <cfRule type="containsErrors" dxfId="639" priority="1261">
      <formula>ISERROR(F265)</formula>
    </cfRule>
  </conditionalFormatting>
  <conditionalFormatting sqref="E265">
    <cfRule type="containsErrors" dxfId="638" priority="1260">
      <formula>ISERROR(E265)</formula>
    </cfRule>
  </conditionalFormatting>
  <conditionalFormatting sqref="D265">
    <cfRule type="containsErrors" dxfId="637" priority="1259">
      <formula>ISERROR(D265)</formula>
    </cfRule>
  </conditionalFormatting>
  <conditionalFormatting sqref="O265">
    <cfRule type="containsErrors" dxfId="636" priority="1257">
      <formula>ISERROR(O265)</formula>
    </cfRule>
  </conditionalFormatting>
  <conditionalFormatting sqref="N265">
    <cfRule type="containsErrors" dxfId="635" priority="1258">
      <formula>ISERROR(N265)</formula>
    </cfRule>
  </conditionalFormatting>
  <conditionalFormatting sqref="F267:G267">
    <cfRule type="containsErrors" dxfId="634" priority="1256">
      <formula>ISERROR(F267)</formula>
    </cfRule>
  </conditionalFormatting>
  <conditionalFormatting sqref="E267">
    <cfRule type="containsErrors" dxfId="633" priority="1255">
      <formula>ISERROR(E267)</formula>
    </cfRule>
  </conditionalFormatting>
  <conditionalFormatting sqref="D267">
    <cfRule type="containsErrors" dxfId="632" priority="1254">
      <formula>ISERROR(D267)</formula>
    </cfRule>
  </conditionalFormatting>
  <conditionalFormatting sqref="N267">
    <cfRule type="containsErrors" dxfId="631" priority="1253">
      <formula>ISERROR(N267)</formula>
    </cfRule>
  </conditionalFormatting>
  <conditionalFormatting sqref="O267">
    <cfRule type="containsErrors" dxfId="630" priority="1252">
      <formula>ISERROR(O267)</formula>
    </cfRule>
  </conditionalFormatting>
  <conditionalFormatting sqref="F269:G269">
    <cfRule type="containsErrors" dxfId="629" priority="1251">
      <formula>ISERROR(F269)</formula>
    </cfRule>
  </conditionalFormatting>
  <conditionalFormatting sqref="E269">
    <cfRule type="containsErrors" dxfId="628" priority="1250">
      <formula>ISERROR(E269)</formula>
    </cfRule>
  </conditionalFormatting>
  <conditionalFormatting sqref="D269">
    <cfRule type="containsErrors" dxfId="627" priority="1249">
      <formula>ISERROR(D269)</formula>
    </cfRule>
  </conditionalFormatting>
  <conditionalFormatting sqref="N269">
    <cfRule type="containsErrors" dxfId="626" priority="1248">
      <formula>ISERROR(N269)</formula>
    </cfRule>
  </conditionalFormatting>
  <conditionalFormatting sqref="O269">
    <cfRule type="containsErrors" dxfId="625" priority="1247">
      <formula>ISERROR(O269)</formula>
    </cfRule>
  </conditionalFormatting>
  <conditionalFormatting sqref="F271:G271">
    <cfRule type="containsErrors" dxfId="624" priority="1246">
      <formula>ISERROR(F271)</formula>
    </cfRule>
  </conditionalFormatting>
  <conditionalFormatting sqref="E271">
    <cfRule type="containsErrors" dxfId="623" priority="1245">
      <formula>ISERROR(E271)</formula>
    </cfRule>
  </conditionalFormatting>
  <conditionalFormatting sqref="D271">
    <cfRule type="containsErrors" dxfId="622" priority="1244">
      <formula>ISERROR(D271)</formula>
    </cfRule>
  </conditionalFormatting>
  <conditionalFormatting sqref="N271">
    <cfRule type="containsErrors" dxfId="621" priority="1243">
      <formula>ISERROR(N271)</formula>
    </cfRule>
  </conditionalFormatting>
  <conditionalFormatting sqref="O271">
    <cfRule type="containsErrors" dxfId="620" priority="1242">
      <formula>ISERROR(O271)</formula>
    </cfRule>
  </conditionalFormatting>
  <conditionalFormatting sqref="F273:G273">
    <cfRule type="containsErrors" dxfId="619" priority="1241">
      <formula>ISERROR(F273)</formula>
    </cfRule>
  </conditionalFormatting>
  <conditionalFormatting sqref="E273">
    <cfRule type="containsErrors" dxfId="618" priority="1240">
      <formula>ISERROR(E273)</formula>
    </cfRule>
  </conditionalFormatting>
  <conditionalFormatting sqref="D273">
    <cfRule type="containsErrors" dxfId="617" priority="1239">
      <formula>ISERROR(D273)</formula>
    </cfRule>
  </conditionalFormatting>
  <conditionalFormatting sqref="N273">
    <cfRule type="containsErrors" dxfId="616" priority="1238">
      <formula>ISERROR(N273)</formula>
    </cfRule>
  </conditionalFormatting>
  <conditionalFormatting sqref="O273">
    <cfRule type="containsErrors" dxfId="615" priority="1237">
      <formula>ISERROR(O273)</formula>
    </cfRule>
  </conditionalFormatting>
  <conditionalFormatting sqref="F275:G275">
    <cfRule type="containsErrors" dxfId="614" priority="1236">
      <formula>ISERROR(F275)</formula>
    </cfRule>
  </conditionalFormatting>
  <conditionalFormatting sqref="E275">
    <cfRule type="containsErrors" dxfId="613" priority="1235">
      <formula>ISERROR(E275)</formula>
    </cfRule>
  </conditionalFormatting>
  <conditionalFormatting sqref="D275">
    <cfRule type="containsErrors" dxfId="612" priority="1234">
      <formula>ISERROR(D275)</formula>
    </cfRule>
  </conditionalFormatting>
  <conditionalFormatting sqref="M274:M275 H274:H275">
    <cfRule type="containsErrors" dxfId="611" priority="1233">
      <formula>ISERROR(H274)</formula>
    </cfRule>
  </conditionalFormatting>
  <conditionalFormatting sqref="I274:I275">
    <cfRule type="containsErrors" dxfId="610" priority="1232">
      <formula>ISERROR(I274)</formula>
    </cfRule>
  </conditionalFormatting>
  <conditionalFormatting sqref="J274:J275">
    <cfRule type="containsErrors" dxfId="609" priority="1231">
      <formula>ISERROR(J274)</formula>
    </cfRule>
  </conditionalFormatting>
  <conditionalFormatting sqref="N275">
    <cfRule type="containsErrors" dxfId="608" priority="1230">
      <formula>ISERROR(N275)</formula>
    </cfRule>
  </conditionalFormatting>
  <conditionalFormatting sqref="O275">
    <cfRule type="containsErrors" dxfId="607" priority="1229">
      <formula>ISERROR(O275)</formula>
    </cfRule>
  </conditionalFormatting>
  <conditionalFormatting sqref="M276:M277 H276:H277">
    <cfRule type="containsErrors" dxfId="606" priority="1228">
      <formula>ISERROR(H276)</formula>
    </cfRule>
  </conditionalFormatting>
  <conditionalFormatting sqref="I276:I277">
    <cfRule type="containsErrors" dxfId="605" priority="1227">
      <formula>ISERROR(I276)</formula>
    </cfRule>
  </conditionalFormatting>
  <conditionalFormatting sqref="J276:J277">
    <cfRule type="containsErrors" dxfId="604" priority="1226">
      <formula>ISERROR(J276)</formula>
    </cfRule>
  </conditionalFormatting>
  <conditionalFormatting sqref="N277">
    <cfRule type="containsErrors" dxfId="603" priority="1225">
      <formula>ISERROR(N277)</formula>
    </cfRule>
  </conditionalFormatting>
  <conditionalFormatting sqref="O277">
    <cfRule type="containsErrors" dxfId="602" priority="1224">
      <formula>ISERROR(O277)</formula>
    </cfRule>
  </conditionalFormatting>
  <conditionalFormatting sqref="M278:M279 H278:H279">
    <cfRule type="containsErrors" dxfId="601" priority="1223">
      <formula>ISERROR(H278)</formula>
    </cfRule>
  </conditionalFormatting>
  <conditionalFormatting sqref="I278:I279">
    <cfRule type="containsErrors" dxfId="600" priority="1222">
      <formula>ISERROR(I278)</formula>
    </cfRule>
  </conditionalFormatting>
  <conditionalFormatting sqref="J278:J279">
    <cfRule type="containsErrors" dxfId="599" priority="1221">
      <formula>ISERROR(J278)</formula>
    </cfRule>
  </conditionalFormatting>
  <conditionalFormatting sqref="N279">
    <cfRule type="containsErrors" dxfId="598" priority="1220">
      <formula>ISERROR(N279)</formula>
    </cfRule>
  </conditionalFormatting>
  <conditionalFormatting sqref="O279">
    <cfRule type="containsErrors" dxfId="597" priority="1219">
      <formula>ISERROR(O279)</formula>
    </cfRule>
  </conditionalFormatting>
  <conditionalFormatting sqref="O281">
    <cfRule type="containsErrors" dxfId="596" priority="1218">
      <formula>ISERROR(O281)</formula>
    </cfRule>
  </conditionalFormatting>
  <conditionalFormatting sqref="D76:E77 O76:O77 H77">
    <cfRule type="containsErrors" dxfId="595" priority="1191">
      <formula>ISERROR(D76)</formula>
    </cfRule>
  </conditionalFormatting>
  <conditionalFormatting sqref="N76:N78 N80:N81">
    <cfRule type="cellIs" dxfId="594" priority="1190" operator="equal">
      <formula>0</formula>
    </cfRule>
  </conditionalFormatting>
  <conditionalFormatting sqref="O80:O81">
    <cfRule type="containsErrors" dxfId="593" priority="1183">
      <formula>ISERROR(O80)</formula>
    </cfRule>
  </conditionalFormatting>
  <conditionalFormatting sqref="H80:H81">
    <cfRule type="containsErrors" dxfId="592" priority="1189">
      <formula>ISERROR(H80)</formula>
    </cfRule>
  </conditionalFormatting>
  <conditionalFormatting sqref="I81">
    <cfRule type="containsErrors" dxfId="591" priority="1188">
      <formula>ISERROR(I81)</formula>
    </cfRule>
  </conditionalFormatting>
  <conditionalFormatting sqref="J81">
    <cfRule type="containsErrors" dxfId="590" priority="1187">
      <formula>ISERROR(J81)</formula>
    </cfRule>
  </conditionalFormatting>
  <conditionalFormatting sqref="K81">
    <cfRule type="containsErrors" dxfId="589" priority="1186">
      <formula>ISERROR(K81)</formula>
    </cfRule>
  </conditionalFormatting>
  <conditionalFormatting sqref="N78 N80:N81">
    <cfRule type="cellIs" dxfId="588" priority="1185" operator="equal">
      <formula>0</formula>
    </cfRule>
  </conditionalFormatting>
  <conditionalFormatting sqref="O78">
    <cfRule type="containsErrors" dxfId="587" priority="1184">
      <formula>ISERROR(O78)</formula>
    </cfRule>
  </conditionalFormatting>
  <conditionalFormatting sqref="E78:E81">
    <cfRule type="containsErrors" dxfId="586" priority="1182">
      <formula>ISERROR(E78)</formula>
    </cfRule>
  </conditionalFormatting>
  <conditionalFormatting sqref="D75:E75">
    <cfRule type="containsErrors" dxfId="585" priority="1181">
      <formula>ISERROR(D75)</formula>
    </cfRule>
  </conditionalFormatting>
  <conditionalFormatting sqref="I75">
    <cfRule type="containsErrors" dxfId="584" priority="1180">
      <formula>ISERROR(I75)</formula>
    </cfRule>
  </conditionalFormatting>
  <conditionalFormatting sqref="O75">
    <cfRule type="containsErrors" dxfId="583" priority="1179">
      <formula>ISERROR(O75)</formula>
    </cfRule>
  </conditionalFormatting>
  <conditionalFormatting sqref="N75">
    <cfRule type="cellIs" dxfId="582" priority="1178" operator="equal">
      <formula>0</formula>
    </cfRule>
  </conditionalFormatting>
  <conditionalFormatting sqref="H78">
    <cfRule type="containsErrors" dxfId="581" priority="1177">
      <formula>ISERROR(H78)</formula>
    </cfRule>
  </conditionalFormatting>
  <conditionalFormatting sqref="O79 H79">
    <cfRule type="containsErrors" dxfId="580" priority="1176">
      <formula>ISERROR(H79)</formula>
    </cfRule>
  </conditionalFormatting>
  <conditionalFormatting sqref="N79">
    <cfRule type="cellIs" dxfId="579" priority="1175" operator="equal">
      <formula>0</formula>
    </cfRule>
  </conditionalFormatting>
  <conditionalFormatting sqref="H76:I76">
    <cfRule type="containsErrors" dxfId="578" priority="1174">
      <formula>ISERROR(H76)</formula>
    </cfRule>
  </conditionalFormatting>
  <conditionalFormatting sqref="H75">
    <cfRule type="containsErrors" dxfId="577" priority="1173">
      <formula>ISERROR(H75)</formula>
    </cfRule>
  </conditionalFormatting>
  <conditionalFormatting sqref="D53:E56 H53:I53 H63:I63 H71 E58:E72">
    <cfRule type="containsErrors" dxfId="576" priority="1101">
      <formula>ISERROR(D53)</formula>
    </cfRule>
  </conditionalFormatting>
  <conditionalFormatting sqref="F66:G68">
    <cfRule type="containsErrors" dxfId="575" priority="1100">
      <formula>ISERROR(F66)</formula>
    </cfRule>
  </conditionalFormatting>
  <conditionalFormatting sqref="F65:G65">
    <cfRule type="containsErrors" dxfId="574" priority="1099">
      <formula>ISERROR(F65)</formula>
    </cfRule>
  </conditionalFormatting>
  <conditionalFormatting sqref="F70:G70 G71:G72">
    <cfRule type="containsErrors" dxfId="573" priority="1098">
      <formula>ISERROR(F70)</formula>
    </cfRule>
  </conditionalFormatting>
  <conditionalFormatting sqref="F69:G69">
    <cfRule type="containsErrors" dxfId="572" priority="1097">
      <formula>ISERROR(F69)</formula>
    </cfRule>
  </conditionalFormatting>
  <conditionalFormatting sqref="H72:H73">
    <cfRule type="containsErrors" dxfId="571" priority="1096">
      <formula>ISERROR(H72)</formula>
    </cfRule>
  </conditionalFormatting>
  <conditionalFormatting sqref="H74">
    <cfRule type="containsErrors" dxfId="570" priority="1095">
      <formula>ISERROR(H74)</formula>
    </cfRule>
  </conditionalFormatting>
  <conditionalFormatting sqref="I71">
    <cfRule type="containsErrors" dxfId="569" priority="1094">
      <formula>ISERROR(I71)</formula>
    </cfRule>
  </conditionalFormatting>
  <conditionalFormatting sqref="I73">
    <cfRule type="containsErrors" dxfId="568" priority="1093">
      <formula>ISERROR(I73)</formula>
    </cfRule>
  </conditionalFormatting>
  <conditionalFormatting sqref="I74">
    <cfRule type="containsErrors" dxfId="567" priority="1092">
      <formula>ISERROR(I74)</formula>
    </cfRule>
  </conditionalFormatting>
  <conditionalFormatting sqref="J74">
    <cfRule type="containsErrors" dxfId="566" priority="1090">
      <formula>ISERROR(J74)</formula>
    </cfRule>
  </conditionalFormatting>
  <conditionalFormatting sqref="J71">
    <cfRule type="containsErrors" dxfId="565" priority="1087">
      <formula>ISERROR(J71)</formula>
    </cfRule>
  </conditionalFormatting>
  <conditionalFormatting sqref="J63">
    <cfRule type="containsErrors" dxfId="564" priority="1091">
      <formula>ISERROR(J63)</formula>
    </cfRule>
  </conditionalFormatting>
  <conditionalFormatting sqref="J73">
    <cfRule type="containsErrors" dxfId="563" priority="1086">
      <formula>ISERROR(J73)</formula>
    </cfRule>
  </conditionalFormatting>
  <conditionalFormatting sqref="J65">
    <cfRule type="containsErrors" dxfId="562" priority="1088">
      <formula>ISERROR(J65)</formula>
    </cfRule>
  </conditionalFormatting>
  <conditionalFormatting sqref="K63">
    <cfRule type="containsErrors" dxfId="561" priority="1085">
      <formula>ISERROR(K63)</formula>
    </cfRule>
  </conditionalFormatting>
  <conditionalFormatting sqref="K65">
    <cfRule type="containsErrors" dxfId="560" priority="1083">
      <formula>ISERROR(K65)</formula>
    </cfRule>
  </conditionalFormatting>
  <conditionalFormatting sqref="K71">
    <cfRule type="containsErrors" dxfId="559" priority="1082">
      <formula>ISERROR(K71)</formula>
    </cfRule>
  </conditionalFormatting>
  <conditionalFormatting sqref="K73">
    <cfRule type="containsErrors" dxfId="558" priority="1081">
      <formula>ISERROR(K73)</formula>
    </cfRule>
  </conditionalFormatting>
  <conditionalFormatting sqref="K74">
    <cfRule type="containsErrors" dxfId="557" priority="1080">
      <formula>ISERROR(K74)</formula>
    </cfRule>
  </conditionalFormatting>
  <conditionalFormatting sqref="D52:E52">
    <cfRule type="containsErrors" dxfId="556" priority="1079">
      <formula>ISERROR(D52)</formula>
    </cfRule>
  </conditionalFormatting>
  <conditionalFormatting sqref="H52:I52">
    <cfRule type="containsErrors" dxfId="555" priority="1078">
      <formula>ISERROR(H52)</formula>
    </cfRule>
  </conditionalFormatting>
  <conditionalFormatting sqref="E57">
    <cfRule type="containsErrors" dxfId="554" priority="1077">
      <formula>ISERROR(E57)</formula>
    </cfRule>
  </conditionalFormatting>
  <conditionalFormatting sqref="I72">
    <cfRule type="containsErrors" dxfId="553" priority="1076">
      <formula>ISERROR(I72)</formula>
    </cfRule>
  </conditionalFormatting>
  <conditionalFormatting sqref="H60:I60">
    <cfRule type="containsErrors" dxfId="552" priority="1075">
      <formula>ISERROR(H60)</formula>
    </cfRule>
  </conditionalFormatting>
  <conditionalFormatting sqref="G73">
    <cfRule type="containsErrors" dxfId="551" priority="1074">
      <formula>ISERROR(G73)</formula>
    </cfRule>
  </conditionalFormatting>
  <conditionalFormatting sqref="G74">
    <cfRule type="containsErrors" dxfId="550" priority="1072">
      <formula>ISERROR(G74)</formula>
    </cfRule>
  </conditionalFormatting>
  <conditionalFormatting sqref="H66">
    <cfRule type="containsErrors" dxfId="549" priority="1071">
      <formula>ISERROR(H66)</formula>
    </cfRule>
  </conditionalFormatting>
  <conditionalFormatting sqref="H67">
    <cfRule type="containsErrors" dxfId="548" priority="1070">
      <formula>ISERROR(H67)</formula>
    </cfRule>
  </conditionalFormatting>
  <conditionalFormatting sqref="H69">
    <cfRule type="containsErrors" dxfId="547" priority="1069">
      <formula>ISERROR(H69)</formula>
    </cfRule>
  </conditionalFormatting>
  <conditionalFormatting sqref="H70">
    <cfRule type="containsErrors" dxfId="546" priority="1068">
      <formula>ISERROR(H70)</formula>
    </cfRule>
  </conditionalFormatting>
  <conditionalFormatting sqref="H68">
    <cfRule type="containsErrors" dxfId="545" priority="1067">
      <formula>ISERROR(H68)</formula>
    </cfRule>
  </conditionalFormatting>
  <conditionalFormatting sqref="H54:I54">
    <cfRule type="containsErrors" dxfId="544" priority="1066">
      <formula>ISERROR(H54)</formula>
    </cfRule>
  </conditionalFormatting>
  <conditionalFormatting sqref="H58">
    <cfRule type="containsErrors" dxfId="543" priority="1065">
      <formula>ISERROR(H58)</formula>
    </cfRule>
  </conditionalFormatting>
  <conditionalFormatting sqref="J58">
    <cfRule type="containsErrors" dxfId="542" priority="1064">
      <formula>ISERROR(J58)</formula>
    </cfRule>
  </conditionalFormatting>
  <conditionalFormatting sqref="K58">
    <cfRule type="containsErrors" dxfId="541" priority="1063">
      <formula>ISERROR(K58)</formula>
    </cfRule>
  </conditionalFormatting>
  <conditionalFormatting sqref="H55:H56 I55">
    <cfRule type="containsErrors" dxfId="540" priority="1062">
      <formula>ISERROR(H55)</formula>
    </cfRule>
  </conditionalFormatting>
  <conditionalFormatting sqref="H59">
    <cfRule type="containsErrors" dxfId="539" priority="1061">
      <formula>ISERROR(H59)</formula>
    </cfRule>
  </conditionalFormatting>
  <conditionalFormatting sqref="I59">
    <cfRule type="containsErrors" dxfId="538" priority="1060">
      <formula>ISERROR(I59)</formula>
    </cfRule>
  </conditionalFormatting>
  <conditionalFormatting sqref="J59">
    <cfRule type="containsErrors" dxfId="537" priority="1059">
      <formula>ISERROR(J59)</formula>
    </cfRule>
  </conditionalFormatting>
  <conditionalFormatting sqref="K59">
    <cfRule type="containsErrors" dxfId="536" priority="1058">
      <formula>ISERROR(K59)</formula>
    </cfRule>
  </conditionalFormatting>
  <conditionalFormatting sqref="H57">
    <cfRule type="containsErrors" dxfId="535" priority="1057">
      <formula>ISERROR(H57)</formula>
    </cfRule>
  </conditionalFormatting>
  <conditionalFormatting sqref="I58">
    <cfRule type="containsErrors" dxfId="534" priority="1056">
      <formula>ISERROR(I58)</formula>
    </cfRule>
  </conditionalFormatting>
  <conditionalFormatting sqref="H64">
    <cfRule type="containsErrors" dxfId="533" priority="1046">
      <formula>ISERROR(H64)</formula>
    </cfRule>
  </conditionalFormatting>
  <conditionalFormatting sqref="J64">
    <cfRule type="containsErrors" dxfId="532" priority="1045">
      <formula>ISERROR(J64)</formula>
    </cfRule>
  </conditionalFormatting>
  <conditionalFormatting sqref="K64">
    <cfRule type="containsErrors" dxfId="531" priority="1044">
      <formula>ISERROR(K64)</formula>
    </cfRule>
  </conditionalFormatting>
  <conditionalFormatting sqref="I64">
    <cfRule type="containsErrors" dxfId="530" priority="1043">
      <formula>ISERROR(I64)</formula>
    </cfRule>
  </conditionalFormatting>
  <conditionalFormatting sqref="E73:E74">
    <cfRule type="containsErrors" dxfId="529" priority="1042">
      <formula>ISERROR(E73)</formula>
    </cfRule>
  </conditionalFormatting>
  <conditionalFormatting sqref="O53:O56 O58:O63">
    <cfRule type="containsErrors" dxfId="528" priority="1040">
      <formula>ISERROR(O53)</formula>
    </cfRule>
  </conditionalFormatting>
  <conditionalFormatting sqref="O57">
    <cfRule type="containsErrors" dxfId="527" priority="1039">
      <formula>ISERROR(O57)</formula>
    </cfRule>
  </conditionalFormatting>
  <conditionalFormatting sqref="O52">
    <cfRule type="containsErrors" dxfId="526" priority="1038">
      <formula>ISERROR(O52)</formula>
    </cfRule>
  </conditionalFormatting>
  <conditionalFormatting sqref="O74">
    <cfRule type="containsErrors" dxfId="525" priority="1037">
      <formula>ISERROR(O74)</formula>
    </cfRule>
  </conditionalFormatting>
  <conditionalFormatting sqref="O64">
    <cfRule type="containsErrors" dxfId="524" priority="1036">
      <formula>ISERROR(O64)</formula>
    </cfRule>
  </conditionalFormatting>
  <conditionalFormatting sqref="Z423:Z592 Z39:Z421">
    <cfRule type="expression" dxfId="523" priority="973">
      <formula>$AF39=1</formula>
    </cfRule>
    <cfRule type="expression" dxfId="522" priority="974">
      <formula>$AF39=5</formula>
    </cfRule>
    <cfRule type="expression" dxfId="521" priority="975">
      <formula>$AF39=4</formula>
    </cfRule>
    <cfRule type="expression" dxfId="520" priority="976" stopIfTrue="1">
      <formula>$AF39=3</formula>
    </cfRule>
    <cfRule type="expression" dxfId="519" priority="977">
      <formula>$AF39=2</formula>
    </cfRule>
  </conditionalFormatting>
  <conditionalFormatting sqref="Y423:Y592 Y39:Y421">
    <cfRule type="expression" dxfId="518" priority="981" stopIfTrue="1">
      <formula>Y39="CON AVANCE"</formula>
    </cfRule>
  </conditionalFormatting>
  <conditionalFormatting sqref="Y423:Y592 Y39:Y421">
    <cfRule type="expression" dxfId="517" priority="980" stopIfTrue="1">
      <formula>Y39="CUMPLIDA"</formula>
    </cfRule>
    <cfRule type="expression" dxfId="516" priority="983" stopIfTrue="1">
      <formula>Y39="PRÓXIMA A VENCER"</formula>
    </cfRule>
    <cfRule type="expression" dxfId="515" priority="984" stopIfTrue="1">
      <formula>Y39="VENCIDA"</formula>
    </cfRule>
  </conditionalFormatting>
  <conditionalFormatting sqref="Y423:Y592 Y39:Y421">
    <cfRule type="expression" dxfId="514" priority="982">
      <formula>Y39="EN TERMINO"</formula>
    </cfRule>
  </conditionalFormatting>
  <conditionalFormatting sqref="AA52:AB52">
    <cfRule type="containsErrors" dxfId="513" priority="979">
      <formula>ISERROR(AA52)</formula>
    </cfRule>
  </conditionalFormatting>
  <conditionalFormatting sqref="A364 C364:G364">
    <cfRule type="containsErrors" dxfId="512" priority="970">
      <formula>ISERROR(A364)</formula>
    </cfRule>
  </conditionalFormatting>
  <conditionalFormatting sqref="N364">
    <cfRule type="cellIs" dxfId="511" priority="969" operator="equal">
      <formula>0</formula>
    </cfRule>
  </conditionalFormatting>
  <conditionalFormatting sqref="O364">
    <cfRule type="cellIs" dxfId="510" priority="968" operator="equal">
      <formula>0</formula>
    </cfRule>
  </conditionalFormatting>
  <conditionalFormatting sqref="A364">
    <cfRule type="duplicateValues" dxfId="509" priority="967"/>
  </conditionalFormatting>
  <conditionalFormatting sqref="L481:O481 A481 C481:J481">
    <cfRule type="containsErrors" dxfId="508" priority="966">
      <formula>ISERROR(A481)</formula>
    </cfRule>
  </conditionalFormatting>
  <conditionalFormatting sqref="A481">
    <cfRule type="duplicateValues" dxfId="507" priority="964"/>
  </conditionalFormatting>
  <conditionalFormatting sqref="N576:O576 A576 C576:D576">
    <cfRule type="containsErrors" dxfId="506" priority="963">
      <formula>ISERROR(A576)</formula>
    </cfRule>
  </conditionalFormatting>
  <conditionalFormatting sqref="A576">
    <cfRule type="duplicateValues" dxfId="505" priority="961"/>
  </conditionalFormatting>
  <conditionalFormatting sqref="H579:J579 L579:O579 AA579 A579 C579:D579">
    <cfRule type="containsErrors" dxfId="504" priority="960">
      <formula>ISERROR(A579)</formula>
    </cfRule>
  </conditionalFormatting>
  <conditionalFormatting sqref="A579">
    <cfRule type="duplicateValues" dxfId="503" priority="958"/>
  </conditionalFormatting>
  <conditionalFormatting sqref="N581 AA581 A581 C581:D581">
    <cfRule type="containsErrors" dxfId="502" priority="943">
      <formula>ISERROR(A581)</formula>
    </cfRule>
  </conditionalFormatting>
  <conditionalFormatting sqref="A581">
    <cfRule type="duplicateValues" dxfId="501" priority="941"/>
  </conditionalFormatting>
  <conditionalFormatting sqref="H585:J585 L585:O585 AA585 A585 C585:D585">
    <cfRule type="containsErrors" dxfId="500" priority="926">
      <formula>ISERROR(A585)</formula>
    </cfRule>
  </conditionalFormatting>
  <conditionalFormatting sqref="A585">
    <cfRule type="duplicateValues" dxfId="499" priority="924"/>
  </conditionalFormatting>
  <conditionalFormatting sqref="A1:A1048576">
    <cfRule type="duplicateValues" dxfId="498" priority="886"/>
    <cfRule type="duplicateValues" dxfId="497" priority="909"/>
  </conditionalFormatting>
  <conditionalFormatting sqref="H61">
    <cfRule type="containsErrors" dxfId="496" priority="907">
      <formula>ISERROR(H61)</formula>
    </cfRule>
  </conditionalFormatting>
  <conditionalFormatting sqref="J61">
    <cfRule type="containsErrors" dxfId="495" priority="906">
      <formula>ISERROR(J61)</formula>
    </cfRule>
  </conditionalFormatting>
  <conditionalFormatting sqref="K61">
    <cfRule type="containsErrors" dxfId="494" priority="905">
      <formula>ISERROR(K61)</formula>
    </cfRule>
  </conditionalFormatting>
  <conditionalFormatting sqref="I61">
    <cfRule type="containsErrors" dxfId="493" priority="904">
      <formula>ISERROR(I61)</formula>
    </cfRule>
  </conditionalFormatting>
  <conditionalFormatting sqref="H62">
    <cfRule type="containsErrors" dxfId="492" priority="903">
      <formula>ISERROR(H62)</formula>
    </cfRule>
  </conditionalFormatting>
  <conditionalFormatting sqref="J62">
    <cfRule type="containsErrors" dxfId="491" priority="902">
      <formula>ISERROR(J62)</formula>
    </cfRule>
  </conditionalFormatting>
  <conditionalFormatting sqref="K62">
    <cfRule type="containsErrors" dxfId="490" priority="901">
      <formula>ISERROR(K62)</formula>
    </cfRule>
  </conditionalFormatting>
  <conditionalFormatting sqref="I62">
    <cfRule type="containsErrors" dxfId="489" priority="900">
      <formula>ISERROR(I62)</formula>
    </cfRule>
  </conditionalFormatting>
  <conditionalFormatting sqref="T422:AD422">
    <cfRule type="containsErrors" dxfId="488" priority="897">
      <formula>ISERROR(T422)</formula>
    </cfRule>
  </conditionalFormatting>
  <conditionalFormatting sqref="Z422">
    <cfRule type="expression" dxfId="487" priority="887">
      <formula>$AF422=1</formula>
    </cfRule>
    <cfRule type="expression" dxfId="486" priority="888">
      <formula>$AF422=5</formula>
    </cfRule>
    <cfRule type="expression" dxfId="485" priority="889">
      <formula>$AF422=4</formula>
    </cfRule>
    <cfRule type="expression" dxfId="484" priority="890" stopIfTrue="1">
      <formula>$AF422=3</formula>
    </cfRule>
    <cfRule type="expression" dxfId="483" priority="891">
      <formula>$AF422=2</formula>
    </cfRule>
  </conditionalFormatting>
  <conditionalFormatting sqref="Y422">
    <cfRule type="expression" dxfId="482" priority="893" stopIfTrue="1">
      <formula>Y422="CON AVANCE"</formula>
    </cfRule>
  </conditionalFormatting>
  <conditionalFormatting sqref="Y422">
    <cfRule type="expression" dxfId="481" priority="892" stopIfTrue="1">
      <formula>Y422="CUMPLIDA"</formula>
    </cfRule>
    <cfRule type="expression" dxfId="480" priority="895" stopIfTrue="1">
      <formula>Y422="PRÓXIMA A VENCER"</formula>
    </cfRule>
    <cfRule type="expression" dxfId="479" priority="896" stopIfTrue="1">
      <formula>Y422="VENCIDA"</formula>
    </cfRule>
  </conditionalFormatting>
  <conditionalFormatting sqref="Y422">
    <cfRule type="expression" dxfId="478" priority="894">
      <formula>Y422="EN TERMINO"</formula>
    </cfRule>
  </conditionalFormatting>
  <conditionalFormatting sqref="D50">
    <cfRule type="containsErrors" dxfId="477" priority="883">
      <formula>ISERROR(D50)</formula>
    </cfRule>
  </conditionalFormatting>
  <conditionalFormatting sqref="H50:I50">
    <cfRule type="containsErrors" dxfId="476" priority="882">
      <formula>ISERROR(H50)</formula>
    </cfRule>
  </conditionalFormatting>
  <conditionalFormatting sqref="H51">
    <cfRule type="containsErrors" dxfId="475" priority="881">
      <formula>ISERROR(H51)</formula>
    </cfRule>
  </conditionalFormatting>
  <conditionalFormatting sqref="I51">
    <cfRule type="containsErrors" dxfId="474" priority="880">
      <formula>ISERROR(I51)</formula>
    </cfRule>
  </conditionalFormatting>
  <conditionalFormatting sqref="D51">
    <cfRule type="containsErrors" dxfId="473" priority="879">
      <formula>ISERROR(D51)</formula>
    </cfRule>
  </conditionalFormatting>
  <conditionalFormatting sqref="N51">
    <cfRule type="cellIs" dxfId="472" priority="878" operator="equal">
      <formula>0</formula>
    </cfRule>
  </conditionalFormatting>
  <conditionalFormatting sqref="N50">
    <cfRule type="cellIs" dxfId="471" priority="877" operator="equal">
      <formula>0</formula>
    </cfRule>
  </conditionalFormatting>
  <conditionalFormatting sqref="AE51:AH592 AC51:AC54 AD51:AH51">
    <cfRule type="containsErrors" dxfId="470" priority="874">
      <formula>ISERROR(AC51)</formula>
    </cfRule>
  </conditionalFormatting>
  <conditionalFormatting sqref="AA50 AB39:AB51">
    <cfRule type="containsErrors" dxfId="469" priority="868">
      <formula>ISERROR(AA39)</formula>
    </cfRule>
  </conditionalFormatting>
  <conditionalFormatting sqref="AA51">
    <cfRule type="containsErrors" dxfId="468" priority="855">
      <formula>ISERROR(AA51)</formula>
    </cfRule>
  </conditionalFormatting>
  <conditionalFormatting sqref="N39:N49">
    <cfRule type="cellIs" dxfId="467" priority="833" operator="equal">
      <formula>0</formula>
    </cfRule>
  </conditionalFormatting>
  <conditionalFormatting sqref="D22:D23 D25:D29">
    <cfRule type="containsErrors" dxfId="466" priority="799">
      <formula>ISERROR(D22)</formula>
    </cfRule>
  </conditionalFormatting>
  <conditionalFormatting sqref="D37:E38">
    <cfRule type="containsErrors" dxfId="465" priority="798">
      <formula>ISERROR(D37)</formula>
    </cfRule>
  </conditionalFormatting>
  <conditionalFormatting sqref="D30:E30 D32:E32 D34:E34">
    <cfRule type="containsErrors" dxfId="464" priority="797">
      <formula>ISERROR(D30)</formula>
    </cfRule>
  </conditionalFormatting>
  <conditionalFormatting sqref="H30:I30">
    <cfRule type="containsErrors" dxfId="463" priority="796">
      <formula>ISERROR(H30)</formula>
    </cfRule>
  </conditionalFormatting>
  <conditionalFormatting sqref="O30">
    <cfRule type="containsErrors" dxfId="462" priority="795">
      <formula>ISERROR(O30)</formula>
    </cfRule>
  </conditionalFormatting>
  <conditionalFormatting sqref="D31:E31">
    <cfRule type="containsErrors" dxfId="461" priority="794">
      <formula>ISERROR(D31)</formula>
    </cfRule>
  </conditionalFormatting>
  <conditionalFormatting sqref="D33:E33">
    <cfRule type="containsErrors" dxfId="460" priority="793">
      <formula>ISERROR(D33)</formula>
    </cfRule>
  </conditionalFormatting>
  <conditionalFormatting sqref="D35:E35">
    <cfRule type="containsErrors" dxfId="459" priority="792">
      <formula>ISERROR(D35)</formula>
    </cfRule>
  </conditionalFormatting>
  <conditionalFormatting sqref="D36:E36">
    <cfRule type="containsErrors" dxfId="458" priority="791">
      <formula>ISERROR(D36)</formula>
    </cfRule>
  </conditionalFormatting>
  <conditionalFormatting sqref="E22:G23 E25:G29">
    <cfRule type="containsErrors" dxfId="457" priority="790">
      <formula>ISERROR(E22)</formula>
    </cfRule>
  </conditionalFormatting>
  <conditionalFormatting sqref="O22">
    <cfRule type="containsErrors" dxfId="456" priority="789">
      <formula>ISERROR(O22)</formula>
    </cfRule>
  </conditionalFormatting>
  <conditionalFormatting sqref="N30">
    <cfRule type="cellIs" dxfId="455" priority="788" operator="equal">
      <formula>0</formula>
    </cfRule>
  </conditionalFormatting>
  <conditionalFormatting sqref="N22">
    <cfRule type="cellIs" dxfId="454" priority="787" operator="equal">
      <formula>0</formula>
    </cfRule>
  </conditionalFormatting>
  <conditionalFormatting sqref="H22">
    <cfRule type="containsErrors" dxfId="453" priority="786">
      <formula>ISERROR(H22)</formula>
    </cfRule>
  </conditionalFormatting>
  <conditionalFormatting sqref="O23">
    <cfRule type="containsErrors" dxfId="452" priority="785">
      <formula>ISERROR(O23)</formula>
    </cfRule>
  </conditionalFormatting>
  <conditionalFormatting sqref="N23">
    <cfRule type="cellIs" dxfId="451" priority="784" operator="equal">
      <formula>0</formula>
    </cfRule>
  </conditionalFormatting>
  <conditionalFormatting sqref="H23">
    <cfRule type="containsErrors" dxfId="450" priority="783">
      <formula>ISERROR(H23)</formula>
    </cfRule>
  </conditionalFormatting>
  <conditionalFormatting sqref="O25">
    <cfRule type="containsErrors" dxfId="449" priority="782">
      <formula>ISERROR(O25)</formula>
    </cfRule>
  </conditionalFormatting>
  <conditionalFormatting sqref="N25">
    <cfRule type="cellIs" dxfId="448" priority="781" operator="equal">
      <formula>0</formula>
    </cfRule>
  </conditionalFormatting>
  <conditionalFormatting sqref="H25">
    <cfRule type="containsErrors" dxfId="447" priority="780">
      <formula>ISERROR(H25)</formula>
    </cfRule>
  </conditionalFormatting>
  <conditionalFormatting sqref="O26">
    <cfRule type="containsErrors" dxfId="446" priority="779">
      <formula>ISERROR(O26)</formula>
    </cfRule>
  </conditionalFormatting>
  <conditionalFormatting sqref="N26">
    <cfRule type="cellIs" dxfId="445" priority="778" operator="equal">
      <formula>0</formula>
    </cfRule>
  </conditionalFormatting>
  <conditionalFormatting sqref="H26">
    <cfRule type="containsErrors" dxfId="444" priority="777">
      <formula>ISERROR(H26)</formula>
    </cfRule>
  </conditionalFormatting>
  <conditionalFormatting sqref="O27">
    <cfRule type="containsErrors" dxfId="443" priority="776">
      <formula>ISERROR(O27)</formula>
    </cfRule>
  </conditionalFormatting>
  <conditionalFormatting sqref="N27">
    <cfRule type="cellIs" dxfId="442" priority="775" operator="equal">
      <formula>0</formula>
    </cfRule>
  </conditionalFormatting>
  <conditionalFormatting sqref="H27">
    <cfRule type="containsErrors" dxfId="441" priority="774">
      <formula>ISERROR(H27)</formula>
    </cfRule>
  </conditionalFormatting>
  <conditionalFormatting sqref="O28">
    <cfRule type="containsErrors" dxfId="440" priority="773">
      <formula>ISERROR(O28)</formula>
    </cfRule>
  </conditionalFormatting>
  <conditionalFormatting sqref="N28">
    <cfRule type="cellIs" dxfId="439" priority="772" operator="equal">
      <formula>0</formula>
    </cfRule>
  </conditionalFormatting>
  <conditionalFormatting sqref="H28">
    <cfRule type="containsErrors" dxfId="438" priority="771">
      <formula>ISERROR(H28)</formula>
    </cfRule>
  </conditionalFormatting>
  <conditionalFormatting sqref="O29">
    <cfRule type="containsErrors" dxfId="437" priority="770">
      <formula>ISERROR(O29)</formula>
    </cfRule>
  </conditionalFormatting>
  <conditionalFormatting sqref="N29">
    <cfRule type="cellIs" dxfId="436" priority="769" operator="equal">
      <formula>0</formula>
    </cfRule>
  </conditionalFormatting>
  <conditionalFormatting sqref="H29">
    <cfRule type="containsErrors" dxfId="435" priority="768">
      <formula>ISERROR(H29)</formula>
    </cfRule>
  </conditionalFormatting>
  <conditionalFormatting sqref="H31:I31">
    <cfRule type="containsErrors" dxfId="434" priority="767">
      <formula>ISERROR(H31)</formula>
    </cfRule>
  </conditionalFormatting>
  <conditionalFormatting sqref="O31">
    <cfRule type="containsErrors" dxfId="433" priority="766">
      <formula>ISERROR(O31)</formula>
    </cfRule>
  </conditionalFormatting>
  <conditionalFormatting sqref="N31">
    <cfRule type="cellIs" dxfId="432" priority="765" operator="equal">
      <formula>0</formula>
    </cfRule>
  </conditionalFormatting>
  <conditionalFormatting sqref="H32:I32">
    <cfRule type="containsErrors" dxfId="431" priority="764">
      <formula>ISERROR(H32)</formula>
    </cfRule>
  </conditionalFormatting>
  <conditionalFormatting sqref="O32">
    <cfRule type="containsErrors" dxfId="430" priority="763">
      <formula>ISERROR(O32)</formula>
    </cfRule>
  </conditionalFormatting>
  <conditionalFormatting sqref="N32">
    <cfRule type="cellIs" dxfId="429" priority="762" operator="equal">
      <formula>0</formula>
    </cfRule>
  </conditionalFormatting>
  <conditionalFormatting sqref="H34:I34">
    <cfRule type="containsErrors" dxfId="428" priority="761">
      <formula>ISERROR(H34)</formula>
    </cfRule>
  </conditionalFormatting>
  <conditionalFormatting sqref="O34">
    <cfRule type="containsErrors" dxfId="427" priority="760">
      <formula>ISERROR(O34)</formula>
    </cfRule>
  </conditionalFormatting>
  <conditionalFormatting sqref="N34">
    <cfRule type="cellIs" dxfId="426" priority="759" operator="equal">
      <formula>0</formula>
    </cfRule>
  </conditionalFormatting>
  <conditionalFormatting sqref="H35:I35">
    <cfRule type="containsErrors" dxfId="425" priority="758">
      <formula>ISERROR(H35)</formula>
    </cfRule>
  </conditionalFormatting>
  <conditionalFormatting sqref="O35">
    <cfRule type="containsErrors" dxfId="424" priority="757">
      <formula>ISERROR(O35)</formula>
    </cfRule>
  </conditionalFormatting>
  <conditionalFormatting sqref="N35">
    <cfRule type="cellIs" dxfId="423" priority="756" operator="equal">
      <formula>0</formula>
    </cfRule>
  </conditionalFormatting>
  <conditionalFormatting sqref="O36">
    <cfRule type="containsErrors" dxfId="422" priority="755">
      <formula>ISERROR(O36)</formula>
    </cfRule>
  </conditionalFormatting>
  <conditionalFormatting sqref="N36">
    <cfRule type="cellIs" dxfId="421" priority="754" operator="equal">
      <formula>0</formula>
    </cfRule>
  </conditionalFormatting>
  <conditionalFormatting sqref="H36">
    <cfRule type="containsErrors" dxfId="420" priority="753">
      <formula>ISERROR(H36)</formula>
    </cfRule>
  </conditionalFormatting>
  <conditionalFormatting sqref="O37">
    <cfRule type="containsErrors" dxfId="419" priority="752">
      <formula>ISERROR(O37)</formula>
    </cfRule>
  </conditionalFormatting>
  <conditionalFormatting sqref="N37">
    <cfRule type="cellIs" dxfId="418" priority="751" operator="equal">
      <formula>0</formula>
    </cfRule>
  </conditionalFormatting>
  <conditionalFormatting sqref="H37">
    <cfRule type="containsErrors" dxfId="417" priority="750">
      <formula>ISERROR(H37)</formula>
    </cfRule>
  </conditionalFormatting>
  <conditionalFormatting sqref="H38:I38">
    <cfRule type="containsErrors" dxfId="416" priority="749">
      <formula>ISERROR(H38)</formula>
    </cfRule>
  </conditionalFormatting>
  <conditionalFormatting sqref="O38">
    <cfRule type="containsErrors" dxfId="415" priority="748">
      <formula>ISERROR(O38)</formula>
    </cfRule>
  </conditionalFormatting>
  <conditionalFormatting sqref="N38">
    <cfRule type="cellIs" dxfId="414" priority="747" operator="equal">
      <formula>0</formula>
    </cfRule>
  </conditionalFormatting>
  <conditionalFormatting sqref="H33:I33">
    <cfRule type="containsErrors" dxfId="413" priority="746">
      <formula>ISERROR(H33)</formula>
    </cfRule>
  </conditionalFormatting>
  <conditionalFormatting sqref="O33">
    <cfRule type="containsErrors" dxfId="412" priority="745">
      <formula>ISERROR(O33)</formula>
    </cfRule>
  </conditionalFormatting>
  <conditionalFormatting sqref="N33">
    <cfRule type="cellIs" dxfId="411" priority="744" operator="equal">
      <formula>0</formula>
    </cfRule>
  </conditionalFormatting>
  <conditionalFormatting sqref="D24:G24">
    <cfRule type="containsErrors" dxfId="410" priority="743">
      <formula>ISERROR(D24)</formula>
    </cfRule>
  </conditionalFormatting>
  <conditionalFormatting sqref="K24">
    <cfRule type="containsErrors" dxfId="409" priority="742">
      <formula>ISERROR(K24)</formula>
    </cfRule>
  </conditionalFormatting>
  <conditionalFormatting sqref="O24">
    <cfRule type="containsErrors" dxfId="408" priority="740">
      <formula>ISERROR(O24)</formula>
    </cfRule>
  </conditionalFormatting>
  <conditionalFormatting sqref="AC23:AH38 T22:AA38 AD22:AF22 AH22">
    <cfRule type="containsErrors" dxfId="407" priority="738">
      <formula>ISERROR(T22)</formula>
    </cfRule>
  </conditionalFormatting>
  <conditionalFormatting sqref="Z22:Z38">
    <cfRule type="expression" dxfId="406" priority="728">
      <formula>$AF22=1</formula>
    </cfRule>
    <cfRule type="expression" dxfId="405" priority="729">
      <formula>$AF22=5</formula>
    </cfRule>
    <cfRule type="expression" dxfId="404" priority="730">
      <formula>$AF22=4</formula>
    </cfRule>
    <cfRule type="expression" dxfId="403" priority="731" stopIfTrue="1">
      <formula>$AF22=3</formula>
    </cfRule>
    <cfRule type="expression" dxfId="402" priority="732">
      <formula>$AF22=2</formula>
    </cfRule>
  </conditionalFormatting>
  <conditionalFormatting sqref="Y22:Y38">
    <cfRule type="expression" dxfId="401" priority="734" stopIfTrue="1">
      <formula>Y22="CON AVANCE"</formula>
    </cfRule>
  </conditionalFormatting>
  <conditionalFormatting sqref="Y22:Y38">
    <cfRule type="expression" dxfId="400" priority="733" stopIfTrue="1">
      <formula>Y22="CUMPLIDA"</formula>
    </cfRule>
    <cfRule type="expression" dxfId="399" priority="736" stopIfTrue="1">
      <formula>Y22="PRÓXIMA A VENCER"</formula>
    </cfRule>
    <cfRule type="expression" dxfId="398" priority="737" stopIfTrue="1">
      <formula>Y22="VENCIDA"</formula>
    </cfRule>
  </conditionalFormatting>
  <conditionalFormatting sqref="Y22:Y38">
    <cfRule type="expression" dxfId="397" priority="735">
      <formula>Y22="EN TERMINO"</formula>
    </cfRule>
  </conditionalFormatting>
  <conditionalFormatting sqref="AB22:AB38">
    <cfRule type="containsErrors" dxfId="396" priority="727">
      <formula>ISERROR(AB22)</formula>
    </cfRule>
  </conditionalFormatting>
  <conditionalFormatting sqref="H24">
    <cfRule type="containsErrors" dxfId="395" priority="720">
      <formula>ISERROR(H24)</formula>
    </cfRule>
  </conditionalFormatting>
  <conditionalFormatting sqref="N24">
    <cfRule type="cellIs" dxfId="394" priority="723" operator="equal">
      <formula>0</formula>
    </cfRule>
  </conditionalFormatting>
  <conditionalFormatting sqref="J24">
    <cfRule type="containsErrors" dxfId="393" priority="722">
      <formula>ISERROR(J24)</formula>
    </cfRule>
  </conditionalFormatting>
  <conditionalFormatting sqref="I24">
    <cfRule type="containsErrors" dxfId="392" priority="721">
      <formula>ISERROR(I24)</formula>
    </cfRule>
  </conditionalFormatting>
  <conditionalFormatting sqref="D2:D9">
    <cfRule type="containsErrors" dxfId="391" priority="493">
      <formula>ISERROR(D2)</formula>
    </cfRule>
  </conditionalFormatting>
  <conditionalFormatting sqref="D17">
    <cfRule type="containsErrors" dxfId="390" priority="492">
      <formula>ISERROR(D17)</formula>
    </cfRule>
  </conditionalFormatting>
  <conditionalFormatting sqref="D10">
    <cfRule type="containsErrors" dxfId="389" priority="491">
      <formula>ISERROR(D10)</formula>
    </cfRule>
  </conditionalFormatting>
  <conditionalFormatting sqref="D11">
    <cfRule type="containsErrors" dxfId="388" priority="490">
      <formula>ISERROR(D11)</formula>
    </cfRule>
  </conditionalFormatting>
  <conditionalFormatting sqref="D12">
    <cfRule type="containsErrors" dxfId="387" priority="489">
      <formula>ISERROR(D12)</formula>
    </cfRule>
  </conditionalFormatting>
  <conditionalFormatting sqref="D13">
    <cfRule type="containsErrors" dxfId="386" priority="488">
      <formula>ISERROR(D13)</formula>
    </cfRule>
  </conditionalFormatting>
  <conditionalFormatting sqref="D14">
    <cfRule type="containsErrors" dxfId="385" priority="487">
      <formula>ISERROR(D14)</formula>
    </cfRule>
  </conditionalFormatting>
  <conditionalFormatting sqref="D15">
    <cfRule type="containsErrors" dxfId="384" priority="486">
      <formula>ISERROR(D15)</formula>
    </cfRule>
  </conditionalFormatting>
  <conditionalFormatting sqref="D16">
    <cfRule type="containsErrors" dxfId="383" priority="485">
      <formula>ISERROR(D16)</formula>
    </cfRule>
  </conditionalFormatting>
  <conditionalFormatting sqref="D18">
    <cfRule type="containsErrors" dxfId="382" priority="484">
      <formula>ISERROR(D18)</formula>
    </cfRule>
  </conditionalFormatting>
  <conditionalFormatting sqref="D21">
    <cfRule type="containsErrors" dxfId="381" priority="483">
      <formula>ISERROR(D21)</formula>
    </cfRule>
  </conditionalFormatting>
  <conditionalFormatting sqref="F2:G9">
    <cfRule type="containsErrors" dxfId="380" priority="482">
      <formula>ISERROR(F2)</formula>
    </cfRule>
  </conditionalFormatting>
  <conditionalFormatting sqref="AB2:AB21">
    <cfRule type="containsErrors" dxfId="379" priority="467">
      <formula>ISERROR(AB2)</formula>
    </cfRule>
  </conditionalFormatting>
  <conditionalFormatting sqref="N2">
    <cfRule type="cellIs" dxfId="378" priority="481" operator="equal">
      <formula>0</formula>
    </cfRule>
  </conditionalFormatting>
  <conditionalFormatting sqref="N3:N21">
    <cfRule type="cellIs" dxfId="377" priority="480" operator="equal">
      <formula>0</formula>
    </cfRule>
  </conditionalFormatting>
  <conditionalFormatting sqref="AC2:AH2 T2:AA21 AC3:AC22 AD3:AH20 AD21:AF21 AH21 AG21:AG22">
    <cfRule type="containsErrors" dxfId="376" priority="478">
      <formula>ISERROR(T2)</formula>
    </cfRule>
  </conditionalFormatting>
  <conditionalFormatting sqref="Z2:Z21">
    <cfRule type="expression" dxfId="375" priority="468">
      <formula>$AF2=1</formula>
    </cfRule>
    <cfRule type="expression" dxfId="374" priority="469">
      <formula>$AF2=5</formula>
    </cfRule>
    <cfRule type="expression" dxfId="373" priority="470">
      <formula>$AF2=4</formula>
    </cfRule>
    <cfRule type="expression" dxfId="372" priority="471" stopIfTrue="1">
      <formula>$AF2=3</formula>
    </cfRule>
    <cfRule type="expression" dxfId="371" priority="472">
      <formula>$AF2=2</formula>
    </cfRule>
  </conditionalFormatting>
  <conditionalFormatting sqref="Y2:Y21">
    <cfRule type="expression" dxfId="370" priority="474" stopIfTrue="1">
      <formula>Y2="CON AVANCE"</formula>
    </cfRule>
  </conditionalFormatting>
  <conditionalFormatting sqref="Y2:Y21">
    <cfRule type="expression" dxfId="369" priority="473" stopIfTrue="1">
      <formula>Y2="CUMPLIDA"</formula>
    </cfRule>
    <cfRule type="expression" dxfId="368" priority="476" stopIfTrue="1">
      <formula>Y2="PRÓXIMA A VENCER"</formula>
    </cfRule>
    <cfRule type="expression" dxfId="367" priority="477" stopIfTrue="1">
      <formula>Y2="VENCIDA"</formula>
    </cfRule>
  </conditionalFormatting>
  <conditionalFormatting sqref="Y2:Y21">
    <cfRule type="expression" dxfId="366" priority="475">
      <formula>Y2="EN TERMINO"</formula>
    </cfRule>
  </conditionalFormatting>
  <conditionalFormatting sqref="AA40:AA49">
    <cfRule type="containsErrors" dxfId="365" priority="466">
      <formula>ISERROR(AA40)</formula>
    </cfRule>
  </conditionalFormatting>
  <conditionalFormatting sqref="R1:S1">
    <cfRule type="containsErrors" dxfId="364" priority="465">
      <formula>ISERROR(R1)</formula>
    </cfRule>
  </conditionalFormatting>
  <conditionalFormatting sqref="S2">
    <cfRule type="containsErrors" dxfId="363" priority="464">
      <formula>ISERROR(S2)</formula>
    </cfRule>
  </conditionalFormatting>
  <conditionalFormatting sqref="S3:S592">
    <cfRule type="cellIs" dxfId="362" priority="462" operator="lessThan">
      <formula>0</formula>
    </cfRule>
    <cfRule type="containsErrors" dxfId="361" priority="463">
      <formula>ISERROR(S3)</formula>
    </cfRule>
  </conditionalFormatting>
  <conditionalFormatting sqref="S2">
    <cfRule type="cellIs" dxfId="360" priority="461" operator="lessThan">
      <formula>0</formula>
    </cfRule>
  </conditionalFormatting>
  <conditionalFormatting sqref="Q2:R21">
    <cfRule type="containsErrors" dxfId="359" priority="231">
      <formula>ISERROR(Q2)</formula>
    </cfRule>
  </conditionalFormatting>
  <conditionalFormatting sqref="Q22:R38">
    <cfRule type="containsErrors" dxfId="358" priority="230">
      <formula>ISERROR(Q22)</formula>
    </cfRule>
  </conditionalFormatting>
  <conditionalFormatting sqref="P22:P38">
    <cfRule type="cellIs" dxfId="357" priority="229" operator="equal">
      <formula>0</formula>
    </cfRule>
  </conditionalFormatting>
  <conditionalFormatting sqref="P250:R250 P226:R226 Q231:R231 P283:R285 Q288:R298 P228:R228 P82:R83 Q84:R89 P93:R94 P98:R99 P102:R102 Q100:R101 P105:R105 Q103:R104 P108:R108 Q106:R107 P111:R111 Q109:R110 P114:R116 Q112:R113 P130:R131 P133:R140 Q141:R141 P162:R162 Q163:R167 P177:R177 Q170:R176 P179 Q178:R178 P181 Q180:R180 P184:R184 Q182:R183 P187:R188 Q185:R186 P142:R153 Q154:R161 Q95:R97 Q117:R129 Q132:R132 P91:R91 P169:R169 P168 Q65:R65 Q189:R194">
    <cfRule type="containsErrors" dxfId="356" priority="228">
      <formula>ISERROR(P65)</formula>
    </cfRule>
  </conditionalFormatting>
  <conditionalFormatting sqref="P296:P298 P300:P307 P554:P560 P563:P567 P569 P587:P588 P590:P592 P354:P363 P479:P480 P573:P575 P365:P404 P482:P491 P577:P578 P580 P582:P584 P55:P72 P191:P194 P309:P350 P435:P476 P500:P552 P407:P433">
    <cfRule type="cellIs" dxfId="355" priority="227" operator="equal">
      <formula>0</formula>
    </cfRule>
  </conditionalFormatting>
  <conditionalFormatting sqref="Q195:R225">
    <cfRule type="containsErrors" dxfId="354" priority="226">
      <formula>ISERROR(Q195)</formula>
    </cfRule>
  </conditionalFormatting>
  <conditionalFormatting sqref="P234:R234 P252:R252 P287:R287 Q286:R286 Q235:R240 Q259:R259 Q261:R261 Q263:R263 Q265:R265 Q267:R267 Q269:R269 Q271:R271 Q273:R273 Q275:R275 Q277:R277 Q279:R279 Q281:R282 Q242:R249 Q253:R255 Q257:R257">
    <cfRule type="containsErrors" dxfId="353" priority="224">
      <formula>ISERROR(P234)</formula>
    </cfRule>
  </conditionalFormatting>
  <conditionalFormatting sqref="Q227:R227">
    <cfRule type="containsErrors" dxfId="352" priority="225">
      <formula>ISERROR(Q227)</formula>
    </cfRule>
  </conditionalFormatting>
  <conditionalFormatting sqref="P195:P225">
    <cfRule type="cellIs" dxfId="351" priority="223" operator="equal">
      <formula>0</formula>
    </cfRule>
  </conditionalFormatting>
  <conditionalFormatting sqref="P227">
    <cfRule type="cellIs" dxfId="350" priority="222" operator="equal">
      <formula>0</formula>
    </cfRule>
  </conditionalFormatting>
  <conditionalFormatting sqref="P229">
    <cfRule type="cellIs" dxfId="349" priority="221" operator="equal">
      <formula>0</formula>
    </cfRule>
  </conditionalFormatting>
  <conditionalFormatting sqref="P230:P231">
    <cfRule type="cellIs" dxfId="348" priority="220" operator="equal">
      <formula>0</formula>
    </cfRule>
  </conditionalFormatting>
  <conditionalFormatting sqref="P232">
    <cfRule type="cellIs" dxfId="347" priority="219" operator="equal">
      <formula>0</formula>
    </cfRule>
  </conditionalFormatting>
  <conditionalFormatting sqref="P233">
    <cfRule type="cellIs" dxfId="346" priority="218" operator="equal">
      <formula>0</formula>
    </cfRule>
  </conditionalFormatting>
  <conditionalFormatting sqref="P235">
    <cfRule type="cellIs" dxfId="345" priority="217" operator="equal">
      <formula>0</formula>
    </cfRule>
  </conditionalFormatting>
  <conditionalFormatting sqref="P236:P237">
    <cfRule type="cellIs" dxfId="344" priority="216" operator="equal">
      <formula>0</formula>
    </cfRule>
  </conditionalFormatting>
  <conditionalFormatting sqref="P238">
    <cfRule type="cellIs" dxfId="343" priority="215" operator="equal">
      <formula>0</formula>
    </cfRule>
  </conditionalFormatting>
  <conditionalFormatting sqref="P239:P240">
    <cfRule type="cellIs" dxfId="342" priority="214" operator="equal">
      <formula>0</formula>
    </cfRule>
  </conditionalFormatting>
  <conditionalFormatting sqref="P241:P242">
    <cfRule type="cellIs" dxfId="341" priority="213" operator="equal">
      <formula>0</formula>
    </cfRule>
  </conditionalFormatting>
  <conditionalFormatting sqref="P243:P244">
    <cfRule type="cellIs" dxfId="340" priority="212" operator="equal">
      <formula>0</formula>
    </cfRule>
  </conditionalFormatting>
  <conditionalFormatting sqref="P245:P246">
    <cfRule type="cellIs" dxfId="339" priority="211" operator="equal">
      <formula>0</formula>
    </cfRule>
  </conditionalFormatting>
  <conditionalFormatting sqref="P247:P248">
    <cfRule type="cellIs" dxfId="338" priority="210" operator="equal">
      <formula>0</formula>
    </cfRule>
  </conditionalFormatting>
  <conditionalFormatting sqref="P249">
    <cfRule type="cellIs" dxfId="337" priority="209" operator="equal">
      <formula>0</formula>
    </cfRule>
  </conditionalFormatting>
  <conditionalFormatting sqref="P251">
    <cfRule type="cellIs" dxfId="336" priority="208" operator="equal">
      <formula>0</formula>
    </cfRule>
  </conditionalFormatting>
  <conditionalFormatting sqref="P254">
    <cfRule type="cellIs" dxfId="335" priority="207" operator="equal">
      <formula>0</formula>
    </cfRule>
  </conditionalFormatting>
  <conditionalFormatting sqref="P282">
    <cfRule type="cellIs" dxfId="334" priority="206" operator="equal">
      <formula>0</formula>
    </cfRule>
  </conditionalFormatting>
  <conditionalFormatting sqref="P286">
    <cfRule type="cellIs" dxfId="333" priority="205" operator="equal">
      <formula>0</formula>
    </cfRule>
  </conditionalFormatting>
  <conditionalFormatting sqref="P288:P289">
    <cfRule type="cellIs" dxfId="332" priority="204" operator="equal">
      <formula>0</formula>
    </cfRule>
  </conditionalFormatting>
  <conditionalFormatting sqref="P290:P291">
    <cfRule type="cellIs" dxfId="331" priority="203" operator="equal">
      <formula>0</formula>
    </cfRule>
  </conditionalFormatting>
  <conditionalFormatting sqref="P292:P293">
    <cfRule type="cellIs" dxfId="330" priority="202" operator="equal">
      <formula>0</formula>
    </cfRule>
  </conditionalFormatting>
  <conditionalFormatting sqref="P294">
    <cfRule type="cellIs" dxfId="329" priority="201" operator="equal">
      <formula>0</formula>
    </cfRule>
  </conditionalFormatting>
  <conditionalFormatting sqref="P308">
    <cfRule type="cellIs" dxfId="328" priority="200" operator="equal">
      <formula>0</formula>
    </cfRule>
  </conditionalFormatting>
  <conditionalFormatting sqref="P570">
    <cfRule type="cellIs" dxfId="327" priority="199" operator="equal">
      <formula>0</formula>
    </cfRule>
  </conditionalFormatting>
  <conditionalFormatting sqref="P190">
    <cfRule type="cellIs" dxfId="326" priority="198" operator="equal">
      <formula>0</formula>
    </cfRule>
  </conditionalFormatting>
  <conditionalFormatting sqref="Q251:R251">
    <cfRule type="containsErrors" dxfId="325" priority="197">
      <formula>ISERROR(Q251)</formula>
    </cfRule>
  </conditionalFormatting>
  <conditionalFormatting sqref="Q90:R90">
    <cfRule type="containsErrors" dxfId="324" priority="196">
      <formula>ISERROR(Q90)</formula>
    </cfRule>
  </conditionalFormatting>
  <conditionalFormatting sqref="Q229:R229">
    <cfRule type="containsErrors" dxfId="323" priority="195">
      <formula>ISERROR(Q229)</formula>
    </cfRule>
  </conditionalFormatting>
  <conditionalFormatting sqref="Q230:R230">
    <cfRule type="containsErrors" dxfId="322" priority="194">
      <formula>ISERROR(Q230)</formula>
    </cfRule>
  </conditionalFormatting>
  <conditionalFormatting sqref="Q232:R232">
    <cfRule type="containsErrors" dxfId="321" priority="193">
      <formula>ISERROR(Q232)</formula>
    </cfRule>
  </conditionalFormatting>
  <conditionalFormatting sqref="Q233:R233">
    <cfRule type="containsErrors" dxfId="320" priority="192">
      <formula>ISERROR(Q233)</formula>
    </cfRule>
  </conditionalFormatting>
  <conditionalFormatting sqref="P256">
    <cfRule type="cellIs" dxfId="319" priority="191" operator="equal">
      <formula>0</formula>
    </cfRule>
  </conditionalFormatting>
  <conditionalFormatting sqref="P258">
    <cfRule type="cellIs" dxfId="318" priority="190" operator="equal">
      <formula>0</formula>
    </cfRule>
  </conditionalFormatting>
  <conditionalFormatting sqref="P260">
    <cfRule type="cellIs" dxfId="317" priority="189" operator="equal">
      <formula>0</formula>
    </cfRule>
  </conditionalFormatting>
  <conditionalFormatting sqref="P262">
    <cfRule type="cellIs" dxfId="316" priority="188" operator="equal">
      <formula>0</formula>
    </cfRule>
  </conditionalFormatting>
  <conditionalFormatting sqref="P264">
    <cfRule type="cellIs" dxfId="315" priority="187" operator="equal">
      <formula>0</formula>
    </cfRule>
  </conditionalFormatting>
  <conditionalFormatting sqref="P266">
    <cfRule type="cellIs" dxfId="314" priority="186" operator="equal">
      <formula>0</formula>
    </cfRule>
  </conditionalFormatting>
  <conditionalFormatting sqref="P268">
    <cfRule type="cellIs" dxfId="313" priority="185" operator="equal">
      <formula>0</formula>
    </cfRule>
  </conditionalFormatting>
  <conditionalFormatting sqref="P270">
    <cfRule type="cellIs" dxfId="312" priority="184" operator="equal">
      <formula>0</formula>
    </cfRule>
  </conditionalFormatting>
  <conditionalFormatting sqref="P272">
    <cfRule type="cellIs" dxfId="311" priority="183" operator="equal">
      <formula>0</formula>
    </cfRule>
  </conditionalFormatting>
  <conditionalFormatting sqref="P274">
    <cfRule type="cellIs" dxfId="310" priority="182" operator="equal">
      <formula>0</formula>
    </cfRule>
  </conditionalFormatting>
  <conditionalFormatting sqref="P276">
    <cfRule type="cellIs" dxfId="309" priority="181" operator="equal">
      <formula>0</formula>
    </cfRule>
  </conditionalFormatting>
  <conditionalFormatting sqref="P278">
    <cfRule type="cellIs" dxfId="308" priority="180" operator="equal">
      <formula>0</formula>
    </cfRule>
  </conditionalFormatting>
  <conditionalFormatting sqref="P280">
    <cfRule type="cellIs" dxfId="307" priority="179" operator="equal">
      <formula>0</formula>
    </cfRule>
  </conditionalFormatting>
  <conditionalFormatting sqref="P75">
    <cfRule type="cellIs" dxfId="306" priority="178" operator="equal">
      <formula>0</formula>
    </cfRule>
  </conditionalFormatting>
  <conditionalFormatting sqref="P76">
    <cfRule type="cellIs" dxfId="305" priority="177" operator="equal">
      <formula>0</formula>
    </cfRule>
  </conditionalFormatting>
  <conditionalFormatting sqref="P77">
    <cfRule type="cellIs" dxfId="304" priority="176" operator="equal">
      <formula>0</formula>
    </cfRule>
  </conditionalFormatting>
  <conditionalFormatting sqref="P78">
    <cfRule type="cellIs" dxfId="303" priority="175" operator="equal">
      <formula>0</formula>
    </cfRule>
  </conditionalFormatting>
  <conditionalFormatting sqref="P79">
    <cfRule type="cellIs" dxfId="302" priority="174" operator="equal">
      <formula>0</formula>
    </cfRule>
  </conditionalFormatting>
  <conditionalFormatting sqref="P80">
    <cfRule type="cellIs" dxfId="301" priority="173" operator="equal">
      <formula>0</formula>
    </cfRule>
  </conditionalFormatting>
  <conditionalFormatting sqref="P81">
    <cfRule type="cellIs" dxfId="300" priority="172" operator="equal">
      <formula>0</formula>
    </cfRule>
  </conditionalFormatting>
  <conditionalFormatting sqref="P84">
    <cfRule type="cellIs" dxfId="299" priority="171" operator="equal">
      <formula>0</formula>
    </cfRule>
  </conditionalFormatting>
  <conditionalFormatting sqref="P85">
    <cfRule type="cellIs" dxfId="298" priority="170" operator="equal">
      <formula>0</formula>
    </cfRule>
  </conditionalFormatting>
  <conditionalFormatting sqref="P86">
    <cfRule type="cellIs" dxfId="297" priority="169" operator="equal">
      <formula>0</formula>
    </cfRule>
  </conditionalFormatting>
  <conditionalFormatting sqref="P87">
    <cfRule type="cellIs" dxfId="296" priority="168" operator="equal">
      <formula>0</formula>
    </cfRule>
  </conditionalFormatting>
  <conditionalFormatting sqref="P88">
    <cfRule type="cellIs" dxfId="295" priority="167" operator="equal">
      <formula>0</formula>
    </cfRule>
  </conditionalFormatting>
  <conditionalFormatting sqref="P89">
    <cfRule type="cellIs" dxfId="294" priority="166" operator="equal">
      <formula>0</formula>
    </cfRule>
  </conditionalFormatting>
  <conditionalFormatting sqref="P90">
    <cfRule type="cellIs" dxfId="293" priority="165" operator="equal">
      <formula>0</formula>
    </cfRule>
  </conditionalFormatting>
  <conditionalFormatting sqref="P92">
    <cfRule type="cellIs" dxfId="292" priority="164" operator="equal">
      <formula>0</formula>
    </cfRule>
  </conditionalFormatting>
  <conditionalFormatting sqref="P95">
    <cfRule type="cellIs" dxfId="291" priority="163" operator="equal">
      <formula>0</formula>
    </cfRule>
  </conditionalFormatting>
  <conditionalFormatting sqref="P96">
    <cfRule type="cellIs" dxfId="290" priority="162" operator="equal">
      <formula>0</formula>
    </cfRule>
  </conditionalFormatting>
  <conditionalFormatting sqref="P97">
    <cfRule type="cellIs" dxfId="289" priority="161" operator="equal">
      <formula>0</formula>
    </cfRule>
  </conditionalFormatting>
  <conditionalFormatting sqref="P100">
    <cfRule type="cellIs" dxfId="288" priority="160" operator="equal">
      <formula>0</formula>
    </cfRule>
  </conditionalFormatting>
  <conditionalFormatting sqref="P101">
    <cfRule type="cellIs" dxfId="287" priority="159" operator="equal">
      <formula>0</formula>
    </cfRule>
  </conditionalFormatting>
  <conditionalFormatting sqref="P103">
    <cfRule type="cellIs" dxfId="286" priority="158" operator="equal">
      <formula>0</formula>
    </cfRule>
  </conditionalFormatting>
  <conditionalFormatting sqref="P104">
    <cfRule type="cellIs" dxfId="285" priority="157" operator="equal">
      <formula>0</formula>
    </cfRule>
  </conditionalFormatting>
  <conditionalFormatting sqref="P106">
    <cfRule type="cellIs" dxfId="284" priority="156" operator="equal">
      <formula>0</formula>
    </cfRule>
  </conditionalFormatting>
  <conditionalFormatting sqref="P107">
    <cfRule type="cellIs" dxfId="283" priority="155" operator="equal">
      <formula>0</formula>
    </cfRule>
  </conditionalFormatting>
  <conditionalFormatting sqref="P109">
    <cfRule type="cellIs" dxfId="282" priority="154" operator="equal">
      <formula>0</formula>
    </cfRule>
  </conditionalFormatting>
  <conditionalFormatting sqref="P110">
    <cfRule type="cellIs" dxfId="281" priority="153" operator="equal">
      <formula>0</formula>
    </cfRule>
  </conditionalFormatting>
  <conditionalFormatting sqref="P112">
    <cfRule type="cellIs" dxfId="280" priority="152" operator="equal">
      <formula>0</formula>
    </cfRule>
  </conditionalFormatting>
  <conditionalFormatting sqref="P113">
    <cfRule type="cellIs" dxfId="279" priority="151" operator="equal">
      <formula>0</formula>
    </cfRule>
  </conditionalFormatting>
  <conditionalFormatting sqref="P117">
    <cfRule type="cellIs" dxfId="278" priority="150" operator="equal">
      <formula>0</formula>
    </cfRule>
  </conditionalFormatting>
  <conditionalFormatting sqref="P118">
    <cfRule type="cellIs" dxfId="277" priority="149" operator="equal">
      <formula>0</formula>
    </cfRule>
  </conditionalFormatting>
  <conditionalFormatting sqref="P119">
    <cfRule type="cellIs" dxfId="276" priority="148" operator="equal">
      <formula>0</formula>
    </cfRule>
  </conditionalFormatting>
  <conditionalFormatting sqref="P120">
    <cfRule type="cellIs" dxfId="275" priority="147" operator="equal">
      <formula>0</formula>
    </cfRule>
  </conditionalFormatting>
  <conditionalFormatting sqref="P121">
    <cfRule type="cellIs" dxfId="274" priority="146" operator="equal">
      <formula>0</formula>
    </cfRule>
  </conditionalFormatting>
  <conditionalFormatting sqref="P122">
    <cfRule type="cellIs" dxfId="273" priority="145" operator="equal">
      <formula>0</formula>
    </cfRule>
  </conditionalFormatting>
  <conditionalFormatting sqref="P123">
    <cfRule type="cellIs" dxfId="272" priority="144" operator="equal">
      <formula>0</formula>
    </cfRule>
  </conditionalFormatting>
  <conditionalFormatting sqref="P124">
    <cfRule type="cellIs" dxfId="271" priority="143" operator="equal">
      <formula>0</formula>
    </cfRule>
  </conditionalFormatting>
  <conditionalFormatting sqref="P125">
    <cfRule type="cellIs" dxfId="270" priority="142" operator="equal">
      <formula>0</formula>
    </cfRule>
  </conditionalFormatting>
  <conditionalFormatting sqref="P126">
    <cfRule type="cellIs" dxfId="269" priority="141" operator="equal">
      <formula>0</formula>
    </cfRule>
  </conditionalFormatting>
  <conditionalFormatting sqref="P127">
    <cfRule type="cellIs" dxfId="268" priority="140" operator="equal">
      <formula>0</formula>
    </cfRule>
  </conditionalFormatting>
  <conditionalFormatting sqref="P128">
    <cfRule type="cellIs" dxfId="267" priority="139" operator="equal">
      <formula>0</formula>
    </cfRule>
  </conditionalFormatting>
  <conditionalFormatting sqref="P129">
    <cfRule type="cellIs" dxfId="266" priority="138" operator="equal">
      <formula>0</formula>
    </cfRule>
  </conditionalFormatting>
  <conditionalFormatting sqref="P132">
    <cfRule type="cellIs" dxfId="265" priority="137" operator="equal">
      <formula>0</formula>
    </cfRule>
  </conditionalFormatting>
  <conditionalFormatting sqref="P141">
    <cfRule type="cellIs" dxfId="264" priority="136" operator="equal">
      <formula>0</formula>
    </cfRule>
  </conditionalFormatting>
  <conditionalFormatting sqref="P154">
    <cfRule type="cellIs" dxfId="263" priority="135" operator="equal">
      <formula>0</formula>
    </cfRule>
  </conditionalFormatting>
  <conditionalFormatting sqref="P155">
    <cfRule type="cellIs" dxfId="262" priority="134" operator="equal">
      <formula>0</formula>
    </cfRule>
  </conditionalFormatting>
  <conditionalFormatting sqref="P156">
    <cfRule type="cellIs" dxfId="261" priority="133" operator="equal">
      <formula>0</formula>
    </cfRule>
  </conditionalFormatting>
  <conditionalFormatting sqref="P157">
    <cfRule type="cellIs" dxfId="260" priority="132" operator="equal">
      <formula>0</formula>
    </cfRule>
  </conditionalFormatting>
  <conditionalFormatting sqref="P158">
    <cfRule type="cellIs" dxfId="259" priority="131" operator="equal">
      <formula>0</formula>
    </cfRule>
  </conditionalFormatting>
  <conditionalFormatting sqref="P159">
    <cfRule type="cellIs" dxfId="258" priority="130" operator="equal">
      <formula>0</formula>
    </cfRule>
  </conditionalFormatting>
  <conditionalFormatting sqref="P160">
    <cfRule type="cellIs" dxfId="257" priority="129" operator="equal">
      <formula>0</formula>
    </cfRule>
  </conditionalFormatting>
  <conditionalFormatting sqref="P161">
    <cfRule type="cellIs" dxfId="256" priority="128" operator="equal">
      <formula>0</formula>
    </cfRule>
  </conditionalFormatting>
  <conditionalFormatting sqref="P163">
    <cfRule type="cellIs" dxfId="255" priority="127" operator="equal">
      <formula>0</formula>
    </cfRule>
  </conditionalFormatting>
  <conditionalFormatting sqref="P164">
    <cfRule type="cellIs" dxfId="254" priority="126" operator="equal">
      <formula>0</formula>
    </cfRule>
  </conditionalFormatting>
  <conditionalFormatting sqref="P165">
    <cfRule type="cellIs" dxfId="253" priority="125" operator="equal">
      <formula>0</formula>
    </cfRule>
  </conditionalFormatting>
  <conditionalFormatting sqref="P166">
    <cfRule type="cellIs" dxfId="252" priority="124" operator="equal">
      <formula>0</formula>
    </cfRule>
  </conditionalFormatting>
  <conditionalFormatting sqref="P167">
    <cfRule type="cellIs" dxfId="251" priority="123" operator="equal">
      <formula>0</formula>
    </cfRule>
  </conditionalFormatting>
  <conditionalFormatting sqref="P170">
    <cfRule type="cellIs" dxfId="250" priority="122" operator="equal">
      <formula>0</formula>
    </cfRule>
  </conditionalFormatting>
  <conditionalFormatting sqref="P171">
    <cfRule type="cellIs" dxfId="249" priority="121" operator="equal">
      <formula>0</formula>
    </cfRule>
  </conditionalFormatting>
  <conditionalFormatting sqref="P172">
    <cfRule type="cellIs" dxfId="248" priority="120" operator="equal">
      <formula>0</formula>
    </cfRule>
  </conditionalFormatting>
  <conditionalFormatting sqref="P173">
    <cfRule type="cellIs" dxfId="247" priority="119" operator="equal">
      <formula>0</formula>
    </cfRule>
  </conditionalFormatting>
  <conditionalFormatting sqref="P174">
    <cfRule type="cellIs" dxfId="246" priority="118" operator="equal">
      <formula>0</formula>
    </cfRule>
  </conditionalFormatting>
  <conditionalFormatting sqref="P175">
    <cfRule type="cellIs" dxfId="245" priority="117" operator="equal">
      <formula>0</formula>
    </cfRule>
  </conditionalFormatting>
  <conditionalFormatting sqref="P176">
    <cfRule type="cellIs" dxfId="244" priority="116" operator="equal">
      <formula>0</formula>
    </cfRule>
  </conditionalFormatting>
  <conditionalFormatting sqref="P178">
    <cfRule type="cellIs" dxfId="243" priority="115" operator="equal">
      <formula>0</formula>
    </cfRule>
  </conditionalFormatting>
  <conditionalFormatting sqref="P180">
    <cfRule type="cellIs" dxfId="242" priority="114" operator="equal">
      <formula>0</formula>
    </cfRule>
  </conditionalFormatting>
  <conditionalFormatting sqref="P182">
    <cfRule type="cellIs" dxfId="241" priority="113" operator="equal">
      <formula>0</formula>
    </cfRule>
  </conditionalFormatting>
  <conditionalFormatting sqref="P183">
    <cfRule type="cellIs" dxfId="240" priority="112" operator="equal">
      <formula>0</formula>
    </cfRule>
  </conditionalFormatting>
  <conditionalFormatting sqref="P185">
    <cfRule type="cellIs" dxfId="239" priority="111" operator="equal">
      <formula>0</formula>
    </cfRule>
  </conditionalFormatting>
  <conditionalFormatting sqref="P186">
    <cfRule type="cellIs" dxfId="238" priority="110" operator="equal">
      <formula>0</formula>
    </cfRule>
  </conditionalFormatting>
  <conditionalFormatting sqref="P189">
    <cfRule type="cellIs" dxfId="237" priority="109" operator="equal">
      <formula>0</formula>
    </cfRule>
  </conditionalFormatting>
  <conditionalFormatting sqref="P52">
    <cfRule type="cellIs" dxfId="236" priority="108" operator="equal">
      <formula>0</formula>
    </cfRule>
  </conditionalFormatting>
  <conditionalFormatting sqref="P53">
    <cfRule type="cellIs" dxfId="235" priority="107" operator="equal">
      <formula>0</formula>
    </cfRule>
  </conditionalFormatting>
  <conditionalFormatting sqref="P54">
    <cfRule type="cellIs" dxfId="234" priority="106" operator="equal">
      <formula>0</formula>
    </cfRule>
  </conditionalFormatting>
  <conditionalFormatting sqref="P73">
    <cfRule type="cellIs" dxfId="233" priority="105" operator="equal">
      <formula>0</formula>
    </cfRule>
  </conditionalFormatting>
  <conditionalFormatting sqref="P74">
    <cfRule type="cellIs" dxfId="232" priority="104" operator="equal">
      <formula>0</formula>
    </cfRule>
  </conditionalFormatting>
  <conditionalFormatting sqref="P253">
    <cfRule type="cellIs" dxfId="231" priority="103" operator="equal">
      <formula>0</formula>
    </cfRule>
  </conditionalFormatting>
  <conditionalFormatting sqref="P255">
    <cfRule type="cellIs" dxfId="230" priority="102" operator="equal">
      <formula>0</formula>
    </cfRule>
  </conditionalFormatting>
  <conditionalFormatting sqref="P257">
    <cfRule type="cellIs" dxfId="229" priority="101" operator="equal">
      <formula>0</formula>
    </cfRule>
  </conditionalFormatting>
  <conditionalFormatting sqref="P259">
    <cfRule type="cellIs" dxfId="228" priority="100" operator="equal">
      <formula>0</formula>
    </cfRule>
  </conditionalFormatting>
  <conditionalFormatting sqref="P261">
    <cfRule type="cellIs" dxfId="227" priority="99" operator="equal">
      <formula>0</formula>
    </cfRule>
  </conditionalFormatting>
  <conditionalFormatting sqref="P263">
    <cfRule type="cellIs" dxfId="226" priority="98" operator="equal">
      <formula>0</formula>
    </cfRule>
  </conditionalFormatting>
  <conditionalFormatting sqref="P265">
    <cfRule type="cellIs" dxfId="225" priority="97" operator="equal">
      <formula>0</formula>
    </cfRule>
  </conditionalFormatting>
  <conditionalFormatting sqref="P267">
    <cfRule type="cellIs" dxfId="224" priority="96" operator="equal">
      <formula>0</formula>
    </cfRule>
  </conditionalFormatting>
  <conditionalFormatting sqref="P269">
    <cfRule type="cellIs" dxfId="223" priority="95" operator="equal">
      <formula>0</formula>
    </cfRule>
  </conditionalFormatting>
  <conditionalFormatting sqref="P271">
    <cfRule type="cellIs" dxfId="222" priority="94" operator="equal">
      <formula>0</formula>
    </cfRule>
  </conditionalFormatting>
  <conditionalFormatting sqref="P273">
    <cfRule type="cellIs" dxfId="221" priority="93" operator="equal">
      <formula>0</formula>
    </cfRule>
  </conditionalFormatting>
  <conditionalFormatting sqref="P275">
    <cfRule type="cellIs" dxfId="220" priority="92" operator="equal">
      <formula>0</formula>
    </cfRule>
  </conditionalFormatting>
  <conditionalFormatting sqref="P277">
    <cfRule type="cellIs" dxfId="219" priority="91" operator="equal">
      <formula>0</formula>
    </cfRule>
  </conditionalFormatting>
  <conditionalFormatting sqref="P279">
    <cfRule type="cellIs" dxfId="218" priority="90" operator="equal">
      <formula>0</formula>
    </cfRule>
  </conditionalFormatting>
  <conditionalFormatting sqref="P281">
    <cfRule type="cellIs" dxfId="217" priority="89" operator="equal">
      <formula>0</formula>
    </cfRule>
  </conditionalFormatting>
  <conditionalFormatting sqref="P295">
    <cfRule type="cellIs" dxfId="216" priority="88" operator="equal">
      <formula>0</formula>
    </cfRule>
  </conditionalFormatting>
  <conditionalFormatting sqref="P299">
    <cfRule type="cellIs" dxfId="215" priority="87" operator="equal">
      <formula>0</formula>
    </cfRule>
  </conditionalFormatting>
  <conditionalFormatting sqref="P351">
    <cfRule type="cellIs" dxfId="214" priority="86" operator="equal">
      <formula>0</formula>
    </cfRule>
  </conditionalFormatting>
  <conditionalFormatting sqref="P352">
    <cfRule type="cellIs" dxfId="213" priority="85" operator="equal">
      <formula>0</formula>
    </cfRule>
  </conditionalFormatting>
  <conditionalFormatting sqref="P353">
    <cfRule type="cellIs" dxfId="212" priority="84" operator="equal">
      <formula>0</formula>
    </cfRule>
  </conditionalFormatting>
  <conditionalFormatting sqref="P405">
    <cfRule type="cellIs" dxfId="211" priority="83" operator="equal">
      <formula>0</formula>
    </cfRule>
  </conditionalFormatting>
  <conditionalFormatting sqref="P406">
    <cfRule type="cellIs" dxfId="210" priority="82" operator="equal">
      <formula>0</formula>
    </cfRule>
  </conditionalFormatting>
  <conditionalFormatting sqref="P434">
    <cfRule type="cellIs" dxfId="209" priority="81" operator="equal">
      <formula>0</formula>
    </cfRule>
  </conditionalFormatting>
  <conditionalFormatting sqref="P477">
    <cfRule type="cellIs" dxfId="208" priority="80" operator="equal">
      <formula>0</formula>
    </cfRule>
  </conditionalFormatting>
  <conditionalFormatting sqref="P478">
    <cfRule type="cellIs" dxfId="207" priority="79" operator="equal">
      <formula>0</formula>
    </cfRule>
  </conditionalFormatting>
  <conditionalFormatting sqref="P492">
    <cfRule type="cellIs" dxfId="206" priority="78" operator="equal">
      <formula>0</formula>
    </cfRule>
  </conditionalFormatting>
  <conditionalFormatting sqref="P493">
    <cfRule type="cellIs" dxfId="205" priority="77" operator="equal">
      <formula>0</formula>
    </cfRule>
  </conditionalFormatting>
  <conditionalFormatting sqref="P494">
    <cfRule type="cellIs" dxfId="204" priority="76" operator="equal">
      <formula>0</formula>
    </cfRule>
  </conditionalFormatting>
  <conditionalFormatting sqref="P495">
    <cfRule type="cellIs" dxfId="203" priority="75" operator="equal">
      <formula>0</formula>
    </cfRule>
  </conditionalFormatting>
  <conditionalFormatting sqref="P496">
    <cfRule type="cellIs" dxfId="202" priority="74" operator="equal">
      <formula>0</formula>
    </cfRule>
  </conditionalFormatting>
  <conditionalFormatting sqref="P497">
    <cfRule type="cellIs" dxfId="201" priority="73" operator="equal">
      <formula>0</formula>
    </cfRule>
  </conditionalFormatting>
  <conditionalFormatting sqref="P498">
    <cfRule type="cellIs" dxfId="200" priority="72" operator="equal">
      <formula>0</formula>
    </cfRule>
  </conditionalFormatting>
  <conditionalFormatting sqref="P499">
    <cfRule type="cellIs" dxfId="199" priority="71" operator="equal">
      <formula>0</formula>
    </cfRule>
  </conditionalFormatting>
  <conditionalFormatting sqref="P553">
    <cfRule type="cellIs" dxfId="198" priority="70" operator="equal">
      <formula>0</formula>
    </cfRule>
  </conditionalFormatting>
  <conditionalFormatting sqref="P561">
    <cfRule type="cellIs" dxfId="197" priority="69" operator="equal">
      <formula>0</formula>
    </cfRule>
  </conditionalFormatting>
  <conditionalFormatting sqref="P562">
    <cfRule type="cellIs" dxfId="196" priority="68" operator="equal">
      <formula>0</formula>
    </cfRule>
  </conditionalFormatting>
  <conditionalFormatting sqref="P568">
    <cfRule type="cellIs" dxfId="195" priority="67" operator="equal">
      <formula>0</formula>
    </cfRule>
  </conditionalFormatting>
  <conditionalFormatting sqref="P571">
    <cfRule type="cellIs" dxfId="194" priority="66" operator="equal">
      <formula>0</formula>
    </cfRule>
  </conditionalFormatting>
  <conditionalFormatting sqref="P572">
    <cfRule type="cellIs" dxfId="193" priority="65" operator="equal">
      <formula>0</formula>
    </cfRule>
  </conditionalFormatting>
  <conditionalFormatting sqref="P586">
    <cfRule type="cellIs" dxfId="192" priority="64" operator="equal">
      <formula>0</formula>
    </cfRule>
  </conditionalFormatting>
  <conditionalFormatting sqref="P589">
    <cfRule type="cellIs" dxfId="191" priority="63" operator="equal">
      <formula>0</formula>
    </cfRule>
  </conditionalFormatting>
  <conditionalFormatting sqref="P364">
    <cfRule type="cellIs" dxfId="190" priority="62" operator="equal">
      <formula>0</formula>
    </cfRule>
  </conditionalFormatting>
  <conditionalFormatting sqref="P481">
    <cfRule type="cellIs" dxfId="189" priority="61" operator="equal">
      <formula>0</formula>
    </cfRule>
  </conditionalFormatting>
  <conditionalFormatting sqref="P576">
    <cfRule type="cellIs" dxfId="188" priority="60" operator="equal">
      <formula>0</formula>
    </cfRule>
  </conditionalFormatting>
  <conditionalFormatting sqref="P579">
    <cfRule type="cellIs" dxfId="187" priority="59" operator="equal">
      <formula>0</formula>
    </cfRule>
  </conditionalFormatting>
  <conditionalFormatting sqref="P581">
    <cfRule type="cellIs" dxfId="186" priority="58" operator="equal">
      <formula>0</formula>
    </cfRule>
  </conditionalFormatting>
  <conditionalFormatting sqref="P585">
    <cfRule type="cellIs" dxfId="185" priority="57" operator="equal">
      <formula>0</formula>
    </cfRule>
  </conditionalFormatting>
  <conditionalFormatting sqref="P91">
    <cfRule type="cellIs" dxfId="184" priority="56" operator="equal">
      <formula>0</formula>
    </cfRule>
  </conditionalFormatting>
  <conditionalFormatting sqref="Q92:R92">
    <cfRule type="containsErrors" dxfId="183" priority="55">
      <formula>ISERROR(Q92)</formula>
    </cfRule>
  </conditionalFormatting>
  <conditionalFormatting sqref="P51">
    <cfRule type="cellIs" dxfId="182" priority="54" operator="equal">
      <formula>0</formula>
    </cfRule>
  </conditionalFormatting>
  <conditionalFormatting sqref="P50">
    <cfRule type="cellIs" dxfId="181" priority="53" operator="equal">
      <formula>0</formula>
    </cfRule>
  </conditionalFormatting>
  <conditionalFormatting sqref="Q179:R179">
    <cfRule type="containsErrors" dxfId="180" priority="52">
      <formula>ISERROR(Q179)</formula>
    </cfRule>
  </conditionalFormatting>
  <conditionalFormatting sqref="Q181:R181">
    <cfRule type="containsErrors" dxfId="179" priority="51">
      <formula>ISERROR(Q181)</formula>
    </cfRule>
  </conditionalFormatting>
  <conditionalFormatting sqref="Q256:R256">
    <cfRule type="containsErrors" dxfId="178" priority="50">
      <formula>ISERROR(Q256)</formula>
    </cfRule>
  </conditionalFormatting>
  <conditionalFormatting sqref="Q258:R258">
    <cfRule type="containsErrors" dxfId="177" priority="49">
      <formula>ISERROR(Q258)</formula>
    </cfRule>
  </conditionalFormatting>
  <conditionalFormatting sqref="Q260:R260">
    <cfRule type="containsErrors" dxfId="176" priority="48">
      <formula>ISERROR(Q260)</formula>
    </cfRule>
  </conditionalFormatting>
  <conditionalFormatting sqref="Q262:R262">
    <cfRule type="containsErrors" dxfId="175" priority="47">
      <formula>ISERROR(Q262)</formula>
    </cfRule>
  </conditionalFormatting>
  <conditionalFormatting sqref="Q264:R264">
    <cfRule type="containsErrors" dxfId="174" priority="46">
      <formula>ISERROR(Q264)</formula>
    </cfRule>
  </conditionalFormatting>
  <conditionalFormatting sqref="Q266:R266">
    <cfRule type="containsErrors" dxfId="173" priority="45">
      <formula>ISERROR(Q266)</formula>
    </cfRule>
  </conditionalFormatting>
  <conditionalFormatting sqref="Q268:R268">
    <cfRule type="containsErrors" dxfId="172" priority="44">
      <formula>ISERROR(Q268)</formula>
    </cfRule>
  </conditionalFormatting>
  <conditionalFormatting sqref="Q270:R270">
    <cfRule type="containsErrors" dxfId="171" priority="43">
      <formula>ISERROR(Q270)</formula>
    </cfRule>
  </conditionalFormatting>
  <conditionalFormatting sqref="Q272:R272">
    <cfRule type="containsErrors" dxfId="170" priority="42">
      <formula>ISERROR(Q272)</formula>
    </cfRule>
  </conditionalFormatting>
  <conditionalFormatting sqref="Q274:R274">
    <cfRule type="containsErrors" dxfId="169" priority="41">
      <formula>ISERROR(Q274)</formula>
    </cfRule>
  </conditionalFormatting>
  <conditionalFormatting sqref="Q276:R276">
    <cfRule type="containsErrors" dxfId="168" priority="40">
      <formula>ISERROR(Q276)</formula>
    </cfRule>
  </conditionalFormatting>
  <conditionalFormatting sqref="Q278:R278">
    <cfRule type="containsErrors" dxfId="167" priority="39">
      <formula>ISERROR(Q278)</formula>
    </cfRule>
  </conditionalFormatting>
  <conditionalFormatting sqref="Q280:R280">
    <cfRule type="containsErrors" dxfId="166" priority="38">
      <formula>ISERROR(Q280)</formula>
    </cfRule>
  </conditionalFormatting>
  <conditionalFormatting sqref="Q39:R49">
    <cfRule type="containsErrors" dxfId="165" priority="37">
      <formula>ISERROR(Q39)</formula>
    </cfRule>
  </conditionalFormatting>
  <conditionalFormatting sqref="P39:P49">
    <cfRule type="cellIs" dxfId="164" priority="36" operator="equal">
      <formula>0</formula>
    </cfRule>
  </conditionalFormatting>
  <conditionalFormatting sqref="Q50:R50">
    <cfRule type="containsErrors" dxfId="163" priority="35">
      <formula>ISERROR(Q50)</formula>
    </cfRule>
  </conditionalFormatting>
  <conditionalFormatting sqref="Q51:R51">
    <cfRule type="containsErrors" dxfId="162" priority="34">
      <formula>ISERROR(Q51)</formula>
    </cfRule>
  </conditionalFormatting>
  <conditionalFormatting sqref="Q52">
    <cfRule type="containsErrors" dxfId="161" priority="33">
      <formula>ISERROR(Q52)</formula>
    </cfRule>
  </conditionalFormatting>
  <conditionalFormatting sqref="Q53:R53">
    <cfRule type="containsErrors" dxfId="160" priority="32">
      <formula>ISERROR(Q53)</formula>
    </cfRule>
  </conditionalFormatting>
  <conditionalFormatting sqref="Q54:R54">
    <cfRule type="containsErrors" dxfId="159" priority="31">
      <formula>ISERROR(Q54)</formula>
    </cfRule>
  </conditionalFormatting>
  <conditionalFormatting sqref="Q55">
    <cfRule type="containsErrors" dxfId="158" priority="30">
      <formula>ISERROR(Q55)</formula>
    </cfRule>
  </conditionalFormatting>
  <conditionalFormatting sqref="Q56">
    <cfRule type="containsErrors" dxfId="157" priority="29">
      <formula>ISERROR(Q56)</formula>
    </cfRule>
  </conditionalFormatting>
  <conditionalFormatting sqref="Q57:R57">
    <cfRule type="containsErrors" dxfId="156" priority="28">
      <formula>ISERROR(Q57)</formula>
    </cfRule>
  </conditionalFormatting>
  <conditionalFormatting sqref="Q58:R58">
    <cfRule type="containsErrors" dxfId="155" priority="27">
      <formula>ISERROR(Q58)</formula>
    </cfRule>
  </conditionalFormatting>
  <conditionalFormatting sqref="Q59:R59">
    <cfRule type="containsErrors" dxfId="154" priority="26">
      <formula>ISERROR(Q59)</formula>
    </cfRule>
  </conditionalFormatting>
  <conditionalFormatting sqref="Q60:R60">
    <cfRule type="containsErrors" dxfId="153" priority="25">
      <formula>ISERROR(Q60)</formula>
    </cfRule>
  </conditionalFormatting>
  <conditionalFormatting sqref="Q61:R61">
    <cfRule type="containsErrors" dxfId="152" priority="24">
      <formula>ISERROR(Q61)</formula>
    </cfRule>
  </conditionalFormatting>
  <conditionalFormatting sqref="Q62:R62">
    <cfRule type="containsErrors" dxfId="151" priority="23">
      <formula>ISERROR(Q62)</formula>
    </cfRule>
  </conditionalFormatting>
  <conditionalFormatting sqref="Q63:R63">
    <cfRule type="containsErrors" dxfId="150" priority="22">
      <formula>ISERROR(Q63)</formula>
    </cfRule>
  </conditionalFormatting>
  <conditionalFormatting sqref="Q64:R64">
    <cfRule type="containsErrors" dxfId="149" priority="21">
      <formula>ISERROR(Q64)</formula>
    </cfRule>
  </conditionalFormatting>
  <conditionalFormatting sqref="Q66:R66">
    <cfRule type="containsErrors" dxfId="148" priority="20">
      <formula>ISERROR(Q66)</formula>
    </cfRule>
  </conditionalFormatting>
  <conditionalFormatting sqref="Q67:R67">
    <cfRule type="containsErrors" dxfId="147" priority="19">
      <formula>ISERROR(Q67)</formula>
    </cfRule>
  </conditionalFormatting>
  <conditionalFormatting sqref="Q68:R68">
    <cfRule type="containsErrors" dxfId="146" priority="18">
      <formula>ISERROR(Q68)</formula>
    </cfRule>
  </conditionalFormatting>
  <conditionalFormatting sqref="Q69:R69">
    <cfRule type="containsErrors" dxfId="145" priority="17">
      <formula>ISERROR(Q69)</formula>
    </cfRule>
  </conditionalFormatting>
  <conditionalFormatting sqref="Q70:R70">
    <cfRule type="containsErrors" dxfId="144" priority="16">
      <formula>ISERROR(Q70)</formula>
    </cfRule>
  </conditionalFormatting>
  <conditionalFormatting sqref="Q71:R71">
    <cfRule type="containsErrors" dxfId="143" priority="15">
      <formula>ISERROR(Q71)</formula>
    </cfRule>
  </conditionalFormatting>
  <conditionalFormatting sqref="Q72:R72">
    <cfRule type="containsErrors" dxfId="142" priority="14">
      <formula>ISERROR(Q72)</formula>
    </cfRule>
  </conditionalFormatting>
  <conditionalFormatting sqref="Q73:R73">
    <cfRule type="containsErrors" dxfId="141" priority="13">
      <formula>ISERROR(Q73)</formula>
    </cfRule>
  </conditionalFormatting>
  <conditionalFormatting sqref="Q74:R74">
    <cfRule type="containsErrors" dxfId="140" priority="12">
      <formula>ISERROR(Q74)</formula>
    </cfRule>
  </conditionalFormatting>
  <conditionalFormatting sqref="Q75:R75">
    <cfRule type="containsErrors" dxfId="139" priority="11">
      <formula>ISERROR(Q75)</formula>
    </cfRule>
  </conditionalFormatting>
  <conditionalFormatting sqref="Q76:R76">
    <cfRule type="containsErrors" dxfId="138" priority="10">
      <formula>ISERROR(Q76)</formula>
    </cfRule>
  </conditionalFormatting>
  <conditionalFormatting sqref="Q77:R77">
    <cfRule type="containsErrors" dxfId="137" priority="9">
      <formula>ISERROR(Q77)</formula>
    </cfRule>
  </conditionalFormatting>
  <conditionalFormatting sqref="Q78:R78">
    <cfRule type="containsErrors" dxfId="136" priority="8">
      <formula>ISERROR(Q78)</formula>
    </cfRule>
  </conditionalFormatting>
  <conditionalFormatting sqref="Q79:R79">
    <cfRule type="containsErrors" dxfId="135" priority="7">
      <formula>ISERROR(Q79)</formula>
    </cfRule>
  </conditionalFormatting>
  <conditionalFormatting sqref="Q80:R80">
    <cfRule type="containsErrors" dxfId="134" priority="6">
      <formula>ISERROR(Q80)</formula>
    </cfRule>
  </conditionalFormatting>
  <conditionalFormatting sqref="Q81:R81">
    <cfRule type="containsErrors" dxfId="133" priority="5">
      <formula>ISERROR(Q81)</formula>
    </cfRule>
  </conditionalFormatting>
  <conditionalFormatting sqref="P2:P21">
    <cfRule type="cellIs" dxfId="132" priority="4" operator="equal">
      <formula>0</formula>
    </cfRule>
  </conditionalFormatting>
  <conditionalFormatting sqref="R52">
    <cfRule type="containsErrors" dxfId="131" priority="3">
      <formula>ISERROR(R52)</formula>
    </cfRule>
  </conditionalFormatting>
  <conditionalFormatting sqref="R55">
    <cfRule type="containsErrors" dxfId="130" priority="2">
      <formula>ISERROR(R55)</formula>
    </cfRule>
  </conditionalFormatting>
  <conditionalFormatting sqref="R56">
    <cfRule type="containsErrors" dxfId="129" priority="1">
      <formula>ISERROR(R56)</formula>
    </cfRule>
  </conditionalFormatting>
  <dataValidations count="3">
    <dataValidation type="whole" operator="greaterThanOrEqual" allowBlank="1" showInputMessage="1" showErrorMessage="1" sqref="JS337:JS338 TO337:TO338 ADK337:ADK338 ANG337:ANG338 AXC337:AXC338 BGY337:BGY338 BQU337:BQU338 CAQ337:CAQ338 CKM337:CKM338 CUI337:CUI338 DEE337:DEE338 DOA337:DOA338 DXW337:DXW338 EHS337:EHS338 ERO337:ERO338 FBK337:FBK338 FLG337:FLG338 FVC337:FVC338 GEY337:GEY338 GOU337:GOU338 GYQ337:GYQ338 HIM337:HIM338 HSI337:HSI338 ICE337:ICE338 IMA337:IMA338 IVW337:IVW338 JFS337:JFS338 JPO337:JPO338 JZK337:JZK338 KJG337:KJG338 KTC337:KTC338 LCY337:LCY338 LMU337:LMU338 LWQ337:LWQ338 MGM337:MGM338 MQI337:MQI338 NAE337:NAE338 NKA337:NKA338 NTW337:NTW338 ODS337:ODS338 ONO337:ONO338 OXK337:OXK338 PHG337:PHG338 PRC337:PRC338 QAY337:QAY338 QKU337:QKU338 QUQ337:QUQ338 REM337:REM338 ROI337:ROI338 RYE337:RYE338 SIA337:SIA338 SRW337:SRW338 TBS337:TBS338 TLO337:TLO338 TVK337:TVK338 UFG337:UFG338 UPC337:UPC338 UYY337:UYY338 VIU337:VIU338 VSQ337:VSQ338 WCM337:WCM338 WMI337:WMI338 WWE337:WWE338 JS334 TO334 ADK334 ANG334 AXC334 BGY334 BQU334 CAQ334 CKM334 CUI334 DEE334 DOA334 DXW334 EHS334 ERO334 FBK334 FLG334 FVC334 GEY334 GOU334 GYQ334 HIM334 HSI334 ICE334 IMA334 IVW334 JFS334 JPO334 JZK334 KJG334 KTC334 LCY334 LMU334 LWQ334 MGM334 MQI334 NAE334 NKA334 NTW334 ODS334 ONO334 OXK334 PHG334 PRC334 QAY334 QKU334 QUQ334 REM334 ROI334 RYE334 SIA334 SRW334 TBS334 TLO334 TVK334 UFG334 UPC334 UYY334 VIU334 VSQ334 WCM334 WMI334 WWE334 JS507:JS508 TO507:TO508 ADK507:ADK508 ANG507:ANG508 AXC507:AXC508 BGY507:BGY508 BQU507:BQU508 CAQ507:CAQ508 CKM507:CKM508 CUI507:CUI508 DEE507:DEE508 DOA507:DOA508 DXW507:DXW508 EHS507:EHS508 ERO507:ERO508 FBK507:FBK508 FLG507:FLG508 FVC507:FVC508 GEY507:GEY508 GOU507:GOU508 GYQ507:GYQ508 HIM507:HIM508 HSI507:HSI508 ICE507:ICE508 IMA507:IMA508 IVW507:IVW508 JFS507:JFS508 JPO507:JPO508 JZK507:JZK508 KJG507:KJG508 KTC507:KTC508 LCY507:LCY508 LMU507:LMU508 LWQ507:LWQ508 MGM507:MGM508 MQI507:MQI508 NAE507:NAE508 NKA507:NKA508 NTW507:NTW508 ODS507:ODS508 ONO507:ONO508 OXK507:OXK508 PHG507:PHG508 PRC507:PRC508 QAY507:QAY508 QKU507:QKU508 QUQ507:QUQ508 REM507:REM508 ROI507:ROI508 RYE507:RYE508 SIA507:SIA508 SRW507:SRW508 TBS507:TBS508 TLO507:TLO508 TVK507:TVK508 UFG507:UFG508 UPC507:UPC508 UYY507:UYY508 VIU507:VIU508 VSQ507:VSQ508 WCM507:WCM508 WMI507:WMI508 WWE507:WWE508 JS501:JS502 TO501:TO502 ADK501:ADK502 ANG501:ANG502 AXC501:AXC502 BGY501:BGY502 BQU501:BQU502 CAQ501:CAQ502 CKM501:CKM502 CUI501:CUI502 DEE501:DEE502 DOA501:DOA502 DXW501:DXW502 EHS501:EHS502 ERO501:ERO502 FBK501:FBK502 FLG501:FLG502 FVC501:FVC502 GEY501:GEY502 GOU501:GOU502 GYQ501:GYQ502 HIM501:HIM502 HSI501:HSI502 ICE501:ICE502 IMA501:IMA502 IVW501:IVW502 JFS501:JFS502 JPO501:JPO502 JZK501:JZK502 KJG501:KJG502 KTC501:KTC502 LCY501:LCY502 LMU501:LMU502 LWQ501:LWQ502 MGM501:MGM502 MQI501:MQI502 NAE501:NAE502 NKA501:NKA502 NTW501:NTW502 ODS501:ODS502 ONO501:ONO502 OXK501:OXK502 PHG501:PHG502 PRC501:PRC502 QAY501:QAY502 QKU501:QKU502 QUQ501:QUQ502 REM501:REM502 ROI501:ROI502 RYE501:RYE502 SIA501:SIA502 SRW501:SRW502 TBS501:TBS502 TLO501:TLO502 TVK501:TVK502 UFG501:UFG502 UPC501:UPC502 UYY501:UYY502 VIU501:VIU502 VSQ501:VSQ502 WCM501:WCM502 WMI501:WMI502 WWE501:WWE502 JS462:JS464 TO462:TO464 ADK462:ADK464 ANG462:ANG464 AXC462:AXC464 BGY462:BGY464 BQU462:BQU464 CAQ462:CAQ464 CKM462:CKM464 CUI462:CUI464 DEE462:DEE464 DOA462:DOA464 DXW462:DXW464 EHS462:EHS464 ERO462:ERO464 FBK462:FBK464 FLG462:FLG464 FVC462:FVC464 GEY462:GEY464 GOU462:GOU464 GYQ462:GYQ464 HIM462:HIM464 HSI462:HSI464 ICE462:ICE464 IMA462:IMA464 IVW462:IVW464 JFS462:JFS464 JPO462:JPO464 JZK462:JZK464 KJG462:KJG464 KTC462:KTC464 LCY462:LCY464 LMU462:LMU464 LWQ462:LWQ464 MGM462:MGM464 MQI462:MQI464 NAE462:NAE464 NKA462:NKA464 NTW462:NTW464 ODS462:ODS464 ONO462:ONO464 OXK462:OXK464 PHG462:PHG464 PRC462:PRC464 QAY462:QAY464 QKU462:QKU464 QUQ462:QUQ464 REM462:REM464 ROI462:ROI464 RYE462:RYE464 SIA462:SIA464 SRW462:SRW464 TBS462:TBS464 TLO462:TLO464 TVK462:TVK464 UFG462:UFG464 UPC462:UPC464 UYY462:UYY464 VIU462:VIU464 VSQ462:VSQ464 WCM462:WCM464 WMI462:WMI464 WWE462:WWE464 WWE510 WMI510 WCM510 VSQ510 VIU510 UYY510 UPC510 UFG510 TVK510 TLO510 TBS510 SRW510 SIA510 RYE510 ROI510 REM510 QUQ510 QKU510 QAY510 PRC510 PHG510 OXK510 ONO510 ODS510 NTW510 NKA510 NAE510 MQI510 MGM510 LWQ510 LMU510 LCY510 KTC510 KJG510 JZK510 JPO510 JFS510 IVW510 IMA510 ICE510 HSI510 HIM510 GYQ510 GOU510 GEY510 FVC510 FLG510 FBK510 ERO510 EHS510 DXW510 DOA510 DEE510 CUI510 CKM510 CAQ510 BQU510 BGY510 AXC510 ANG510 ADK510 TO510 JS510 UFF299:UFF520 TVJ299:TVJ520 GEX299:GEX520 TLN299:TLN520 TBR299:TBR520 SRV299:SRV520 SHZ299:SHZ520 RYD299:RYD520 ROH299:ROH520 K359:K363 REL299:REL520 QUP299:QUP520 K157 QKT299:QKT520 QAX299:QAX520 PRB299:PRB520 PHF299:PHF520 K456:K457 JM456:JM457 TI456:TI457 ADE456:ADE457 ANA456:ANA457 AWW456:AWW457 BGS456:BGS457 BQO456:BQO457 CAK456:CAK457 CKG456:CKG457 CUC456:CUC457 DDY456:DDY457 DNU456:DNU457 DXQ456:DXQ457 EHM456:EHM457 ERI456:ERI457 FBE456:FBE457 FLA456:FLA457 FUW456:FUW457 GES456:GES457 GOO456:GOO457 GYK456:GYK457 HIG456:HIG457 HSC456:HSC457 IBY456:IBY457 ILU456:ILU457 IVQ456:IVQ457 JFM456:JFM457 JPI456:JPI457 JZE456:JZE457 KJA456:KJA457 KSW456:KSW457 LCS456:LCS457 LMO456:LMO457 LWK456:LWK457 MGG456:MGG457 MQC456:MQC457 MZY456:MZY457 NJU456:NJU457 NTQ456:NTQ457 ODM456:ODM457 ONI456:ONI457 OXE456:OXE457 PHA456:PHA457 PQW456:PQW457 QAS456:QAS457 QKO456:QKO457 QUK456:QUK457 REG456:REG457 ROC456:ROC457 RXY456:RXY457 SHU456:SHU457 SRQ456:SRQ457 TBM456:TBM457 TLI456:TLI457 TVE456:TVE457 UFA456:UFA457 UOW456:UOW457 UYS456:UYS457 VIO456:VIO457 VSK456:VSK457 WCG456:WCG457 WMC456:WMC457 WVY456:WVY457 OXJ299:OXJ520 JS370:JS371 TO370:TO371 ADK370:ADK371 ANG370:ANG371 AXC370:AXC371 BGY370:BGY371 BQU370:BQU371 CAQ370:CAQ371 CKM370:CKM371 CUI370:CUI371 DEE370:DEE371 DOA370:DOA371 DXW370:DXW371 EHS370:EHS371 ERO370:ERO371 FBK370:FBK371 FLG370:FLG371 FVC370:FVC371 GEY370:GEY371 GOU370:GOU371 GYQ370:GYQ371 HIM370:HIM371 HSI370:HSI371 ICE370:ICE371 IMA370:IMA371 IVW370:IVW371 JFS370:JFS371 JPO370:JPO371 JZK370:JZK371 KJG370:KJG371 KTC370:KTC371 LCY370:LCY371 LMU370:LMU371 LWQ370:LWQ371 MGM370:MGM371 MQI370:MQI371 NAE370:NAE371 NKA370:NKA371 NTW370:NTW371 ODS370:ODS371 ONO370:ONO371 OXK370:OXK371 PHG370:PHG371 PRC370:PRC371 QAY370:QAY371 QKU370:QKU371 QUQ370:QUQ371 REM370:REM371 ROI370:ROI371 RYE370:RYE371 SIA370:SIA371 SRW370:SRW371 TBS370:TBS371 TLO370:TLO371 TVK370:TVK371 UFG370:UFG371 UPC370:UPC371 UYY370:UYY371 VIU370:VIU371 VSQ370:VSQ371 WCM370:WCM371 WMI370:WMI371 WWE370:WWE371 ONN299:ONN520 K282:K294 K523:K592 WWE299:WWE301 WMI299:WMI301 WCM299:WCM301 VSQ299:VSQ301 VIU299:VIU301 UYY299:UYY301 UPC299:UPC301 UFG299:UFG301 TVK299:TVK301 TLO299:TLO301 TBS299:TBS301 SRW299:SRW301 SIA299:SIA301 RYE299:RYE301 ROI299:ROI301 REM299:REM301 QUQ299:QUQ301 QKU299:QKU301 QAY299:QAY301 PRC299:PRC301 PHG299:PHG301 OXK299:OXK301 ONO299:ONO301 ODS299:ODS301 NTW299:NTW301 NKA299:NKA301 NAE299:NAE301 MQI299:MQI301 MGM299:MGM301 LWQ299:LWQ301 LMU299:LMU301 LCY299:LCY301 KTC299:KTC301 KJG299:KJG301 JZK299:JZK301 JPO299:JPO301 JFS299:JFS301 IVW299:IVW301 IMA299:IMA301 ICE299:ICE301 HSI299:HSI301 HIM299:HIM301 GYQ299:GYQ301 GOU299:GOU301 GEY299:GEY301 FVC299:FVC301 FLG299:FLG301 FBK299:FBK301 ERO299:ERO301 EHS299:EHS301 DXW299:DXW301 DOA299:DOA301 DEE299:DEE301 CUI299:CUI301 CKM299:CKM301 CAQ299:CAQ301 BQU299:BQU301 BGY299:BGY301 AXC299:AXC301 ANG299:ANG301 ADK299:ADK301 TO299:TO301 JS299:JS301 WWE311:WWE319 WMI311:WMI319 WCM311:WCM319 VSQ311:VSQ319 VIU311:VIU319 UYY311:UYY319 UPC311:UPC319 UFG311:UFG319 TVK311:TVK319 TLO311:TLO319 TBS311:TBS319 SRW311:SRW319 SIA311:SIA319 RYE311:RYE319 ROI311:ROI319 REM311:REM319 QUQ311:QUQ319 QKU311:QKU319 QAY311:QAY319 PRC311:PRC319 PHG311:PHG319 OXK311:OXK319 ONO311:ONO319 ODS311:ODS319 NTW311:NTW319 NKA311:NKA319 NAE311:NAE319 MQI311:MQI319 MGM311:MGM319 LWQ311:LWQ319 LMU311:LMU319 LCY311:LCY319 KTC311:KTC319 KJG311:KJG319 JZK311:JZK319 JPO311:JPO319 JFS311:JFS319 IVW311:IVW319 IMA311:IMA319 ICE311:ICE319 HSI311:HSI319 HIM311:HIM319 GYQ311:GYQ319 GOU311:GOU319 GEY311:GEY319 FVC311:FVC319 FLG311:FLG319 FBK311:FBK319 ERO311:ERO319 EHS311:EHS319 DXW311:DXW319 DOA311:DOA319 DEE311:DEE319 CUI311:CUI319 CKM311:CKM319 CAQ311:CAQ319 BQU311:BQU319 BGY311:BGY319 AXC311:AXC319 ANG311:ANG319 ADK311:ADK319 TO311:TO319 JS311:JS319 ODR299:ODR520 L321 JS341 TO341 ADK341 ANG341 AXC341 BGY341 BQU341 CAQ341 CKM341 CUI341 DEE341 DOA341 DXW341 EHS341 ERO341 FBK341 FLG341 FVC341 GEY341 GOU341 GYQ341 HIM341 HSI341 ICE341 IMA341 IVW341 JFS341 JPO341 JZK341 KJG341 KTC341 LCY341 LMU341 LWQ341 MGM341 MQI341 NAE341 NKA341 NTW341 ODS341 ONO341 OXK341 PHG341 PRC341 QAY341 QKU341 QUQ341 REM341 ROI341 RYE341 SIA341 SRW341 TBS341 TLO341 TVK341 UFG341 UPC341 UYY341 VIU341 VSQ341 WCM341 WMI341 WWE341 NTV299:NTV520 NJZ299:NJZ520 JM359:JM364 TI359:TI364 ADE359:ADE364 ANA359:ANA364 AWW359:AWW364 BGS359:BGS364 BQO359:BQO364 CAK359:CAK364 CKG359:CKG364 CUC359:CUC364 DDY359:DDY364 DNU359:DNU364 DXQ359:DXQ364 EHM359:EHM364 ERI359:ERI364 FBE359:FBE364 FLA359:FLA364 FUW359:FUW364 GES359:GES364 GOO359:GOO364 GYK359:GYK364 HIG359:HIG364 HSC359:HSC364 IBY359:IBY364 ILU359:ILU364 IVQ359:IVQ364 JFM359:JFM364 JPI359:JPI364 JZE359:JZE364 KJA359:KJA364 KSW359:KSW364 LCS359:LCS364 LMO359:LMO364 LWK359:LWK364 MGG359:MGG364 MQC359:MQC364 MZY359:MZY364 NJU359:NJU364 NTQ359:NTQ364 ODM359:ODM364 ONI359:ONI364 OXE359:OXE364 PHA359:PHA364 PQW359:PQW364 QAS359:QAS364 QKO359:QKO364 QUK359:QUK364 REG359:REG364 ROC359:ROC364 RXY359:RXY364 SHU359:SHU364 SRQ359:SRQ364 TBM359:TBM364 TLI359:TLI364 TVE359:TVE364 UFA359:UFA364 UOW359:UOW364 UYS359:UYS364 VIO359:VIO364 VSK359:VSK364 WCG359:WCG364 WMC359:WMC364 WVY359:WVY364 NAD299:NAD520 JS384:JS390 TO384:TO390 ADK384:ADK390 ANG384:ANG390 AXC384:AXC390 BGY384:BGY390 BQU384:BQU390 CAQ384:CAQ390 CKM384:CKM390 CUI384:CUI390 DEE384:DEE390 DOA384:DOA390 DXW384:DXW390 EHS384:EHS390 ERO384:ERO390 FBK384:FBK390 FLG384:FLG390 FVC384:FVC390 GEY384:GEY390 GOU384:GOU390 GYQ384:GYQ390 HIM384:HIM390 HSI384:HSI390 ICE384:ICE390 IMA384:IMA390 IVW384:IVW390 JFS384:JFS390 JPO384:JPO390 JZK384:JZK390 KJG384:KJG390 KTC384:KTC390 LCY384:LCY390 LMU384:LMU390 LWQ384:LWQ390 MGM384:MGM390 MQI384:MQI390 NAE384:NAE390 NKA384:NKA390 NTW384:NTW390 ODS384:ODS390 ONO384:ONO390 OXK384:OXK390 PHG384:PHG390 PRC384:PRC390 QAY384:QAY390 QKU384:QKU390 QUQ384:QUQ390 REM384:REM390 ROI384:ROI390 RYE384:RYE390 SIA384:SIA390 SRW384:SRW390 TBS384:TBS390 TLO384:TLO390 TVK384:TVK390 UFG384:UFG390 UPC384:UPC390 UYY384:UYY390 VIU384:VIU390 VSQ384:VSQ390 WCM384:WCM390 WMI384:WMI390 WWE384:WWE390 MQH299:MQH520 WWE423:WWE426 WMI423:WMI426 WCM423:WCM426 VSQ423:VSQ426 VIU423:VIU426 UYY423:UYY426 UPC423:UPC426 UFG423:UFG426 TVK423:TVK426 TLO423:TLO426 TBS423:TBS426 SRW423:SRW426 SIA423:SIA426 RYE423:RYE426 ROI423:ROI426 REM423:REM426 QUQ423:QUQ426 QKU423:QKU426 QAY423:QAY426 PRC423:PRC426 PHG423:PHG426 OXK423:OXK426 ONO423:ONO426 ODS423:ODS426 NTW423:NTW426 NKA423:NKA426 NAE423:NAE426 MQI423:MQI426 MGM423:MGM426 LWQ423:LWQ426 LMU423:LMU426 LCY423:LCY426 KTC423:KTC426 KJG423:KJG426 JZK423:JZK426 JPO423:JPO426 JFS423:JFS426 IVW423:IVW426 IMA423:IMA426 ICE423:ICE426 HSI423:HSI426 HIM423:HIM426 GYQ423:GYQ426 GOU423:GOU426 GEY423:GEY426 FVC423:FVC426 FLG423:FLG426 FBK423:FBK426 ERO423:ERO426 EHS423:EHS426 DXW423:DXW426 DOA423:DOA426 DEE423:DEE426 CUI423:CUI426 CKM423:CKM426 CAQ423:CAQ426 BQU423:BQU426 BGY423:BGY426 AXC423:AXC426 ANG423:ANG426 ADK423:ADK426 TO423:TO426 JS423:JS426 MGL299:MGL520 JS447:JS450 TO447:TO450 ADK447:ADK450 ANG447:ANG450 AXC447:AXC450 BGY447:BGY450 BQU447:BQU450 CAQ447:CAQ450 CKM447:CKM450 CUI447:CUI450 DEE447:DEE450 DOA447:DOA450 DXW447:DXW450 EHS447:EHS450 ERO447:ERO450 FBK447:FBK450 FLG447:FLG450 FVC447:FVC450 GEY447:GEY450 GOU447:GOU450 GYQ447:GYQ450 HIM447:HIM450 HSI447:HSI450 ICE447:ICE450 IMA447:IMA450 IVW447:IVW450 JFS447:JFS450 JPO447:JPO450 JZK447:JZK450 KJG447:KJG450 KTC447:KTC450 LCY447:LCY450 LMU447:LMU450 LWQ447:LWQ450 MGM447:MGM450 MQI447:MQI450 NAE447:NAE450 NKA447:NKA450 NTW447:NTW450 ODS447:ODS450 ONO447:ONO450 OXK447:OXK450 PHG447:PHG450 PRC447:PRC450 QAY447:QAY450 QKU447:QKU450 QUQ447:QUQ450 REM447:REM450 ROI447:ROI450 RYE447:RYE450 SIA447:SIA450 SRW447:SRW450 TBS447:TBS450 TLO447:TLO450 TVK447:TVK450 UFG447:UFG450 UPC447:UPC450 UYY447:UYY450 VIU447:VIU450 VSQ447:VSQ450 WCM447:WCM450 WMI447:WMI450 WWE447:WWE450 LWP299:LWP520 LMT299:LMT520 LCX299:LCX520 K517:K520 JM517:JM520 TI517:TI520 ADE517:ADE520 ANA517:ANA520 AWW517:AWW520 BGS517:BGS520 BQO517:BQO520 CAK517:CAK520 CKG517:CKG520 CUC517:CUC520 DDY517:DDY520 DNU517:DNU520 DXQ517:DXQ520 EHM517:EHM520 ERI517:ERI520 FBE517:FBE520 FLA517:FLA520 FUW517:FUW520 GES517:GES520 GOO517:GOO520 GYK517:GYK520 HIG517:HIG520 HSC517:HSC520 IBY517:IBY520 ILU517:ILU520 IVQ517:IVQ520 JFM517:JFM520 JPI517:JPI520 JZE517:JZE520 KJA517:KJA520 KSW517:KSW520 LCS517:LCS520 LMO517:LMO520 LWK517:LWK520 MGG517:MGG520 MQC517:MQC520 MZY517:MZY520 NJU517:NJU520 NTQ517:NTQ520 ODM517:ODM520 ONI517:ONI520 OXE517:OXE520 PHA517:PHA520 PQW517:PQW520 QAS517:QAS520 QKO517:QKO520 QUK517:QUK520 REG517:REG520 ROC517:ROC520 RXY517:RXY520 SHU517:SHU520 SRQ517:SRQ520 TBM517:TBM520 TLI517:TLI520 TVE517:TVE520 UFA517:UFA520 UOW517:UOW520 UYS517:UYS520 VIO517:VIO520 VSK517:VSK520 WCG517:WCG520 WMC517:WMC520 WVY517:WVY520 KTB299:KTB520 KJF299:KJF520 JZJ299:JZJ520 JPN299:JPN520 WWE365:WWE367 WMI365:WMI367 WCM365:WCM367 VSQ365:VSQ367 VIU365:VIU367 UYY365:UYY367 UPC365:UPC367 UFG365:UFG367 TVK365:TVK367 TLO365:TLO367 TBS365:TBS367 SRW365:SRW367 SIA365:SIA367 RYE365:RYE367 ROI365:ROI367 REM365:REM367 QUQ365:QUQ367 QKU365:QKU367 QAY365:QAY367 PRC365:PRC367 PHG365:PHG367 OXK365:OXK367 ONO365:ONO367 ODS365:ODS367 NTW365:NTW367 NKA365:NKA367 NAE365:NAE367 MQI365:MQI367 MGM365:MGM367 LWQ365:LWQ367 LMU365:LMU367 LCY365:LCY367 KTC365:KTC367 KJG365:KJG367 JZK365:JZK367 JPO365:JPO367 JFS365:JFS367 IVW365:IVW367 IMA365:IMA367 ICE365:ICE367 HSI365:HSI367 HIM365:HIM367 GYQ365:GYQ367 GOU365:GOU367 GEY365:GEY367 FVC365:FVC367 FLG365:FLG367 FBK365:FBK367 ERO365:ERO367 EHS365:EHS367 DXW365:DXW367 DOA365:DOA367 DEE365:DEE367 CUI365:CUI367 CKM365:CKM367 CAQ365:CAQ367 BQU365:BQU367 BGY365:BGY367 AXC365:AXC367 ANG365:ANG367 ADK365:ADK367 TO365:TO367 JS365:JS367 WVY469:WVY512 WMC469:WMC512 WCG469:WCG512 VSK469:VSK512 VIO469:VIO512 UYS469:UYS512 UOW469:UOW512 UFA469:UFA512 TVE469:TVE512 TLI469:TLI512 TBM469:TBM512 SRQ469:SRQ512 SHU469:SHU512 RXY469:RXY512 ROC469:ROC512 REG469:REG512 QUK469:QUK512 QKO469:QKO512 QAS469:QAS512 PQW469:PQW512 PHA469:PHA512 OXE469:OXE512 ONI469:ONI512 ODM469:ODM512 NTQ469:NTQ512 NJU469:NJU512 MZY469:MZY512 MQC469:MQC512 MGG469:MGG512 LWK469:LWK512 LMO469:LMO512 LCS469:LCS512 KSW469:KSW512 KJA469:KJA512 JZE469:JZE512 JPI469:JPI512 JFM469:JFM512 IVQ469:IVQ512 ILU469:ILU512 IBY469:IBY512 HSC469:HSC512 HIG469:HIG512 GYK469:GYK512 GOO469:GOO512 GES469:GES512 FUW469:FUW512 FLA469:FLA512 FBE469:FBE512 ERI469:ERI512 EHM469:EHM512 DXQ469:DXQ512 DNU469:DNU512 DDY469:DDY512 CUC469:CUC512 CKG469:CKG512 CAK469:CAK512 BQO469:BQO512 BGS469:BGS512 AWW469:AWW512 ANA469:ANA512 ADE469:ADE512 TI469:TI512 JM469:JM512 JFR299:JFR520 IVV299:IVV520 WVY523:WVY592 WMC523:WMC592 WCG523:WCG592 VSK523:VSK592 VIO523:VIO592 UYS523:UYS592 UOW523:UOW592 UFA523:UFA592 TVE523:TVE592 TLI523:TLI592 TBM523:TBM592 SRQ523:SRQ592 SHU523:SHU592 RXY523:RXY592 ROC523:ROC592 REG523:REG592 QUK523:QUK592 QKO523:QKO592 QAS523:QAS592 PQW523:PQW592 PHA523:PHA592 OXE523:OXE592 ONI523:ONI592 ODM523:ODM592 NTQ523:NTQ592 NJU523:NJU592 MZY523:MZY592 MQC523:MQC592 MGG523:MGG592 LWK523:LWK592 LMO523:LMO592 LCS523:LCS592 KSW523:KSW592 KJA523:KJA592 JZE523:JZE592 JPI523:JPI592 JFM523:JFM592 IVQ523:IVQ592 ILU523:ILU592 IBY523:IBY592 HSC523:HSC592 HIG523:HIG592 GYK523:GYK592 GOO523:GOO592 GES523:GES592 FUW523:FUW592 FLA523:FLA592 FBE523:FBE592 ERI523:ERI592 EHM523:EHM592 DXQ523:DXQ592 DNU523:DNU592 DDY523:DDY592 CUC523:CUC592 CKG523:CKG592 CAK523:CAK592 BQO523:BQO592 BGS523:BGS592 AWW523:AWW592 ANA523:ANA592 ADE523:ADE592 TI523:TI592 JM523:JM592 JR521:JS592 TN521:TO592 ADJ521:ADK592 ANF521:ANG592 AXB521:AXC592 BGX521:BGY592 BQT521:BQU592 CAP521:CAQ592 CKL521:CKM592 CUH521:CUI592 DED521:DEE592 DNZ521:DOA592 DXV521:DXW592 EHR521:EHS592 ERN521:ERO592 FBJ521:FBK592 FLF521:FLG592 FVB521:FVC592 GEX521:GEY592 GOT521:GOU592 GYP521:GYQ592 HIL521:HIM592 HSH521:HSI592 ICD521:ICE592 ILZ521:IMA592 IVV521:IVW592 JFR521:JFS592 JPN521:JPO592 JZJ521:JZK592 KJF521:KJG592 KTB521:KTC592 LCX521:LCY592 LMT521:LMU592 LWP521:LWQ592 MGL521:MGM592 MQH521:MQI592 NAD521:NAE592 NJZ521:NKA592 NTV521:NTW592 ODR521:ODS592 ONN521:ONO592 OXJ521:OXK592 PHF521:PHG592 PRB521:PRC592 QAX521:QAY592 QKT521:QKU592 QUP521:QUQ592 REL521:REM592 ROH521:ROI592 RYD521:RYE592 SHZ521:SIA592 SRV521:SRW592 TBR521:TBS592 TLN521:TLO592 TVJ521:TVK592 UFF521:UFG592 UPB521:UPC592 UYX521:UYY592 VIT521:VIU592 VSP521:VSQ592 WCL521:WCM592 WMH521:WMI592 WWD521:WWE592 K469:K512 ILZ299:ILZ520 ICD299:ICD520 HSH299:HSH520 HIL299:HIL520 GYP299:GYP520 K301:K346 JM301:JM346 TI301:TI346 ADE301:ADE346 ANA301:ANA346 AWW301:AWW346 BGS301:BGS346 BQO301:BQO346 CAK301:CAK346 CKG301:CKG346 CUC301:CUC346 DDY301:DDY346 DNU301:DNU346 DXQ301:DXQ346 EHM301:EHM346 ERI301:ERI346 FBE301:FBE346 FLA301:FLA346 FUW301:FUW346 GES301:GES346 GOO301:GOO346 GYK301:GYK346 HIG301:HIG346 HSC301:HSC346 IBY301:IBY346 ILU301:ILU346 IVQ301:IVQ346 JFM301:JFM346 JPI301:JPI346 JZE301:JZE346 KJA301:KJA346 KSW301:KSW346 LCS301:LCS346 LMO301:LMO346 LWK301:LWK346 MGG301:MGG346 MQC301:MQC346 MZY301:MZY346 NJU301:NJU346 NTQ301:NTQ346 ODM301:ODM346 ONI301:ONI346 OXE301:OXE346 PHA301:PHA346 PQW301:PQW346 QAS301:QAS346 QKO301:QKO346 QUK301:QUK346 REG301:REG346 ROC301:ROC346 RXY301:RXY346 SHU301:SHU346 SRQ301:SRQ346 TBM301:TBM346 TLI301:TLI346 TVE301:TVE346 UFA301:UFA346 UOW301:UOW346 UYS301:UYS346 VIO301:VIO346 VSK301:VSK346 WCG301:WCG346 WMC301:WMC346 WVY301:WVY346 JS407:JS408 TO407:TO408 ADK407:ADK408 ANG407:ANG408 AXC407:AXC408 BGY407:BGY408 BQU407:BQU408 CAQ407:CAQ408 CKM407:CKM408 CUI407:CUI408 DEE407:DEE408 DOA407:DOA408 DXW407:DXW408 EHS407:EHS408 ERO407:ERO408 FBK407:FBK408 FLG407:FLG408 FVC407:FVC408 GEY407:GEY408 GOU407:GOU408 GYQ407:GYQ408 HIM407:HIM408 HSI407:HSI408 ICE407:ICE408 IMA407:IMA408 IVW407:IVW408 JFS407:JFS408 JPO407:JPO408 JZK407:JZK408 KJG407:KJG408 KTC407:KTC408 LCY407:LCY408 LMU407:LMU408 LWQ407:LWQ408 MGM407:MGM408 MQI407:MQI408 NAE407:NAE408 NKA407:NKA408 NTW407:NTW408 ODS407:ODS408 ONO407:ONO408 OXK407:OXK408 PHG407:PHG408 PRC407:PRC408 QAY407:QAY408 QKU407:QKU408 QUQ407:QUQ408 REM407:REM408 ROI407:ROI408 RYE407:RYE408 SIA407:SIA408 SRW407:SRW408 TBS407:TBS408 TLO407:TLO408 TVK407:TVK408 UFG407:UFG408 UPC407:UPC408 UYY407:UYY408 VIU407:VIU408 VSQ407:VSQ408 WCM407:WCM408 WMI407:WMI408 WWE407:WWE408 GOT299:GOT520 WVY370:WVY454 WMC370:WMC454 WCG370:WCG454 VSK370:VSK454 VIO370:VIO454 UYS370:UYS454 UOW370:UOW454 UFA370:UFA454 TVE370:TVE454 TLI370:TLI454 TBM370:TBM454 SRQ370:SRQ454 SHU370:SHU454 RXY370:RXY454 ROC370:ROC454 REG370:REG454 QUK370:QUK454 QKO370:QKO454 QAS370:QAS454 PQW370:PQW454 PHA370:PHA454 OXE370:OXE454 ONI370:ONI454 ODM370:ODM454 NTQ370:NTQ454 NJU370:NJU454 MZY370:MZY454 MQC370:MQC454 MGG370:MGG454 LWK370:LWK454 LMO370:LMO454 LCS370:LCS454 KSW370:KSW454 KJA370:KJA454 JZE370:JZE454 JPI370:JPI454 JFM370:JFM454 IVQ370:IVQ454 ILU370:ILU454 IBY370:IBY454 HSC370:HSC454 HIG370:HIG454 GYK370:GYK454 GOO370:GOO454 GES370:GES454 FUW370:FUW454 FLA370:FLA454 FBE370:FBE454 ERI370:ERI454 EHM370:EHM454 DXQ370:DXQ454 DNU370:DNU454 DDY370:DDY454 CUC370:CUC454 CKG370:CKG454 CAK370:CAK454 BQO370:BQO454 BGS370:BGS454 AWW370:AWW454 ANA370:ANA454 ADE370:ADE454 TI370:TI454 JM370:JM454 K370:K454 K459:K467 JM459:JM467 TI459:TI467 ADE459:ADE467 ANA459:ANA467 AWW459:AWW467 BGS459:BGS467 BQO459:BQO467 CAK459:CAK467 CKG459:CKG467 CUC459:CUC467 DDY459:DDY467 DNU459:DNU467 DXQ459:DXQ467 EHM459:EHM467 ERI459:ERI467 FBE459:FBE467 FLA459:FLA467 FUW459:FUW467 GES459:GES467 GOO459:GOO467 GYK459:GYK467 HIG459:HIG467 HSC459:HSC467 IBY459:IBY467 ILU459:ILU467 IVQ459:IVQ467 JFM459:JFM467 JPI459:JPI467 JZE459:JZE467 KJA459:KJA467 KSW459:KSW467 LCS459:LCS467 LMO459:LMO467 LWK459:LWK467 MGG459:MGG467 MQC459:MQC467 MZY459:MZY467 NJU459:NJU467 NTQ459:NTQ467 ODM459:ODM467 ONI459:ONI467 OXE459:OXE467 PHA459:PHA467 PQW459:PQW467 QAS459:QAS467 QKO459:QKO467 QUK459:QUK467 REG459:REG467 ROC459:ROC467 RXY459:RXY467 SHU459:SHU467 SRQ459:SRQ467 TBM459:TBM467 TLI459:TLI467 TVE459:TVE467 UFA459:UFA467 UOW459:UOW467 UYS459:UYS467 VIO459:VIO467 VSK459:VSK467 WCG459:WCG467 WMC459:WMC467 WVY459:WVY467 RYE466:RYE473 REM466:REM473 ROI466:ROI473 WWE466:WWE473 SIA466:SIA473 SRW466:SRW473 TBS466:TBS473 TLO466:TLO473 TVK466:TVK473 UFG466:UFG473 UPC466:UPC473 UYY466:UYY473 VIU466:VIU473 VSQ466:VSQ473 WCM466:WCM473 WMI466:WMI473 JS466:JS473 TO466:TO473 ADK466:ADK473 ANG466:ANG473 AXC466:AXC473 BGY466:BGY473 BQU466:BQU473 CAQ466:CAQ473 CKM466:CKM473 CUI466:CUI473 DEE466:DEE473 DOA466:DOA473 DXW466:DXW473 EHS466:EHS473 ERO466:ERO473 FBK466:FBK473 FLG466:FLG473 FVC466:FVC473 GEY466:GEY473 GOU466:GOU473 GYQ466:GYQ473 HIM466:HIM473 HSI466:HSI473 ICE466:ICE473 IMA466:IMA473 IVW466:IVW473 JFS466:JFS473 JPO466:JPO473 JZK466:JZK473 KJG466:KJG473 KTC466:KTC473 LCY466:LCY473 LMU466:LMU473 LWQ466:LWQ473 MGM466:MGM473 MQI466:MQI473 NAE466:NAE473 NKA466:NKA473 NTW466:NTW473 ODS466:ODS473 ONO466:ONO473 OXK466:OXK473 PHG466:PHG473 PRC466:PRC473 QAY466:QAY473 QKU466:QKU473 QUQ466:QUQ473 FVB299:FVB520 FLF299:FLF520 FBJ299:FBJ520 ERN299:ERN520 EHR299:EHR520 DXV299:DXV520 DNZ299:DNZ520 DED299:DED520 CUH299:CUH520 CKL299:CKL520 CAP299:CAP520 BQT299:BQT520 BGX299:BGX520 AXB299:AXB520 ANF299:ANF520 ADJ299:ADJ520 TN299:TN520 JR299:JR520 WWD299:WWD520 WMH299:WMH520 WCL299:WCL520 VSP299:VSP520 VIT299:VIT520 UYX299:UYX520 UPB299:UPB520 Q334:R334 Q501:R502 Q462:R464 Q510:R510 Q371:R371 P363 P502 P343:P344 P402 P440 P473 P475 P488 P569 P587 Q337:R338 Q341:R341 Q466:R471 Q384:R390 Q423:R426 Q447:R448 Q450:R450 Q553:R556 Q521:R546 P468 Q508:R508 Q299:R299 Q301:R301 Q366:R367 Q574:R575 P480:P481 Q578:R578 P582:R583 Q586:R586 Q589:R589 Q408:R408 Q548:R550 Q558:R560 Q563:R572 R311:R320 Q311:Q313 Q315:Q320" xr:uid="{00000000-0002-0000-0200-000000000000}">
      <formula1>1</formula1>
    </dataValidation>
    <dataValidation type="whole" operator="greaterThanOrEqual" allowBlank="1" showInputMessage="1" showErrorMessage="1" sqref="PRC432:PRC446 QAY432:QAY446 QKU432:QKU446 JS339:JS340 TO339:TO340 ADK339:ADK340 ANG339:ANG340 AXC339:AXC340 BGY339:BGY340 BQU339:BQU340 CAQ339:CAQ340 CKM339:CKM340 CUI339:CUI340 DEE339:DEE340 DOA339:DOA340 DXW339:DXW340 EHS339:EHS340 ERO339:ERO340 FBK339:FBK340 FLG339:FLG340 FVC339:FVC340 GEY339:GEY340 GOU339:GOU340 GYQ339:GYQ340 HIM339:HIM340 HSI339:HSI340 ICE339:ICE340 IMA339:IMA340 IVW339:IVW340 JFS339:JFS340 JPO339:JPO340 JZK339:JZK340 KJG339:KJG340 KTC339:KTC340 LCY339:LCY340 LMU339:LMU340 LWQ339:LWQ340 MGM339:MGM340 MQI339:MQI340 NAE339:NAE340 NKA339:NKA340 NTW339:NTW340 ODS339:ODS340 ONO339:ONO340 OXK339:OXK340 PHG339:PHG340 PRC339:PRC340 QAY339:QAY340 QKU339:QKU340 QUQ339:QUQ340 REM339:REM340 ROI339:ROI340 RYE339:RYE340 SIA339:SIA340 SRW339:SRW340 TBS339:TBS340 TLO339:TLO340 TVK339:TVK340 UFG339:UFG340 UPC339:UPC340 UYY339:UYY340 VIU339:VIU340 VSQ339:VSQ340 WCM339:WCM340 WMI339:WMI340 WWE339:WWE340 QUQ432:QUQ446 JS368:JS369 TO368:TO369 ADK368:ADK369 ANG368:ANG369 AXC368:AXC369 BGY368:BGY369 BQU368:BQU369 CAQ368:CAQ369 CKM368:CKM369 CUI368:CUI369 DEE368:DEE369 DOA368:DOA369 DXW368:DXW369 EHS368:EHS369 ERO368:ERO369 FBK368:FBK369 FLG368:FLG369 FVC368:FVC369 GEY368:GEY369 GOU368:GOU369 GYQ368:GYQ369 HIM368:HIM369 HSI368:HSI369 ICE368:ICE369 IMA368:IMA369 IVW368:IVW369 JFS368:JFS369 JPO368:JPO369 JZK368:JZK369 KJG368:KJG369 KTC368:KTC369 LCY368:LCY369 LMU368:LMU369 LWQ368:LWQ369 MGM368:MGM369 MQI368:MQI369 NAE368:NAE369 NKA368:NKA369 NTW368:NTW369 ODS368:ODS369 ONO368:ONO369 OXK368:OXK369 PHG368:PHG369 PRC368:PRC369 QAY368:QAY369 QKU368:QKU369 QUQ368:QUQ369 REM368:REM369 ROI368:ROI369 RYE368:RYE369 SIA368:SIA369 SRW368:SRW369 TBS368:TBS369 TLO368:TLO369 TVK368:TVK369 UFG368:UFG369 UPC368:UPC369 UYY368:UYY369 VIU368:VIU369 VSQ368:VSQ369 WCM368:WCM369 WMI368:WMI369 WWE368:WWE369 REM432:REM446 JS427:JS429 TO427:TO429 ADK427:ADK429 ANG427:ANG429 AXC427:AXC429 BGY427:BGY429 BQU427:BQU429 CAQ427:CAQ429 CKM427:CKM429 CUI427:CUI429 DEE427:DEE429 DOA427:DOA429 DXW427:DXW429 EHS427:EHS429 ERO427:ERO429 FBK427:FBK429 FLG427:FLG429 FVC427:FVC429 GEY427:GEY429 GOU427:GOU429 GYQ427:GYQ429 HIM427:HIM429 HSI427:HSI429 ICE427:ICE429 IMA427:IMA429 IVW427:IVW429 JFS427:JFS429 JPO427:JPO429 JZK427:JZK429 KJG427:KJG429 KTC427:KTC429 LCY427:LCY429 LMU427:LMU429 LWQ427:LWQ429 MGM427:MGM429 MQI427:MQI429 NAE427:NAE429 NKA427:NKA429 NTW427:NTW429 ODS427:ODS429 ONO427:ONO429 OXK427:OXK429 PHG427:PHG429 PRC427:PRC429 QAY427:QAY429 QKU427:QKU429 QUQ427:QUQ429 REM427:REM429 ROI427:ROI429 RYE427:RYE429 SIA427:SIA429 SRW427:SRW429 TBS427:TBS429 TLO427:TLO429 TVK427:TVK429 UFG427:UFG429 UPC427:UPC429 UYY427:UYY429 VIU427:VIU429 VSQ427:VSQ429 WCM427:WCM429 WMI427:WMI429 WWE427:WWE429 ROI432:ROI446 RYE432:RYE446 SIA432:SIA446 SRW432:SRW446 TBS432:TBS446 TLO432:TLO446 TVK432:TVK446 UFG432:UFG446 UPC432:UPC446 UYY432:UYY446 VIU432:VIU446 VSQ432:VSQ446 WCM432:WCM446 WWE432:WWE446 WMI432:WMI446 JS432:JS446 TO432:TO446 ADK432:ADK446 ANG432:ANG446 AXC432:AXC446 BGY432:BGY446 BQU432:BQU446 CAQ432:CAQ446 CKM432:CKM446 CUI432:CUI446 DEE432:DEE446 DOA432:DOA446 DXW432:DXW446 EHS432:EHS446 ERO432:ERO446 FBK432:FBK446 FLG432:FLG446 FVC432:FVC446 GEY432:GEY446 GOU432:GOU446 GYQ432:GYQ446 HIM432:HIM446 HSI432:HSI446 ICE432:ICE446 IMA432:IMA446 IVW432:IVW446 JFS432:JFS446 JPO432:JPO446 JZK432:JZK446 KJG432:KJG446 KTC432:KTC446 LCY432:LCY446 LMU432:LMU446 LWQ432:LWQ446 MGM432:MGM446 MQI432:MQI446 NAE432:NAE446 NKA432:NKA446 NTW432:NTW446 ODS432:ODS446 ONO432:ONO446 OXK432:OXK446 PHG432:PHG446 WWE503:WWE506 WMI503:WMI506 WCM503:WCM506 VSQ503:VSQ506 VIU503:VIU506 UYY503:UYY506 UPC503:UPC506 UFG503:UFG506 TVK503:TVK506 TLO503:TLO506 TBS503:TBS506 SRW503:SRW506 SIA503:SIA506 RYE503:RYE506 ROI503:ROI506 REM503:REM506 QUQ503:QUQ506 QKU503:QKU506 QAY503:QAY506 PRC503:PRC506 PHG503:PHG506 OXK503:OXK506 ONO503:ONO506 ODS503:ODS506 NTW503:NTW506 NKA503:NKA506 NAE503:NAE506 MQI503:MQI506 MGM503:MGM506 LWQ503:LWQ506 LMU503:LMU506 LCY503:LCY506 KTC503:KTC506 KJG503:KJG506 JZK503:JZK506 JPO503:JPO506 JFS503:JFS506 IVW503:IVW506 IMA503:IMA506 ICE503:ICE506 HSI503:HSI506 HIM503:HIM506 GYQ503:GYQ506 GOU503:GOU506 GEY503:GEY506 FVC503:FVC506 FLG503:FLG506 FBK503:FBK506 ERO503:ERO506 EHS503:EHS506 DXW503:DXW506 DOA503:DOA506 DEE503:DEE506 CUI503:CUI506 CKM503:CKM506 CAQ503:CAQ506 BQU503:BQU506 BGY503:BGY506 AXC503:AXC506 ANG503:ANG506 ADK503:ADK506 TO503:TO506 JS503:JS506 JS509 TO509 ADK509 ANG509 AXC509 BGY509 BQU509 CAQ509 CKM509 CUI509 DEE509 DOA509 DXW509 EHS509 ERO509 FBK509 FLG509 FVC509 GEY509 GOU509 GYQ509 HIM509 HSI509 ICE509 IMA509 IVW509 JFS509 JPO509 JZK509 KJG509 KTC509 LCY509 LMU509 LWQ509 MGM509 MQI509 NAE509 NKA509 NTW509 ODS509 ONO509 OXK509 PHG509 PRC509 QAY509 QKU509 QUQ509 REM509 ROI509 RYE509 SIA509 SRW509 TBS509 TLO509 TVK509 UFG509 UPC509 UYY509 VIU509 VSQ509 WCM509 WMI509 WWE509 GYQ511:GYQ520 GOU511:GOU520 GEY511:GEY520 FVC511:FVC520 FLG511:FLG520 FBK511:FBK520 ERO511:ERO520 JS455:JS461 TO455:TO461 ADK455:ADK461 ANG455:ANG461 AXC455:AXC461 BGY455:BGY461 BQU455:BQU461 CAQ455:CAQ461 CKM455:CKM461 CUI455:CUI461 DEE455:DEE461 DOA455:DOA461 DXW455:DXW461 EHS455:EHS461 ERO455:ERO461 FBK455:FBK461 FLG455:FLG461 FVC455:FVC461 GEY455:GEY461 GOU455:GOU461 GYQ455:GYQ461 HIM455:HIM461 HSI455:HSI461 ICE455:ICE461 IMA455:IMA461 IVW455:IVW461 JFS455:JFS461 JPO455:JPO461 JZK455:JZK461 KJG455:KJG461 KTC455:KTC461 LCY455:LCY461 LMU455:LMU461 LWQ455:LWQ461 MGM455:MGM461 MQI455:MQI461 NAE455:NAE461 NKA455:NKA461 NTW455:NTW461 ODS455:ODS461 ONO455:ONO461 OXK455:OXK461 PHG455:PHG461 PRC455:PRC461 QAY455:QAY461 QKU455:QKU461 QUQ455:QUQ461 REM455:REM461 ROI455:ROI461 RYE455:RYE461 SIA455:SIA461 SRW455:SRW461 TBS455:TBS461 TLO455:TLO461 TVK455:TVK461 UFG455:UFG461 UPC455:UPC461 UYY455:UYY461 VIU455:VIU461 VSQ455:VSQ461 WCM455:WCM461 WMI455:WMI461 WWE455:WWE461 EHS511:EHS520 WWE474:WWE481 WMI474:WMI481 WCM474:WCM481 VSQ474:VSQ481 VIU474:VIU481 UYY474:UYY481 UPC474:UPC481 UFG474:UFG481 TVK474:TVK481 TLO474:TLO481 TBS474:TBS481 SRW474:SRW481 SIA474:SIA481 RYE474:RYE481 ROI474:ROI481 REM474:REM481 QUQ474:QUQ481 QKU474:QKU481 QAY474:QAY481 PRC474:PRC481 PHG474:PHG481 OXK474:OXK481 ONO474:ONO481 ODS474:ODS481 NTW474:NTW481 NKA474:NKA481 NAE474:NAE481 MQI474:MQI481 MGM474:MGM481 LWQ474:LWQ481 LMU474:LMU481 LCY474:LCY481 KTC474:KTC481 KJG474:KJG481 JZK474:JZK481 JPO474:JPO481 JFS474:JFS481 IVW474:IVW481 IMA474:IMA481 ICE474:ICE481 HSI474:HSI481 HIM474:HIM481 GYQ474:GYQ481 GOU474:GOU481 GEY474:GEY481 FVC474:FVC481 FLG474:FLG481 FBK474:FBK481 ERO474:ERO481 EHS474:EHS481 DXW474:DXW481 DOA474:DOA481 DEE474:DEE481 CUI474:CUI481 CKM474:CKM481 CAQ474:CAQ481 BQU474:BQU481 BGY474:BGY481 AXC474:AXC481 ANG474:ANG481 ADK474:ADK481 TO474:TO481 JS474:JS481 JS372:JS382 TO372:TO382 ADK372:ADK382 ANG372:ANG382 AXC372:AXC382 BGY372:BGY382 BQU372:BQU382 CAQ372:CAQ382 CKM372:CKM382 CUI372:CUI382 DEE372:DEE382 DOA372:DOA382 DXW372:DXW382 EHS372:EHS382 ERO372:ERO382 FBK372:FBK382 FLG372:FLG382 FVC372:FVC382 GEY372:GEY382 GOU372:GOU382 GYQ372:GYQ382 HIM372:HIM382 HSI372:HSI382 ICE372:ICE382 IMA372:IMA382 IVW372:IVW382 JFS372:JFS382 JPO372:JPO382 JZK372:JZK382 KJG372:KJG382 KTC372:KTC382 LCY372:LCY382 LMU372:LMU382 LWQ372:LWQ382 MGM372:MGM382 MQI372:MQI382 NAE372:NAE382 NKA372:NKA382 NTW372:NTW382 ODS372:ODS382 ONO372:ONO382 OXK372:OXK382 PHG372:PHG382 PRC372:PRC382 QAY372:QAY382 QKU372:QKU382 QUQ372:QUQ382 REM372:REM382 ROI372:ROI382 RYE372:RYE382 SIA372:SIA382 SRW372:SRW382 TBS372:TBS382 TLO372:TLO382 TVK372:TVK382 UFG372:UFG382 UPC372:UPC382 UYY372:UYY382 VIU372:VIU382 VSQ372:VSQ382 WCM372:WCM382 WMI372:WMI382 WWE372:WWE382 DXW511:DXW520 DOA511:DOA520 JS484:JS500 WWE302:WWE310 WMI302:WMI310 WCM302:WCM310 VSQ302:VSQ310 VIU302:VIU310 UYY302:UYY310 UPC302:UPC310 UFG302:UFG310 TVK302:TVK310 TLO302:TLO310 TBS302:TBS310 SRW302:SRW310 SIA302:SIA310 RYE302:RYE310 ROI302:ROI310 REM302:REM310 QUQ302:QUQ310 QKU302:QKU310 QAY302:QAY310 PRC302:PRC310 PHG302:PHG310 OXK302:OXK310 ONO302:ONO310 ODS302:ODS310 NTW302:NTW310 NKA302:NKA310 NAE302:NAE310 MQI302:MQI310 MGM302:MGM310 LWQ302:LWQ310 LMU302:LMU310 LCY302:LCY310 KTC302:KTC310 KJG302:KJG310 JZK302:JZK310 JPO302:JPO310 JFS302:JFS310 IVW302:IVW310 IMA302:IMA310 ICE302:ICE310 HSI302:HSI310 HIM302:HIM310 GYQ302:GYQ310 GOU302:GOU310 GEY302:GEY310 FVC302:FVC310 FLG302:FLG310 FBK302:FBK310 ERO302:ERO310 EHS302:EHS310 DXW302:DXW310 DOA302:DOA310 DEE302:DEE310 CUI302:CUI310 CKM302:CKM310 CAQ302:CAQ310 BQU302:BQU310 BGY302:BGY310 AXC302:AXC310 ANG302:ANG310 ADK302:ADK310 TO302:TO310 JS302:JS310 JS342:JS364 TO342:TO364 ADK342:ADK364 ANG342:ANG364 AXC342:AXC364 BGY342:BGY364 BQU342:BQU364 CAQ342:CAQ364 CKM342:CKM364 CUI342:CUI364 DEE342:DEE364 DOA342:DOA364 DXW342:DXW364 EHS342:EHS364 ERO342:ERO364 FBK342:FBK364 FLG342:FLG364 FVC342:FVC364 GEY342:GEY364 GOU342:GOU364 GYQ342:GYQ364 HIM342:HIM364 HSI342:HSI364 ICE342:ICE364 IMA342:IMA364 IVW342:IVW364 JFS342:JFS364 JPO342:JPO364 JZK342:JZK364 KJG342:KJG364 KTC342:KTC364 LCY342:LCY364 LMU342:LMU364 LWQ342:LWQ364 MGM342:MGM364 MQI342:MQI364 NAE342:NAE364 NKA342:NKA364 NTW342:NTW364 ODS342:ODS364 ONO342:ONO364 OXK342:OXK364 PHG342:PHG364 PRC342:PRC364 QAY342:QAY364 QKU342:QKU364 QUQ342:QUQ364 REM342:REM364 ROI342:ROI364 RYE342:RYE364 SIA342:SIA364 SRW342:SRW364 TBS342:TBS364 TLO342:TLO364 TVK342:TVK364 UFG342:UFG364 UPC342:UPC364 UYY342:UYY364 VIU342:VIU364 VSQ342:VSQ364 WCM342:WCM364 WMI342:WMI364 WWE342:WWE364 DEE511:DEE520 JS391:JS406 TO391:TO406 ADK391:ADK406 ANG391:ANG406 AXC391:AXC406 BGY391:BGY406 BQU391:BQU406 CAQ391:CAQ406 CKM391:CKM406 CUI391:CUI406 DEE391:DEE406 DOA391:DOA406 DXW391:DXW406 EHS391:EHS406 ERO391:ERO406 FBK391:FBK406 FLG391:FLG406 FVC391:FVC406 GEY391:GEY406 GOU391:GOU406 GYQ391:GYQ406 HIM391:HIM406 HSI391:HSI406 ICE391:ICE406 IMA391:IMA406 IVW391:IVW406 JFS391:JFS406 JPO391:JPO406 JZK391:JZK406 KJG391:KJG406 KTC391:KTC406 LCY391:LCY406 LMU391:LMU406 LWQ391:LWQ406 MGM391:MGM406 MQI391:MQI406 NAE391:NAE406 NKA391:NKA406 NTW391:NTW406 ODS391:ODS406 ONO391:ONO406 OXK391:OXK406 PHG391:PHG406 PRC391:PRC406 QAY391:QAY406 QKU391:QKU406 QUQ391:QUQ406 REM391:REM406 ROI391:ROI406 RYE391:RYE406 SIA391:SIA406 SRW391:SRW406 TBS391:TBS406 TLO391:TLO406 TVK391:TVK406 UFG391:UFG406 UPC391:UPC406 UYY391:UYY406 VIU391:VIU406 VSQ391:VSQ406 WCM391:WCM406 WMI391:WMI406 WWE391:WWE406 CUI511:CUI520 CKM511:CKM520 CAQ511:CAQ520 BQU511:BQU520 WWE484:WWE500 WMI484:WMI500 WCM484:WCM500 VSQ484:VSQ500 VIU484:VIU500 UYY484:UYY500 UPC484:UPC500 UFG484:UFG500 TVK484:TVK500 TLO484:TLO500 TBS484:TBS500 SRW484:SRW500 SIA484:SIA500 RYE484:RYE500 ROI484:ROI500 REM484:REM500 QUQ484:QUQ500 QKU484:QKU500 QAY484:QAY500 PRC484:PRC500 PHG484:PHG500 OXK484:OXK500 ONO484:ONO500 ODS484:ODS500 NTW484:NTW500 NKA484:NKA500 NAE484:NAE500 MQI484:MQI500 MGM484:MGM500 LWQ484:LWQ500 LMU484:LMU500 LCY484:LCY500 KTC484:KTC500 KJG484:KJG500 JZK484:JZK500 JPO484:JPO500 JFS484:JFS500 IVW484:IVW500 IMA484:IMA500 ICE484:ICE500 HSI484:HSI500 HIM484:HIM500 GYQ484:GYQ500 GOU484:GOU500 GEY484:GEY500 FVC484:FVC500 FLG484:FLG500 FBK484:FBK500 ERO484:ERO500 EHS484:EHS500 DXW484:DXW500 DOA484:DOA500 DEE484:DEE500 CUI484:CUI500 CKM484:CKM500 CAQ484:CAQ500 BQU484:BQU500 BGY484:BGY500 AXC484:AXC500 ANG484:ANG500 ADK484:ADK500 TO484:TO500 BGY511:BGY520 AXC511:AXC520 ANG511:ANG520 JS320:JS333 TO320:TO333 ADK320:ADK333 ANG320:ANG333 AXC320:AXC333 BGY320:BGY333 BQU320:BQU333 CAQ320:CAQ333 CKM320:CKM333 CUI320:CUI333 DEE320:DEE333 DOA320:DOA333 DXW320:DXW333 EHS320:EHS333 ERO320:ERO333 FBK320:FBK333 FLG320:FLG333 FVC320:FVC333 GEY320:GEY333 GOU320:GOU333 GYQ320:GYQ333 HIM320:HIM333 HSI320:HSI333 ICE320:ICE333 IMA320:IMA333 IVW320:IVW333 JFS320:JFS333 JPO320:JPO333 JZK320:JZK333 KJG320:KJG333 KTC320:KTC333 LCY320:LCY333 LMU320:LMU333 LWQ320:LWQ333 MGM320:MGM333 MQI320:MQI333 NAE320:NAE333 NKA320:NKA333 NTW320:NTW333 ODS320:ODS333 ONO320:ONO333 OXK320:OXK333 PHG320:PHG333 PRC320:PRC333 QAY320:QAY333 QKU320:QKU333 QUQ320:QUQ333 REM320:REM333 ROI320:ROI333 RYE320:RYE333 SIA320:SIA333 SRW320:SRW333 TBS320:TBS333 TLO320:TLO333 TVK320:TVK333 UFG320:UFG333 UPC320:UPC333 UYY320:UYY333 VIU320:VIU333 VSQ320:VSQ333 WCM320:WCM333 WMI320:WMI333 WWE320:WWE333 WWE511:WWE520 ADK511:ADK520 HSI335:HSI336 ICE335:ICE336 IMA335:IMA336 IVW335:IVW336 JFS335:JFS336 JPO335:JPO336 JZK335:JZK336 KJG335:KJG336 KTC335:KTC336 LCY335:LCY336 LMU335:LMU336 LWQ335:LWQ336 MGM335:MGM336 MQI335:MQI336 NAE335:NAE336 NKA335:NKA336 NTW335:NTW336 ODS335:ODS336 ONO335:ONO336 OXK335:OXK336 PHG335:PHG336 PRC335:PRC336 QAY335:QAY336 QKU335:QKU336 QUQ335:QUQ336 REM335:REM336 ROI335:ROI336 RYE335:RYE336 SIA335:SIA336 SRW335:SRW336 TBS335:TBS336 TLO335:TLO336 TVK335:TVK336 UFG335:UFG336 UPC335:UPC336 UYY335:UYY336 VIU335:VIU336 VSQ335:VSQ336 WCM335:WCM336 WMI335:WMI336 WWE335:WWE336 TO335:TO336 JS335:JS336 ADK335:ADK336 ANG335:ANG336 AXC335:AXC336 BGY335:BGY336 BQU335:BQU336 CAQ335:CAQ336 CKM335:CKM336 CUI335:CUI336 DEE335:DEE336 DOA335:DOA336 DXW335:DXW336 EHS335:EHS336 ERO335:ERO336 FBK335:FBK336 FLG335:FLG336 FVC335:FVC336 GEY335:GEY336 GOU335:GOU336 GYQ335:GYQ336 HIM335:HIM336 TO511:TO520 WWE409:WWE422 WMI409:WMI422 WCM409:WCM422 VSQ409:VSQ422 VIU409:VIU422 UYY409:UYY422 UPC409:UPC422 UFG409:UFG422 TVK409:TVK422 TLO409:TLO422 TBS409:TBS422 SRW409:SRW422 SIA409:SIA422 RYE409:RYE422 ROI409:ROI422 REM409:REM422 QUQ409:QUQ422 QKU409:QKU422 QAY409:QAY422 PRC409:PRC422 PHG409:PHG422 OXK409:OXK422 ONO409:ONO422 ODS409:ODS422 NTW409:NTW422 NKA409:NKA422 NAE409:NAE422 MQI409:MQI422 MGM409:MGM422 LWQ409:LWQ422 LMU409:LMU422 LCY409:LCY422 KTC409:KTC422 KJG409:KJG422 JZK409:JZK422 JPO409:JPO422 JFS409:JFS422 IVW409:IVW422 IMA409:IMA422 ICE409:ICE422 HSI409:HSI422 HIM409:HIM422 GYQ409:GYQ422 GOU409:GOU422 GEY409:GEY422 FVC409:FVC422 FLG409:FLG422 FBK409:FBK422 ERO409:ERO422 EHS409:EHS422 DXW409:DXW422 DOA409:DOA422 DEE409:DEE422 CUI409:CUI422 CKM409:CKM422 CAQ409:CAQ422 BQU409:BQU422 BGY409:BGY422 AXC409:AXC422 ANG409:ANG422 ADK409:ADK422 TO409:TO422 JS409:JS422 JS451:JS453 TO451:TO453 ADK451:ADK453 ANG451:ANG453 AXC451:AXC453 BGY451:BGY453 BQU451:BQU453 CAQ451:CAQ453 CKM451:CKM453 CUI451:CUI453 DEE451:DEE453 DOA451:DOA453 DXW451:DXW453 EHS451:EHS453 ERO451:ERO453 FBK451:FBK453 FLG451:FLG453 FVC451:FVC453 GEY451:GEY453 GOU451:GOU453 GYQ451:GYQ453 HIM451:HIM453 HSI451:HSI453 ICE451:ICE453 IMA451:IMA453 IVW451:IVW453 JFS451:JFS453 JPO451:JPO453 JZK451:JZK453 KJG451:KJG453 KTC451:KTC453 LCY451:LCY453 LMU451:LMU453 LWQ451:LWQ453 MGM451:MGM453 MQI451:MQI453 NAE451:NAE453 NKA451:NKA453 NTW451:NTW453 ODS451:ODS453 ONO451:ONO453 OXK451:OXK453 PHG451:PHG453 PRC451:PRC453 QAY451:QAY453 QKU451:QKU453 QUQ451:QUQ453 REM451:REM453 ROI451:ROI453 RYE451:RYE453 SIA451:SIA453 SRW451:SRW453 TBS451:TBS453 TLO451:TLO453 TVK451:TVK453 UFG451:UFG453 UPC451:UPC453 UYY451:UYY453 VIU451:VIU453 VSQ451:VSQ453 WCM451:WCM453 WMI451:WMI453 WWE451:WWE453 JS511:JS520 WMI511:WMI520 WCM511:WCM520 VSQ511:VSQ520 VIU511:VIU520 UYY511:UYY520 UPC511:UPC520 UFG511:UFG520 TVK511:TVK520 TLO511:TLO520 TBS511:TBS520 SRW511:SRW520 SIA511:SIA520 RYE511:RYE520 ROI511:ROI520 REM511:REM520 QUQ511:QUQ520 QKU511:QKU520 QAY511:QAY520 PRC511:PRC520 PHG511:PHG520 OXK511:OXK520 ONO511:ONO520 ODS511:ODS520 NTW511:NTW520 NKA511:NKA520 NAE511:NAE520 MQI511:MQI520 MGM511:MGM520 LWQ511:LWQ520 LMU511:LMU520 LCY511:LCY520 KTC511:KTC520 KJG511:KJG520 JZK511:JZK520 JPO511:JPO520 JFS511:JFS520 IVW511:IVW520 IMA511:IMA520 ICE511:ICE520 HSI511:HSI520 HIM511:HIM520 Q368:R369 Q427:R429 Q409:R420 Q446:R446 Q509:R509 Q484:R484 Q455:R461 Q372:R382 Q406:R407 Q499:R500 Q302:R310 Q474:R474 Q362:R363 Q486:R490 Q350:R359 Q342:R348 Q476:R480 Q335:R336 Q325:R333 Q451:R453 Q503:R505 Q321:R321 Q323:R323 Q433:R444 Q391:R404 Q493:R493 Q495:R495 Q497:R497 Q512:R512 Q514:R520 Q339:R340" xr:uid="{00000000-0002-0000-0200-000001000000}">
      <formula1>0</formula1>
    </dataValidation>
    <dataValidation operator="greaterThanOrEqual" allowBlank="1" showInputMessage="1" showErrorMessage="1" sqref="Q576:R577 Q573:R573 Q557:R557 Q547:R547 Q432:R432 Q449:R449 Q300:R300 P467 Q511:R511 Q475:R475 Q472:R473 Q360:R361 Q349:R349 Q241:R241 Q364:R365 Q481:R481 Q579:R581 Q584:R585 Q587:R588 Q590:R592 Q322:R322 Q324:R324 Q421:R422 Q445:R445 Q506:R507 Q551:R552 Q405:R405 Q562:R562 Q513:R513 Q370:R370 Q314" xr:uid="{4D7D3F1D-D909-4BC5-BFC0-7723BB6CE33B}"/>
  </dataValidations>
  <pageMargins left="0.31496062992125984" right="0.70866141732283472" top="1.1811023622047245" bottom="0.55118110236220474" header="0.31496062992125984" footer="0"/>
  <pageSetup scale="35"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3" tint="0.59999389629810485"/>
  </sheetPr>
  <dimension ref="A1:Q110"/>
  <sheetViews>
    <sheetView showGridLines="0" zoomScaleNormal="100" workbookViewId="0">
      <selection activeCell="A4" sqref="A4"/>
    </sheetView>
  </sheetViews>
  <sheetFormatPr baseColWidth="10" defaultColWidth="11.42578125" defaultRowHeight="12.75" x14ac:dyDescent="0.2"/>
  <cols>
    <col min="1" max="1" width="33.28515625" style="207" customWidth="1"/>
    <col min="2" max="2" width="17" style="207" customWidth="1"/>
    <col min="3" max="3" width="14.140625" style="207" customWidth="1"/>
    <col min="4" max="4" width="12" style="207" customWidth="1"/>
    <col min="5" max="5" width="13.5703125" style="207" customWidth="1"/>
    <col min="6" max="6" width="18.5703125" style="207" customWidth="1"/>
    <col min="7" max="7" width="17" style="209" customWidth="1"/>
    <col min="8" max="8" width="12.85546875" style="209" customWidth="1"/>
    <col min="9" max="9" width="8.5703125" style="209" customWidth="1"/>
    <col min="10" max="10" width="20.140625" style="209" customWidth="1"/>
    <col min="11" max="11" width="11.42578125" style="209"/>
    <col min="12" max="12" width="8.5703125" style="209" customWidth="1"/>
    <col min="13" max="13" width="17.42578125" style="209" customWidth="1"/>
    <col min="14" max="14" width="44.7109375" style="209" customWidth="1"/>
    <col min="15" max="15" width="39" style="209" customWidth="1"/>
    <col min="16" max="17" width="11.42578125" style="209"/>
    <col min="18" max="16384" width="11.42578125" style="207"/>
  </cols>
  <sheetData>
    <row r="1" spans="1:15" ht="18" customHeight="1" x14ac:dyDescent="0.2">
      <c r="B1" s="208" t="s">
        <v>2128</v>
      </c>
      <c r="C1" s="208"/>
      <c r="D1" s="208"/>
      <c r="E1" s="208"/>
      <c r="F1" s="208"/>
      <c r="G1" s="208"/>
      <c r="H1" s="208"/>
    </row>
    <row r="2" spans="1:15" ht="21.75" customHeight="1" x14ac:dyDescent="0.2">
      <c r="B2" s="210" t="s">
        <v>1085</v>
      </c>
      <c r="C2" s="210"/>
      <c r="D2" s="210"/>
      <c r="E2" s="210"/>
      <c r="F2" s="210"/>
      <c r="G2" s="210"/>
      <c r="H2" s="210"/>
      <c r="J2" s="211" t="s">
        <v>1094</v>
      </c>
      <c r="K2" s="211"/>
      <c r="M2" s="211" t="s">
        <v>1100</v>
      </c>
      <c r="N2" s="211"/>
      <c r="O2" s="211"/>
    </row>
    <row r="3" spans="1:15" ht="7.5" hidden="1" customHeight="1" x14ac:dyDescent="0.2">
      <c r="B3" s="212" t="s">
        <v>204</v>
      </c>
      <c r="C3" s="212" t="s">
        <v>196</v>
      </c>
      <c r="D3" s="14"/>
      <c r="E3" s="14"/>
      <c r="F3" s="14"/>
      <c r="G3" s="14"/>
      <c r="H3" s="117"/>
      <c r="I3" s="117"/>
      <c r="J3" s="213"/>
      <c r="K3" s="213"/>
      <c r="M3" s="214"/>
      <c r="N3" s="214"/>
      <c r="O3" s="214"/>
    </row>
    <row r="4" spans="1:15" x14ac:dyDescent="0.2">
      <c r="A4" s="215" t="s">
        <v>2542</v>
      </c>
      <c r="B4" s="216" t="s">
        <v>200</v>
      </c>
      <c r="C4" s="217" t="s">
        <v>11</v>
      </c>
      <c r="D4" s="218" t="s">
        <v>1095</v>
      </c>
      <c r="E4" s="218" t="s">
        <v>2126</v>
      </c>
      <c r="F4" s="218" t="s">
        <v>2127</v>
      </c>
      <c r="G4" s="219" t="s">
        <v>12</v>
      </c>
      <c r="H4" s="117"/>
      <c r="I4" s="117"/>
      <c r="J4" s="220" t="s">
        <v>4</v>
      </c>
      <c r="K4" s="221">
        <f>'PLAN MEJORAMIENTO CGR - INVIAS'!AD605</f>
        <v>0.57824699435627103</v>
      </c>
      <c r="M4" s="222" t="s">
        <v>1103</v>
      </c>
      <c r="N4" s="222" t="s">
        <v>1101</v>
      </c>
      <c r="O4" s="222" t="s">
        <v>1102</v>
      </c>
    </row>
    <row r="5" spans="1:15" x14ac:dyDescent="0.2">
      <c r="A5" s="223" t="s">
        <v>1550</v>
      </c>
      <c r="B5" s="224" t="s">
        <v>201</v>
      </c>
      <c r="C5" s="225"/>
      <c r="D5" s="225">
        <v>54</v>
      </c>
      <c r="E5" s="225">
        <v>35</v>
      </c>
      <c r="F5" s="225">
        <v>1</v>
      </c>
      <c r="G5" s="225">
        <v>90</v>
      </c>
      <c r="H5" s="117"/>
      <c r="I5" s="117"/>
      <c r="J5" s="220" t="s">
        <v>3</v>
      </c>
      <c r="K5" s="221">
        <f>'PLAN MEJORAMIENTO CGR - INVIAS'!AD606</f>
        <v>0.55067148883997918</v>
      </c>
      <c r="M5" s="226" t="str">
        <f>B5</f>
        <v>R2014</v>
      </c>
      <c r="N5" s="227">
        <f>'PLAN MEJORAMIENTO CGR - INVIAS'!AD752</f>
        <v>0.60096554487179432</v>
      </c>
      <c r="O5" s="227">
        <f>'PLAN MEJORAMIENTO CGR - INVIAS'!AD753</f>
        <v>0.59175326871054956</v>
      </c>
    </row>
    <row r="6" spans="1:15" x14ac:dyDescent="0.2">
      <c r="A6" s="223" t="s">
        <v>1551</v>
      </c>
      <c r="B6" s="224" t="s">
        <v>202</v>
      </c>
      <c r="C6" s="225"/>
      <c r="D6" s="225">
        <v>51</v>
      </c>
      <c r="E6" s="225">
        <v>30</v>
      </c>
      <c r="F6" s="225">
        <v>2</v>
      </c>
      <c r="G6" s="225">
        <v>83</v>
      </c>
      <c r="H6" s="117"/>
      <c r="I6" s="117"/>
      <c r="M6" s="226" t="str">
        <f>B6</f>
        <v>R2015</v>
      </c>
      <c r="N6" s="227">
        <f>'PLAN MEJORAMIENTO CGR - INVIAS'!AD745</f>
        <v>0.62231513980980202</v>
      </c>
      <c r="O6" s="227">
        <f>'PLAN MEJORAMIENTO CGR - INVIAS'!AD746</f>
        <v>0.60238112131739607</v>
      </c>
    </row>
    <row r="7" spans="1:15" x14ac:dyDescent="0.2">
      <c r="A7" s="223" t="s">
        <v>1552</v>
      </c>
      <c r="B7" s="224" t="s">
        <v>203</v>
      </c>
      <c r="C7" s="225"/>
      <c r="D7" s="225">
        <v>4</v>
      </c>
      <c r="E7" s="225">
        <v>3</v>
      </c>
      <c r="F7" s="225"/>
      <c r="G7" s="225">
        <v>7</v>
      </c>
      <c r="H7" s="117"/>
      <c r="I7" s="117"/>
      <c r="M7" s="226" t="str">
        <f t="shared" ref="M7:M15" si="0">B7</f>
        <v>D2016</v>
      </c>
      <c r="N7" s="227">
        <f>'PLAN MEJORAMIENTO CGR - INVIAS'!AD724</f>
        <v>0.58110979929161755</v>
      </c>
      <c r="O7" s="227">
        <f>'PLAN MEJORAMIENTO CGR - INVIAS'!AD725</f>
        <v>0.58110979929161755</v>
      </c>
    </row>
    <row r="8" spans="1:15" x14ac:dyDescent="0.2">
      <c r="A8" s="223" t="s">
        <v>1553</v>
      </c>
      <c r="B8" s="224" t="s">
        <v>230</v>
      </c>
      <c r="C8" s="225"/>
      <c r="D8" s="225">
        <v>8</v>
      </c>
      <c r="E8" s="225"/>
      <c r="F8" s="225"/>
      <c r="G8" s="225">
        <v>8</v>
      </c>
      <c r="H8" s="117"/>
      <c r="I8" s="117"/>
      <c r="M8" s="226" t="str">
        <f t="shared" si="0"/>
        <v>EVP2016</v>
      </c>
      <c r="N8" s="227">
        <f>'PLAN MEJORAMIENTO CGR - INVIAS'!AD738</f>
        <v>1</v>
      </c>
      <c r="O8" s="227">
        <f>'PLAN MEJORAMIENTO CGR - INVIAS'!AD739</f>
        <v>1</v>
      </c>
    </row>
    <row r="9" spans="1:15" x14ac:dyDescent="0.2">
      <c r="A9" s="223" t="s">
        <v>1554</v>
      </c>
      <c r="B9" s="224" t="s">
        <v>231</v>
      </c>
      <c r="C9" s="225"/>
      <c r="D9" s="225">
        <v>13</v>
      </c>
      <c r="E9" s="225">
        <v>14</v>
      </c>
      <c r="F9" s="225"/>
      <c r="G9" s="225">
        <v>27</v>
      </c>
      <c r="H9" s="117"/>
      <c r="I9" s="117"/>
      <c r="M9" s="226" t="str">
        <f t="shared" si="0"/>
        <v>ECP2016</v>
      </c>
      <c r="N9" s="227">
        <f>'PLAN MEJORAMIENTO CGR - INVIAS'!AD731</f>
        <v>0.47871042250233437</v>
      </c>
      <c r="O9" s="227">
        <f>'PLAN MEJORAMIENTO CGR - INVIAS'!AD732</f>
        <v>0.47871042250233437</v>
      </c>
    </row>
    <row r="10" spans="1:15" x14ac:dyDescent="0.2">
      <c r="A10" s="228" t="s">
        <v>1555</v>
      </c>
      <c r="B10" s="224" t="s">
        <v>306</v>
      </c>
      <c r="C10" s="225"/>
      <c r="D10" s="225">
        <v>57</v>
      </c>
      <c r="E10" s="225">
        <v>22</v>
      </c>
      <c r="F10" s="225"/>
      <c r="G10" s="225">
        <v>79</v>
      </c>
      <c r="H10" s="117"/>
      <c r="I10" s="117"/>
      <c r="M10" s="226" t="str">
        <f t="shared" si="0"/>
        <v>R2016</v>
      </c>
      <c r="N10" s="227">
        <f>'PLAN MEJORAMIENTO CGR - INVIAS'!AD717</f>
        <v>0.65394927536231851</v>
      </c>
      <c r="O10" s="227">
        <f>'PLAN MEJORAMIENTO CGR - INVIAS'!AD718</f>
        <v>0.65394927536231851</v>
      </c>
    </row>
    <row r="11" spans="1:15" x14ac:dyDescent="0.2">
      <c r="A11" s="223" t="s">
        <v>1556</v>
      </c>
      <c r="B11" s="224" t="s">
        <v>1041</v>
      </c>
      <c r="C11" s="225"/>
      <c r="D11" s="225">
        <v>2</v>
      </c>
      <c r="E11" s="225">
        <v>2</v>
      </c>
      <c r="F11" s="225"/>
      <c r="G11" s="225">
        <v>4</v>
      </c>
      <c r="H11" s="117"/>
      <c r="I11" s="117"/>
      <c r="M11" s="226" t="str">
        <f t="shared" si="0"/>
        <v>AC2017</v>
      </c>
      <c r="N11" s="227">
        <f>'PLAN MEJORAMIENTO CGR - INVIAS'!AD710</f>
        <v>0.69646569646569645</v>
      </c>
      <c r="O11" s="227">
        <f>'PLAN MEJORAMIENTO CGR - INVIAS'!AD711</f>
        <v>0.69646569646569645</v>
      </c>
    </row>
    <row r="12" spans="1:15" x14ac:dyDescent="0.2">
      <c r="A12" s="223" t="s">
        <v>1557</v>
      </c>
      <c r="B12" s="224" t="s">
        <v>1225</v>
      </c>
      <c r="C12" s="225"/>
      <c r="D12" s="225">
        <v>31</v>
      </c>
      <c r="E12" s="225">
        <v>30</v>
      </c>
      <c r="F12" s="225"/>
      <c r="G12" s="225">
        <v>61</v>
      </c>
      <c r="H12" s="117"/>
      <c r="I12" s="117"/>
      <c r="M12" s="226" t="str">
        <f t="shared" si="0"/>
        <v>AF2017</v>
      </c>
      <c r="N12" s="227">
        <f>'PLAN MEJORAMIENTO CGR - INVIAS'!AD703</f>
        <v>0.5531538428324696</v>
      </c>
      <c r="O12" s="227">
        <f>'PLAN MEJORAMIENTO CGR - INVIAS'!AD704</f>
        <v>0.5531538428324696</v>
      </c>
    </row>
    <row r="13" spans="1:15" x14ac:dyDescent="0.2">
      <c r="A13" s="223" t="s">
        <v>1558</v>
      </c>
      <c r="B13" s="224" t="s">
        <v>1316</v>
      </c>
      <c r="C13" s="225"/>
      <c r="D13" s="225">
        <v>3</v>
      </c>
      <c r="E13" s="225">
        <v>5</v>
      </c>
      <c r="F13" s="225"/>
      <c r="G13" s="225">
        <v>8</v>
      </c>
      <c r="H13" s="117"/>
      <c r="I13" s="117"/>
      <c r="J13" s="229"/>
      <c r="M13" s="226" t="str">
        <f t="shared" si="0"/>
        <v>ADP2017</v>
      </c>
      <c r="N13" s="227">
        <f>'PLAN MEJORAMIENTO CGR - INVIAS'!AD696</f>
        <v>0.14407894736842106</v>
      </c>
      <c r="O13" s="227">
        <f>'PLAN MEJORAMIENTO CGR - INVIAS'!AD697</f>
        <v>0.14407894736842106</v>
      </c>
    </row>
    <row r="14" spans="1:15" ht="12.75" customHeight="1" x14ac:dyDescent="0.2">
      <c r="A14" s="228" t="s">
        <v>1559</v>
      </c>
      <c r="B14" s="224" t="s">
        <v>1406</v>
      </c>
      <c r="C14" s="225"/>
      <c r="D14" s="225">
        <v>1</v>
      </c>
      <c r="E14" s="225">
        <v>30</v>
      </c>
      <c r="F14" s="225"/>
      <c r="G14" s="225">
        <v>31</v>
      </c>
      <c r="H14" s="117"/>
      <c r="I14" s="117"/>
      <c r="J14" s="230"/>
      <c r="M14" s="226" t="str">
        <f t="shared" si="0"/>
        <v>ACSRT17</v>
      </c>
      <c r="N14" s="227">
        <f>'PLAN MEJORAMIENTO CGR - INVIAS'!AD689</f>
        <v>0.12234494477485131</v>
      </c>
      <c r="O14" s="227">
        <f>'PLAN MEJORAMIENTO CGR - INVIAS'!AD690</f>
        <v>0.12234494477485131</v>
      </c>
    </row>
    <row r="15" spans="1:15" ht="12.75" customHeight="1" x14ac:dyDescent="0.2">
      <c r="A15" s="223" t="s">
        <v>1798</v>
      </c>
      <c r="B15" s="224" t="s">
        <v>1544</v>
      </c>
      <c r="C15" s="231"/>
      <c r="D15" s="232">
        <v>1</v>
      </c>
      <c r="E15" s="232">
        <v>4</v>
      </c>
      <c r="F15" s="232"/>
      <c r="G15" s="233">
        <v>5</v>
      </c>
      <c r="H15" s="117"/>
      <c r="I15" s="117"/>
      <c r="M15" s="226" t="str">
        <f t="shared" si="0"/>
        <v>APCSMF18</v>
      </c>
      <c r="N15" s="227">
        <f>'PLAN MEJORAMIENTO CGR - INVIAS'!AD682</f>
        <v>0.75555555555555554</v>
      </c>
      <c r="O15" s="227">
        <f>'PLAN MEJORAMIENTO CGR - INVIAS'!AD683</f>
        <v>0.75555555555555554</v>
      </c>
    </row>
    <row r="16" spans="1:15" x14ac:dyDescent="0.2">
      <c r="A16" s="223" t="s">
        <v>1748</v>
      </c>
      <c r="B16" s="224" t="s">
        <v>1569</v>
      </c>
      <c r="C16" s="231"/>
      <c r="D16" s="232">
        <v>73</v>
      </c>
      <c r="E16" s="232">
        <v>27</v>
      </c>
      <c r="F16" s="232"/>
      <c r="G16" s="233">
        <v>100</v>
      </c>
      <c r="H16" s="117"/>
      <c r="I16" s="117"/>
      <c r="M16" s="226" t="str">
        <f t="shared" ref="M16:M21" si="1">B16</f>
        <v>AF2018</v>
      </c>
      <c r="N16" s="227">
        <f>'PLAN MEJORAMIENTO CGR - INVIAS'!AD675</f>
        <v>0.65288862291312855</v>
      </c>
      <c r="O16" s="227">
        <f>'PLAN MEJORAMIENTO CGR - INVIAS'!AD676</f>
        <v>0.65288862291312855</v>
      </c>
    </row>
    <row r="17" spans="1:15" x14ac:dyDescent="0.2">
      <c r="A17" s="228"/>
      <c r="B17" s="224" t="s">
        <v>1789</v>
      </c>
      <c r="C17" s="231"/>
      <c r="D17" s="232">
        <v>4</v>
      </c>
      <c r="E17" s="232">
        <v>4</v>
      </c>
      <c r="F17" s="232"/>
      <c r="G17" s="233">
        <v>8</v>
      </c>
      <c r="H17" s="117"/>
      <c r="I17" s="117"/>
      <c r="M17" s="226" t="str">
        <f t="shared" si="1"/>
        <v>ACTL2018</v>
      </c>
      <c r="N17" s="227">
        <f>'PLAN MEJORAMIENTO CGR - INVIAS'!AD668</f>
        <v>0.56880108991825618</v>
      </c>
      <c r="O17" s="227">
        <f>'PLAN MEJORAMIENTO CGR - INVIAS'!AD669</f>
        <v>0.56880108991825618</v>
      </c>
    </row>
    <row r="18" spans="1:15" x14ac:dyDescent="0.2">
      <c r="A18" s="223" t="s">
        <v>2130</v>
      </c>
      <c r="B18" s="234" t="s">
        <v>2101</v>
      </c>
      <c r="C18" s="231"/>
      <c r="D18" s="232">
        <v>3</v>
      </c>
      <c r="E18" s="232">
        <v>4</v>
      </c>
      <c r="F18" s="232"/>
      <c r="G18" s="233">
        <v>7</v>
      </c>
      <c r="H18" s="117"/>
      <c r="I18" s="117"/>
      <c r="M18" s="226" t="str">
        <f t="shared" si="1"/>
        <v>ACPP</v>
      </c>
      <c r="N18" s="227">
        <f>'PLAN MEJORAMIENTO CGR - INVIAS'!AD661</f>
        <v>0.47890792291220557</v>
      </c>
      <c r="O18" s="227">
        <f>'PLAN MEJORAMIENTO CGR - INVIAS'!AD662</f>
        <v>0.47890792291220557</v>
      </c>
    </row>
    <row r="19" spans="1:15" x14ac:dyDescent="0.2">
      <c r="A19" s="223" t="s">
        <v>2131</v>
      </c>
      <c r="B19" s="234" t="s">
        <v>2118</v>
      </c>
      <c r="C19" s="231"/>
      <c r="D19" s="232">
        <v>14</v>
      </c>
      <c r="E19" s="232">
        <v>9</v>
      </c>
      <c r="F19" s="232"/>
      <c r="G19" s="233">
        <v>23</v>
      </c>
      <c r="H19" s="117"/>
      <c r="I19" s="117"/>
      <c r="M19" s="226" t="str">
        <f t="shared" si="1"/>
        <v>AF2019</v>
      </c>
      <c r="N19" s="227">
        <f>'PLAN MEJORAMIENTO CGR - INVIAS'!AD654</f>
        <v>0.65368679775280913</v>
      </c>
      <c r="O19" s="227">
        <f>'PLAN MEJORAMIENTO CGR - INVIAS'!AD655</f>
        <v>0.65368679775280913</v>
      </c>
    </row>
    <row r="20" spans="1:15" x14ac:dyDescent="0.2">
      <c r="A20" s="235" t="s">
        <v>2338</v>
      </c>
      <c r="B20" s="236" t="s">
        <v>2293</v>
      </c>
      <c r="C20" s="232"/>
      <c r="D20" s="232"/>
      <c r="E20" s="232">
        <v>2</v>
      </c>
      <c r="F20" s="232"/>
      <c r="G20" s="232">
        <v>2</v>
      </c>
      <c r="H20" s="117"/>
      <c r="I20" s="237"/>
      <c r="M20" s="226" t="str">
        <f t="shared" si="1"/>
        <v>AEFC</v>
      </c>
      <c r="N20" s="227">
        <f>'PLAN MEJORAMIENTO CGR - INVIAS'!AD647</f>
        <v>0</v>
      </c>
      <c r="O20" s="227">
        <f>'PLAN MEJORAMIENTO CGR - INVIAS'!AD648</f>
        <v>0</v>
      </c>
    </row>
    <row r="21" spans="1:15" x14ac:dyDescent="0.2">
      <c r="A21" s="235" t="s">
        <v>2538</v>
      </c>
      <c r="B21" s="238" t="s">
        <v>2412</v>
      </c>
      <c r="C21" s="232">
        <v>7</v>
      </c>
      <c r="D21" s="232">
        <v>1</v>
      </c>
      <c r="E21" s="232">
        <v>9</v>
      </c>
      <c r="F21" s="232"/>
      <c r="G21" s="232">
        <v>17</v>
      </c>
      <c r="H21" s="117"/>
      <c r="I21" s="239"/>
      <c r="M21" s="226" t="str">
        <f t="shared" si="1"/>
        <v>AC2019</v>
      </c>
      <c r="N21" s="227">
        <f>'PLAN MEJORAMIENTO CGR - INVIAS'!AD633</f>
        <v>0.29999999999999993</v>
      </c>
      <c r="O21" s="227">
        <f>'PLAN MEJORAMIENTO CGR - INVIAS'!AD634</f>
        <v>0.1824104234527687</v>
      </c>
    </row>
    <row r="22" spans="1:15" x14ac:dyDescent="0.2">
      <c r="A22" s="235" t="s">
        <v>2539</v>
      </c>
      <c r="B22" s="236" t="s">
        <v>2486</v>
      </c>
      <c r="C22" s="232">
        <v>6</v>
      </c>
      <c r="D22" s="232"/>
      <c r="E22" s="232">
        <v>1</v>
      </c>
      <c r="F22" s="232"/>
      <c r="G22" s="232">
        <v>7</v>
      </c>
      <c r="H22" s="117"/>
      <c r="I22" s="239"/>
      <c r="M22" s="226" t="str">
        <f>B22</f>
        <v>AT73</v>
      </c>
      <c r="N22" s="227">
        <f>'PLAN MEJORAMIENTO CGR - INVIAS'!AD612</f>
        <v>0.30000000000000004</v>
      </c>
      <c r="O22" s="227">
        <f>'PLAN MEJORAMIENTO CGR - INVIAS'!AD613</f>
        <v>2.814258911819888E-2</v>
      </c>
    </row>
    <row r="23" spans="1:15" x14ac:dyDescent="0.2">
      <c r="A23" s="240" t="s">
        <v>2540</v>
      </c>
      <c r="B23" s="238" t="s">
        <v>2487</v>
      </c>
      <c r="C23" s="232">
        <v>1</v>
      </c>
      <c r="D23" s="232"/>
      <c r="E23" s="232"/>
      <c r="F23" s="232"/>
      <c r="G23" s="232">
        <v>1</v>
      </c>
      <c r="H23" s="117"/>
      <c r="I23" s="239"/>
      <c r="M23" s="226" t="str">
        <f>B23</f>
        <v>AT74</v>
      </c>
      <c r="N23" s="227">
        <f>'PLAN MEJORAMIENTO CGR - INVIAS'!AD619</f>
        <v>0</v>
      </c>
      <c r="O23" s="227">
        <f>'PLAN MEJORAMIENTO CGR - INVIAS'!AD620</f>
        <v>0</v>
      </c>
    </row>
    <row r="24" spans="1:15" x14ac:dyDescent="0.2">
      <c r="A24" s="240" t="s">
        <v>2541</v>
      </c>
      <c r="B24" s="238" t="s">
        <v>2488</v>
      </c>
      <c r="C24" s="232">
        <v>7</v>
      </c>
      <c r="D24" s="232"/>
      <c r="E24" s="232">
        <v>5</v>
      </c>
      <c r="F24" s="232"/>
      <c r="G24" s="232">
        <v>12</v>
      </c>
      <c r="H24" s="117"/>
      <c r="I24" s="239"/>
      <c r="M24" s="226" t="str">
        <f>B24</f>
        <v>AT75</v>
      </c>
      <c r="N24" s="227">
        <f>'PLAN MEJORAMIENTO CGR - INVIAS'!AD626</f>
        <v>0.30000000000000004</v>
      </c>
      <c r="O24" s="227">
        <f>'PLAN MEJORAMIENTO CGR - INVIAS'!AD627</f>
        <v>9.101941747572817E-2</v>
      </c>
    </row>
    <row r="25" spans="1:15" x14ac:dyDescent="0.2">
      <c r="A25" s="240" t="s">
        <v>2346</v>
      </c>
      <c r="B25" s="238" t="s">
        <v>2489</v>
      </c>
      <c r="C25" s="232">
        <v>2</v>
      </c>
      <c r="D25" s="232"/>
      <c r="E25" s="232">
        <v>9</v>
      </c>
      <c r="F25" s="232"/>
      <c r="G25" s="232">
        <v>11</v>
      </c>
      <c r="H25" s="117"/>
      <c r="I25" s="239"/>
      <c r="M25" s="226" t="str">
        <f>B25</f>
        <v>AT75-OCAD PAZ</v>
      </c>
      <c r="N25" s="227">
        <f>'PLAN MEJORAMIENTO CGR - INVIAS'!AD640</f>
        <v>6.6666666666666666E-2</v>
      </c>
      <c r="O25" s="227">
        <f>'PLAN MEJORAMIENTO CGR - INVIAS'!AD641</f>
        <v>3.4963579604578562E-2</v>
      </c>
    </row>
    <row r="26" spans="1:15" x14ac:dyDescent="0.2">
      <c r="A26" s="241"/>
      <c r="B26" s="219" t="s">
        <v>12</v>
      </c>
      <c r="C26" s="242">
        <v>23</v>
      </c>
      <c r="D26" s="242">
        <v>320</v>
      </c>
      <c r="E26" s="242">
        <v>245</v>
      </c>
      <c r="F26" s="242">
        <v>3</v>
      </c>
      <c r="G26" s="242">
        <v>591</v>
      </c>
      <c r="H26" s="117"/>
      <c r="I26" s="239"/>
      <c r="M26" s="222" t="s">
        <v>1104</v>
      </c>
      <c r="N26" s="243">
        <f>'PLAN MEJORAMIENTO CGR - INVIAS'!AD605</f>
        <v>0.57824699435627103</v>
      </c>
      <c r="O26" s="243">
        <f>'PLAN MEJORAMIENTO CGR - INVIAS'!AD606</f>
        <v>0.55067148883997918</v>
      </c>
    </row>
    <row r="27" spans="1:15" x14ac:dyDescent="0.2">
      <c r="A27" s="244"/>
      <c r="B27" s="117"/>
      <c r="C27" s="117"/>
      <c r="D27" s="117"/>
      <c r="E27" s="117"/>
      <c r="F27" s="117"/>
      <c r="G27" s="117"/>
      <c r="H27" s="117"/>
      <c r="I27" s="239"/>
    </row>
    <row r="28" spans="1:15" x14ac:dyDescent="0.2">
      <c r="B28" s="245" t="s">
        <v>2547</v>
      </c>
      <c r="C28" s="245"/>
      <c r="D28" s="245"/>
      <c r="E28" s="245"/>
      <c r="F28" s="245"/>
      <c r="G28" s="245"/>
      <c r="H28" s="246"/>
      <c r="I28" s="239"/>
    </row>
    <row r="29" spans="1:15" x14ac:dyDescent="0.2">
      <c r="B29" s="245"/>
      <c r="C29" s="245"/>
      <c r="D29" s="245"/>
      <c r="E29" s="245"/>
      <c r="F29" s="245"/>
      <c r="G29" s="245"/>
      <c r="H29" s="246"/>
      <c r="I29" s="239"/>
    </row>
    <row r="30" spans="1:15" x14ac:dyDescent="0.2">
      <c r="B30" s="245"/>
      <c r="C30" s="245"/>
      <c r="D30" s="245"/>
      <c r="E30" s="245"/>
      <c r="F30" s="245"/>
      <c r="G30" s="245"/>
      <c r="H30" s="246"/>
      <c r="I30" s="239"/>
    </row>
    <row r="31" spans="1:15" x14ac:dyDescent="0.2">
      <c r="B31" s="245"/>
      <c r="C31" s="245"/>
      <c r="D31" s="245"/>
      <c r="E31" s="245"/>
      <c r="F31" s="245"/>
      <c r="G31" s="245"/>
      <c r="H31" s="246"/>
      <c r="I31" s="239"/>
    </row>
    <row r="32" spans="1:15" x14ac:dyDescent="0.2">
      <c r="B32" s="245"/>
      <c r="C32" s="245"/>
      <c r="D32" s="245"/>
      <c r="E32" s="245"/>
      <c r="F32" s="245"/>
      <c r="G32" s="245"/>
      <c r="H32" s="246"/>
      <c r="I32" s="239"/>
    </row>
    <row r="33" spans="2:17" x14ac:dyDescent="0.2">
      <c r="B33" s="245"/>
      <c r="C33" s="245"/>
      <c r="D33" s="245"/>
      <c r="E33" s="245"/>
      <c r="F33" s="245"/>
      <c r="G33" s="245"/>
      <c r="H33" s="246"/>
      <c r="I33" s="239"/>
    </row>
    <row r="34" spans="2:17" x14ac:dyDescent="0.2">
      <c r="B34" s="245"/>
      <c r="C34" s="245"/>
      <c r="D34" s="245"/>
      <c r="E34" s="245"/>
      <c r="F34" s="245"/>
      <c r="G34" s="245"/>
      <c r="H34" s="246"/>
      <c r="I34" s="239"/>
    </row>
    <row r="35" spans="2:17" x14ac:dyDescent="0.2">
      <c r="B35" s="247"/>
      <c r="C35" s="248"/>
      <c r="D35" s="248"/>
      <c r="E35" s="248"/>
      <c r="F35" s="248"/>
      <c r="G35" s="248"/>
      <c r="H35" s="248"/>
      <c r="I35" s="239"/>
    </row>
    <row r="36" spans="2:17" ht="13.5" customHeight="1" x14ac:dyDescent="0.2">
      <c r="B36" s="249" t="s">
        <v>1514</v>
      </c>
      <c r="C36" s="250"/>
      <c r="D36" s="250"/>
      <c r="E36" s="250"/>
      <c r="F36" s="250"/>
      <c r="G36" s="250"/>
      <c r="H36" s="251"/>
      <c r="I36" s="237"/>
    </row>
    <row r="37" spans="2:17" ht="15" customHeight="1" x14ac:dyDescent="0.2">
      <c r="B37" s="252" t="s">
        <v>2501</v>
      </c>
      <c r="C37" s="252"/>
      <c r="D37" s="252"/>
      <c r="E37" s="252"/>
      <c r="F37" s="252"/>
      <c r="G37" s="252"/>
      <c r="H37" s="252"/>
      <c r="I37" s="237"/>
    </row>
    <row r="38" spans="2:17" ht="15" customHeight="1" x14ac:dyDescent="0.2">
      <c r="B38" s="253"/>
      <c r="C38" s="253"/>
      <c r="D38" s="253"/>
      <c r="E38" s="253"/>
      <c r="F38" s="253"/>
      <c r="G38" s="253"/>
      <c r="H38" s="253"/>
      <c r="I38" s="237"/>
    </row>
    <row r="39" spans="2:17" s="255" customFormat="1" ht="15" customHeight="1" x14ac:dyDescent="0.2">
      <c r="B39" s="253"/>
      <c r="C39" s="253"/>
      <c r="D39" s="253"/>
      <c r="E39" s="253"/>
      <c r="F39" s="253"/>
      <c r="G39" s="253"/>
      <c r="H39" s="253"/>
      <c r="I39" s="237"/>
      <c r="J39" s="254"/>
      <c r="K39" s="254"/>
      <c r="L39" s="254"/>
      <c r="N39" s="254"/>
      <c r="O39" s="254"/>
      <c r="P39" s="254"/>
      <c r="Q39" s="254"/>
    </row>
    <row r="40" spans="2:17" s="255" customFormat="1" ht="15" customHeight="1" x14ac:dyDescent="0.2">
      <c r="B40" s="253"/>
      <c r="C40" s="253"/>
      <c r="D40" s="253"/>
      <c r="E40" s="253"/>
      <c r="F40" s="253"/>
      <c r="G40" s="253"/>
      <c r="H40" s="253"/>
      <c r="I40" s="237"/>
      <c r="J40" s="254"/>
      <c r="K40" s="254"/>
      <c r="L40" s="254"/>
      <c r="N40" s="254"/>
      <c r="O40" s="254"/>
      <c r="P40" s="254"/>
      <c r="Q40" s="254"/>
    </row>
    <row r="41" spans="2:17" ht="15" customHeight="1" x14ac:dyDescent="0.2">
      <c r="B41" s="253"/>
      <c r="C41" s="253"/>
      <c r="D41" s="253"/>
      <c r="E41" s="253"/>
      <c r="F41" s="253"/>
      <c r="G41" s="253"/>
      <c r="H41" s="253"/>
      <c r="I41" s="237"/>
    </row>
    <row r="42" spans="2:17" ht="15" customHeight="1" x14ac:dyDescent="0.2">
      <c r="B42" s="253"/>
      <c r="C42" s="253"/>
      <c r="D42" s="253"/>
      <c r="E42" s="253"/>
      <c r="F42" s="253"/>
      <c r="G42" s="253"/>
      <c r="H42" s="253"/>
      <c r="I42" s="117"/>
    </row>
    <row r="43" spans="2:17" ht="15" customHeight="1" x14ac:dyDescent="0.2">
      <c r="B43" s="253"/>
      <c r="C43" s="253"/>
      <c r="D43" s="253"/>
      <c r="E43" s="253"/>
      <c r="F43" s="253"/>
      <c r="G43" s="253"/>
      <c r="H43" s="253"/>
      <c r="I43" s="117"/>
    </row>
    <row r="44" spans="2:17" ht="15" customHeight="1" x14ac:dyDescent="0.2">
      <c r="B44" s="253"/>
      <c r="C44" s="253"/>
      <c r="D44" s="253"/>
      <c r="E44" s="253"/>
      <c r="F44" s="253"/>
      <c r="G44" s="253"/>
      <c r="H44" s="253"/>
      <c r="I44" s="117"/>
    </row>
    <row r="45" spans="2:17" ht="15" customHeight="1" x14ac:dyDescent="0.2">
      <c r="B45" s="253"/>
      <c r="C45" s="253"/>
      <c r="D45" s="253"/>
      <c r="E45" s="253"/>
      <c r="F45" s="253"/>
      <c r="G45" s="253"/>
      <c r="H45" s="253"/>
      <c r="I45" s="117"/>
    </row>
    <row r="46" spans="2:17" ht="15" customHeight="1" x14ac:dyDescent="0.2">
      <c r="B46" s="253"/>
      <c r="C46" s="253"/>
      <c r="D46" s="253"/>
      <c r="E46" s="253"/>
      <c r="F46" s="253"/>
      <c r="G46" s="253"/>
      <c r="H46" s="253"/>
      <c r="I46" s="117"/>
    </row>
    <row r="47" spans="2:17" x14ac:dyDescent="0.2">
      <c r="B47" s="253"/>
      <c r="C47" s="253"/>
      <c r="D47" s="253"/>
      <c r="E47" s="253"/>
      <c r="F47" s="253"/>
      <c r="G47" s="253"/>
      <c r="H47" s="253"/>
      <c r="I47" s="117"/>
    </row>
    <row r="48" spans="2:17" x14ac:dyDescent="0.2">
      <c r="B48" s="253"/>
      <c r="C48" s="253"/>
      <c r="D48" s="253"/>
      <c r="E48" s="253"/>
      <c r="F48" s="253"/>
      <c r="G48" s="253"/>
      <c r="H48" s="253"/>
      <c r="I48" s="117"/>
    </row>
    <row r="49" spans="2:9" x14ac:dyDescent="0.2">
      <c r="B49" s="253"/>
      <c r="C49" s="253"/>
      <c r="D49" s="253"/>
      <c r="E49" s="253"/>
      <c r="F49" s="253"/>
      <c r="G49" s="253"/>
      <c r="H49" s="253"/>
      <c r="I49" s="117"/>
    </row>
    <row r="50" spans="2:9" x14ac:dyDescent="0.2">
      <c r="B50" s="253"/>
      <c r="C50" s="253"/>
      <c r="D50" s="253"/>
      <c r="E50" s="253"/>
      <c r="F50" s="253"/>
      <c r="G50" s="253"/>
      <c r="H50" s="253"/>
      <c r="I50" s="117"/>
    </row>
    <row r="51" spans="2:9" x14ac:dyDescent="0.2">
      <c r="B51" s="253"/>
      <c r="C51" s="253"/>
      <c r="D51" s="253"/>
      <c r="E51" s="253"/>
      <c r="F51" s="253"/>
      <c r="G51" s="253"/>
      <c r="H51" s="253"/>
      <c r="I51" s="117"/>
    </row>
    <row r="52" spans="2:9" x14ac:dyDescent="0.2">
      <c r="B52" s="253"/>
      <c r="C52" s="253"/>
      <c r="D52" s="253"/>
      <c r="E52" s="253"/>
      <c r="F52" s="253"/>
      <c r="G52" s="253"/>
      <c r="H52" s="253"/>
      <c r="I52" s="117"/>
    </row>
    <row r="53" spans="2:9" x14ac:dyDescent="0.2">
      <c r="B53" s="253"/>
      <c r="C53" s="253"/>
      <c r="D53" s="253"/>
      <c r="E53" s="253"/>
      <c r="F53" s="253"/>
      <c r="G53" s="253"/>
      <c r="H53" s="253"/>
    </row>
    <row r="54" spans="2:9" x14ac:dyDescent="0.2">
      <c r="B54" s="253"/>
      <c r="C54" s="253"/>
      <c r="D54" s="253"/>
      <c r="E54" s="253"/>
      <c r="F54" s="253"/>
      <c r="G54" s="253"/>
      <c r="H54" s="253"/>
    </row>
    <row r="55" spans="2:9" x14ac:dyDescent="0.2">
      <c r="B55" s="253"/>
      <c r="C55" s="253"/>
      <c r="D55" s="253"/>
      <c r="E55" s="253"/>
      <c r="F55" s="253"/>
      <c r="G55" s="253"/>
      <c r="H55" s="253"/>
    </row>
    <row r="56" spans="2:9" x14ac:dyDescent="0.2">
      <c r="B56" s="253"/>
      <c r="C56" s="253"/>
      <c r="D56" s="253"/>
      <c r="E56" s="253"/>
      <c r="F56" s="253"/>
      <c r="G56" s="253"/>
      <c r="H56" s="253"/>
    </row>
    <row r="57" spans="2:9" x14ac:dyDescent="0.2">
      <c r="B57" s="253"/>
      <c r="C57" s="253"/>
      <c r="D57" s="253"/>
      <c r="E57" s="253"/>
      <c r="F57" s="253"/>
      <c r="G57" s="253"/>
      <c r="H57" s="253"/>
    </row>
    <row r="58" spans="2:9" x14ac:dyDescent="0.2">
      <c r="B58" s="253"/>
      <c r="C58" s="253"/>
      <c r="D58" s="253"/>
      <c r="E58" s="253"/>
      <c r="F58" s="253"/>
      <c r="G58" s="253"/>
      <c r="H58" s="253"/>
    </row>
    <row r="59" spans="2:9" x14ac:dyDescent="0.2">
      <c r="B59" s="253"/>
      <c r="C59" s="253"/>
      <c r="D59" s="253"/>
      <c r="E59" s="253"/>
      <c r="F59" s="253"/>
      <c r="G59" s="253"/>
      <c r="H59" s="253"/>
    </row>
    <row r="60" spans="2:9" x14ac:dyDescent="0.2">
      <c r="B60" s="253"/>
      <c r="C60" s="253"/>
      <c r="D60" s="253"/>
      <c r="E60" s="253"/>
      <c r="F60" s="253"/>
      <c r="G60" s="253"/>
      <c r="H60" s="253"/>
    </row>
    <row r="61" spans="2:9" x14ac:dyDescent="0.2">
      <c r="B61" s="253"/>
      <c r="C61" s="253"/>
      <c r="D61" s="253"/>
      <c r="E61" s="253"/>
      <c r="F61" s="253"/>
      <c r="G61" s="253"/>
      <c r="H61" s="253"/>
    </row>
    <row r="62" spans="2:9" x14ac:dyDescent="0.2">
      <c r="B62" s="253"/>
      <c r="C62" s="253"/>
      <c r="D62" s="253"/>
      <c r="E62" s="253"/>
      <c r="F62" s="253"/>
      <c r="G62" s="253"/>
      <c r="H62" s="253"/>
    </row>
    <row r="63" spans="2:9" x14ac:dyDescent="0.2">
      <c r="B63" s="253"/>
      <c r="C63" s="253"/>
      <c r="D63" s="253"/>
      <c r="E63" s="253"/>
      <c r="F63" s="253"/>
      <c r="G63" s="253"/>
      <c r="H63" s="253"/>
    </row>
    <row r="64" spans="2:9" x14ac:dyDescent="0.2">
      <c r="B64" s="253"/>
      <c r="C64" s="253"/>
      <c r="D64" s="253"/>
      <c r="E64" s="253"/>
      <c r="F64" s="253"/>
      <c r="G64" s="253"/>
      <c r="H64" s="253"/>
    </row>
    <row r="65" spans="2:8" x14ac:dyDescent="0.2">
      <c r="B65" s="253"/>
      <c r="C65" s="253"/>
      <c r="D65" s="253"/>
      <c r="E65" s="253"/>
      <c r="F65" s="253"/>
      <c r="G65" s="253"/>
      <c r="H65" s="253"/>
    </row>
    <row r="66" spans="2:8" x14ac:dyDescent="0.2">
      <c r="B66" s="253"/>
      <c r="C66" s="253"/>
      <c r="D66" s="253"/>
      <c r="E66" s="253"/>
      <c r="F66" s="253"/>
      <c r="G66" s="253"/>
      <c r="H66" s="253"/>
    </row>
    <row r="67" spans="2:8" x14ac:dyDescent="0.2">
      <c r="B67" s="253"/>
      <c r="C67" s="253"/>
      <c r="D67" s="253"/>
      <c r="E67" s="253"/>
      <c r="F67" s="253"/>
      <c r="G67" s="253"/>
      <c r="H67" s="253"/>
    </row>
    <row r="68" spans="2:8" x14ac:dyDescent="0.2">
      <c r="B68" s="117"/>
      <c r="C68" s="117"/>
      <c r="D68" s="117"/>
      <c r="E68" s="117"/>
      <c r="F68" s="117"/>
      <c r="G68" s="256"/>
    </row>
    <row r="69" spans="2:8" x14ac:dyDescent="0.2">
      <c r="B69" s="117"/>
      <c r="C69" s="117"/>
      <c r="D69" s="117"/>
      <c r="E69" s="117"/>
      <c r="F69" s="117"/>
      <c r="G69" s="256"/>
    </row>
    <row r="70" spans="2:8" x14ac:dyDescent="0.2">
      <c r="B70" s="117"/>
      <c r="C70" s="117"/>
      <c r="D70" s="117"/>
      <c r="E70" s="117"/>
      <c r="F70" s="117"/>
      <c r="G70" s="256"/>
    </row>
    <row r="71" spans="2:8" x14ac:dyDescent="0.2">
      <c r="B71" s="117"/>
      <c r="C71" s="117"/>
      <c r="D71" s="117"/>
      <c r="E71" s="117"/>
      <c r="F71" s="117"/>
      <c r="G71" s="256"/>
    </row>
    <row r="72" spans="2:8" x14ac:dyDescent="0.2">
      <c r="B72" s="117"/>
      <c r="C72" s="117"/>
      <c r="D72" s="117"/>
      <c r="E72" s="117"/>
      <c r="F72" s="117"/>
      <c r="G72" s="256"/>
    </row>
    <row r="73" spans="2:8" x14ac:dyDescent="0.2">
      <c r="B73" s="117"/>
      <c r="C73" s="117"/>
      <c r="D73" s="117"/>
      <c r="E73" s="117"/>
      <c r="F73" s="117"/>
      <c r="G73" s="256"/>
    </row>
    <row r="74" spans="2:8" x14ac:dyDescent="0.2">
      <c r="B74" s="117"/>
      <c r="C74" s="117"/>
      <c r="D74" s="117"/>
      <c r="E74" s="117"/>
      <c r="F74" s="117"/>
      <c r="G74" s="256"/>
    </row>
    <row r="75" spans="2:8" x14ac:dyDescent="0.2">
      <c r="B75" s="117"/>
      <c r="C75" s="117"/>
      <c r="D75" s="117"/>
      <c r="E75" s="117"/>
      <c r="F75" s="117"/>
      <c r="G75" s="256"/>
    </row>
    <row r="76" spans="2:8" x14ac:dyDescent="0.2">
      <c r="B76" s="117"/>
      <c r="C76" s="117"/>
      <c r="D76" s="117"/>
      <c r="E76" s="117"/>
      <c r="F76" s="117"/>
      <c r="G76" s="256"/>
    </row>
    <row r="77" spans="2:8" x14ac:dyDescent="0.2">
      <c r="B77" s="117"/>
      <c r="C77" s="117"/>
      <c r="D77" s="117"/>
      <c r="E77" s="117"/>
      <c r="F77" s="117"/>
      <c r="G77" s="256"/>
    </row>
    <row r="78" spans="2:8" x14ac:dyDescent="0.2">
      <c r="B78" s="117"/>
      <c r="C78" s="117"/>
      <c r="D78" s="117"/>
      <c r="E78" s="117"/>
      <c r="F78" s="117"/>
      <c r="G78" s="256"/>
    </row>
    <row r="79" spans="2:8" x14ac:dyDescent="0.2">
      <c r="B79" s="117"/>
      <c r="C79" s="117"/>
      <c r="D79" s="117"/>
      <c r="E79" s="117"/>
      <c r="F79" s="117"/>
      <c r="G79" s="256"/>
    </row>
    <row r="80" spans="2:8" x14ac:dyDescent="0.2">
      <c r="B80" s="117"/>
      <c r="C80" s="117"/>
      <c r="D80" s="117"/>
      <c r="E80" s="117"/>
      <c r="F80" s="117"/>
      <c r="G80" s="256"/>
    </row>
    <row r="81" spans="2:7" x14ac:dyDescent="0.2">
      <c r="B81" s="117"/>
      <c r="C81" s="117"/>
      <c r="D81" s="117"/>
      <c r="E81" s="117"/>
      <c r="F81" s="117"/>
      <c r="G81" s="256"/>
    </row>
    <row r="82" spans="2:7" x14ac:dyDescent="0.2">
      <c r="B82" s="117"/>
      <c r="C82" s="117"/>
      <c r="D82" s="117"/>
      <c r="E82" s="117"/>
      <c r="F82" s="117"/>
      <c r="G82" s="256"/>
    </row>
    <row r="83" spans="2:7" x14ac:dyDescent="0.2">
      <c r="B83" s="117"/>
      <c r="C83" s="117"/>
      <c r="D83" s="117"/>
      <c r="E83" s="117"/>
      <c r="F83" s="117"/>
      <c r="G83" s="256"/>
    </row>
    <row r="84" spans="2:7" x14ac:dyDescent="0.2">
      <c r="B84" s="117"/>
      <c r="C84" s="117"/>
      <c r="D84" s="117"/>
      <c r="E84" s="117"/>
      <c r="F84" s="117"/>
      <c r="G84" s="256"/>
    </row>
    <row r="85" spans="2:7" x14ac:dyDescent="0.2">
      <c r="B85" s="117"/>
      <c r="C85" s="117"/>
      <c r="D85" s="117"/>
      <c r="E85" s="117"/>
      <c r="F85" s="117"/>
      <c r="G85" s="256"/>
    </row>
    <row r="86" spans="2:7" x14ac:dyDescent="0.2">
      <c r="B86" s="117"/>
      <c r="C86" s="117"/>
      <c r="D86" s="117"/>
      <c r="E86" s="117"/>
      <c r="F86" s="117"/>
      <c r="G86" s="256"/>
    </row>
    <row r="87" spans="2:7" x14ac:dyDescent="0.2">
      <c r="B87" s="117"/>
      <c r="C87" s="117"/>
      <c r="D87" s="117"/>
      <c r="E87" s="117"/>
      <c r="F87" s="117"/>
      <c r="G87" s="256"/>
    </row>
    <row r="88" spans="2:7" x14ac:dyDescent="0.2">
      <c r="B88" s="117"/>
      <c r="C88" s="117"/>
      <c r="D88" s="117"/>
      <c r="E88" s="117"/>
      <c r="F88" s="117"/>
      <c r="G88" s="256"/>
    </row>
    <row r="89" spans="2:7" x14ac:dyDescent="0.2">
      <c r="B89" s="117"/>
      <c r="C89" s="117"/>
      <c r="D89" s="117"/>
      <c r="E89" s="117"/>
      <c r="F89" s="117"/>
      <c r="G89" s="256"/>
    </row>
    <row r="90" spans="2:7" x14ac:dyDescent="0.2">
      <c r="B90" s="117"/>
      <c r="C90" s="117"/>
      <c r="D90" s="117"/>
      <c r="E90" s="117"/>
      <c r="F90" s="117"/>
      <c r="G90" s="256"/>
    </row>
    <row r="91" spans="2:7" x14ac:dyDescent="0.2">
      <c r="B91" s="117"/>
      <c r="C91" s="117"/>
      <c r="D91" s="117"/>
      <c r="E91" s="117"/>
      <c r="F91" s="117"/>
      <c r="G91" s="256"/>
    </row>
    <row r="92" spans="2:7" x14ac:dyDescent="0.2">
      <c r="B92" s="117"/>
      <c r="C92" s="117"/>
      <c r="D92" s="117"/>
      <c r="E92" s="117"/>
      <c r="F92" s="117"/>
      <c r="G92" s="256"/>
    </row>
    <row r="93" spans="2:7" x14ac:dyDescent="0.2">
      <c r="B93" s="117"/>
      <c r="C93" s="117"/>
      <c r="D93" s="117"/>
      <c r="E93" s="117"/>
      <c r="F93" s="117"/>
      <c r="G93" s="256"/>
    </row>
    <row r="94" spans="2:7" x14ac:dyDescent="0.2">
      <c r="B94" s="117"/>
      <c r="C94" s="117"/>
      <c r="D94" s="117"/>
      <c r="E94" s="117"/>
      <c r="F94" s="117"/>
      <c r="G94" s="256"/>
    </row>
    <row r="95" spans="2:7" x14ac:dyDescent="0.2">
      <c r="B95" s="117"/>
      <c r="C95" s="117"/>
      <c r="D95" s="117"/>
      <c r="E95" s="117"/>
      <c r="F95" s="117"/>
      <c r="G95" s="256"/>
    </row>
    <row r="96" spans="2:7" x14ac:dyDescent="0.2">
      <c r="B96" s="117"/>
      <c r="C96" s="117"/>
      <c r="D96" s="117"/>
      <c r="E96" s="117"/>
      <c r="F96" s="117"/>
      <c r="G96" s="256"/>
    </row>
    <row r="97" spans="2:7" x14ac:dyDescent="0.2">
      <c r="B97" s="117"/>
      <c r="C97" s="117"/>
      <c r="D97" s="117"/>
      <c r="E97" s="117"/>
      <c r="F97" s="117"/>
      <c r="G97" s="256"/>
    </row>
    <row r="98" spans="2:7" x14ac:dyDescent="0.2">
      <c r="B98" s="117"/>
      <c r="C98" s="117"/>
      <c r="D98" s="117"/>
      <c r="E98" s="117"/>
      <c r="F98" s="117"/>
      <c r="G98" s="256"/>
    </row>
    <row r="99" spans="2:7" x14ac:dyDescent="0.2">
      <c r="B99" s="117"/>
      <c r="C99" s="117"/>
      <c r="D99" s="117"/>
      <c r="E99" s="117"/>
      <c r="F99" s="117"/>
      <c r="G99" s="256"/>
    </row>
    <row r="100" spans="2:7" x14ac:dyDescent="0.2">
      <c r="B100" s="117"/>
      <c r="C100" s="117"/>
      <c r="D100" s="117"/>
      <c r="E100" s="117"/>
      <c r="F100" s="117"/>
      <c r="G100" s="256"/>
    </row>
    <row r="101" spans="2:7" x14ac:dyDescent="0.2">
      <c r="B101" s="117"/>
      <c r="C101" s="117"/>
      <c r="D101" s="117"/>
      <c r="E101" s="117"/>
      <c r="F101" s="117"/>
      <c r="G101" s="256"/>
    </row>
    <row r="102" spans="2:7" x14ac:dyDescent="0.2">
      <c r="B102" s="117"/>
      <c r="C102" s="117"/>
      <c r="D102" s="117"/>
      <c r="E102" s="117"/>
      <c r="F102" s="117"/>
      <c r="G102" s="256"/>
    </row>
    <row r="103" spans="2:7" x14ac:dyDescent="0.2">
      <c r="B103" s="117"/>
      <c r="C103" s="117"/>
      <c r="D103" s="117"/>
      <c r="E103" s="117"/>
      <c r="F103" s="117"/>
      <c r="G103" s="256"/>
    </row>
    <row r="104" spans="2:7" x14ac:dyDescent="0.2">
      <c r="B104" s="117"/>
      <c r="C104" s="117"/>
      <c r="D104" s="117"/>
      <c r="E104" s="117"/>
      <c r="F104" s="117"/>
      <c r="G104" s="256"/>
    </row>
    <row r="105" spans="2:7" x14ac:dyDescent="0.2">
      <c r="B105" s="117"/>
      <c r="C105" s="117"/>
      <c r="D105" s="117"/>
      <c r="E105" s="117"/>
      <c r="F105" s="117"/>
      <c r="G105" s="256"/>
    </row>
    <row r="106" spans="2:7" x14ac:dyDescent="0.2">
      <c r="B106" s="117"/>
      <c r="C106" s="117"/>
      <c r="D106" s="117"/>
      <c r="E106" s="117"/>
      <c r="F106" s="117"/>
      <c r="G106" s="256"/>
    </row>
    <row r="107" spans="2:7" x14ac:dyDescent="0.2">
      <c r="B107" s="117"/>
      <c r="C107" s="117"/>
      <c r="D107" s="117"/>
      <c r="E107" s="117"/>
      <c r="F107" s="117"/>
      <c r="G107" s="256"/>
    </row>
    <row r="108" spans="2:7" x14ac:dyDescent="0.2">
      <c r="B108" s="117"/>
      <c r="C108" s="117"/>
      <c r="D108" s="117"/>
      <c r="E108" s="117"/>
      <c r="F108" s="117"/>
      <c r="G108" s="256"/>
    </row>
    <row r="109" spans="2:7" x14ac:dyDescent="0.2">
      <c r="B109" s="117"/>
      <c r="C109" s="117"/>
      <c r="D109" s="117"/>
      <c r="E109" s="117"/>
      <c r="F109" s="117"/>
      <c r="G109" s="256"/>
    </row>
    <row r="110" spans="2:7" x14ac:dyDescent="0.2">
      <c r="B110" s="117"/>
      <c r="C110" s="117"/>
      <c r="D110" s="117"/>
      <c r="E110" s="117"/>
      <c r="F110" s="117"/>
      <c r="G110" s="256"/>
    </row>
  </sheetData>
  <sheetProtection algorithmName="SHA-512" hashValue="fa1cK4jZRef4aL0wzPrEQpzFYYoeAT93gAVtrOVDaWeXbxij+ptzIPapeQ6m+8+Vt9cKCBrVFLpRXQWi4CXXbA==" saltValue="tR2Runf0oAy7WQpxDhQsow==" spinCount="100000" sheet="1" objects="1" scenarios="1"/>
  <mergeCells count="7">
    <mergeCell ref="B37:H67"/>
    <mergeCell ref="B28:H34"/>
    <mergeCell ref="M2:O2"/>
    <mergeCell ref="B1:H1"/>
    <mergeCell ref="B2:H2"/>
    <mergeCell ref="J2:K2"/>
    <mergeCell ref="B36:H36"/>
  </mergeCells>
  <conditionalFormatting sqref="D4:G4">
    <cfRule type="expression" dxfId="128" priority="8">
      <formula>D$4="CUMPLIDA"</formula>
    </cfRule>
    <cfRule type="expression" dxfId="127" priority="9">
      <formula>D$4="CON AVANCE"</formula>
    </cfRule>
    <cfRule type="expression" dxfId="126" priority="10">
      <formula>D$4="EN TERMINO"</formula>
    </cfRule>
    <cfRule type="expression" dxfId="125" priority="11">
      <formula>D$4="PRÓXIMA A VENCER"</formula>
    </cfRule>
    <cfRule type="expression" dxfId="124" priority="12">
      <formula>D$4="VENCIDA"</formula>
    </cfRule>
  </conditionalFormatting>
  <pageMargins left="0.7" right="0.7" top="0.75" bottom="0.75" header="0.3" footer="0.3"/>
  <pageSetup paperSize="1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PLAN MEJORAMIENTO CGR - INVIAS</vt:lpstr>
      <vt:lpstr>HALLAZGOS CGR CONSOLIDADOS</vt:lpstr>
      <vt:lpstr>'HALLAZGOS CGR CONSOLIDADOS'!Área_de_impresión</vt:lpstr>
      <vt:lpstr>'PLAN MEJORAMIENTO CGR - INVIAS'!Área_de_impresión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ART.</cp:lastModifiedBy>
  <cp:lastPrinted>2021-02-06T17:22:35Z</cp:lastPrinted>
  <dcterms:created xsi:type="dcterms:W3CDTF">2003-11-14T08:59:56Z</dcterms:created>
  <dcterms:modified xsi:type="dcterms:W3CDTF">2021-04-27T16:07:26Z</dcterms:modified>
</cp:coreProperties>
</file>